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32760" windowWidth="12660" windowHeight="11760" tabRatio="727" activeTab="1"/>
  </bookViews>
  <sheets>
    <sheet name="ÖSSZEFÜGGÉSEK" sheetId="75" r:id="rId1"/>
    <sheet name="1.1.sz.mell." sheetId="1" r:id="rId2"/>
    <sheet name="1.2.sz.mell. " sheetId="148" r:id="rId3"/>
    <sheet name="1.3.sz.mell. " sheetId="149" r:id="rId4"/>
    <sheet name="1.4.sz.mell. " sheetId="150" r:id="rId5"/>
    <sheet name="2.1.sz.mell  " sheetId="73" r:id="rId6"/>
    <sheet name="2.2.sz.mell  " sheetId="61" r:id="rId7"/>
    <sheet name="ELLENŐRZÉS-1.sz.2.a.sz.2.b.sz." sheetId="76" r:id="rId8"/>
    <sheet name="3.sz.mell." sheetId="63" r:id="rId9"/>
    <sheet name="4.sz.mell. " sheetId="147" r:id="rId10"/>
    <sheet name="5.1. sz. mell" sheetId="3" r:id="rId11"/>
    <sheet name="5.1.1. sz. mell " sheetId="151" r:id="rId12"/>
    <sheet name="5.1.2. sz. mell " sheetId="152" r:id="rId13"/>
    <sheet name="5.1.3. sz. mell " sheetId="153" r:id="rId14"/>
    <sheet name="5.2. sz. mell " sheetId="154" r:id="rId15"/>
    <sheet name="5.2.3. sz. mell  " sheetId="157" r:id="rId16"/>
    <sheet name="5.3. sz. mell  " sheetId="158" r:id="rId17"/>
    <sheet name="5.3.1. sz. mell   " sheetId="159" r:id="rId18"/>
    <sheet name="Munka1" sheetId="94" r:id="rId19"/>
    <sheet name="Munka2" sheetId="142" r:id="rId20"/>
  </sheets>
  <definedNames>
    <definedName name="_xlnm.Print_Titles" localSheetId="10">'5.1. sz. mell'!$1:$6</definedName>
    <definedName name="_xlnm.Print_Titles" localSheetId="11">'5.1.1. sz. mell '!$1:$6</definedName>
    <definedName name="_xlnm.Print_Titles" localSheetId="12">'5.1.2. sz. mell '!$1:$6</definedName>
    <definedName name="_xlnm.Print_Titles" localSheetId="13">'5.1.3. sz. mell '!$1:$6</definedName>
    <definedName name="_xlnm.Print_Titles" localSheetId="14">'5.2. sz. mell '!$1:$6</definedName>
    <definedName name="_xlnm.Print_Titles" localSheetId="15">'5.2.3. sz. mell  '!$1:$6</definedName>
    <definedName name="_xlnm.Print_Titles" localSheetId="16">'5.3. sz. mell  '!$1:$6</definedName>
    <definedName name="_xlnm.Print_Titles" localSheetId="17">'5.3.1. sz. mell   '!$1:$6</definedName>
    <definedName name="_xlnm.Print_Area" localSheetId="1">'1.1.sz.mell.'!$A$1:$G$161</definedName>
    <definedName name="_xlnm.Print_Area" localSheetId="2">'1.2.sz.mell. '!$A$1:$G$161</definedName>
    <definedName name="_xlnm.Print_Area" localSheetId="3">'1.3.sz.mell. '!$A$1:$G$161</definedName>
    <definedName name="_xlnm.Print_Area" localSheetId="4">'1.4.sz.mell. '!$A$1:$G$161</definedName>
  </definedNames>
  <calcPr calcId="124519" calcMode="manual" fullCalcOnLoad="1"/>
</workbook>
</file>

<file path=xl/calcChain.xml><?xml version="1.0" encoding="utf-8"?>
<calcChain xmlns="http://schemas.openxmlformats.org/spreadsheetml/2006/main">
  <c r="I4" i="73"/>
  <c r="I4" i="61"/>
  <c r="B23" i="63"/>
  <c r="G23"/>
  <c r="H12"/>
  <c r="I12"/>
  <c r="H13"/>
  <c r="I13"/>
  <c r="G23" i="147"/>
  <c r="H23"/>
  <c r="H6"/>
  <c r="I6"/>
  <c r="I7"/>
  <c r="H7"/>
  <c r="H11" i="63"/>
  <c r="I11"/>
  <c r="I8" i="147"/>
  <c r="H5"/>
  <c r="I5"/>
  <c r="I23"/>
  <c r="G96" i="1"/>
  <c r="D18" i="148"/>
  <c r="E95" i="150"/>
  <c r="I2" i="73"/>
  <c r="D20" i="3"/>
  <c r="D20" i="154"/>
  <c r="F11" i="159"/>
  <c r="D19" i="73"/>
  <c r="D38" i="154"/>
  <c r="E38"/>
  <c r="F48"/>
  <c r="G48"/>
  <c r="F49"/>
  <c r="G49"/>
  <c r="F50"/>
  <c r="F51"/>
  <c r="G51"/>
  <c r="F47"/>
  <c r="F40" i="157"/>
  <c r="F41"/>
  <c r="G41"/>
  <c r="F38"/>
  <c r="D38"/>
  <c r="E38"/>
  <c r="F48"/>
  <c r="G48"/>
  <c r="F49"/>
  <c r="G49"/>
  <c r="F50"/>
  <c r="F51"/>
  <c r="F53"/>
  <c r="F54"/>
  <c r="G54"/>
  <c r="F55"/>
  <c r="F56"/>
  <c r="F57"/>
  <c r="F59"/>
  <c r="G59"/>
  <c r="F60"/>
  <c r="F61"/>
  <c r="G61"/>
  <c r="F47"/>
  <c r="G47"/>
  <c r="D46"/>
  <c r="E46"/>
  <c r="D38" i="159"/>
  <c r="E38"/>
  <c r="E42"/>
  <c r="F42"/>
  <c r="G42"/>
  <c r="D38" i="158"/>
  <c r="E38"/>
  <c r="F47"/>
  <c r="F48"/>
  <c r="G48"/>
  <c r="F49"/>
  <c r="G49"/>
  <c r="F52"/>
  <c r="F49" i="159"/>
  <c r="G49"/>
  <c r="F48"/>
  <c r="G48"/>
  <c r="F50"/>
  <c r="F51"/>
  <c r="G51"/>
  <c r="F53"/>
  <c r="F54"/>
  <c r="F55"/>
  <c r="G55"/>
  <c r="F56"/>
  <c r="G56"/>
  <c r="F57"/>
  <c r="F59"/>
  <c r="F60"/>
  <c r="G60"/>
  <c r="F47"/>
  <c r="G47"/>
  <c r="G61"/>
  <c r="G59"/>
  <c r="G57"/>
  <c r="G54"/>
  <c r="G53"/>
  <c r="E52"/>
  <c r="D52"/>
  <c r="C52"/>
  <c r="C58"/>
  <c r="E46"/>
  <c r="D46"/>
  <c r="D58"/>
  <c r="C46"/>
  <c r="F41"/>
  <c r="F40"/>
  <c r="G40"/>
  <c r="F39"/>
  <c r="G39"/>
  <c r="C38"/>
  <c r="F36"/>
  <c r="G36"/>
  <c r="F35"/>
  <c r="G35"/>
  <c r="F34"/>
  <c r="G34"/>
  <c r="F33"/>
  <c r="G33"/>
  <c r="F32"/>
  <c r="G32"/>
  <c r="E31"/>
  <c r="D31"/>
  <c r="C31"/>
  <c r="F30"/>
  <c r="G30"/>
  <c r="F29"/>
  <c r="G29"/>
  <c r="F28"/>
  <c r="G28"/>
  <c r="G27"/>
  <c r="F27"/>
  <c r="E26"/>
  <c r="G26"/>
  <c r="D26"/>
  <c r="F26"/>
  <c r="C26"/>
  <c r="F25"/>
  <c r="G25"/>
  <c r="F24"/>
  <c r="G24"/>
  <c r="F23"/>
  <c r="G23"/>
  <c r="F22"/>
  <c r="G22"/>
  <c r="F21"/>
  <c r="G21"/>
  <c r="E20"/>
  <c r="D20"/>
  <c r="C20"/>
  <c r="F19"/>
  <c r="G19"/>
  <c r="F18"/>
  <c r="G18"/>
  <c r="F17"/>
  <c r="G17"/>
  <c r="F16"/>
  <c r="G16"/>
  <c r="F15"/>
  <c r="G15"/>
  <c r="F14"/>
  <c r="G14"/>
  <c r="F13"/>
  <c r="G13"/>
  <c r="F12"/>
  <c r="G12"/>
  <c r="G11"/>
  <c r="F10"/>
  <c r="G10"/>
  <c r="F9"/>
  <c r="G9"/>
  <c r="E8"/>
  <c r="D8"/>
  <c r="C8"/>
  <c r="C37"/>
  <c r="C42"/>
  <c r="G60" i="158"/>
  <c r="G59"/>
  <c r="G57"/>
  <c r="G56"/>
  <c r="G55"/>
  <c r="G54"/>
  <c r="G53"/>
  <c r="E52"/>
  <c r="D52"/>
  <c r="C52"/>
  <c r="G51"/>
  <c r="G50"/>
  <c r="E46"/>
  <c r="E58"/>
  <c r="D46"/>
  <c r="D58"/>
  <c r="C46"/>
  <c r="F41"/>
  <c r="G41"/>
  <c r="F40"/>
  <c r="G40"/>
  <c r="F39"/>
  <c r="G39"/>
  <c r="C38"/>
  <c r="F36"/>
  <c r="G36"/>
  <c r="F35"/>
  <c r="G35"/>
  <c r="F34"/>
  <c r="G34"/>
  <c r="F33"/>
  <c r="G33"/>
  <c r="F32"/>
  <c r="G32"/>
  <c r="E31"/>
  <c r="D31"/>
  <c r="C31"/>
  <c r="F30"/>
  <c r="G30"/>
  <c r="F29"/>
  <c r="G29"/>
  <c r="F28"/>
  <c r="G28"/>
  <c r="F27"/>
  <c r="G27"/>
  <c r="E26"/>
  <c r="D26"/>
  <c r="C26"/>
  <c r="F25"/>
  <c r="G25"/>
  <c r="F24"/>
  <c r="G24"/>
  <c r="F23"/>
  <c r="G23"/>
  <c r="F22"/>
  <c r="G22"/>
  <c r="F21"/>
  <c r="G21"/>
  <c r="E20"/>
  <c r="F20"/>
  <c r="D20"/>
  <c r="C20"/>
  <c r="F19"/>
  <c r="G19"/>
  <c r="F18"/>
  <c r="G18"/>
  <c r="F17"/>
  <c r="G17"/>
  <c r="F16"/>
  <c r="G16"/>
  <c r="F15"/>
  <c r="G15"/>
  <c r="F14"/>
  <c r="G14"/>
  <c r="F13"/>
  <c r="G13"/>
  <c r="F12"/>
  <c r="G12"/>
  <c r="F11"/>
  <c r="G11"/>
  <c r="F10"/>
  <c r="G10"/>
  <c r="F9"/>
  <c r="G9"/>
  <c r="E8"/>
  <c r="D8"/>
  <c r="C8"/>
  <c r="G61" i="154"/>
  <c r="G60"/>
  <c r="G59"/>
  <c r="G57"/>
  <c r="G56"/>
  <c r="G55"/>
  <c r="G54"/>
  <c r="G53"/>
  <c r="F52"/>
  <c r="G52"/>
  <c r="E52"/>
  <c r="D52"/>
  <c r="C52"/>
  <c r="G50"/>
  <c r="E46"/>
  <c r="E58"/>
  <c r="D46"/>
  <c r="D58"/>
  <c r="C46"/>
  <c r="C58"/>
  <c r="F41"/>
  <c r="G41"/>
  <c r="F40"/>
  <c r="G40"/>
  <c r="F39"/>
  <c r="G39"/>
  <c r="C38"/>
  <c r="G36"/>
  <c r="F36"/>
  <c r="F35"/>
  <c r="G35"/>
  <c r="G34"/>
  <c r="F34"/>
  <c r="F33"/>
  <c r="G33"/>
  <c r="G32"/>
  <c r="F32"/>
  <c r="E31"/>
  <c r="F31"/>
  <c r="G31"/>
  <c r="D31"/>
  <c r="C31"/>
  <c r="F30"/>
  <c r="G30"/>
  <c r="F29"/>
  <c r="G29"/>
  <c r="F28"/>
  <c r="G28"/>
  <c r="F27"/>
  <c r="G27"/>
  <c r="E26"/>
  <c r="D26"/>
  <c r="C26"/>
  <c r="F25"/>
  <c r="G25"/>
  <c r="F24"/>
  <c r="G24"/>
  <c r="F23"/>
  <c r="G23"/>
  <c r="F22"/>
  <c r="G22"/>
  <c r="G21"/>
  <c r="F21"/>
  <c r="E20"/>
  <c r="C20"/>
  <c r="F19"/>
  <c r="G19"/>
  <c r="F18"/>
  <c r="G18"/>
  <c r="F17"/>
  <c r="G17"/>
  <c r="F16"/>
  <c r="G16"/>
  <c r="F15"/>
  <c r="G15"/>
  <c r="F14"/>
  <c r="G14"/>
  <c r="F13"/>
  <c r="G13"/>
  <c r="F12"/>
  <c r="G12"/>
  <c r="F11"/>
  <c r="G11"/>
  <c r="F10"/>
  <c r="G10"/>
  <c r="F9"/>
  <c r="G9"/>
  <c r="E8"/>
  <c r="D8"/>
  <c r="C8"/>
  <c r="C37"/>
  <c r="C42"/>
  <c r="G60" i="157"/>
  <c r="G57"/>
  <c r="G56"/>
  <c r="G55"/>
  <c r="G53"/>
  <c r="E52"/>
  <c r="D52"/>
  <c r="D58"/>
  <c r="C52"/>
  <c r="G51"/>
  <c r="C46"/>
  <c r="G40"/>
  <c r="F39"/>
  <c r="G39"/>
  <c r="C38"/>
  <c r="F36"/>
  <c r="G36"/>
  <c r="F35"/>
  <c r="G35"/>
  <c r="F34"/>
  <c r="G34"/>
  <c r="F33"/>
  <c r="G33"/>
  <c r="F32"/>
  <c r="G32"/>
  <c r="E31"/>
  <c r="D31"/>
  <c r="F31"/>
  <c r="G31"/>
  <c r="C31"/>
  <c r="F30"/>
  <c r="G30"/>
  <c r="F29"/>
  <c r="G29"/>
  <c r="F28"/>
  <c r="G28"/>
  <c r="F27"/>
  <c r="G27"/>
  <c r="E26"/>
  <c r="F26"/>
  <c r="D26"/>
  <c r="C26"/>
  <c r="F25"/>
  <c r="G25"/>
  <c r="F24"/>
  <c r="G24"/>
  <c r="F23"/>
  <c r="G23"/>
  <c r="F22"/>
  <c r="G22"/>
  <c r="F21"/>
  <c r="G21"/>
  <c r="E20"/>
  <c r="D20"/>
  <c r="D37"/>
  <c r="D42"/>
  <c r="C20"/>
  <c r="F19"/>
  <c r="G19"/>
  <c r="F18"/>
  <c r="G18"/>
  <c r="F17"/>
  <c r="G17"/>
  <c r="F16"/>
  <c r="G16"/>
  <c r="F15"/>
  <c r="G15"/>
  <c r="G14"/>
  <c r="F14"/>
  <c r="F13"/>
  <c r="G13"/>
  <c r="G12"/>
  <c r="F12"/>
  <c r="F11"/>
  <c r="G11"/>
  <c r="G10"/>
  <c r="F10"/>
  <c r="F9"/>
  <c r="G9"/>
  <c r="E8"/>
  <c r="D8"/>
  <c r="C8"/>
  <c r="C37"/>
  <c r="C42"/>
  <c r="C19" i="73"/>
  <c r="F158" i="153"/>
  <c r="G158"/>
  <c r="F157"/>
  <c r="G157"/>
  <c r="F153"/>
  <c r="G153"/>
  <c r="F152"/>
  <c r="G152"/>
  <c r="F151"/>
  <c r="G151"/>
  <c r="F150"/>
  <c r="G150"/>
  <c r="F149"/>
  <c r="G149"/>
  <c r="F148"/>
  <c r="F147"/>
  <c r="G147"/>
  <c r="E146"/>
  <c r="D146"/>
  <c r="C146"/>
  <c r="F145"/>
  <c r="G145"/>
  <c r="F144"/>
  <c r="G144"/>
  <c r="F143"/>
  <c r="G143"/>
  <c r="G140"/>
  <c r="G154"/>
  <c r="F142"/>
  <c r="G142"/>
  <c r="F141"/>
  <c r="G141"/>
  <c r="E140"/>
  <c r="D140"/>
  <c r="C140"/>
  <c r="F139"/>
  <c r="G139"/>
  <c r="F138"/>
  <c r="G138"/>
  <c r="F137"/>
  <c r="G137"/>
  <c r="F136"/>
  <c r="G136"/>
  <c r="F135"/>
  <c r="G135"/>
  <c r="F134"/>
  <c r="E133"/>
  <c r="D133"/>
  <c r="C133"/>
  <c r="F132"/>
  <c r="G132"/>
  <c r="G131"/>
  <c r="F131"/>
  <c r="F130"/>
  <c r="E129"/>
  <c r="D129"/>
  <c r="D154"/>
  <c r="C129"/>
  <c r="C154"/>
  <c r="F127"/>
  <c r="G127"/>
  <c r="F126"/>
  <c r="G126"/>
  <c r="G125"/>
  <c r="F125"/>
  <c r="F124"/>
  <c r="G124"/>
  <c r="G123"/>
  <c r="F123"/>
  <c r="F122"/>
  <c r="G122"/>
  <c r="F121"/>
  <c r="G121"/>
  <c r="F120"/>
  <c r="G120"/>
  <c r="F119"/>
  <c r="G119"/>
  <c r="F118"/>
  <c r="G118"/>
  <c r="G117"/>
  <c r="F117"/>
  <c r="F116"/>
  <c r="G116"/>
  <c r="F115"/>
  <c r="G115"/>
  <c r="G114"/>
  <c r="E114"/>
  <c r="D114"/>
  <c r="C114"/>
  <c r="F113"/>
  <c r="G113"/>
  <c r="F112"/>
  <c r="G112"/>
  <c r="F111"/>
  <c r="G111"/>
  <c r="F110"/>
  <c r="G110"/>
  <c r="F109"/>
  <c r="G109"/>
  <c r="F108"/>
  <c r="G108"/>
  <c r="F107"/>
  <c r="G107"/>
  <c r="F106"/>
  <c r="G106"/>
  <c r="F105"/>
  <c r="G105"/>
  <c r="F104"/>
  <c r="G104"/>
  <c r="F103"/>
  <c r="G103"/>
  <c r="F102"/>
  <c r="G102"/>
  <c r="F101"/>
  <c r="G101"/>
  <c r="F100"/>
  <c r="G100"/>
  <c r="F99"/>
  <c r="G99"/>
  <c r="F98"/>
  <c r="G98"/>
  <c r="F97"/>
  <c r="G97"/>
  <c r="F96"/>
  <c r="G96"/>
  <c r="F95"/>
  <c r="F93"/>
  <c r="G95"/>
  <c r="G93"/>
  <c r="G128"/>
  <c r="G155"/>
  <c r="F94"/>
  <c r="G94"/>
  <c r="E93"/>
  <c r="E128"/>
  <c r="E155"/>
  <c r="D93"/>
  <c r="D128"/>
  <c r="D155"/>
  <c r="C93"/>
  <c r="C128"/>
  <c r="C155"/>
  <c r="G88"/>
  <c r="F88"/>
  <c r="F87"/>
  <c r="G87"/>
  <c r="G86"/>
  <c r="F86"/>
  <c r="F85"/>
  <c r="G85"/>
  <c r="G84"/>
  <c r="F84"/>
  <c r="F83"/>
  <c r="E82"/>
  <c r="E89"/>
  <c r="D82"/>
  <c r="C82"/>
  <c r="F81"/>
  <c r="G81"/>
  <c r="F80"/>
  <c r="G80"/>
  <c r="F79"/>
  <c r="G79"/>
  <c r="E78"/>
  <c r="D78"/>
  <c r="C78"/>
  <c r="G77"/>
  <c r="F77"/>
  <c r="F76"/>
  <c r="E75"/>
  <c r="D75"/>
  <c r="C75"/>
  <c r="F74"/>
  <c r="G74"/>
  <c r="F73"/>
  <c r="G73"/>
  <c r="F72"/>
  <c r="F71"/>
  <c r="G71"/>
  <c r="E70"/>
  <c r="D70"/>
  <c r="C70"/>
  <c r="F69"/>
  <c r="G69"/>
  <c r="F68"/>
  <c r="G68"/>
  <c r="F67"/>
  <c r="E66"/>
  <c r="D66"/>
  <c r="C66"/>
  <c r="C89"/>
  <c r="C90"/>
  <c r="F64"/>
  <c r="G64"/>
  <c r="F63"/>
  <c r="G63"/>
  <c r="G62"/>
  <c r="F62"/>
  <c r="F61"/>
  <c r="E60"/>
  <c r="D60"/>
  <c r="C60"/>
  <c r="F59"/>
  <c r="G59"/>
  <c r="F58"/>
  <c r="G58"/>
  <c r="F57"/>
  <c r="G57"/>
  <c r="F56"/>
  <c r="E55"/>
  <c r="D55"/>
  <c r="C55"/>
  <c r="F54"/>
  <c r="G54"/>
  <c r="F53"/>
  <c r="G53"/>
  <c r="F52"/>
  <c r="G52"/>
  <c r="F51"/>
  <c r="F50"/>
  <c r="G50"/>
  <c r="E49"/>
  <c r="D49"/>
  <c r="C49"/>
  <c r="F48"/>
  <c r="G48"/>
  <c r="F47"/>
  <c r="G47"/>
  <c r="F46"/>
  <c r="G46"/>
  <c r="F45"/>
  <c r="G45"/>
  <c r="F44"/>
  <c r="G44"/>
  <c r="F43"/>
  <c r="G43"/>
  <c r="F42"/>
  <c r="G42"/>
  <c r="F41"/>
  <c r="G41"/>
  <c r="F40"/>
  <c r="G40"/>
  <c r="F39"/>
  <c r="G39"/>
  <c r="F38"/>
  <c r="E37"/>
  <c r="D37"/>
  <c r="C37"/>
  <c r="F36"/>
  <c r="G36"/>
  <c r="G35"/>
  <c r="F35"/>
  <c r="F34"/>
  <c r="G34"/>
  <c r="G33"/>
  <c r="F33"/>
  <c r="F32"/>
  <c r="G32"/>
  <c r="G31"/>
  <c r="F31"/>
  <c r="F30"/>
  <c r="E29"/>
  <c r="D29"/>
  <c r="C29"/>
  <c r="F28"/>
  <c r="G28"/>
  <c r="F27"/>
  <c r="G27"/>
  <c r="F26"/>
  <c r="G26"/>
  <c r="F25"/>
  <c r="G25"/>
  <c r="F24"/>
  <c r="G24"/>
  <c r="F23"/>
  <c r="E22"/>
  <c r="D22"/>
  <c r="C22"/>
  <c r="F21"/>
  <c r="G21"/>
  <c r="F20"/>
  <c r="G20"/>
  <c r="F19"/>
  <c r="G19"/>
  <c r="F18"/>
  <c r="G18"/>
  <c r="F17"/>
  <c r="G17"/>
  <c r="G15"/>
  <c r="G16"/>
  <c r="F16"/>
  <c r="E15"/>
  <c r="D15"/>
  <c r="C15"/>
  <c r="F14"/>
  <c r="G14"/>
  <c r="F13"/>
  <c r="G13"/>
  <c r="F12"/>
  <c r="G12"/>
  <c r="F11"/>
  <c r="G11"/>
  <c r="F10"/>
  <c r="F9"/>
  <c r="G9"/>
  <c r="E8"/>
  <c r="E65"/>
  <c r="E90"/>
  <c r="D8"/>
  <c r="C8"/>
  <c r="F158" i="152"/>
  <c r="G158"/>
  <c r="F157"/>
  <c r="G157"/>
  <c r="F153"/>
  <c r="G153"/>
  <c r="F152"/>
  <c r="G152"/>
  <c r="F151"/>
  <c r="G151"/>
  <c r="F150"/>
  <c r="G150"/>
  <c r="F149"/>
  <c r="G149"/>
  <c r="F148"/>
  <c r="G148"/>
  <c r="F147"/>
  <c r="E146"/>
  <c r="D146"/>
  <c r="C146"/>
  <c r="F145"/>
  <c r="G145"/>
  <c r="F144"/>
  <c r="G144"/>
  <c r="F143"/>
  <c r="G143"/>
  <c r="G140"/>
  <c r="F142"/>
  <c r="G142"/>
  <c r="F141"/>
  <c r="G141"/>
  <c r="F140"/>
  <c r="E140"/>
  <c r="D140"/>
  <c r="C140"/>
  <c r="F139"/>
  <c r="G139"/>
  <c r="F138"/>
  <c r="G138"/>
  <c r="F137"/>
  <c r="G137"/>
  <c r="F136"/>
  <c r="G136"/>
  <c r="F135"/>
  <c r="G135"/>
  <c r="G134"/>
  <c r="F134"/>
  <c r="E133"/>
  <c r="D133"/>
  <c r="C133"/>
  <c r="F132"/>
  <c r="G132"/>
  <c r="F131"/>
  <c r="G131"/>
  <c r="F130"/>
  <c r="F129"/>
  <c r="G130"/>
  <c r="E129"/>
  <c r="D129"/>
  <c r="D154"/>
  <c r="D155"/>
  <c r="C129"/>
  <c r="F127"/>
  <c r="G127"/>
  <c r="F126"/>
  <c r="G126"/>
  <c r="F125"/>
  <c r="G125"/>
  <c r="F124"/>
  <c r="G124"/>
  <c r="F123"/>
  <c r="G123"/>
  <c r="F122"/>
  <c r="G122"/>
  <c r="F121"/>
  <c r="G121"/>
  <c r="G120"/>
  <c r="F120"/>
  <c r="F119"/>
  <c r="G119"/>
  <c r="G118"/>
  <c r="F118"/>
  <c r="F117"/>
  <c r="G117"/>
  <c r="F116"/>
  <c r="G116"/>
  <c r="F115"/>
  <c r="G115"/>
  <c r="E114"/>
  <c r="D114"/>
  <c r="C114"/>
  <c r="F113"/>
  <c r="G113"/>
  <c r="F112"/>
  <c r="G112"/>
  <c r="F111"/>
  <c r="G111"/>
  <c r="F110"/>
  <c r="G110"/>
  <c r="F109"/>
  <c r="G109"/>
  <c r="F108"/>
  <c r="G108"/>
  <c r="F107"/>
  <c r="G107"/>
  <c r="F106"/>
  <c r="G106"/>
  <c r="F105"/>
  <c r="G105"/>
  <c r="G104"/>
  <c r="F104"/>
  <c r="F103"/>
  <c r="G103"/>
  <c r="G102"/>
  <c r="F102"/>
  <c r="F101"/>
  <c r="G101"/>
  <c r="F100"/>
  <c r="G100"/>
  <c r="F99"/>
  <c r="G99"/>
  <c r="F98"/>
  <c r="G98"/>
  <c r="G93"/>
  <c r="F97"/>
  <c r="G97"/>
  <c r="F96"/>
  <c r="G96"/>
  <c r="F95"/>
  <c r="G95"/>
  <c r="G94"/>
  <c r="F94"/>
  <c r="E93"/>
  <c r="D93"/>
  <c r="C93"/>
  <c r="C128"/>
  <c r="F88"/>
  <c r="G88"/>
  <c r="F87"/>
  <c r="G87"/>
  <c r="F86"/>
  <c r="G86"/>
  <c r="F85"/>
  <c r="G85"/>
  <c r="F84"/>
  <c r="F83"/>
  <c r="G83"/>
  <c r="E82"/>
  <c r="D82"/>
  <c r="C82"/>
  <c r="F81"/>
  <c r="G81"/>
  <c r="F80"/>
  <c r="G80"/>
  <c r="F79"/>
  <c r="E78"/>
  <c r="D78"/>
  <c r="D89"/>
  <c r="C78"/>
  <c r="F77"/>
  <c r="G77"/>
  <c r="F76"/>
  <c r="F75"/>
  <c r="F89"/>
  <c r="E75"/>
  <c r="E89"/>
  <c r="D75"/>
  <c r="C75"/>
  <c r="F74"/>
  <c r="G74"/>
  <c r="F73"/>
  <c r="G73"/>
  <c r="G72"/>
  <c r="F72"/>
  <c r="F71"/>
  <c r="G71"/>
  <c r="E70"/>
  <c r="D70"/>
  <c r="C70"/>
  <c r="F69"/>
  <c r="G69"/>
  <c r="F68"/>
  <c r="G68"/>
  <c r="F67"/>
  <c r="E66"/>
  <c r="D66"/>
  <c r="C66"/>
  <c r="F64"/>
  <c r="G64"/>
  <c r="F63"/>
  <c r="G63"/>
  <c r="F62"/>
  <c r="F61"/>
  <c r="G61"/>
  <c r="E60"/>
  <c r="D60"/>
  <c r="C60"/>
  <c r="F59"/>
  <c r="G59"/>
  <c r="F58"/>
  <c r="G58"/>
  <c r="F57"/>
  <c r="G57"/>
  <c r="F56"/>
  <c r="E55"/>
  <c r="D55"/>
  <c r="C55"/>
  <c r="F54"/>
  <c r="G54"/>
  <c r="F53"/>
  <c r="G53"/>
  <c r="F52"/>
  <c r="G52"/>
  <c r="G49"/>
  <c r="G51"/>
  <c r="F51"/>
  <c r="F50"/>
  <c r="E49"/>
  <c r="D49"/>
  <c r="C49"/>
  <c r="F48"/>
  <c r="G48"/>
  <c r="F47"/>
  <c r="G47"/>
  <c r="F46"/>
  <c r="G46"/>
  <c r="F45"/>
  <c r="G45"/>
  <c r="F44"/>
  <c r="G44"/>
  <c r="F43"/>
  <c r="G43"/>
  <c r="F42"/>
  <c r="G42"/>
  <c r="F41"/>
  <c r="F40"/>
  <c r="G40"/>
  <c r="F39"/>
  <c r="F38"/>
  <c r="G38"/>
  <c r="E37"/>
  <c r="D37"/>
  <c r="C37"/>
  <c r="F36"/>
  <c r="G36"/>
  <c r="F35"/>
  <c r="F34"/>
  <c r="G34"/>
  <c r="F33"/>
  <c r="G33"/>
  <c r="F32"/>
  <c r="G32"/>
  <c r="G29"/>
  <c r="F31"/>
  <c r="G31"/>
  <c r="F30"/>
  <c r="G30"/>
  <c r="E29"/>
  <c r="E65"/>
  <c r="D29"/>
  <c r="C29"/>
  <c r="F28"/>
  <c r="G28"/>
  <c r="F27"/>
  <c r="G27"/>
  <c r="G22"/>
  <c r="F26"/>
  <c r="G26"/>
  <c r="F25"/>
  <c r="G25"/>
  <c r="F24"/>
  <c r="G24"/>
  <c r="F23"/>
  <c r="G23"/>
  <c r="E22"/>
  <c r="D22"/>
  <c r="C22"/>
  <c r="F21"/>
  <c r="G21"/>
  <c r="F20"/>
  <c r="G20"/>
  <c r="F19"/>
  <c r="G19"/>
  <c r="F18"/>
  <c r="G18"/>
  <c r="F17"/>
  <c r="G17"/>
  <c r="G15"/>
  <c r="F16"/>
  <c r="E15"/>
  <c r="D15"/>
  <c r="C15"/>
  <c r="F14"/>
  <c r="G14"/>
  <c r="F13"/>
  <c r="G13"/>
  <c r="F12"/>
  <c r="G12"/>
  <c r="F11"/>
  <c r="G11"/>
  <c r="F10"/>
  <c r="G10"/>
  <c r="F9"/>
  <c r="F8"/>
  <c r="G9"/>
  <c r="E8"/>
  <c r="D8"/>
  <c r="C8"/>
  <c r="F158" i="151"/>
  <c r="G158"/>
  <c r="G157"/>
  <c r="F157"/>
  <c r="F153"/>
  <c r="G153"/>
  <c r="G152"/>
  <c r="F152"/>
  <c r="F151"/>
  <c r="G151"/>
  <c r="F150"/>
  <c r="G150"/>
  <c r="F149"/>
  <c r="G149"/>
  <c r="F148"/>
  <c r="G148"/>
  <c r="F147"/>
  <c r="E146"/>
  <c r="D146"/>
  <c r="C146"/>
  <c r="F145"/>
  <c r="G145"/>
  <c r="F144"/>
  <c r="G144"/>
  <c r="F143"/>
  <c r="G143"/>
  <c r="G140"/>
  <c r="G154"/>
  <c r="F142"/>
  <c r="G142"/>
  <c r="F141"/>
  <c r="E140"/>
  <c r="E154"/>
  <c r="D140"/>
  <c r="D154"/>
  <c r="C140"/>
  <c r="F139"/>
  <c r="G139"/>
  <c r="F138"/>
  <c r="G138"/>
  <c r="F137"/>
  <c r="G137"/>
  <c r="F136"/>
  <c r="G136"/>
  <c r="F135"/>
  <c r="G135"/>
  <c r="G133"/>
  <c r="F134"/>
  <c r="E133"/>
  <c r="D133"/>
  <c r="C133"/>
  <c r="F132"/>
  <c r="G132"/>
  <c r="F131"/>
  <c r="G131"/>
  <c r="F130"/>
  <c r="G130"/>
  <c r="E129"/>
  <c r="D129"/>
  <c r="C129"/>
  <c r="F127"/>
  <c r="G127"/>
  <c r="F126"/>
  <c r="G126"/>
  <c r="F125"/>
  <c r="G125"/>
  <c r="F124"/>
  <c r="G124"/>
  <c r="F123"/>
  <c r="G123"/>
  <c r="F122"/>
  <c r="G122"/>
  <c r="F121"/>
  <c r="G121"/>
  <c r="F120"/>
  <c r="G120"/>
  <c r="F119"/>
  <c r="G119"/>
  <c r="G118"/>
  <c r="F118"/>
  <c r="F117"/>
  <c r="G117"/>
  <c r="F116"/>
  <c r="G116"/>
  <c r="F115"/>
  <c r="E114"/>
  <c r="D114"/>
  <c r="C114"/>
  <c r="F113"/>
  <c r="G113"/>
  <c r="F112"/>
  <c r="G112"/>
  <c r="F111"/>
  <c r="G111"/>
  <c r="F110"/>
  <c r="G110"/>
  <c r="F109"/>
  <c r="G109"/>
  <c r="F108"/>
  <c r="G108"/>
  <c r="F107"/>
  <c r="G107"/>
  <c r="G106"/>
  <c r="F106"/>
  <c r="F105"/>
  <c r="G105"/>
  <c r="G104"/>
  <c r="F104"/>
  <c r="F103"/>
  <c r="G103"/>
  <c r="G102"/>
  <c r="F102"/>
  <c r="F101"/>
  <c r="G101"/>
  <c r="G100"/>
  <c r="F100"/>
  <c r="F99"/>
  <c r="G99"/>
  <c r="F98"/>
  <c r="G98"/>
  <c r="F97"/>
  <c r="G97"/>
  <c r="F96"/>
  <c r="G96"/>
  <c r="F95"/>
  <c r="G95"/>
  <c r="F94"/>
  <c r="E93"/>
  <c r="E128"/>
  <c r="D93"/>
  <c r="D128"/>
  <c r="C93"/>
  <c r="C128"/>
  <c r="C155"/>
  <c r="F88"/>
  <c r="G88"/>
  <c r="G87"/>
  <c r="F87"/>
  <c r="F86"/>
  <c r="G86"/>
  <c r="G85"/>
  <c r="F85"/>
  <c r="F84"/>
  <c r="G84"/>
  <c r="F83"/>
  <c r="E82"/>
  <c r="D82"/>
  <c r="C82"/>
  <c r="F81"/>
  <c r="G81"/>
  <c r="F80"/>
  <c r="G80"/>
  <c r="F79"/>
  <c r="G79"/>
  <c r="E78"/>
  <c r="D78"/>
  <c r="C78"/>
  <c r="F77"/>
  <c r="F76"/>
  <c r="E75"/>
  <c r="D75"/>
  <c r="C75"/>
  <c r="F74"/>
  <c r="G74"/>
  <c r="F73"/>
  <c r="G73"/>
  <c r="F72"/>
  <c r="G72"/>
  <c r="F71"/>
  <c r="F70"/>
  <c r="E70"/>
  <c r="E89"/>
  <c r="D70"/>
  <c r="C70"/>
  <c r="F69"/>
  <c r="G69"/>
  <c r="G66"/>
  <c r="F68"/>
  <c r="G68"/>
  <c r="F67"/>
  <c r="E66"/>
  <c r="D66"/>
  <c r="D89"/>
  <c r="C66"/>
  <c r="C89"/>
  <c r="F64"/>
  <c r="G64"/>
  <c r="F63"/>
  <c r="F62"/>
  <c r="F61"/>
  <c r="G61"/>
  <c r="E60"/>
  <c r="D60"/>
  <c r="C60"/>
  <c r="F59"/>
  <c r="G59"/>
  <c r="F58"/>
  <c r="G58"/>
  <c r="F57"/>
  <c r="G57"/>
  <c r="F56"/>
  <c r="E55"/>
  <c r="D55"/>
  <c r="C55"/>
  <c r="F54"/>
  <c r="G54"/>
  <c r="F53"/>
  <c r="G53"/>
  <c r="F52"/>
  <c r="F49"/>
  <c r="G51"/>
  <c r="F51"/>
  <c r="F50"/>
  <c r="G50"/>
  <c r="E49"/>
  <c r="D49"/>
  <c r="C49"/>
  <c r="C65"/>
  <c r="C90"/>
  <c r="F48"/>
  <c r="G48"/>
  <c r="F47"/>
  <c r="G47"/>
  <c r="F46"/>
  <c r="G46"/>
  <c r="F45"/>
  <c r="G45"/>
  <c r="F44"/>
  <c r="G44"/>
  <c r="F43"/>
  <c r="G43"/>
  <c r="F42"/>
  <c r="G42"/>
  <c r="F41"/>
  <c r="G41"/>
  <c r="G40"/>
  <c r="F40"/>
  <c r="F39"/>
  <c r="G39"/>
  <c r="F38"/>
  <c r="G38"/>
  <c r="E37"/>
  <c r="D37"/>
  <c r="C37"/>
  <c r="F36"/>
  <c r="G36"/>
  <c r="F35"/>
  <c r="G35"/>
  <c r="F34"/>
  <c r="G34"/>
  <c r="F33"/>
  <c r="G33"/>
  <c r="F32"/>
  <c r="G32"/>
  <c r="G31"/>
  <c r="F31"/>
  <c r="F30"/>
  <c r="G30"/>
  <c r="E29"/>
  <c r="D29"/>
  <c r="C29"/>
  <c r="F28"/>
  <c r="G28"/>
  <c r="F27"/>
  <c r="G27"/>
  <c r="F26"/>
  <c r="G26"/>
  <c r="F25"/>
  <c r="G25"/>
  <c r="F24"/>
  <c r="G24"/>
  <c r="G22"/>
  <c r="F23"/>
  <c r="G23"/>
  <c r="E22"/>
  <c r="D22"/>
  <c r="C22"/>
  <c r="F21"/>
  <c r="G21"/>
  <c r="F20"/>
  <c r="G20"/>
  <c r="G15"/>
  <c r="F19"/>
  <c r="G19"/>
  <c r="F18"/>
  <c r="G18"/>
  <c r="F17"/>
  <c r="F16"/>
  <c r="G16"/>
  <c r="E15"/>
  <c r="D15"/>
  <c r="C15"/>
  <c r="F14"/>
  <c r="G14"/>
  <c r="F13"/>
  <c r="G13"/>
  <c r="F12"/>
  <c r="G12"/>
  <c r="F11"/>
  <c r="G11"/>
  <c r="F10"/>
  <c r="G10"/>
  <c r="F9"/>
  <c r="G9"/>
  <c r="E8"/>
  <c r="D8"/>
  <c r="C8"/>
  <c r="G154" i="150"/>
  <c r="F154"/>
  <c r="G153"/>
  <c r="F153"/>
  <c r="F152"/>
  <c r="G152"/>
  <c r="G151"/>
  <c r="F151"/>
  <c r="F150"/>
  <c r="G150"/>
  <c r="G149"/>
  <c r="F149"/>
  <c r="F148"/>
  <c r="G148"/>
  <c r="G147"/>
  <c r="E147"/>
  <c r="D147"/>
  <c r="C147"/>
  <c r="C155"/>
  <c r="F146"/>
  <c r="G146"/>
  <c r="F145"/>
  <c r="G145"/>
  <c r="F144"/>
  <c r="G144"/>
  <c r="F143"/>
  <c r="E142"/>
  <c r="E155"/>
  <c r="D142"/>
  <c r="C142"/>
  <c r="F141"/>
  <c r="G141"/>
  <c r="F140"/>
  <c r="G140"/>
  <c r="F139"/>
  <c r="G139"/>
  <c r="F138"/>
  <c r="G138"/>
  <c r="F137"/>
  <c r="F135"/>
  <c r="G137"/>
  <c r="G135"/>
  <c r="F136"/>
  <c r="E135"/>
  <c r="D135"/>
  <c r="C135"/>
  <c r="F134"/>
  <c r="G134"/>
  <c r="F133"/>
  <c r="F131"/>
  <c r="F132"/>
  <c r="G132"/>
  <c r="E131"/>
  <c r="D131"/>
  <c r="D155"/>
  <c r="C131"/>
  <c r="F129"/>
  <c r="G129"/>
  <c r="F128"/>
  <c r="G128"/>
  <c r="F127"/>
  <c r="G127"/>
  <c r="F126"/>
  <c r="G126"/>
  <c r="F125"/>
  <c r="G125"/>
  <c r="F124"/>
  <c r="G124"/>
  <c r="F123"/>
  <c r="G123"/>
  <c r="F122"/>
  <c r="G122"/>
  <c r="F121"/>
  <c r="G121"/>
  <c r="F120"/>
  <c r="G120"/>
  <c r="F119"/>
  <c r="G119"/>
  <c r="F118"/>
  <c r="G118"/>
  <c r="F117"/>
  <c r="E116"/>
  <c r="D116"/>
  <c r="C116"/>
  <c r="F115"/>
  <c r="G115"/>
  <c r="F114"/>
  <c r="G114"/>
  <c r="F113"/>
  <c r="G113"/>
  <c r="F112"/>
  <c r="G112"/>
  <c r="F111"/>
  <c r="G111"/>
  <c r="F110"/>
  <c r="G110"/>
  <c r="F109"/>
  <c r="G109"/>
  <c r="F108"/>
  <c r="G108"/>
  <c r="F107"/>
  <c r="G107"/>
  <c r="F106"/>
  <c r="G106"/>
  <c r="F105"/>
  <c r="G105"/>
  <c r="F104"/>
  <c r="G104"/>
  <c r="F103"/>
  <c r="G103"/>
  <c r="F102"/>
  <c r="G102"/>
  <c r="F101"/>
  <c r="G101"/>
  <c r="F100"/>
  <c r="G100"/>
  <c r="F99"/>
  <c r="G99"/>
  <c r="F98"/>
  <c r="G98"/>
  <c r="F97"/>
  <c r="G97"/>
  <c r="F96"/>
  <c r="F95"/>
  <c r="F130"/>
  <c r="F156"/>
  <c r="E130"/>
  <c r="E156"/>
  <c r="D95"/>
  <c r="D130"/>
  <c r="C95"/>
  <c r="C130"/>
  <c r="C156"/>
  <c r="C92"/>
  <c r="G91"/>
  <c r="G159"/>
  <c r="G86"/>
  <c r="F86"/>
  <c r="F85"/>
  <c r="G85"/>
  <c r="G84"/>
  <c r="F84"/>
  <c r="F83"/>
  <c r="G83"/>
  <c r="G82"/>
  <c r="F82"/>
  <c r="F81"/>
  <c r="E80"/>
  <c r="D80"/>
  <c r="C80"/>
  <c r="F79"/>
  <c r="G79"/>
  <c r="F78"/>
  <c r="G78"/>
  <c r="F77"/>
  <c r="F76"/>
  <c r="G77"/>
  <c r="G76"/>
  <c r="E76"/>
  <c r="D76"/>
  <c r="C76"/>
  <c r="F75"/>
  <c r="G75"/>
  <c r="F74"/>
  <c r="F73"/>
  <c r="F87"/>
  <c r="F161"/>
  <c r="E73"/>
  <c r="D73"/>
  <c r="C73"/>
  <c r="F72"/>
  <c r="G72"/>
  <c r="F71"/>
  <c r="G71"/>
  <c r="F70"/>
  <c r="G70"/>
  <c r="F69"/>
  <c r="F68"/>
  <c r="G69"/>
  <c r="G68"/>
  <c r="E68"/>
  <c r="D68"/>
  <c r="C68"/>
  <c r="F67"/>
  <c r="G67"/>
  <c r="G66"/>
  <c r="F66"/>
  <c r="F65"/>
  <c r="F64"/>
  <c r="G65"/>
  <c r="E64"/>
  <c r="E87"/>
  <c r="E161"/>
  <c r="D64"/>
  <c r="D87"/>
  <c r="D161"/>
  <c r="C64"/>
  <c r="G62"/>
  <c r="F62"/>
  <c r="F61"/>
  <c r="G61"/>
  <c r="G60"/>
  <c r="F60"/>
  <c r="F59"/>
  <c r="E58"/>
  <c r="D58"/>
  <c r="C58"/>
  <c r="F57"/>
  <c r="G57"/>
  <c r="F56"/>
  <c r="G56"/>
  <c r="F55"/>
  <c r="G55"/>
  <c r="F54"/>
  <c r="E53"/>
  <c r="D53"/>
  <c r="C53"/>
  <c r="F52"/>
  <c r="G52"/>
  <c r="G47"/>
  <c r="F51"/>
  <c r="G51"/>
  <c r="F50"/>
  <c r="G50"/>
  <c r="F49"/>
  <c r="G49"/>
  <c r="F48"/>
  <c r="G48"/>
  <c r="E47"/>
  <c r="D47"/>
  <c r="C47"/>
  <c r="F46"/>
  <c r="G46"/>
  <c r="F45"/>
  <c r="G45"/>
  <c r="F44"/>
  <c r="G44"/>
  <c r="F43"/>
  <c r="G43"/>
  <c r="F42"/>
  <c r="G42"/>
  <c r="F41"/>
  <c r="G41"/>
  <c r="F40"/>
  <c r="G40"/>
  <c r="F39"/>
  <c r="G39"/>
  <c r="F38"/>
  <c r="G38"/>
  <c r="F37"/>
  <c r="G37"/>
  <c r="F36"/>
  <c r="E35"/>
  <c r="D35"/>
  <c r="C35"/>
  <c r="F34"/>
  <c r="G34"/>
  <c r="G33"/>
  <c r="F33"/>
  <c r="F32"/>
  <c r="G32"/>
  <c r="F31"/>
  <c r="G31"/>
  <c r="F30"/>
  <c r="G30"/>
  <c r="F29"/>
  <c r="F28"/>
  <c r="G28"/>
  <c r="E27"/>
  <c r="D27"/>
  <c r="C27"/>
  <c r="F26"/>
  <c r="G26"/>
  <c r="F25"/>
  <c r="G25"/>
  <c r="F24"/>
  <c r="G24"/>
  <c r="F23"/>
  <c r="G23"/>
  <c r="F22"/>
  <c r="G22"/>
  <c r="F21"/>
  <c r="G21"/>
  <c r="F20"/>
  <c r="E20"/>
  <c r="D20"/>
  <c r="C20"/>
  <c r="F19"/>
  <c r="G19"/>
  <c r="F18"/>
  <c r="G18"/>
  <c r="G13"/>
  <c r="F17"/>
  <c r="G17"/>
  <c r="F16"/>
  <c r="G16"/>
  <c r="F15"/>
  <c r="G15"/>
  <c r="F14"/>
  <c r="G14"/>
  <c r="E13"/>
  <c r="D13"/>
  <c r="D63"/>
  <c r="C13"/>
  <c r="F12"/>
  <c r="G12"/>
  <c r="F11"/>
  <c r="G11"/>
  <c r="F10"/>
  <c r="G10"/>
  <c r="F9"/>
  <c r="F8"/>
  <c r="F7"/>
  <c r="G7"/>
  <c r="G6"/>
  <c r="E6"/>
  <c r="D6"/>
  <c r="C6"/>
  <c r="C3"/>
  <c r="G154" i="149"/>
  <c r="F154"/>
  <c r="F153"/>
  <c r="G153"/>
  <c r="F152"/>
  <c r="G152"/>
  <c r="F151"/>
  <c r="G151"/>
  <c r="F150"/>
  <c r="G150"/>
  <c r="F149"/>
  <c r="G149"/>
  <c r="F148"/>
  <c r="G148"/>
  <c r="E147"/>
  <c r="D147"/>
  <c r="C147"/>
  <c r="C155"/>
  <c r="F146"/>
  <c r="G146"/>
  <c r="F145"/>
  <c r="G145"/>
  <c r="F144"/>
  <c r="F143"/>
  <c r="G143"/>
  <c r="E142"/>
  <c r="E155"/>
  <c r="D142"/>
  <c r="C142"/>
  <c r="F141"/>
  <c r="G141"/>
  <c r="F140"/>
  <c r="G140"/>
  <c r="F139"/>
  <c r="G139"/>
  <c r="F138"/>
  <c r="G138"/>
  <c r="F137"/>
  <c r="G137"/>
  <c r="F136"/>
  <c r="E135"/>
  <c r="D135"/>
  <c r="C135"/>
  <c r="F134"/>
  <c r="G134"/>
  <c r="F133"/>
  <c r="G133"/>
  <c r="G131"/>
  <c r="F132"/>
  <c r="G132"/>
  <c r="F131"/>
  <c r="E131"/>
  <c r="D131"/>
  <c r="C131"/>
  <c r="F129"/>
  <c r="G129"/>
  <c r="F128"/>
  <c r="G128"/>
  <c r="F127"/>
  <c r="G127"/>
  <c r="F126"/>
  <c r="G126"/>
  <c r="F125"/>
  <c r="G125"/>
  <c r="F124"/>
  <c r="G124"/>
  <c r="F123"/>
  <c r="G123"/>
  <c r="F122"/>
  <c r="G122"/>
  <c r="F121"/>
  <c r="G121"/>
  <c r="F120"/>
  <c r="G120"/>
  <c r="F119"/>
  <c r="G119"/>
  <c r="F118"/>
  <c r="G118"/>
  <c r="F117"/>
  <c r="G117"/>
  <c r="G116"/>
  <c r="G130"/>
  <c r="E116"/>
  <c r="D116"/>
  <c r="C116"/>
  <c r="F115"/>
  <c r="G115"/>
  <c r="F114"/>
  <c r="G114"/>
  <c r="F113"/>
  <c r="G113"/>
  <c r="F112"/>
  <c r="G112"/>
  <c r="F111"/>
  <c r="G111"/>
  <c r="G110"/>
  <c r="F110"/>
  <c r="F109"/>
  <c r="G109"/>
  <c r="G108"/>
  <c r="F108"/>
  <c r="F107"/>
  <c r="G107"/>
  <c r="G106"/>
  <c r="F106"/>
  <c r="F105"/>
  <c r="G105"/>
  <c r="F104"/>
  <c r="G104"/>
  <c r="F103"/>
  <c r="G103"/>
  <c r="F102"/>
  <c r="G102"/>
  <c r="F101"/>
  <c r="G101"/>
  <c r="F100"/>
  <c r="G100"/>
  <c r="G95"/>
  <c r="F99"/>
  <c r="G99"/>
  <c r="F98"/>
  <c r="G98"/>
  <c r="F97"/>
  <c r="G97"/>
  <c r="G96"/>
  <c r="F96"/>
  <c r="E95"/>
  <c r="D95"/>
  <c r="D130"/>
  <c r="C95"/>
  <c r="C130"/>
  <c r="C92"/>
  <c r="G91"/>
  <c r="G159"/>
  <c r="F86"/>
  <c r="G86"/>
  <c r="G85"/>
  <c r="F85"/>
  <c r="F84"/>
  <c r="G84"/>
  <c r="G83"/>
  <c r="F83"/>
  <c r="F82"/>
  <c r="G81"/>
  <c r="F81"/>
  <c r="E80"/>
  <c r="D80"/>
  <c r="C80"/>
  <c r="F79"/>
  <c r="G79"/>
  <c r="F78"/>
  <c r="G78"/>
  <c r="F77"/>
  <c r="G77"/>
  <c r="G76"/>
  <c r="E76"/>
  <c r="D76"/>
  <c r="C76"/>
  <c r="G75"/>
  <c r="F75"/>
  <c r="F74"/>
  <c r="F73"/>
  <c r="F87"/>
  <c r="F161"/>
  <c r="E73"/>
  <c r="E87"/>
  <c r="E161"/>
  <c r="D73"/>
  <c r="C73"/>
  <c r="F72"/>
  <c r="G72"/>
  <c r="F71"/>
  <c r="G71"/>
  <c r="F70"/>
  <c r="G70"/>
  <c r="F69"/>
  <c r="E68"/>
  <c r="D68"/>
  <c r="C68"/>
  <c r="C87"/>
  <c r="F67"/>
  <c r="G67"/>
  <c r="F66"/>
  <c r="G66"/>
  <c r="F65"/>
  <c r="E64"/>
  <c r="D64"/>
  <c r="D87"/>
  <c r="D161"/>
  <c r="C64"/>
  <c r="F62"/>
  <c r="G62"/>
  <c r="F61"/>
  <c r="G61"/>
  <c r="G60"/>
  <c r="F60"/>
  <c r="F59"/>
  <c r="G59"/>
  <c r="F58"/>
  <c r="E58"/>
  <c r="D58"/>
  <c r="C58"/>
  <c r="F57"/>
  <c r="G57"/>
  <c r="F56"/>
  <c r="G56"/>
  <c r="F55"/>
  <c r="G55"/>
  <c r="F54"/>
  <c r="E53"/>
  <c r="D53"/>
  <c r="C53"/>
  <c r="F52"/>
  <c r="G52"/>
  <c r="F51"/>
  <c r="G51"/>
  <c r="F50"/>
  <c r="G50"/>
  <c r="F49"/>
  <c r="G49"/>
  <c r="F48"/>
  <c r="G48"/>
  <c r="E47"/>
  <c r="D47"/>
  <c r="C47"/>
  <c r="F46"/>
  <c r="G46"/>
  <c r="F45"/>
  <c r="G45"/>
  <c r="F44"/>
  <c r="G44"/>
  <c r="F43"/>
  <c r="G43"/>
  <c r="F42"/>
  <c r="G42"/>
  <c r="F41"/>
  <c r="G41"/>
  <c r="F40"/>
  <c r="G40"/>
  <c r="F39"/>
  <c r="G39"/>
  <c r="F38"/>
  <c r="G38"/>
  <c r="F37"/>
  <c r="G37"/>
  <c r="F36"/>
  <c r="E35"/>
  <c r="D35"/>
  <c r="C35"/>
  <c r="G34"/>
  <c r="F34"/>
  <c r="F33"/>
  <c r="G33"/>
  <c r="G32"/>
  <c r="F32"/>
  <c r="F31"/>
  <c r="G31"/>
  <c r="F30"/>
  <c r="G30"/>
  <c r="G27"/>
  <c r="G63"/>
  <c r="G29"/>
  <c r="F29"/>
  <c r="F28"/>
  <c r="G28"/>
  <c r="F27"/>
  <c r="F63"/>
  <c r="E27"/>
  <c r="E63"/>
  <c r="D27"/>
  <c r="C27"/>
  <c r="F26"/>
  <c r="G26"/>
  <c r="F25"/>
  <c r="G25"/>
  <c r="F24"/>
  <c r="G24"/>
  <c r="F23"/>
  <c r="G23"/>
  <c r="G20"/>
  <c r="F22"/>
  <c r="G22"/>
  <c r="F21"/>
  <c r="E20"/>
  <c r="D20"/>
  <c r="D63"/>
  <c r="C20"/>
  <c r="F19"/>
  <c r="G19"/>
  <c r="G18"/>
  <c r="F18"/>
  <c r="F17"/>
  <c r="G17"/>
  <c r="G16"/>
  <c r="F16"/>
  <c r="F15"/>
  <c r="G14"/>
  <c r="F14"/>
  <c r="E13"/>
  <c r="D13"/>
  <c r="C13"/>
  <c r="F12"/>
  <c r="G12"/>
  <c r="F11"/>
  <c r="G11"/>
  <c r="F10"/>
  <c r="G10"/>
  <c r="F9"/>
  <c r="G9"/>
  <c r="F8"/>
  <c r="G8"/>
  <c r="G6"/>
  <c r="F7"/>
  <c r="E6"/>
  <c r="D6"/>
  <c r="C6"/>
  <c r="C3"/>
  <c r="G154" i="148"/>
  <c r="F154"/>
  <c r="F153"/>
  <c r="G153"/>
  <c r="F152"/>
  <c r="G152"/>
  <c r="F151"/>
  <c r="G151"/>
  <c r="F150"/>
  <c r="G150"/>
  <c r="G149"/>
  <c r="F149"/>
  <c r="F148"/>
  <c r="E147"/>
  <c r="D147"/>
  <c r="C147"/>
  <c r="C155"/>
  <c r="F146"/>
  <c r="G146"/>
  <c r="F145"/>
  <c r="G145"/>
  <c r="F144"/>
  <c r="G144"/>
  <c r="F143"/>
  <c r="F142"/>
  <c r="E142"/>
  <c r="D142"/>
  <c r="C142"/>
  <c r="F141"/>
  <c r="G141"/>
  <c r="F140"/>
  <c r="G140"/>
  <c r="F139"/>
  <c r="G139"/>
  <c r="F138"/>
  <c r="F135"/>
  <c r="F137"/>
  <c r="G137"/>
  <c r="G136"/>
  <c r="F136"/>
  <c r="E135"/>
  <c r="D135"/>
  <c r="C135"/>
  <c r="F134"/>
  <c r="G134"/>
  <c r="F133"/>
  <c r="G133"/>
  <c r="F132"/>
  <c r="G132"/>
  <c r="G131"/>
  <c r="E131"/>
  <c r="D131"/>
  <c r="D155"/>
  <c r="C131"/>
  <c r="F129"/>
  <c r="G129"/>
  <c r="F128"/>
  <c r="G128"/>
  <c r="F127"/>
  <c r="G127"/>
  <c r="G126"/>
  <c r="F126"/>
  <c r="F125"/>
  <c r="G125"/>
  <c r="G124"/>
  <c r="F124"/>
  <c r="F123"/>
  <c r="G123"/>
  <c r="G122"/>
  <c r="F122"/>
  <c r="F121"/>
  <c r="G121"/>
  <c r="G120"/>
  <c r="F120"/>
  <c r="F119"/>
  <c r="G119"/>
  <c r="F118"/>
  <c r="G118"/>
  <c r="F117"/>
  <c r="F116"/>
  <c r="G117"/>
  <c r="E116"/>
  <c r="D116"/>
  <c r="C116"/>
  <c r="F115"/>
  <c r="G115"/>
  <c r="F114"/>
  <c r="G114"/>
  <c r="F113"/>
  <c r="G113"/>
  <c r="F112"/>
  <c r="G112"/>
  <c r="F111"/>
  <c r="G111"/>
  <c r="F110"/>
  <c r="G110"/>
  <c r="F109"/>
  <c r="G109"/>
  <c r="F108"/>
  <c r="G108"/>
  <c r="F107"/>
  <c r="G107"/>
  <c r="F106"/>
  <c r="G106"/>
  <c r="F105"/>
  <c r="G105"/>
  <c r="F104"/>
  <c r="G104"/>
  <c r="F103"/>
  <c r="G103"/>
  <c r="F102"/>
  <c r="G102"/>
  <c r="F101"/>
  <c r="G101"/>
  <c r="F100"/>
  <c r="G100"/>
  <c r="F99"/>
  <c r="G99"/>
  <c r="F98"/>
  <c r="G98"/>
  <c r="F97"/>
  <c r="F96"/>
  <c r="G96"/>
  <c r="E95"/>
  <c r="E130"/>
  <c r="E156"/>
  <c r="D95"/>
  <c r="D130"/>
  <c r="D156"/>
  <c r="C95"/>
  <c r="C130"/>
  <c r="C92"/>
  <c r="G91"/>
  <c r="G159"/>
  <c r="F86"/>
  <c r="G86"/>
  <c r="F85"/>
  <c r="G85"/>
  <c r="F84"/>
  <c r="G84"/>
  <c r="F83"/>
  <c r="G83"/>
  <c r="F82"/>
  <c r="F81"/>
  <c r="E80"/>
  <c r="D80"/>
  <c r="C80"/>
  <c r="F79"/>
  <c r="G79"/>
  <c r="F78"/>
  <c r="F76"/>
  <c r="G78"/>
  <c r="G76"/>
  <c r="F77"/>
  <c r="G77"/>
  <c r="E76"/>
  <c r="D76"/>
  <c r="C76"/>
  <c r="F75"/>
  <c r="G75"/>
  <c r="F74"/>
  <c r="F73"/>
  <c r="F87"/>
  <c r="F161"/>
  <c r="E73"/>
  <c r="E87"/>
  <c r="E161"/>
  <c r="D73"/>
  <c r="C73"/>
  <c r="F72"/>
  <c r="G72"/>
  <c r="F71"/>
  <c r="G71"/>
  <c r="F70"/>
  <c r="G70"/>
  <c r="F69"/>
  <c r="G69"/>
  <c r="G68"/>
  <c r="E68"/>
  <c r="D68"/>
  <c r="C68"/>
  <c r="G67"/>
  <c r="G64"/>
  <c r="F67"/>
  <c r="F66"/>
  <c r="G66"/>
  <c r="G65"/>
  <c r="F65"/>
  <c r="E64"/>
  <c r="D64"/>
  <c r="D87"/>
  <c r="D161"/>
  <c r="C64"/>
  <c r="F62"/>
  <c r="G62"/>
  <c r="G61"/>
  <c r="F61"/>
  <c r="F60"/>
  <c r="F58"/>
  <c r="G60"/>
  <c r="F59"/>
  <c r="G59"/>
  <c r="G58"/>
  <c r="E58"/>
  <c r="D58"/>
  <c r="C58"/>
  <c r="F57"/>
  <c r="G57"/>
  <c r="F56"/>
  <c r="G56"/>
  <c r="F55"/>
  <c r="F53"/>
  <c r="G55"/>
  <c r="F54"/>
  <c r="G54"/>
  <c r="E53"/>
  <c r="D53"/>
  <c r="C53"/>
  <c r="F52"/>
  <c r="G52"/>
  <c r="F51"/>
  <c r="G51"/>
  <c r="F50"/>
  <c r="G50"/>
  <c r="G47"/>
  <c r="F49"/>
  <c r="G49"/>
  <c r="F48"/>
  <c r="E47"/>
  <c r="D47"/>
  <c r="C47"/>
  <c r="F46"/>
  <c r="G46"/>
  <c r="F45"/>
  <c r="G45"/>
  <c r="F44"/>
  <c r="G44"/>
  <c r="F43"/>
  <c r="G43"/>
  <c r="F42"/>
  <c r="G42"/>
  <c r="F41"/>
  <c r="G41"/>
  <c r="F40"/>
  <c r="G40"/>
  <c r="F39"/>
  <c r="G39"/>
  <c r="F38"/>
  <c r="G38"/>
  <c r="F37"/>
  <c r="G37"/>
  <c r="F36"/>
  <c r="E35"/>
  <c r="D35"/>
  <c r="C35"/>
  <c r="F34"/>
  <c r="G34"/>
  <c r="F33"/>
  <c r="G33"/>
  <c r="F32"/>
  <c r="G32"/>
  <c r="F31"/>
  <c r="G31"/>
  <c r="F30"/>
  <c r="G30"/>
  <c r="G27"/>
  <c r="F29"/>
  <c r="G29"/>
  <c r="F28"/>
  <c r="G28"/>
  <c r="E27"/>
  <c r="D27"/>
  <c r="C27"/>
  <c r="F26"/>
  <c r="G26"/>
  <c r="F25"/>
  <c r="G25"/>
  <c r="F24"/>
  <c r="G24"/>
  <c r="F23"/>
  <c r="G23"/>
  <c r="F22"/>
  <c r="F21"/>
  <c r="E20"/>
  <c r="D20"/>
  <c r="C20"/>
  <c r="F19"/>
  <c r="G19"/>
  <c r="F18"/>
  <c r="G18"/>
  <c r="G13"/>
  <c r="G63"/>
  <c r="F17"/>
  <c r="G17"/>
  <c r="F16"/>
  <c r="G16"/>
  <c r="F15"/>
  <c r="G15"/>
  <c r="F14"/>
  <c r="G14"/>
  <c r="E13"/>
  <c r="D13"/>
  <c r="C13"/>
  <c r="F12"/>
  <c r="G12"/>
  <c r="F11"/>
  <c r="G11"/>
  <c r="F10"/>
  <c r="G10"/>
  <c r="F9"/>
  <c r="F8"/>
  <c r="F7"/>
  <c r="G7"/>
  <c r="E6"/>
  <c r="D6"/>
  <c r="C6"/>
  <c r="C63"/>
  <c r="C3"/>
  <c r="F158" i="3"/>
  <c r="G158"/>
  <c r="F157"/>
  <c r="G157"/>
  <c r="F153"/>
  <c r="F152"/>
  <c r="G152"/>
  <c r="F151"/>
  <c r="G151"/>
  <c r="F150"/>
  <c r="F149"/>
  <c r="G149"/>
  <c r="F148"/>
  <c r="G148"/>
  <c r="F147"/>
  <c r="F146"/>
  <c r="F145"/>
  <c r="G145"/>
  <c r="F144"/>
  <c r="G144"/>
  <c r="F143"/>
  <c r="F140"/>
  <c r="F154"/>
  <c r="G143"/>
  <c r="G140"/>
  <c r="G154"/>
  <c r="F142"/>
  <c r="G142"/>
  <c r="F141"/>
  <c r="G141"/>
  <c r="F139"/>
  <c r="G139"/>
  <c r="F138"/>
  <c r="F137"/>
  <c r="G137"/>
  <c r="F136"/>
  <c r="G136"/>
  <c r="F135"/>
  <c r="G135"/>
  <c r="F134"/>
  <c r="F133"/>
  <c r="G134"/>
  <c r="G133"/>
  <c r="F132"/>
  <c r="G132"/>
  <c r="F131"/>
  <c r="G131"/>
  <c r="F130"/>
  <c r="F129"/>
  <c r="F127"/>
  <c r="F126"/>
  <c r="G126"/>
  <c r="F125"/>
  <c r="G125"/>
  <c r="F124"/>
  <c r="G124"/>
  <c r="F123"/>
  <c r="F122"/>
  <c r="G122"/>
  <c r="F121"/>
  <c r="F120"/>
  <c r="G120"/>
  <c r="F119"/>
  <c r="F118"/>
  <c r="G118"/>
  <c r="F117"/>
  <c r="G117"/>
  <c r="F116"/>
  <c r="G116"/>
  <c r="F115"/>
  <c r="F114"/>
  <c r="F128"/>
  <c r="F155"/>
  <c r="G115"/>
  <c r="G114"/>
  <c r="G128"/>
  <c r="G155"/>
  <c r="F113"/>
  <c r="G113"/>
  <c r="F112"/>
  <c r="G112"/>
  <c r="F111"/>
  <c r="G111"/>
  <c r="F110"/>
  <c r="G110"/>
  <c r="F109"/>
  <c r="G109"/>
  <c r="F108"/>
  <c r="G108"/>
  <c r="F107"/>
  <c r="G107"/>
  <c r="F106"/>
  <c r="G106"/>
  <c r="F105"/>
  <c r="G105"/>
  <c r="F104"/>
  <c r="G104"/>
  <c r="F103"/>
  <c r="F102"/>
  <c r="G102"/>
  <c r="F101"/>
  <c r="G101"/>
  <c r="F100"/>
  <c r="G100"/>
  <c r="F99"/>
  <c r="G99"/>
  <c r="F98"/>
  <c r="G98"/>
  <c r="F97"/>
  <c r="G97"/>
  <c r="F96"/>
  <c r="G96"/>
  <c r="F95"/>
  <c r="G95"/>
  <c r="F94"/>
  <c r="G94"/>
  <c r="F88"/>
  <c r="G88"/>
  <c r="F87"/>
  <c r="G87"/>
  <c r="F86"/>
  <c r="G86"/>
  <c r="F85"/>
  <c r="F84"/>
  <c r="G84"/>
  <c r="F83"/>
  <c r="F82"/>
  <c r="F81"/>
  <c r="F80"/>
  <c r="F79"/>
  <c r="G79"/>
  <c r="F77"/>
  <c r="F76"/>
  <c r="G76"/>
  <c r="G75"/>
  <c r="G89"/>
  <c r="F74"/>
  <c r="G74"/>
  <c r="F73"/>
  <c r="G73"/>
  <c r="G70"/>
  <c r="F72"/>
  <c r="G72"/>
  <c r="F71"/>
  <c r="F69"/>
  <c r="F68"/>
  <c r="G68"/>
  <c r="F67"/>
  <c r="F64"/>
  <c r="G64"/>
  <c r="F63"/>
  <c r="F62"/>
  <c r="G62"/>
  <c r="F61"/>
  <c r="G61"/>
  <c r="F59"/>
  <c r="G59"/>
  <c r="F58"/>
  <c r="F57"/>
  <c r="F56"/>
  <c r="F54"/>
  <c r="G54"/>
  <c r="F53"/>
  <c r="G53"/>
  <c r="F52"/>
  <c r="G52"/>
  <c r="G49"/>
  <c r="F51"/>
  <c r="G51"/>
  <c r="F50"/>
  <c r="G50"/>
  <c r="F48"/>
  <c r="F47"/>
  <c r="G47"/>
  <c r="F46"/>
  <c r="G46"/>
  <c r="F45"/>
  <c r="F44"/>
  <c r="F43"/>
  <c r="F42"/>
  <c r="G42"/>
  <c r="F41"/>
  <c r="G41"/>
  <c r="F40"/>
  <c r="G40"/>
  <c r="F39"/>
  <c r="F38"/>
  <c r="F36"/>
  <c r="G36"/>
  <c r="F35"/>
  <c r="G35"/>
  <c r="F34"/>
  <c r="G34"/>
  <c r="F33"/>
  <c r="F32"/>
  <c r="G32"/>
  <c r="F31"/>
  <c r="G31"/>
  <c r="F30"/>
  <c r="G30"/>
  <c r="F28"/>
  <c r="G28"/>
  <c r="F27"/>
  <c r="F26"/>
  <c r="F25"/>
  <c r="F24"/>
  <c r="F22"/>
  <c r="F23"/>
  <c r="F21"/>
  <c r="G21"/>
  <c r="F20"/>
  <c r="G20"/>
  <c r="G15"/>
  <c r="F19"/>
  <c r="F18"/>
  <c r="G18"/>
  <c r="F17"/>
  <c r="G17"/>
  <c r="F16"/>
  <c r="F14"/>
  <c r="F13"/>
  <c r="G13"/>
  <c r="F12"/>
  <c r="G12"/>
  <c r="F11"/>
  <c r="F10"/>
  <c r="F9"/>
  <c r="G9"/>
  <c r="F154" i="1"/>
  <c r="F153"/>
  <c r="F152"/>
  <c r="F151"/>
  <c r="G151"/>
  <c r="F150"/>
  <c r="F149"/>
  <c r="G149"/>
  <c r="F148"/>
  <c r="G148"/>
  <c r="F146"/>
  <c r="F145"/>
  <c r="F144"/>
  <c r="F143"/>
  <c r="F141"/>
  <c r="G141"/>
  <c r="F140"/>
  <c r="F139"/>
  <c r="G139"/>
  <c r="F138"/>
  <c r="F137"/>
  <c r="F136"/>
  <c r="F134"/>
  <c r="F133"/>
  <c r="F132"/>
  <c r="G132"/>
  <c r="G131"/>
  <c r="F129"/>
  <c r="F128"/>
  <c r="F127"/>
  <c r="G127"/>
  <c r="F126"/>
  <c r="F125"/>
  <c r="G125"/>
  <c r="F124"/>
  <c r="F123"/>
  <c r="G123"/>
  <c r="F122"/>
  <c r="F121"/>
  <c r="G121"/>
  <c r="F120"/>
  <c r="F119"/>
  <c r="F116"/>
  <c r="F118"/>
  <c r="F117"/>
  <c r="F115"/>
  <c r="G115"/>
  <c r="F114"/>
  <c r="F113"/>
  <c r="F112"/>
  <c r="F111"/>
  <c r="G111"/>
  <c r="F110"/>
  <c r="F109"/>
  <c r="F108"/>
  <c r="F107"/>
  <c r="G107"/>
  <c r="F106"/>
  <c r="F104"/>
  <c r="F103"/>
  <c r="G103"/>
  <c r="F102"/>
  <c r="F101"/>
  <c r="G101"/>
  <c r="F100"/>
  <c r="F99"/>
  <c r="G99"/>
  <c r="G98"/>
  <c r="F97"/>
  <c r="F86"/>
  <c r="F85"/>
  <c r="F84"/>
  <c r="F83"/>
  <c r="G83"/>
  <c r="F82"/>
  <c r="F81"/>
  <c r="G81"/>
  <c r="F79"/>
  <c r="F78"/>
  <c r="F77"/>
  <c r="F75"/>
  <c r="G75"/>
  <c r="F74"/>
  <c r="F73"/>
  <c r="F87"/>
  <c r="F72"/>
  <c r="G72"/>
  <c r="F71"/>
  <c r="F70"/>
  <c r="F68"/>
  <c r="F69"/>
  <c r="F67"/>
  <c r="F66"/>
  <c r="G66"/>
  <c r="F65"/>
  <c r="G65"/>
  <c r="G64"/>
  <c r="F62"/>
  <c r="G62"/>
  <c r="F61"/>
  <c r="F60"/>
  <c r="G60"/>
  <c r="F59"/>
  <c r="F57"/>
  <c r="F56"/>
  <c r="F55"/>
  <c r="F54"/>
  <c r="F52"/>
  <c r="G52"/>
  <c r="F51"/>
  <c r="F50"/>
  <c r="G50"/>
  <c r="G47"/>
  <c r="F49"/>
  <c r="F48"/>
  <c r="F46"/>
  <c r="G46"/>
  <c r="F45"/>
  <c r="F44"/>
  <c r="F43"/>
  <c r="F42"/>
  <c r="G42"/>
  <c r="F41"/>
  <c r="F40"/>
  <c r="G40"/>
  <c r="F39"/>
  <c r="F38"/>
  <c r="F37"/>
  <c r="G37"/>
  <c r="F36"/>
  <c r="F35"/>
  <c r="F34"/>
  <c r="G34"/>
  <c r="F33"/>
  <c r="G33"/>
  <c r="F32"/>
  <c r="F31"/>
  <c r="G31"/>
  <c r="F30"/>
  <c r="F29"/>
  <c r="F28"/>
  <c r="F26"/>
  <c r="G26"/>
  <c r="F25"/>
  <c r="G25"/>
  <c r="F24"/>
  <c r="F23"/>
  <c r="G23"/>
  <c r="F22"/>
  <c r="G22"/>
  <c r="F21"/>
  <c r="G21"/>
  <c r="F19"/>
  <c r="G19"/>
  <c r="F18"/>
  <c r="G18"/>
  <c r="G13"/>
  <c r="F17"/>
  <c r="F16"/>
  <c r="F15"/>
  <c r="G15"/>
  <c r="F14"/>
  <c r="G14"/>
  <c r="F12"/>
  <c r="G12"/>
  <c r="F11"/>
  <c r="G11"/>
  <c r="F10"/>
  <c r="F9"/>
  <c r="G9"/>
  <c r="F8"/>
  <c r="G8"/>
  <c r="F7"/>
  <c r="H4" i="73"/>
  <c r="H4" i="61"/>
  <c r="E23" i="147"/>
  <c r="D23"/>
  <c r="B23"/>
  <c r="H22"/>
  <c r="I22"/>
  <c r="H21"/>
  <c r="I21"/>
  <c r="H20"/>
  <c r="I20"/>
  <c r="H19"/>
  <c r="I19"/>
  <c r="H18"/>
  <c r="I18"/>
  <c r="H17"/>
  <c r="I17"/>
  <c r="H16"/>
  <c r="I16"/>
  <c r="H15"/>
  <c r="I15"/>
  <c r="H14"/>
  <c r="I14"/>
  <c r="H13"/>
  <c r="I13"/>
  <c r="H12"/>
  <c r="I12"/>
  <c r="H11"/>
  <c r="I11"/>
  <c r="H10"/>
  <c r="I10"/>
  <c r="H9"/>
  <c r="I9"/>
  <c r="H8"/>
  <c r="E3"/>
  <c r="D3"/>
  <c r="H6" i="63"/>
  <c r="I6"/>
  <c r="H7"/>
  <c r="H8"/>
  <c r="I8"/>
  <c r="H9"/>
  <c r="H10"/>
  <c r="H23"/>
  <c r="H14"/>
  <c r="H15"/>
  <c r="H16"/>
  <c r="I16"/>
  <c r="H17"/>
  <c r="I17"/>
  <c r="H18"/>
  <c r="H19"/>
  <c r="H20"/>
  <c r="I20"/>
  <c r="H21"/>
  <c r="I21"/>
  <c r="H22"/>
  <c r="H5"/>
  <c r="I5"/>
  <c r="G153" i="3"/>
  <c r="G150"/>
  <c r="G147"/>
  <c r="G146"/>
  <c r="G138"/>
  <c r="G130"/>
  <c r="G129"/>
  <c r="G127"/>
  <c r="G123"/>
  <c r="G121"/>
  <c r="G119"/>
  <c r="G103"/>
  <c r="G85"/>
  <c r="G80"/>
  <c r="G71"/>
  <c r="G58"/>
  <c r="G69"/>
  <c r="G57"/>
  <c r="G48"/>
  <c r="G45"/>
  <c r="G44"/>
  <c r="G43"/>
  <c r="G39"/>
  <c r="G33"/>
  <c r="F29"/>
  <c r="G27"/>
  <c r="G26"/>
  <c r="G25"/>
  <c r="G23"/>
  <c r="G19"/>
  <c r="G16"/>
  <c r="E146"/>
  <c r="E140"/>
  <c r="E154"/>
  <c r="E133"/>
  <c r="E129"/>
  <c r="E114"/>
  <c r="E128"/>
  <c r="E155"/>
  <c r="E93"/>
  <c r="E82"/>
  <c r="E78"/>
  <c r="E75"/>
  <c r="F70"/>
  <c r="E70"/>
  <c r="E66"/>
  <c r="E60"/>
  <c r="E55"/>
  <c r="E49"/>
  <c r="E37"/>
  <c r="E29"/>
  <c r="E22"/>
  <c r="E15"/>
  <c r="G10"/>
  <c r="G14"/>
  <c r="G11"/>
  <c r="E8"/>
  <c r="D8"/>
  <c r="G86" i="1"/>
  <c r="G85"/>
  <c r="G153"/>
  <c r="G152"/>
  <c r="G150"/>
  <c r="G144"/>
  <c r="G145"/>
  <c r="G143"/>
  <c r="G140"/>
  <c r="G138"/>
  <c r="G136"/>
  <c r="G133"/>
  <c r="G134"/>
  <c r="G128"/>
  <c r="G126"/>
  <c r="G129"/>
  <c r="G124"/>
  <c r="G122"/>
  <c r="G120"/>
  <c r="G118"/>
  <c r="G117"/>
  <c r="G114"/>
  <c r="G113"/>
  <c r="G112"/>
  <c r="G110"/>
  <c r="G109"/>
  <c r="G108"/>
  <c r="G106"/>
  <c r="G105"/>
  <c r="G104"/>
  <c r="G102"/>
  <c r="G100"/>
  <c r="G97"/>
  <c r="G84"/>
  <c r="G82"/>
  <c r="G78"/>
  <c r="G79"/>
  <c r="G71"/>
  <c r="G69"/>
  <c r="G61"/>
  <c r="G59"/>
  <c r="G57"/>
  <c r="G56"/>
  <c r="G54"/>
  <c r="G49"/>
  <c r="G48"/>
  <c r="G45"/>
  <c r="G43"/>
  <c r="G41"/>
  <c r="G44"/>
  <c r="G39"/>
  <c r="G38"/>
  <c r="G32"/>
  <c r="G30"/>
  <c r="G29"/>
  <c r="G28"/>
  <c r="G24"/>
  <c r="G16"/>
  <c r="G17"/>
  <c r="E147"/>
  <c r="D147"/>
  <c r="E142"/>
  <c r="D142"/>
  <c r="E135"/>
  <c r="D135"/>
  <c r="F131"/>
  <c r="E131"/>
  <c r="D131"/>
  <c r="E116"/>
  <c r="D116"/>
  <c r="D130"/>
  <c r="D156"/>
  <c r="E95"/>
  <c r="D95"/>
  <c r="E80"/>
  <c r="D80"/>
  <c r="E76"/>
  <c r="D76"/>
  <c r="E73"/>
  <c r="E87"/>
  <c r="E161"/>
  <c r="D73"/>
  <c r="D87"/>
  <c r="D161"/>
  <c r="E68"/>
  <c r="D68"/>
  <c r="E64"/>
  <c r="D64"/>
  <c r="E58"/>
  <c r="D58"/>
  <c r="E53"/>
  <c r="D53"/>
  <c r="E47"/>
  <c r="D47"/>
  <c r="E35"/>
  <c r="D35"/>
  <c r="F27"/>
  <c r="E27"/>
  <c r="D27"/>
  <c r="E20"/>
  <c r="D20"/>
  <c r="E13"/>
  <c r="D13"/>
  <c r="E6"/>
  <c r="D6"/>
  <c r="G91"/>
  <c r="G159"/>
  <c r="E23" i="63"/>
  <c r="D29" i="3"/>
  <c r="C29"/>
  <c r="I22" i="63"/>
  <c r="I19"/>
  <c r="I18"/>
  <c r="I15"/>
  <c r="I14"/>
  <c r="I9"/>
  <c r="I7"/>
  <c r="E3"/>
  <c r="I29" i="61"/>
  <c r="I28"/>
  <c r="I27"/>
  <c r="I26"/>
  <c r="I25"/>
  <c r="I24"/>
  <c r="I23"/>
  <c r="I22"/>
  <c r="I21"/>
  <c r="I20"/>
  <c r="I19"/>
  <c r="I18"/>
  <c r="I16"/>
  <c r="I15"/>
  <c r="I14"/>
  <c r="I13"/>
  <c r="I12"/>
  <c r="I11"/>
  <c r="I10"/>
  <c r="I9"/>
  <c r="I8"/>
  <c r="I7"/>
  <c r="I6"/>
  <c r="E29"/>
  <c r="E28"/>
  <c r="E27"/>
  <c r="E26"/>
  <c r="E25"/>
  <c r="E23"/>
  <c r="E22"/>
  <c r="E21"/>
  <c r="E20"/>
  <c r="E19"/>
  <c r="E18"/>
  <c r="E30"/>
  <c r="E7"/>
  <c r="E8"/>
  <c r="E9"/>
  <c r="E10"/>
  <c r="E11"/>
  <c r="E12"/>
  <c r="E13"/>
  <c r="E14"/>
  <c r="E15"/>
  <c r="E16"/>
  <c r="E6"/>
  <c r="I28" i="73"/>
  <c r="I27"/>
  <c r="I26"/>
  <c r="I25"/>
  <c r="I24"/>
  <c r="I23"/>
  <c r="I22"/>
  <c r="I21"/>
  <c r="I20"/>
  <c r="I29"/>
  <c r="I19"/>
  <c r="I7"/>
  <c r="I8"/>
  <c r="I9"/>
  <c r="I10"/>
  <c r="I11"/>
  <c r="I12"/>
  <c r="I13"/>
  <c r="I14"/>
  <c r="I15"/>
  <c r="I16"/>
  <c r="I17"/>
  <c r="I6"/>
  <c r="E28"/>
  <c r="E27"/>
  <c r="E26"/>
  <c r="E25"/>
  <c r="E24"/>
  <c r="E21"/>
  <c r="E22"/>
  <c r="E23"/>
  <c r="E20"/>
  <c r="E19"/>
  <c r="E29"/>
  <c r="E7"/>
  <c r="E8"/>
  <c r="E9"/>
  <c r="E10"/>
  <c r="E11"/>
  <c r="E12"/>
  <c r="E13"/>
  <c r="E14"/>
  <c r="E15"/>
  <c r="E16"/>
  <c r="E6"/>
  <c r="A31" i="75"/>
  <c r="A28" i="76"/>
  <c r="A37" i="75"/>
  <c r="A34" i="76"/>
  <c r="A19" i="75"/>
  <c r="A13"/>
  <c r="A10" i="76"/>
  <c r="G154" i="1"/>
  <c r="C27"/>
  <c r="D93" i="3"/>
  <c r="D114"/>
  <c r="D129"/>
  <c r="D133"/>
  <c r="D140"/>
  <c r="D146"/>
  <c r="D15"/>
  <c r="D65"/>
  <c r="D22"/>
  <c r="D37"/>
  <c r="D49"/>
  <c r="D55"/>
  <c r="D60"/>
  <c r="D66"/>
  <c r="D70"/>
  <c r="D89"/>
  <c r="D75"/>
  <c r="D78"/>
  <c r="D82"/>
  <c r="A4" i="76"/>
  <c r="A25" i="75"/>
  <c r="A22" i="76"/>
  <c r="A16"/>
  <c r="H17" i="61"/>
  <c r="H30"/>
  <c r="D17"/>
  <c r="D18"/>
  <c r="D30"/>
  <c r="D24"/>
  <c r="H18" i="73"/>
  <c r="D30" i="76"/>
  <c r="H29" i="73"/>
  <c r="D31" i="76"/>
  <c r="D18" i="73"/>
  <c r="D24"/>
  <c r="D29"/>
  <c r="C92" i="1"/>
  <c r="C3"/>
  <c r="C18" i="73"/>
  <c r="C140" i="3"/>
  <c r="C146"/>
  <c r="C133"/>
  <c r="C93"/>
  <c r="C128"/>
  <c r="G29" i="73"/>
  <c r="C147" i="1"/>
  <c r="C135"/>
  <c r="C95"/>
  <c r="D3" i="63"/>
  <c r="C129" i="3"/>
  <c r="C154"/>
  <c r="C114"/>
  <c r="C82"/>
  <c r="C78"/>
  <c r="C75"/>
  <c r="C70"/>
  <c r="C66"/>
  <c r="C60"/>
  <c r="C55"/>
  <c r="C49"/>
  <c r="C37"/>
  <c r="C22"/>
  <c r="C15"/>
  <c r="C65"/>
  <c r="C8"/>
  <c r="G17" i="61"/>
  <c r="G31"/>
  <c r="C17"/>
  <c r="C142" i="1"/>
  <c r="C131"/>
  <c r="C116"/>
  <c r="C130"/>
  <c r="B24" i="76"/>
  <c r="E24" s="1"/>
  <c r="C80" i="1"/>
  <c r="C76"/>
  <c r="C73"/>
  <c r="C68"/>
  <c r="C64"/>
  <c r="C58"/>
  <c r="C53"/>
  <c r="C47"/>
  <c r="C35"/>
  <c r="C20"/>
  <c r="C13"/>
  <c r="C63"/>
  <c r="C6"/>
  <c r="G30" i="61"/>
  <c r="D25" i="76"/>
  <c r="C18" i="61"/>
  <c r="G18" i="73"/>
  <c r="C24" i="61"/>
  <c r="C24" i="73"/>
  <c r="C29"/>
  <c r="D23" i="63"/>
  <c r="C155" i="1"/>
  <c r="B25" i="76"/>
  <c r="E25" s="1"/>
  <c r="G7" i="1"/>
  <c r="G8" i="152"/>
  <c r="G129"/>
  <c r="G53" i="148"/>
  <c r="G83" i="3"/>
  <c r="F58" i="1"/>
  <c r="C4" i="61"/>
  <c r="G4" s="1"/>
  <c r="C4" i="73"/>
  <c r="G4" s="1"/>
  <c r="I2" i="61"/>
  <c r="I2" i="63" s="1"/>
  <c r="C156" i="148"/>
  <c r="G41" i="159"/>
  <c r="G38"/>
  <c r="F38"/>
  <c r="E58" i="157"/>
  <c r="F58"/>
  <c r="C58" i="158"/>
  <c r="G52"/>
  <c r="G20"/>
  <c r="F8"/>
  <c r="G8"/>
  <c r="F8" i="154"/>
  <c r="G8"/>
  <c r="F8" i="157"/>
  <c r="G8"/>
  <c r="E128" i="152"/>
  <c r="E155"/>
  <c r="E17" i="61"/>
  <c r="F27" i="148"/>
  <c r="E130" i="149"/>
  <c r="E156"/>
  <c r="G74"/>
  <c r="G73"/>
  <c r="G87"/>
  <c r="G161"/>
  <c r="G133" i="150"/>
  <c r="G131"/>
  <c r="G17" i="151"/>
  <c r="F15"/>
  <c r="E63" i="1"/>
  <c r="G67"/>
  <c r="F64"/>
  <c r="G36" i="148"/>
  <c r="C87"/>
  <c r="C161"/>
  <c r="G116"/>
  <c r="G143"/>
  <c r="G142"/>
  <c r="F53" i="149"/>
  <c r="G54"/>
  <c r="G53"/>
  <c r="F68"/>
  <c r="G69"/>
  <c r="G68"/>
  <c r="F135"/>
  <c r="G136"/>
  <c r="G135"/>
  <c r="F37" i="151"/>
  <c r="F78"/>
  <c r="F114"/>
  <c r="G115"/>
  <c r="G114"/>
  <c r="G141"/>
  <c r="G84" i="152"/>
  <c r="G82"/>
  <c r="F82"/>
  <c r="G50" i="157"/>
  <c r="G47" i="154"/>
  <c r="F46"/>
  <c r="F80" i="150"/>
  <c r="G81"/>
  <c r="G80"/>
  <c r="G56" i="151"/>
  <c r="G55"/>
  <c r="F55"/>
  <c r="G30" i="73"/>
  <c r="D26" i="76"/>
  <c r="D24"/>
  <c r="F20" i="1"/>
  <c r="G9" i="148"/>
  <c r="G21" i="149"/>
  <c r="F20"/>
  <c r="G36"/>
  <c r="C161"/>
  <c r="G9" i="150"/>
  <c r="G20"/>
  <c r="C63"/>
  <c r="G63" i="151"/>
  <c r="G133" i="152"/>
  <c r="F146" i="153"/>
  <c r="G148"/>
  <c r="G146"/>
  <c r="G50" i="159"/>
  <c r="F46"/>
  <c r="G46"/>
  <c r="C156" i="149"/>
  <c r="G144"/>
  <c r="F142"/>
  <c r="G36" i="150"/>
  <c r="G35"/>
  <c r="F35"/>
  <c r="G35" i="152"/>
  <c r="G39"/>
  <c r="G67" i="153"/>
  <c r="G66"/>
  <c r="G31" i="73"/>
  <c r="C31"/>
  <c r="B31" i="76"/>
  <c r="E31"/>
  <c r="E89" i="3"/>
  <c r="G80" i="1"/>
  <c r="F13" i="148"/>
  <c r="G21"/>
  <c r="F64"/>
  <c r="F6" i="149"/>
  <c r="G7"/>
  <c r="G65"/>
  <c r="G64"/>
  <c r="F64"/>
  <c r="G54" i="150"/>
  <c r="G71" i="151"/>
  <c r="G70"/>
  <c r="G76"/>
  <c r="F82"/>
  <c r="G83"/>
  <c r="G82"/>
  <c r="G134"/>
  <c r="G10" i="153"/>
  <c r="G8"/>
  <c r="F8"/>
  <c r="F142" i="150"/>
  <c r="C154" i="151"/>
  <c r="F49" i="152"/>
  <c r="F146"/>
  <c r="G147"/>
  <c r="G146"/>
  <c r="C37" i="158"/>
  <c r="C42"/>
  <c r="G74" i="148"/>
  <c r="G73"/>
  <c r="G87"/>
  <c r="G161"/>
  <c r="G81"/>
  <c r="F76" i="149"/>
  <c r="D155"/>
  <c r="D156"/>
  <c r="G74" i="150"/>
  <c r="G73"/>
  <c r="G87"/>
  <c r="G161"/>
  <c r="G136"/>
  <c r="G143"/>
  <c r="G142"/>
  <c r="G67" i="151"/>
  <c r="G16" i="152"/>
  <c r="F15"/>
  <c r="G50"/>
  <c r="F55"/>
  <c r="G56"/>
  <c r="G55"/>
  <c r="F78"/>
  <c r="F114"/>
  <c r="F22" i="153"/>
  <c r="G23"/>
  <c r="G22"/>
  <c r="F26" i="154"/>
  <c r="G26"/>
  <c r="E37"/>
  <c r="E42"/>
  <c r="F13" i="1"/>
  <c r="F47" i="149"/>
  <c r="F47" i="150"/>
  <c r="F147"/>
  <c r="F146" i="151"/>
  <c r="G147"/>
  <c r="G146"/>
  <c r="G79" i="152"/>
  <c r="G78"/>
  <c r="D128"/>
  <c r="F93"/>
  <c r="F133"/>
  <c r="C65" i="153"/>
  <c r="F75"/>
  <c r="G76"/>
  <c r="G75"/>
  <c r="D65"/>
  <c r="G38"/>
  <c r="G37"/>
  <c r="F37"/>
  <c r="F82"/>
  <c r="G83"/>
  <c r="G82"/>
  <c r="D37" i="158"/>
  <c r="F20" i="159"/>
  <c r="G20"/>
  <c r="C65" i="152"/>
  <c r="C89"/>
  <c r="C90"/>
  <c r="F15" i="153"/>
  <c r="G51"/>
  <c r="G49"/>
  <c r="F49"/>
  <c r="F55"/>
  <c r="G56"/>
  <c r="G55"/>
  <c r="G78"/>
  <c r="F129"/>
  <c r="G130"/>
  <c r="G129"/>
  <c r="C58" i="157"/>
  <c r="G30" i="153"/>
  <c r="G29"/>
  <c r="F60"/>
  <c r="G61"/>
  <c r="G60"/>
  <c r="D89"/>
  <c r="F52" i="157"/>
  <c r="G52"/>
  <c r="F26" i="158"/>
  <c r="G26"/>
  <c r="F52" i="159"/>
  <c r="G52"/>
  <c r="G47" i="158"/>
  <c r="F114" i="153"/>
  <c r="G134"/>
  <c r="G133"/>
  <c r="F133"/>
  <c r="F140"/>
  <c r="F20" i="157"/>
  <c r="G20"/>
  <c r="F31" i="158"/>
  <c r="G31"/>
  <c r="D42"/>
  <c r="D156" i="150"/>
  <c r="C160"/>
  <c r="F38" i="154"/>
  <c r="G38"/>
  <c r="F20"/>
  <c r="G20"/>
  <c r="D37"/>
  <c r="E37" i="157"/>
  <c r="F46"/>
  <c r="G46"/>
  <c r="F46" i="158"/>
  <c r="F58"/>
  <c r="G46"/>
  <c r="E58" i="159"/>
  <c r="F58"/>
  <c r="G58"/>
  <c r="F8"/>
  <c r="G8"/>
  <c r="D37"/>
  <c r="D42"/>
  <c r="D160" i="149"/>
  <c r="D88"/>
  <c r="G37" i="152"/>
  <c r="D90" i="153"/>
  <c r="G65"/>
  <c r="C32" i="61"/>
  <c r="D6" i="76"/>
  <c r="G32" i="61"/>
  <c r="F142" i="1"/>
  <c r="G146"/>
  <c r="G142"/>
  <c r="G15" i="149"/>
  <c r="G13"/>
  <c r="F13"/>
  <c r="G94" i="151"/>
  <c r="F22"/>
  <c r="F133"/>
  <c r="C160" i="1"/>
  <c r="F49" i="3"/>
  <c r="G58" i="157"/>
  <c r="G154" i="152"/>
  <c r="C88" i="1"/>
  <c r="B8" i="76"/>
  <c r="H31" i="61"/>
  <c r="H32"/>
  <c r="D37" i="76"/>
  <c r="D63" i="1"/>
  <c r="G74"/>
  <c r="G73"/>
  <c r="G87"/>
  <c r="G147"/>
  <c r="G63" i="3"/>
  <c r="F60"/>
  <c r="C88" i="148"/>
  <c r="C160"/>
  <c r="C63" i="149"/>
  <c r="G8" i="150"/>
  <c r="F6"/>
  <c r="F66" i="151"/>
  <c r="G41" i="152"/>
  <c r="F37"/>
  <c r="F128" i="153"/>
  <c r="F155"/>
  <c r="F135" i="1"/>
  <c r="G137"/>
  <c r="G135"/>
  <c r="F75" i="3"/>
  <c r="F89"/>
  <c r="G77"/>
  <c r="F60" i="152"/>
  <c r="G62"/>
  <c r="G60"/>
  <c r="G72" i="153"/>
  <c r="G70"/>
  <c r="G89"/>
  <c r="F70"/>
  <c r="G155" i="1"/>
  <c r="B37" i="76"/>
  <c r="F128" i="152"/>
  <c r="F155"/>
  <c r="G53" i="150"/>
  <c r="C156" i="1"/>
  <c r="B26" i="76"/>
  <c r="E26" s="1"/>
  <c r="C30" i="61"/>
  <c r="C31"/>
  <c r="C155" i="3"/>
  <c r="E24" i="61"/>
  <c r="G24" i="3"/>
  <c r="G22"/>
  <c r="G38"/>
  <c r="G55" i="1"/>
  <c r="G53"/>
  <c r="F53"/>
  <c r="G58"/>
  <c r="G97" i="148"/>
  <c r="G147" i="149"/>
  <c r="F116" i="150"/>
  <c r="G117"/>
  <c r="G116"/>
  <c r="F155"/>
  <c r="G62" i="151"/>
  <c r="G60"/>
  <c r="F60"/>
  <c r="G77"/>
  <c r="G75"/>
  <c r="G89"/>
  <c r="F75"/>
  <c r="F89"/>
  <c r="G78"/>
  <c r="F129"/>
  <c r="G46" i="154"/>
  <c r="F58"/>
  <c r="G58"/>
  <c r="G81" i="3"/>
  <c r="F78"/>
  <c r="G58" i="158"/>
  <c r="F53" i="150"/>
  <c r="G35" i="149"/>
  <c r="B6" i="76"/>
  <c r="E6" s="1"/>
  <c r="G82" i="3"/>
  <c r="D7" i="76"/>
  <c r="C30" i="73"/>
  <c r="C87" i="1"/>
  <c r="C89" i="3"/>
  <c r="C90"/>
  <c r="D154"/>
  <c r="I30" i="61"/>
  <c r="G70" i="1"/>
  <c r="G68"/>
  <c r="G51"/>
  <c r="F47"/>
  <c r="G77"/>
  <c r="G76"/>
  <c r="F76"/>
  <c r="F80"/>
  <c r="F55" i="3"/>
  <c r="G56"/>
  <c r="G55"/>
  <c r="G60"/>
  <c r="G22" i="148"/>
  <c r="G20"/>
  <c r="F20"/>
  <c r="F47"/>
  <c r="G48"/>
  <c r="G82"/>
  <c r="G80"/>
  <c r="F80"/>
  <c r="G142" i="149"/>
  <c r="F147"/>
  <c r="F155"/>
  <c r="G155"/>
  <c r="F70" i="152"/>
  <c r="G70"/>
  <c r="G78" i="3"/>
  <c r="F29" i="153"/>
  <c r="F65"/>
  <c r="G20" i="1"/>
  <c r="F66" i="3"/>
  <c r="F68" i="148"/>
  <c r="E155"/>
  <c r="G138"/>
  <c r="G135"/>
  <c r="G47" i="149"/>
  <c r="G58"/>
  <c r="G29" i="150"/>
  <c r="F58"/>
  <c r="G59"/>
  <c r="G58"/>
  <c r="G64"/>
  <c r="G82" i="149"/>
  <c r="G80"/>
  <c r="F80"/>
  <c r="F66" i="153"/>
  <c r="F35" i="149"/>
  <c r="F8" i="3"/>
  <c r="F147" i="1"/>
  <c r="F22" i="152"/>
  <c r="G67" i="3"/>
  <c r="G66"/>
  <c r="F131" i="148"/>
  <c r="F155"/>
  <c r="G155"/>
  <c r="F147"/>
  <c r="G148"/>
  <c r="G147"/>
  <c r="C87" i="150"/>
  <c r="C161"/>
  <c r="G129" i="151"/>
  <c r="F66" i="152"/>
  <c r="G67"/>
  <c r="G66"/>
  <c r="G38" i="157"/>
  <c r="D65" i="152"/>
  <c r="C154"/>
  <c r="C155"/>
  <c r="G26" i="157"/>
  <c r="F31" i="159"/>
  <c r="G31"/>
  <c r="E37"/>
  <c r="F78" i="153"/>
  <c r="E37" i="158"/>
  <c r="D42" i="154"/>
  <c r="F42"/>
  <c r="G42"/>
  <c r="F37"/>
  <c r="G37"/>
  <c r="E42" i="157"/>
  <c r="F42"/>
  <c r="G42"/>
  <c r="F37"/>
  <c r="G37"/>
  <c r="F89" i="153"/>
  <c r="G33" i="61"/>
  <c r="C33"/>
  <c r="C88" i="150"/>
  <c r="F37" i="159"/>
  <c r="G37"/>
  <c r="F90" i="153"/>
  <c r="G155" i="150"/>
  <c r="E42" i="158"/>
  <c r="F42"/>
  <c r="G42"/>
  <c r="F37"/>
  <c r="G37"/>
  <c r="D8" i="76"/>
  <c r="E8"/>
  <c r="G32" i="73"/>
  <c r="C32"/>
  <c r="B7" i="76"/>
  <c r="E7"/>
  <c r="C161" i="1"/>
  <c r="E37" i="76"/>
  <c r="C88" i="149"/>
  <c r="C160"/>
  <c r="G90" i="153"/>
  <c r="F95" i="148"/>
  <c r="F130"/>
  <c r="F156"/>
  <c r="F35"/>
  <c r="E63"/>
  <c r="F6"/>
  <c r="D63"/>
  <c r="D160"/>
  <c r="D88"/>
  <c r="G8"/>
  <c r="G6"/>
  <c r="F95" i="149"/>
  <c r="F116"/>
  <c r="F130"/>
  <c r="F160"/>
  <c r="E88"/>
  <c r="F88"/>
  <c r="G88"/>
  <c r="G96" i="150"/>
  <c r="G95"/>
  <c r="G130"/>
  <c r="G156"/>
  <c r="D88"/>
  <c r="F13"/>
  <c r="E63"/>
  <c r="E88"/>
  <c r="G27"/>
  <c r="G63"/>
  <c r="D160"/>
  <c r="F27"/>
  <c r="F63"/>
  <c r="F160"/>
  <c r="E160"/>
  <c r="I2" i="147"/>
  <c r="G29" i="3"/>
  <c r="G37"/>
  <c r="F37"/>
  <c r="E65"/>
  <c r="E90"/>
  <c r="D128"/>
  <c r="D155"/>
  <c r="G93"/>
  <c r="F93"/>
  <c r="D90"/>
  <c r="F15"/>
  <c r="G8"/>
  <c r="G65"/>
  <c r="G90"/>
  <c r="F93" i="151"/>
  <c r="F128"/>
  <c r="G52"/>
  <c r="G49"/>
  <c r="G37"/>
  <c r="F29"/>
  <c r="G29"/>
  <c r="F8"/>
  <c r="E155"/>
  <c r="D155"/>
  <c r="F140"/>
  <c r="F154"/>
  <c r="F155"/>
  <c r="G93"/>
  <c r="G128"/>
  <c r="G155"/>
  <c r="D65"/>
  <c r="D90"/>
  <c r="F65"/>
  <c r="F90"/>
  <c r="E65"/>
  <c r="E90"/>
  <c r="G8"/>
  <c r="E90" i="152"/>
  <c r="F29"/>
  <c r="F65"/>
  <c r="F90"/>
  <c r="G76"/>
  <c r="G75"/>
  <c r="G89"/>
  <c r="D90"/>
  <c r="G65"/>
  <c r="F38" i="158"/>
  <c r="G38"/>
  <c r="G160" i="150"/>
  <c r="G88"/>
  <c r="F88"/>
  <c r="F65" i="3"/>
  <c r="F90"/>
  <c r="G65" i="151"/>
  <c r="G90"/>
  <c r="G90" i="152"/>
  <c r="G119" i="1"/>
  <c r="G116"/>
  <c r="E130"/>
  <c r="E156"/>
  <c r="D160"/>
  <c r="F95"/>
  <c r="F130"/>
  <c r="G95"/>
  <c r="G130"/>
  <c r="E88"/>
  <c r="B13" i="76"/>
  <c r="F161" i="1"/>
  <c r="G161"/>
  <c r="B19" i="76"/>
  <c r="G36" i="1"/>
  <c r="G35"/>
  <c r="G27"/>
  <c r="G35" i="148"/>
  <c r="F63"/>
  <c r="E160" i="1"/>
  <c r="F6"/>
  <c r="F63"/>
  <c r="G10"/>
  <c r="D88"/>
  <c r="G6"/>
  <c r="G160" i="149"/>
  <c r="G156"/>
  <c r="F156"/>
  <c r="E160"/>
  <c r="G114" i="152"/>
  <c r="G128"/>
  <c r="G155"/>
  <c r="G63" i="1"/>
  <c r="G88"/>
  <c r="B20" i="76"/>
  <c r="F88" i="1"/>
  <c r="B14" i="76"/>
  <c r="E14" s="1"/>
  <c r="B12"/>
  <c r="B18"/>
  <c r="G95" i="148"/>
  <c r="G130"/>
  <c r="G156"/>
  <c r="E160"/>
  <c r="B30" i="76"/>
  <c r="E30" s="1"/>
  <c r="F160" i="1"/>
  <c r="F156"/>
  <c r="B32" i="76"/>
  <c r="G156" i="1"/>
  <c r="B38" i="76"/>
  <c r="E38" s="1"/>
  <c r="G160" i="1"/>
  <c r="B36" i="76"/>
  <c r="E36" s="1"/>
  <c r="F88" i="148"/>
  <c r="G160"/>
  <c r="G88"/>
  <c r="E88"/>
  <c r="F160"/>
  <c r="H30" i="73"/>
  <c r="I18"/>
  <c r="I30"/>
  <c r="D32" i="76"/>
  <c r="H31" i="73"/>
  <c r="I17" i="61"/>
  <c r="I31"/>
  <c r="E32"/>
  <c r="I32"/>
  <c r="D32"/>
  <c r="D19" i="76"/>
  <c r="E19" s="1"/>
  <c r="E31" i="61"/>
  <c r="D31"/>
  <c r="D13" i="76"/>
  <c r="E13" s="1"/>
  <c r="E18" i="73"/>
  <c r="D18" i="76"/>
  <c r="E18"/>
  <c r="E30" i="73"/>
  <c r="D30"/>
  <c r="D12" i="76"/>
  <c r="E12"/>
  <c r="D31" i="73"/>
  <c r="E31"/>
  <c r="I31"/>
  <c r="D36" i="76"/>
  <c r="D38"/>
  <c r="E32"/>
  <c r="D33" i="61"/>
  <c r="H33"/>
  <c r="I33"/>
  <c r="E33"/>
  <c r="D20" i="76"/>
  <c r="E20" s="1"/>
  <c r="E32" i="73"/>
  <c r="I32"/>
  <c r="D14" i="76"/>
  <c r="H32" i="73"/>
  <c r="D32"/>
  <c r="I10" i="63"/>
  <c r="I23"/>
</calcChain>
</file>

<file path=xl/sharedStrings.xml><?xml version="1.0" encoding="utf-8"?>
<sst xmlns="http://schemas.openxmlformats.org/spreadsheetml/2006/main" count="3387" uniqueCount="515">
  <si>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</si>
  <si>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</si>
  <si>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</si>
  <si>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</si>
  <si>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</si>
  <si>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</si>
  <si>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</si>
  <si>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</si>
  <si>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</si>
  <si>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</si>
  <si>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</si>
  <si>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</si>
  <si>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</si>
  <si>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</si>
  <si>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</si>
  <si>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</si>
  <si>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</si>
  <si>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</si>
  <si>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</si>
  <si>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</si>
  <si>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</si>
  <si>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</si>
  <si>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</si>
  <si>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</si>
  <si>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</si>
  <si>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</si>
  <si>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</si>
  <si>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</si>
  <si>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</si>
  <si>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</si>
  <si>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</si>
  <si>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</si>
  <si>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</si>
  <si>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</si>
  <si>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</si>
  <si>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</si>
  <si>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</si>
  <si>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</si>
  <si>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</si>
  <si>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</si>
  <si>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</si>
  <si>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</si>
  <si>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</si>
  <si>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</si>
  <si>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</si>
  <si>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</si>
  <si>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</si>
  <si>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</si>
  <si>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</si>
  <si>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</si>
  <si>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</si>
  <si>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</si>
  <si>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</si>
  <si>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</si>
  <si>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</si>
  <si>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</si>
  <si>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</si>
  <si>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</si>
  <si>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</si>
  <si>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</si>
  <si>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</si>
  <si>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</si>
  <si>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</si>
  <si>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</si>
  <si>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</si>
  <si>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</si>
  <si>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</si>
  <si>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</si>
  <si>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</si>
  <si>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</si>
  <si>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</si>
  <si>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</si>
  <si>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</si>
  <si>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</si>
  <si>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</si>
  <si>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</si>
  <si>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</si>
  <si>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</si>
  <si>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</si>
  <si>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</si>
  <si>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</si>
  <si>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</si>
  <si>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</si>
  <si>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</si>
  <si>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</si>
  <si>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</si>
  <si>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</si>
  <si>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</si>
  <si>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</si>
  <si>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</si>
  <si>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</si>
  <si>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</si>
  <si>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</si>
  <si>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</si>
  <si>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</si>
  <si>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</si>
  <si>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</si>
  <si>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</si>
  <si>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</si>
  <si>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</si>
  <si>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</si>
  <si>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</si>
  <si>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</si>
  <si>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</si>
  <si>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</si>
  <si>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</si>
  <si>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</si>
  <si>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</si>
  <si>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</si>
  <si>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</si>
  <si>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</si>
  <si>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</si>
  <si>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</si>
  <si>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</si>
  <si>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</si>
  <si>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</si>
  <si>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</si>
  <si>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</si>
  <si>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</si>
  <si>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</si>
  <si>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</si>
  <si>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</si>
  <si>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</si>
  <si>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</si>
  <si>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</si>
  <si>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</si>
  <si>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</si>
  <si>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</si>
  <si>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</si>
  <si>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</si>
  <si>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</si>
  <si>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</si>
  <si>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</si>
  <si>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</si>
  <si>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</si>
  <si>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</si>
  <si>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</si>
  <si>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</si>
  <si>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</si>
  <si>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</si>
  <si>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</si>
  <si>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</si>
  <si>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</si>
  <si>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</si>
  <si>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</si>
  <si>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</si>
  <si>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</si>
  <si>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</si>
  <si>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</si>
  <si>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</si>
  <si>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</si>
  <si>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</si>
  <si>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</si>
  <si>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</si>
  <si>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</si>
  <si>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</si>
  <si>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</si>
  <si>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</si>
  <si>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</si>
  <si>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</si>
  <si>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</si>
  <si>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</si>
  <si>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</si>
  <si>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</si>
  <si>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</si>
  <si>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</si>
  <si>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</si>
  <si>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</si>
  <si>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</si>
  <si>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</si>
  <si>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</si>
  <si>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</si>
  <si>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</si>
  <si>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</si>
  <si>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</si>
  <si>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</si>
  <si>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</si>
  <si>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</si>
  <si>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</si>
  <si>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</si>
  <si>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</si>
  <si>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</si>
  <si>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</si>
  <si>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</si>
  <si>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</si>
  <si>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</si>
  <si>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</si>
  <si>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</si>
  <si>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</si>
  <si>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</si>
  <si>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</si>
  <si>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</si>
  <si>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</si>
  <si>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</si>
  <si>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</si>
  <si>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</si>
  <si>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</si>
  <si>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</si>
  <si>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</si>
  <si>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</si>
  <si>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</si>
  <si>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</si>
  <si>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</si>
  <si>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</si>
  <si>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</si>
  <si>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</si>
  <si>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</si>
  <si>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</si>
  <si>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</si>
  <si>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</si>
  <si>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</si>
  <si>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</si>
  <si>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</si>
  <si>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</si>
  <si>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</si>
  <si>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</si>
  <si>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</si>
  <si>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</si>
  <si>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</si>
  <si>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</si>
  <si>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</si>
  <si>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</si>
  <si>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</si>
  <si>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</si>
  <si>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</si>
  <si>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</si>
  <si>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</si>
  <si>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</si>
  <si>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</si>
  <si>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</si>
  <si>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</si>
  <si>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</si>
  <si>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</si>
  <si>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</si>
  <si>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</si>
  <si>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</si>
  <si>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</si>
  <si>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</si>
  <si>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</si>
  <si>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</si>
  <si>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</si>
  <si>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</si>
  <si>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</si>
  <si>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</si>
  <si>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</si>
  <si>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</si>
  <si>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</si>
  <si>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</si>
  <si>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</si>
  <si>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</si>
  <si>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</si>
  <si>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</si>
  <si>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</si>
  <si>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</si>
  <si>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</si>
  <si>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</si>
  <si>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</si>
  <si>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</si>
  <si>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</si>
  <si>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</si>
  <si>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</si>
  <si>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</si>
  <si>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</si>
  <si>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</si>
  <si>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</si>
  <si>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</si>
  <si>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</si>
  <si>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</si>
  <si>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</si>
  <si>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</si>
  <si>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</si>
  <si>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</si>
  <si>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</si>
  <si>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</si>
  <si>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</si>
  <si>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</si>
  <si>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</si>
  <si>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</si>
  <si>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</si>
  <si>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</si>
  <si>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</si>
  <si>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</si>
  <si>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</si>
  <si>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</si>
  <si>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</si>
  <si>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</si>
  <si>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</si>
  <si>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</si>
  <si>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</si>
  <si>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</si>
  <si>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</si>
  <si>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</si>
  <si>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</si>
  <si>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</si>
  <si>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</si>
  <si>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</si>
  <si>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</si>
  <si>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</si>
  <si>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</si>
  <si>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</si>
  <si>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</si>
  <si>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</si>
  <si>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</si>
  <si>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</si>
  <si>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</si>
  <si>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</si>
  <si>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</si>
  <si>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</si>
  <si>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</si>
  <si>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</si>
  <si>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</si>
  <si>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</si>
  <si>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</si>
  <si>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</si>
  <si>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</si>
  <si>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</si>
  <si>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</si>
  <si>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</si>
  <si>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</si>
  <si>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</si>
  <si>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</si>
  <si>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</si>
  <si>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</si>
  <si>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</si>
  <si>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</si>
  <si>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</si>
  <si>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</si>
  <si>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</si>
  <si>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</si>
  <si>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</si>
  <si>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</si>
  <si>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</si>
  <si>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</si>
  <si>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</si>
  <si>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</si>
  <si>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</si>
  <si>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</si>
  <si>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</si>
  <si>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</si>
  <si>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</si>
  <si>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</si>
  <si>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</si>
  <si>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</si>
  <si>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</si>
  <si>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</si>
  <si>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</si>
  <si>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</si>
  <si>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</si>
  <si>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</si>
  <si>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</si>
  <si>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</si>
  <si>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</si>
  <si>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</si>
  <si>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</si>
  <si>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</si>
  <si>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</si>
  <si>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</si>
  <si>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</si>
  <si>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</si>
  <si>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</si>
  <si>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</si>
  <si>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</si>
  <si>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</si>
  <si>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</si>
  <si>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</si>
  <si>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</si>
  <si>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</si>
  <si>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</si>
  <si>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</si>
  <si>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</si>
  <si>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</si>
  <si>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</si>
  <si>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</si>
  <si>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</si>
  <si>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</si>
  <si>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</si>
  <si>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</si>
  <si>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</si>
  <si>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</si>
  <si>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</si>
  <si>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</si>
  <si>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</si>
  <si>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</si>
  <si>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</si>
  <si>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</si>
  <si>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</si>
  <si>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</si>
  <si>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</si>
  <si>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</si>
  <si>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</si>
  <si>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</si>
  <si>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</si>
  <si>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</si>
  <si>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</si>
  <si>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</si>
  <si>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</si>
  <si>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</si>
  <si>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</si>
  <si>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</si>
  <si>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</si>
  <si>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</si>
  <si>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</si>
  <si>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</si>
  <si>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</si>
  <si>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</si>
  <si>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</si>
  <si>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</si>
  <si>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</si>
  <si>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</si>
  <si>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</si>
  <si>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</si>
  <si>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</si>
  <si>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</si>
  <si>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</si>
  <si>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</si>
  <si>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</si>
  <si>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</si>
  <si>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</si>
  <si>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</si>
  <si>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</si>
  <si>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</si>
  <si>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</si>
  <si>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</si>
  <si>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</si>
  <si>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</si>
  <si>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</si>
  <si>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</si>
  <si>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</si>
  <si>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</si>
  <si>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</si>
  <si>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</si>
  <si>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</si>
  <si>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</si>
  <si>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</si>
  <si>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</si>
  <si>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</si>
  <si>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</si>
  <si>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5.1. melléklet</t>
  </si>
  <si>
    <t>5.2. melléklet</t>
  </si>
  <si>
    <t>5.3. melléklet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</si>
  <si>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</si>
  <si>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</si>
  <si>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</si>
  <si>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</si>
  <si>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</si>
  <si>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</si>
  <si>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</si>
  <si>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</si>
  <si>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</si>
  <si>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</si>
  <si>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</si>
  <si>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t>Eddigi módosítások összege 2018-ban</t>
  </si>
  <si>
    <t>Módosítások összesen</t>
  </si>
  <si>
    <t>I=(E+H)</t>
  </si>
  <si>
    <t>H=(F+G)</t>
  </si>
  <si>
    <t>….számú módosítás utáni előirányzat</t>
  </si>
  <si>
    <t xml:space="preserve">Korábbi módosítások </t>
  </si>
  <si>
    <t xml:space="preserve">.... sz. módosítás </t>
  </si>
  <si>
    <t>F=(D+…+E)</t>
  </si>
  <si>
    <t>G=(C+F)</t>
  </si>
  <si>
    <t>5.1. 1.melléklet</t>
  </si>
  <si>
    <t>5.1. 2.melléklet</t>
  </si>
  <si>
    <t>5.1. 3.melléklet</t>
  </si>
  <si>
    <t>5.2. 3.melléklet</t>
  </si>
  <si>
    <t>5.3. 1.melléklet</t>
  </si>
  <si>
    <t>Államháztartási tartalék visszafizetése</t>
  </si>
  <si>
    <t>Közhatalmi bevétel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</si>
  <si>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</si>
  <si>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</si>
  <si>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</si>
  <si>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</si>
  <si>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</si>
  <si>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</si>
  <si>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</si>
  <si>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</si>
  <si>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</si>
  <si>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</si>
  <si>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</si>
  <si>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</si>
  <si>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</si>
  <si>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</si>
  <si>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</si>
  <si>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</si>
  <si>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</si>
  <si>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</si>
  <si>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</si>
  <si>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</si>
  <si>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</si>
  <si>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</si>
  <si>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</si>
  <si>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</si>
  <si>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</si>
  <si>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</si>
  <si>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Tuzséri Közös Önkormányzati Hivatal</t>
  </si>
  <si>
    <t>Tuzséri Lónyay Pálma Napköziotthonos Óvoda és Konyha</t>
  </si>
  <si>
    <t>Módosítás</t>
  </si>
  <si>
    <t>ASP rendszer</t>
  </si>
  <si>
    <t>2017-2018</t>
  </si>
  <si>
    <t>Ingatlan vásárlás</t>
  </si>
  <si>
    <t>2018</t>
  </si>
  <si>
    <t>ASP kártyaolvasó</t>
  </si>
  <si>
    <t xml:space="preserve">Település arculati kézikönyv </t>
  </si>
  <si>
    <t>Település rendezési terv módosítás</t>
  </si>
  <si>
    <t>Közfoglalkoztatás tárgyi eszközök beszerzése</t>
  </si>
  <si>
    <t xml:space="preserve">TOP Helyi Piac létesítése </t>
  </si>
  <si>
    <t>TOP Vízelvezető Hálózat létrehozása</t>
  </si>
  <si>
    <t>Addóságkonszolidációban nem részesült önkormányzatok támogatása</t>
  </si>
  <si>
    <t>Vis maior felhasználása</t>
  </si>
  <si>
    <t xml:space="preserve">II. sz. módosítás </t>
  </si>
  <si>
    <t>II.számú módosítás utáni előirányzat</t>
  </si>
  <si>
    <t xml:space="preserve">I. sz. módosítás </t>
  </si>
  <si>
    <t>II.sz. módosítás</t>
  </si>
  <si>
    <t xml:space="preserve">Módosítások összesen </t>
  </si>
  <si>
    <t>Tájház ( tárgyaló szék)</t>
  </si>
  <si>
    <t>II. sz. módosítás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</si>
</sst>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4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0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6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42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18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8" xfId="0" applyFont="1" applyFill="1" applyBorder="1" applyAlignment="1" applyProtection="1">
      <alignment horizontal="center" vertical="center"/>
    </xf>
    <xf numFmtId="164" fontId="17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Border="1" applyAlignment="1" applyProtection="1">
      <alignment horizontal="right" vertical="center" wrapText="1" indent="1"/>
    </xf>
    <xf numFmtId="164" fontId="2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8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3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3" xfId="5" applyNumberFormat="1" applyFont="1" applyFill="1" applyBorder="1" applyAlignment="1" applyProtection="1">
      <alignment horizontal="right" vertical="center" wrapText="1" indent="1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5" applyNumberFormat="1" applyFont="1" applyFill="1" applyBorder="1" applyAlignment="1" applyProtection="1">
      <alignment horizontal="right" vertical="center" wrapText="1" indent="1"/>
    </xf>
    <xf numFmtId="164" fontId="18" fillId="0" borderId="47" xfId="5" applyNumberFormat="1" applyFont="1" applyFill="1" applyBorder="1" applyAlignment="1" applyProtection="1">
      <alignment horizontal="right" vertical="center" wrapText="1" indent="1"/>
    </xf>
    <xf numFmtId="164" fontId="18" fillId="0" borderId="57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5" fillId="0" borderId="46" xfId="0" applyFont="1" applyFill="1" applyBorder="1" applyAlignment="1" applyProtection="1">
      <alignment horizontal="right" vertical="center" wrapText="1" indent="1"/>
    </xf>
    <xf numFmtId="0" fontId="35" fillId="0" borderId="48" xfId="0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Border="1" applyAlignment="1" applyProtection="1">
      <alignment horizontal="right" vertical="center" wrapText="1" indent="1"/>
      <protection locked="0"/>
    </xf>
    <xf numFmtId="0" fontId="22" fillId="0" borderId="23" xfId="0" applyFont="1" applyBorder="1" applyAlignment="1" applyProtection="1">
      <alignment wrapText="1"/>
    </xf>
    <xf numFmtId="164" fontId="25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3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3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</xf>
    <xf numFmtId="0" fontId="38" fillId="0" borderId="41" xfId="5" applyFont="1" applyFill="1" applyBorder="1" applyAlignment="1" applyProtection="1">
      <alignment horizontal="center" vertical="center" wrapText="1"/>
      <protection locked="0"/>
    </xf>
    <xf numFmtId="0" fontId="38" fillId="0" borderId="23" xfId="5" applyFont="1" applyFill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8" fillId="0" borderId="57" xfId="5" applyFont="1" applyFill="1" applyBorder="1" applyAlignment="1" applyProtection="1">
      <alignment horizontal="center" vertical="center" wrapText="1"/>
      <protection locked="0"/>
    </xf>
    <xf numFmtId="0" fontId="39" fillId="0" borderId="16" xfId="5" applyFont="1" applyFill="1" applyBorder="1" applyAlignment="1" applyProtection="1">
      <alignment horizontal="center" vertical="center" wrapText="1"/>
    </xf>
    <xf numFmtId="0" fontId="39" fillId="0" borderId="58" xfId="5" applyFont="1" applyFill="1" applyBorder="1" applyAlignment="1" applyProtection="1">
      <alignment horizontal="center" vertical="center" wrapText="1"/>
    </xf>
    <xf numFmtId="164" fontId="39" fillId="0" borderId="24" xfId="0" applyNumberFormat="1" applyFont="1" applyBorder="1" applyAlignment="1" applyProtection="1">
      <alignment horizontal="center" vertical="center" wrapText="1"/>
    </xf>
    <xf numFmtId="0" fontId="22" fillId="0" borderId="23" xfId="0" applyFont="1" applyBorder="1" applyAlignment="1" applyProtection="1">
      <alignment vertical="center" wrapText="1"/>
    </xf>
    <xf numFmtId="164" fontId="25" fillId="0" borderId="45" xfId="5" applyNumberFormat="1" applyFont="1" applyFill="1" applyBorder="1" applyAlignment="1" applyProtection="1">
      <alignment horizontal="right" vertical="center" wrapText="1" indent="1"/>
    </xf>
    <xf numFmtId="0" fontId="40" fillId="0" borderId="1" xfId="0" applyFont="1" applyBorder="1" applyAlignment="1">
      <alignment horizontal="center" vertical="center" wrapText="1"/>
    </xf>
    <xf numFmtId="0" fontId="40" fillId="0" borderId="59" xfId="0" applyFont="1" applyBorder="1" applyAlignment="1">
      <alignment horizontal="center" vertical="center" wrapText="1"/>
    </xf>
    <xf numFmtId="164" fontId="40" fillId="0" borderId="60" xfId="0" applyNumberFormat="1" applyFont="1" applyBorder="1" applyAlignment="1">
      <alignment horizontal="center" vertical="center" wrapText="1"/>
    </xf>
    <xf numFmtId="0" fontId="41" fillId="0" borderId="14" xfId="0" applyFont="1" applyBorder="1" applyAlignment="1" applyProtection="1">
      <alignment horizontal="center" vertical="center" wrapText="1"/>
      <protection locked="0"/>
    </xf>
    <xf numFmtId="0" fontId="41" fillId="0" borderId="24" xfId="0" applyFont="1" applyBorder="1" applyAlignment="1" applyProtection="1">
      <alignment horizontal="center" vertical="center" wrapText="1"/>
      <protection locked="0"/>
    </xf>
    <xf numFmtId="3" fontId="42" fillId="0" borderId="14" xfId="0" applyNumberFormat="1" applyFont="1" applyFill="1" applyBorder="1" applyAlignment="1" applyProtection="1">
      <alignment horizontal="right" vertical="center" wrapText="1" indent="1"/>
    </xf>
    <xf numFmtId="3" fontId="42" fillId="0" borderId="21" xfId="0" applyNumberFormat="1" applyFont="1" applyFill="1" applyBorder="1" applyAlignment="1" applyProtection="1">
      <alignment horizontal="right" vertical="center" wrapText="1" indent="1"/>
    </xf>
    <xf numFmtId="164" fontId="38" fillId="0" borderId="14" xfId="0" applyNumberFormat="1" applyFont="1" applyFill="1" applyBorder="1" applyAlignment="1" applyProtection="1">
      <alignment horizontal="center" vertical="center" wrapText="1"/>
    </xf>
    <xf numFmtId="164" fontId="38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38" fillId="0" borderId="13" xfId="0" applyNumberFormat="1" applyFont="1" applyFill="1" applyBorder="1" applyAlignment="1" applyProtection="1">
      <alignment horizontal="center" vertical="center" wrapText="1"/>
    </xf>
    <xf numFmtId="164" fontId="38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8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39" fillId="0" borderId="18" xfId="0" applyNumberFormat="1" applyFont="1" applyFill="1" applyBorder="1" applyAlignment="1" applyProtection="1">
      <alignment horizontal="center" vertical="center" wrapText="1"/>
    </xf>
    <xf numFmtId="164" fontId="39" fillId="0" borderId="61" xfId="0" applyNumberFormat="1" applyFont="1" applyFill="1" applyBorder="1" applyAlignment="1" applyProtection="1">
      <alignment horizontal="center" vertical="center" wrapText="1"/>
    </xf>
    <xf numFmtId="164" fontId="38" fillId="0" borderId="14" xfId="0" applyNumberFormat="1" applyFont="1" applyBorder="1" applyAlignment="1" applyProtection="1">
      <alignment horizontal="center" vertical="center" wrapText="1"/>
      <protection locked="0"/>
    </xf>
    <xf numFmtId="164" fontId="38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27" xfId="0" quotePrefix="1" applyFont="1" applyFill="1" applyBorder="1" applyAlignment="1" applyProtection="1">
      <alignment horizontal="right" vertical="center" indent="1"/>
      <protection locked="0"/>
    </xf>
    <xf numFmtId="49" fontId="7" fillId="0" borderId="27" xfId="0" applyNumberFormat="1" applyFont="1" applyFill="1" applyBorder="1" applyAlignment="1" applyProtection="1">
      <alignment horizontal="right" vertical="center" indent="1"/>
      <protection locked="0"/>
    </xf>
    <xf numFmtId="0" fontId="24" fillId="0" borderId="14" xfId="0" applyFont="1" applyFill="1" applyBorder="1" applyAlignment="1" applyProtection="1">
      <alignment horizontal="left" vertical="center" wrapText="1" indent="1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164" fontId="1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0" applyFont="1" applyFill="1" applyAlignment="1" applyProtection="1">
      <alignment vertical="center" wrapText="1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3" xfId="0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164" fontId="2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25" fillId="0" borderId="18" xfId="5" applyFont="1" applyFill="1" applyBorder="1" applyAlignment="1" applyProtection="1">
      <alignment horizontal="left" vertical="center" wrapText="1" indent="1"/>
    </xf>
    <xf numFmtId="164" fontId="2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horizontal="center" vertical="center" wrapText="1"/>
    </xf>
    <xf numFmtId="0" fontId="37" fillId="0" borderId="24" xfId="0" applyFont="1" applyBorder="1" applyAlignment="1" applyProtection="1">
      <alignment horizontal="left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 applyProtection="1">
      <alignment vertical="center" wrapTex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0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0" xfId="0" applyNumberFormat="1" applyFont="1" applyFill="1" applyBorder="1" applyAlignment="1" applyProtection="1">
      <alignment horizontal="right" vertical="center" wrapText="1" indent="1"/>
    </xf>
    <xf numFmtId="164" fontId="24" fillId="0" borderId="27" xfId="0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indent="1"/>
      <protection locked="0"/>
    </xf>
    <xf numFmtId="164" fontId="18" fillId="0" borderId="2" xfId="5" applyNumberFormat="1" applyFont="1" applyFill="1" applyBorder="1" applyAlignment="1" applyProtection="1">
      <alignment horizontal="right" vertical="center" indent="1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2" xfId="5" applyNumberFormat="1" applyFont="1" applyFill="1" applyBorder="1" applyAlignment="1" applyProtection="1">
      <alignment horizontal="left" vertical="center"/>
    </xf>
    <xf numFmtId="164" fontId="30" fillId="0" borderId="22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3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5" xfId="5" applyFont="1" applyFill="1" applyBorder="1" applyAlignment="1" applyProtection="1">
      <alignment horizontal="center" vertical="center" wrapText="1"/>
    </xf>
    <xf numFmtId="0" fontId="7" fillId="0" borderId="47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4" xfId="0" applyNumberFormat="1" applyFont="1" applyFill="1" applyBorder="1" applyAlignment="1" applyProtection="1">
      <alignment horizontal="center" vertical="center" wrapText="1"/>
    </xf>
    <xf numFmtId="164" fontId="26" fillId="0" borderId="65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3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41"/>
  <sheetViews>
    <sheetView topLeftCell="A25" workbookViewId="0">
      <selection activeCell="A21" sqref="A2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24" t="s">
        <v>435</v>
      </c>
      <c r="B1" s="64"/>
    </row>
    <row r="2" spans="1:2">
      <c r="A2" s="64"/>
      <c r="B2" s="64"/>
    </row>
    <row r="3" spans="1:2">
      <c r="A3" s="226"/>
      <c r="B3" s="226"/>
    </row>
    <row r="4" spans="1:2" ht="15.75">
      <c r="A4" s="66"/>
      <c r="B4" s="230"/>
    </row>
    <row r="5" spans="1:2" ht="15.75">
      <c r="A5" s="66"/>
      <c r="B5" s="230"/>
    </row>
    <row r="6" spans="1:2" s="57" customFormat="1" ht="15.75">
      <c r="A6" s="66" t="s">
        <v>447</v>
      </c>
      <c r="B6" s="226"/>
    </row>
    <row r="7" spans="1:2" s="57" customFormat="1">
      <c r="A7" s="226"/>
      <c r="B7" s="226"/>
    </row>
    <row r="8" spans="1:2" s="57" customFormat="1">
      <c r="A8" s="226"/>
      <c r="B8" s="226"/>
    </row>
    <row r="9" spans="1:2">
      <c r="A9" s="226" t="s">
        <v>406</v>
      </c>
      <c r="B9" s="226" t="s">
        <v>386</v>
      </c>
    </row>
    <row r="10" spans="1:2">
      <c r="A10" s="226" t="s">
        <v>404</v>
      </c>
      <c r="B10" s="226" t="s">
        <v>392</v>
      </c>
    </row>
    <row r="11" spans="1:2">
      <c r="A11" s="226" t="s">
        <v>405</v>
      </c>
      <c r="B11" s="226" t="s">
        <v>393</v>
      </c>
    </row>
    <row r="12" spans="1:2">
      <c r="A12" s="226"/>
      <c r="B12" s="226"/>
    </row>
    <row r="13" spans="1:2" ht="15.75">
      <c r="A13" s="66" t="str">
        <f>+CONCATENATE(LEFT(A6,4),". évi előirányzat módosítások BEVÉTELEK")</f>
        <v>2018. évi előirányzat módosítások BEVÉTELEK</v>
      </c>
      <c r="B13" s="230"/>
    </row>
    <row r="14" spans="1:2">
      <c r="A14" s="226"/>
      <c r="B14" s="226"/>
    </row>
    <row r="15" spans="1:2" s="57" customFormat="1">
      <c r="A15" s="226" t="s">
        <v>407</v>
      </c>
      <c r="B15" s="226" t="s">
        <v>387</v>
      </c>
    </row>
    <row r="16" spans="1:2">
      <c r="A16" s="226" t="s">
        <v>408</v>
      </c>
      <c r="B16" s="226" t="s">
        <v>394</v>
      </c>
    </row>
    <row r="17" spans="1:2">
      <c r="A17" s="226" t="s">
        <v>409</v>
      </c>
      <c r="B17" s="226" t="s">
        <v>395</v>
      </c>
    </row>
    <row r="18" spans="1:2">
      <c r="A18" s="226"/>
      <c r="B18" s="226"/>
    </row>
    <row r="19" spans="1:2" ht="14.25">
      <c r="A19" s="233" t="str">
        <f>+CONCATENATE(LEFT(A6,4),". módosítás utáni módosított előrirányzatok BEVÉTELEK")</f>
        <v>2018. módosítás utáni módosított előrirányzatok BEVÉTELEK</v>
      </c>
      <c r="B19" s="230"/>
    </row>
    <row r="20" spans="1:2">
      <c r="A20" s="226"/>
      <c r="B20" s="226"/>
    </row>
    <row r="21" spans="1:2">
      <c r="A21" s="226" t="s">
        <v>410</v>
      </c>
      <c r="B21" s="226" t="s">
        <v>388</v>
      </c>
    </row>
    <row r="22" spans="1:2">
      <c r="A22" s="226" t="s">
        <v>411</v>
      </c>
      <c r="B22" s="226" t="s">
        <v>396</v>
      </c>
    </row>
    <row r="23" spans="1:2">
      <c r="A23" s="226" t="s">
        <v>412</v>
      </c>
      <c r="B23" s="226" t="s">
        <v>397</v>
      </c>
    </row>
    <row r="24" spans="1:2">
      <c r="A24" s="226"/>
      <c r="B24" s="226"/>
    </row>
    <row r="25" spans="1:2" ht="15.75">
      <c r="A25" s="66" t="str">
        <f>+CONCATENATE(LEFT(A6,4),". évi eredeti előirányzat KIADÁSOK")</f>
        <v>2018. évi eredeti előirányzat KIADÁSOK</v>
      </c>
      <c r="B25" s="230"/>
    </row>
    <row r="26" spans="1:2">
      <c r="A26" s="226"/>
      <c r="B26" s="226"/>
    </row>
    <row r="27" spans="1:2">
      <c r="A27" s="226" t="s">
        <v>413</v>
      </c>
      <c r="B27" s="226" t="s">
        <v>389</v>
      </c>
    </row>
    <row r="28" spans="1:2">
      <c r="A28" s="226" t="s">
        <v>414</v>
      </c>
      <c r="B28" s="226" t="s">
        <v>398</v>
      </c>
    </row>
    <row r="29" spans="1:2">
      <c r="A29" s="226" t="s">
        <v>415</v>
      </c>
      <c r="B29" s="226" t="s">
        <v>399</v>
      </c>
    </row>
    <row r="30" spans="1:2">
      <c r="A30" s="226"/>
      <c r="B30" s="226"/>
    </row>
    <row r="31" spans="1:2" ht="15.75">
      <c r="A31" s="66" t="str">
        <f>+CONCATENATE(LEFT(A6,4),". évi előirányzat módosítások KIADÁSOK")</f>
        <v>2018. évi előirányzat módosítások KIADÁSOK</v>
      </c>
      <c r="B31" s="230"/>
    </row>
    <row r="32" spans="1:2">
      <c r="A32" s="226"/>
      <c r="B32" s="226"/>
    </row>
    <row r="33" spans="1:2">
      <c r="A33" s="226" t="s">
        <v>416</v>
      </c>
      <c r="B33" s="226" t="s">
        <v>390</v>
      </c>
    </row>
    <row r="34" spans="1:2">
      <c r="A34" s="226" t="s">
        <v>417</v>
      </c>
      <c r="B34" s="226" t="s">
        <v>400</v>
      </c>
    </row>
    <row r="35" spans="1:2">
      <c r="A35" s="226" t="s">
        <v>418</v>
      </c>
      <c r="B35" s="226" t="s">
        <v>401</v>
      </c>
    </row>
    <row r="36" spans="1:2">
      <c r="A36" s="226"/>
      <c r="B36" s="226"/>
    </row>
    <row r="37" spans="1:2" ht="15.75">
      <c r="A37" s="232" t="str">
        <f>+CONCATENATE(LEFT(A6,4),". módosítás utáni módosított előirányzatok KIADÁSOK")</f>
        <v>2018. módosítás utáni módosított előirányzatok KIADÁSOK</v>
      </c>
      <c r="B37" s="230"/>
    </row>
    <row r="38" spans="1:2">
      <c r="A38" s="226"/>
      <c r="B38" s="226"/>
    </row>
    <row r="39" spans="1:2">
      <c r="A39" s="226" t="s">
        <v>419</v>
      </c>
      <c r="B39" s="226" t="s">
        <v>391</v>
      </c>
    </row>
    <row r="40" spans="1:2">
      <c r="A40" s="226" t="s">
        <v>420</v>
      </c>
      <c r="B40" s="226" t="s">
        <v>402</v>
      </c>
    </row>
    <row r="41" spans="1:2">
      <c r="A41" s="226" t="s">
        <v>421</v>
      </c>
      <c r="B41" s="226" t="s">
        <v>403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I23"/>
  <sheetViews>
    <sheetView view="pageLayout" workbookViewId="0">
      <selection activeCell="G17" sqref="G17"/>
    </sheetView>
  </sheetViews>
  <sheetFormatPr defaultRowHeight="12.75"/>
  <cols>
    <col min="1" max="1" width="38.83203125" style="28" customWidth="1"/>
    <col min="2" max="8" width="15.83203125" style="27" customWidth="1"/>
    <col min="9" max="9" width="15.83203125" style="34" customWidth="1"/>
    <col min="10" max="11" width="12.83203125" style="27" customWidth="1"/>
    <col min="12" max="12" width="13.83203125" style="27" customWidth="1"/>
    <col min="13" max="16384" width="9.33203125" style="27"/>
  </cols>
  <sheetData>
    <row r="1" spans="1:9" ht="25.5" customHeight="1">
      <c r="A1" s="395" t="s">
        <v>1</v>
      </c>
      <c r="B1" s="395"/>
      <c r="C1" s="395"/>
      <c r="D1" s="395"/>
      <c r="E1" s="395"/>
      <c r="F1" s="395"/>
      <c r="G1" s="395"/>
      <c r="H1" s="395"/>
      <c r="I1" s="395"/>
    </row>
    <row r="2" spans="1:9" ht="22.5" customHeight="1" thickBot="1">
      <c r="A2" s="58"/>
      <c r="B2" s="34"/>
      <c r="C2" s="34"/>
      <c r="D2" s="34"/>
      <c r="E2" s="34"/>
      <c r="F2" s="34"/>
      <c r="G2" s="34"/>
      <c r="H2" s="34"/>
      <c r="I2" s="31" t="str">
        <f>'2.2.sz.mell  '!I2</f>
        <v>Forintban!</v>
      </c>
    </row>
    <row r="3" spans="1:9" s="29" customFormat="1" ht="44.25" customHeight="1" thickBot="1">
      <c r="A3" s="59" t="s">
        <v>47</v>
      </c>
      <c r="B3" s="60" t="s">
        <v>45</v>
      </c>
      <c r="C3" s="60" t="s">
        <v>46</v>
      </c>
      <c r="D3" s="60" t="str">
        <f>+CONCATENATE("Felhasználás   ",LEFT(ÖSSZEFÜGGÉSEK!A6,4)-1,". XII. 31-ig")</f>
        <v>Felhasználás   2017. XII. 31-ig</v>
      </c>
      <c r="E3" s="60" t="str">
        <f>+CONCATENATE(LEFT(ÖSSZEFÜGGÉSEK!A6,4),". évi",CHAR(10),"eredeti előirányzat")</f>
        <v>2018. évi
eredeti előirányzat</v>
      </c>
      <c r="F3" s="332" t="s">
        <v>451</v>
      </c>
      <c r="G3" s="339" t="s">
        <v>511</v>
      </c>
      <c r="H3" s="340" t="s">
        <v>512</v>
      </c>
      <c r="I3" s="319" t="s">
        <v>509</v>
      </c>
    </row>
    <row r="4" spans="1:9" s="34" customFormat="1" ht="12" customHeight="1" thickBot="1">
      <c r="A4" s="32" t="s">
        <v>355</v>
      </c>
      <c r="B4" s="33" t="s">
        <v>356</v>
      </c>
      <c r="C4" s="33" t="s">
        <v>357</v>
      </c>
      <c r="D4" s="33" t="s">
        <v>359</v>
      </c>
      <c r="E4" s="33" t="s">
        <v>358</v>
      </c>
      <c r="F4" s="337" t="s">
        <v>360</v>
      </c>
      <c r="G4" s="337" t="s">
        <v>361</v>
      </c>
      <c r="H4" s="337" t="s">
        <v>454</v>
      </c>
      <c r="I4" s="338" t="s">
        <v>453</v>
      </c>
    </row>
    <row r="5" spans="1:9" ht="15.95" customHeight="1">
      <c r="A5" s="186" t="s">
        <v>504</v>
      </c>
      <c r="B5" s="21">
        <v>59772120</v>
      </c>
      <c r="C5" s="188" t="s">
        <v>499</v>
      </c>
      <c r="D5" s="21"/>
      <c r="E5" s="21">
        <v>59772120</v>
      </c>
      <c r="F5" s="21">
        <v>0</v>
      </c>
      <c r="G5" s="21">
        <v>-59772120</v>
      </c>
      <c r="H5" s="315">
        <f>F5+G5</f>
        <v>-59772120</v>
      </c>
      <c r="I5" s="35">
        <f>E5+H5</f>
        <v>0</v>
      </c>
    </row>
    <row r="6" spans="1:9" ht="15.95" customHeight="1">
      <c r="A6" s="186" t="s">
        <v>505</v>
      </c>
      <c r="B6" s="21">
        <v>158120350</v>
      </c>
      <c r="C6" s="188" t="s">
        <v>499</v>
      </c>
      <c r="D6" s="21">
        <v>9592300</v>
      </c>
      <c r="E6" s="21">
        <v>148528050</v>
      </c>
      <c r="F6" s="21"/>
      <c r="G6" s="21">
        <v>-25812454</v>
      </c>
      <c r="H6" s="315">
        <f>F6+G6</f>
        <v>-25812454</v>
      </c>
      <c r="I6" s="35">
        <f>E6+H6</f>
        <v>122715596</v>
      </c>
    </row>
    <row r="7" spans="1:9" ht="15.95" customHeight="1">
      <c r="A7" s="186" t="s">
        <v>506</v>
      </c>
      <c r="B7" s="21">
        <v>85856629</v>
      </c>
      <c r="C7" s="188" t="s">
        <v>499</v>
      </c>
      <c r="D7" s="21"/>
      <c r="E7" s="21">
        <v>85856629</v>
      </c>
      <c r="F7" s="21"/>
      <c r="G7" s="21">
        <v>-78205204</v>
      </c>
      <c r="H7" s="315">
        <f>F7+G7</f>
        <v>-78205204</v>
      </c>
      <c r="I7" s="35">
        <f>E7+H7</f>
        <v>7651425</v>
      </c>
    </row>
    <row r="8" spans="1:9" ht="15.95" customHeight="1">
      <c r="A8" s="187" t="s">
        <v>507</v>
      </c>
      <c r="B8" s="21">
        <v>10525125</v>
      </c>
      <c r="C8" s="188" t="s">
        <v>499</v>
      </c>
      <c r="D8" s="21"/>
      <c r="E8" s="21">
        <v>10525125</v>
      </c>
      <c r="F8" s="21"/>
      <c r="G8" s="21"/>
      <c r="H8" s="315">
        <f t="shared" ref="H8:H22" si="0">F8+G8</f>
        <v>0</v>
      </c>
      <c r="I8" s="35">
        <f t="shared" ref="I8:I22" si="1">E8+H8</f>
        <v>10525125</v>
      </c>
    </row>
    <row r="9" spans="1:9" ht="15.95" customHeight="1">
      <c r="A9" s="186"/>
      <c r="B9" s="21"/>
      <c r="C9" s="188"/>
      <c r="D9" s="21"/>
      <c r="E9" s="21"/>
      <c r="F9" s="21"/>
      <c r="G9" s="21"/>
      <c r="H9" s="315">
        <f t="shared" si="0"/>
        <v>0</v>
      </c>
      <c r="I9" s="35">
        <f t="shared" si="1"/>
        <v>0</v>
      </c>
    </row>
    <row r="10" spans="1:9" ht="15.95" customHeight="1">
      <c r="A10" s="187"/>
      <c r="B10" s="21"/>
      <c r="C10" s="188"/>
      <c r="D10" s="21"/>
      <c r="E10" s="21"/>
      <c r="F10" s="21"/>
      <c r="G10" s="21"/>
      <c r="H10" s="315">
        <f t="shared" si="0"/>
        <v>0</v>
      </c>
      <c r="I10" s="35">
        <f t="shared" si="1"/>
        <v>0</v>
      </c>
    </row>
    <row r="11" spans="1:9" ht="15.95" customHeight="1">
      <c r="A11" s="186"/>
      <c r="B11" s="21"/>
      <c r="C11" s="188"/>
      <c r="D11" s="21"/>
      <c r="E11" s="21"/>
      <c r="F11" s="21"/>
      <c r="G11" s="21"/>
      <c r="H11" s="315">
        <f t="shared" si="0"/>
        <v>0</v>
      </c>
      <c r="I11" s="35">
        <f t="shared" si="1"/>
        <v>0</v>
      </c>
    </row>
    <row r="12" spans="1:9" ht="15.95" customHeight="1">
      <c r="A12" s="186"/>
      <c r="B12" s="21"/>
      <c r="C12" s="188"/>
      <c r="D12" s="21"/>
      <c r="E12" s="21"/>
      <c r="F12" s="21"/>
      <c r="G12" s="21"/>
      <c r="H12" s="315">
        <f t="shared" si="0"/>
        <v>0</v>
      </c>
      <c r="I12" s="35">
        <f t="shared" si="1"/>
        <v>0</v>
      </c>
    </row>
    <row r="13" spans="1:9" ht="15.95" customHeight="1">
      <c r="A13" s="186"/>
      <c r="B13" s="21"/>
      <c r="C13" s="188"/>
      <c r="D13" s="21"/>
      <c r="E13" s="21"/>
      <c r="F13" s="21"/>
      <c r="G13" s="21"/>
      <c r="H13" s="315">
        <f t="shared" si="0"/>
        <v>0</v>
      </c>
      <c r="I13" s="35">
        <f t="shared" si="1"/>
        <v>0</v>
      </c>
    </row>
    <row r="14" spans="1:9" ht="15.95" customHeight="1">
      <c r="A14" s="186"/>
      <c r="B14" s="21"/>
      <c r="C14" s="188"/>
      <c r="D14" s="21"/>
      <c r="E14" s="21"/>
      <c r="F14" s="21"/>
      <c r="G14" s="21"/>
      <c r="H14" s="315">
        <f t="shared" si="0"/>
        <v>0</v>
      </c>
      <c r="I14" s="35">
        <f t="shared" si="1"/>
        <v>0</v>
      </c>
    </row>
    <row r="15" spans="1:9" ht="15.95" customHeight="1">
      <c r="A15" s="186"/>
      <c r="B15" s="21"/>
      <c r="C15" s="188"/>
      <c r="D15" s="21"/>
      <c r="E15" s="21"/>
      <c r="F15" s="21"/>
      <c r="G15" s="21"/>
      <c r="H15" s="315">
        <f t="shared" si="0"/>
        <v>0</v>
      </c>
      <c r="I15" s="35">
        <f t="shared" si="1"/>
        <v>0</v>
      </c>
    </row>
    <row r="16" spans="1:9" ht="15.95" customHeight="1">
      <c r="A16" s="186"/>
      <c r="B16" s="21"/>
      <c r="C16" s="188"/>
      <c r="D16" s="21"/>
      <c r="E16" s="21"/>
      <c r="F16" s="21"/>
      <c r="G16" s="21"/>
      <c r="H16" s="315">
        <f t="shared" si="0"/>
        <v>0</v>
      </c>
      <c r="I16" s="35">
        <f t="shared" si="1"/>
        <v>0</v>
      </c>
    </row>
    <row r="17" spans="1:9" ht="15.95" customHeight="1">
      <c r="A17" s="186"/>
      <c r="B17" s="21"/>
      <c r="C17" s="188"/>
      <c r="D17" s="21"/>
      <c r="E17" s="21"/>
      <c r="F17" s="21"/>
      <c r="G17" s="21"/>
      <c r="H17" s="315">
        <f t="shared" si="0"/>
        <v>0</v>
      </c>
      <c r="I17" s="35">
        <f t="shared" si="1"/>
        <v>0</v>
      </c>
    </row>
    <row r="18" spans="1:9" ht="15.95" customHeight="1">
      <c r="A18" s="186"/>
      <c r="B18" s="21"/>
      <c r="C18" s="188"/>
      <c r="D18" s="21"/>
      <c r="E18" s="21"/>
      <c r="F18" s="21"/>
      <c r="G18" s="21"/>
      <c r="H18" s="315">
        <f t="shared" si="0"/>
        <v>0</v>
      </c>
      <c r="I18" s="35">
        <f t="shared" si="1"/>
        <v>0</v>
      </c>
    </row>
    <row r="19" spans="1:9" ht="15.95" customHeight="1">
      <c r="A19" s="186"/>
      <c r="B19" s="21"/>
      <c r="C19" s="188"/>
      <c r="D19" s="21"/>
      <c r="E19" s="21"/>
      <c r="F19" s="21"/>
      <c r="G19" s="21"/>
      <c r="H19" s="315">
        <f t="shared" si="0"/>
        <v>0</v>
      </c>
      <c r="I19" s="35">
        <f t="shared" si="1"/>
        <v>0</v>
      </c>
    </row>
    <row r="20" spans="1:9" ht="15.95" customHeight="1">
      <c r="A20" s="186"/>
      <c r="B20" s="21"/>
      <c r="C20" s="188"/>
      <c r="D20" s="21"/>
      <c r="E20" s="21"/>
      <c r="F20" s="21"/>
      <c r="G20" s="21"/>
      <c r="H20" s="315">
        <f t="shared" si="0"/>
        <v>0</v>
      </c>
      <c r="I20" s="35">
        <f t="shared" si="1"/>
        <v>0</v>
      </c>
    </row>
    <row r="21" spans="1:9" ht="15.95" customHeight="1">
      <c r="A21" s="186"/>
      <c r="B21" s="21"/>
      <c r="C21" s="188"/>
      <c r="D21" s="21"/>
      <c r="E21" s="21"/>
      <c r="F21" s="21"/>
      <c r="G21" s="21"/>
      <c r="H21" s="315">
        <f t="shared" si="0"/>
        <v>0</v>
      </c>
      <c r="I21" s="35">
        <f t="shared" si="1"/>
        <v>0</v>
      </c>
    </row>
    <row r="22" spans="1:9" ht="15.95" customHeight="1" thickBot="1">
      <c r="A22" s="36"/>
      <c r="B22" s="22"/>
      <c r="C22" s="189"/>
      <c r="D22" s="22"/>
      <c r="E22" s="22"/>
      <c r="F22" s="22"/>
      <c r="G22" s="22"/>
      <c r="H22" s="315">
        <f t="shared" si="0"/>
        <v>0</v>
      </c>
      <c r="I22" s="37">
        <f t="shared" si="1"/>
        <v>0</v>
      </c>
    </row>
    <row r="23" spans="1:9" s="40" customFormat="1" ht="18" customHeight="1" thickBot="1">
      <c r="A23" s="61" t="s">
        <v>43</v>
      </c>
      <c r="B23" s="38">
        <f>SUM(B5:B22)</f>
        <v>314274224</v>
      </c>
      <c r="C23" s="48"/>
      <c r="D23" s="38">
        <f>SUM(D5:D22)</f>
        <v>9592300</v>
      </c>
      <c r="E23" s="38">
        <f>SUM(E5:E22)</f>
        <v>304681924</v>
      </c>
      <c r="F23" s="38"/>
      <c r="G23" s="38">
        <f>SUM(G5:G22)</f>
        <v>-163789778</v>
      </c>
      <c r="H23" s="38">
        <f>SUM(H5:H22)</f>
        <v>-163789778</v>
      </c>
      <c r="I23" s="39">
        <f>SUM(I5:I22)</f>
        <v>140892146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M158"/>
  <sheetViews>
    <sheetView zoomScaleSheetLayoutView="100" workbookViewId="0">
      <selection activeCell="G5" sqref="G5"/>
    </sheetView>
  </sheetViews>
  <sheetFormatPr defaultRowHeight="12.75"/>
  <cols>
    <col min="1" max="1" width="12.5" style="130" customWidth="1"/>
    <col min="2" max="2" width="62" style="131" customWidth="1"/>
    <col min="3" max="3" width="14.83203125" style="132" customWidth="1"/>
    <col min="4" max="4" width="11.83203125" style="2" customWidth="1"/>
    <col min="5" max="6" width="13.5" style="2" bestFit="1" customWidth="1"/>
    <col min="7" max="7" width="14.83203125" style="2" customWidth="1"/>
    <col min="8" max="16384" width="9.33203125" style="2"/>
  </cols>
  <sheetData>
    <row r="1" spans="1:7" s="1" customFormat="1" ht="16.5" customHeight="1" thickBot="1">
      <c r="A1" s="67"/>
      <c r="B1" s="68"/>
      <c r="G1" s="234" t="s">
        <v>437</v>
      </c>
    </row>
    <row r="2" spans="1:7" s="43" customFormat="1" ht="21" customHeight="1" thickBot="1">
      <c r="A2" s="235" t="s">
        <v>41</v>
      </c>
      <c r="B2" s="399" t="s">
        <v>121</v>
      </c>
      <c r="C2" s="399"/>
      <c r="D2" s="400"/>
      <c r="E2" s="266"/>
      <c r="F2" s="289"/>
      <c r="G2" s="341" t="s">
        <v>36</v>
      </c>
    </row>
    <row r="3" spans="1:7" s="43" customFormat="1" ht="36.75" thickBot="1">
      <c r="A3" s="235" t="s">
        <v>118</v>
      </c>
      <c r="B3" s="401" t="s">
        <v>289</v>
      </c>
      <c r="C3" s="401"/>
      <c r="D3" s="402"/>
      <c r="E3" s="266"/>
      <c r="F3" s="289"/>
      <c r="G3" s="342" t="s">
        <v>36</v>
      </c>
    </row>
    <row r="4" spans="1:7" s="44" customFormat="1" ht="15.95" customHeight="1" thickBot="1">
      <c r="A4" s="69"/>
      <c r="B4" s="69"/>
      <c r="C4" s="70"/>
      <c r="G4" s="258" t="s">
        <v>444</v>
      </c>
    </row>
    <row r="5" spans="1:7" ht="40.5" customHeight="1" thickBot="1">
      <c r="A5" s="144" t="s">
        <v>119</v>
      </c>
      <c r="B5" s="71" t="s">
        <v>443</v>
      </c>
      <c r="C5" s="328" t="s">
        <v>380</v>
      </c>
      <c r="D5" s="329" t="s">
        <v>456</v>
      </c>
      <c r="E5" s="317" t="s">
        <v>508</v>
      </c>
      <c r="F5" s="329" t="s">
        <v>452</v>
      </c>
      <c r="G5" s="319" t="s">
        <v>509</v>
      </c>
    </row>
    <row r="6" spans="1:7" s="41" customFormat="1" ht="12.95" customHeight="1" thickBot="1">
      <c r="A6" s="62" t="s">
        <v>355</v>
      </c>
      <c r="B6" s="63" t="s">
        <v>356</v>
      </c>
      <c r="C6" s="325" t="s">
        <v>357</v>
      </c>
      <c r="D6" s="326" t="s">
        <v>359</v>
      </c>
      <c r="E6" s="326" t="s">
        <v>358</v>
      </c>
      <c r="F6" s="326" t="s">
        <v>458</v>
      </c>
      <c r="G6" s="327" t="s">
        <v>459</v>
      </c>
    </row>
    <row r="7" spans="1:7" s="41" customFormat="1" ht="15.95" customHeight="1" thickBot="1">
      <c r="A7" s="396" t="s">
        <v>37</v>
      </c>
      <c r="B7" s="397"/>
      <c r="C7" s="397"/>
      <c r="D7" s="397"/>
      <c r="E7" s="397"/>
      <c r="F7" s="397"/>
      <c r="G7" s="398"/>
    </row>
    <row r="8" spans="1:7" s="41" customFormat="1" ht="12" customHeight="1" thickBot="1">
      <c r="A8" s="25" t="s">
        <v>5</v>
      </c>
      <c r="B8" s="19" t="s">
        <v>143</v>
      </c>
      <c r="C8" s="137">
        <f>+C9+C10+C11+C12+C13+C14</f>
        <v>212386754</v>
      </c>
      <c r="D8" s="208">
        <f>+D9+D10+D11+D12+D13+D14</f>
        <v>264830</v>
      </c>
      <c r="E8" s="137">
        <f>+E9+E10+E11+E12+E13+E14</f>
        <v>14512717</v>
      </c>
      <c r="F8" s="137">
        <f>+F9+F10+F11+F12+F13+F14</f>
        <v>14777547</v>
      </c>
      <c r="G8" s="281">
        <f>+G9+G10+G11+G12+G13+G14</f>
        <v>227164301</v>
      </c>
    </row>
    <row r="9" spans="1:7" s="45" customFormat="1" ht="12" customHeight="1">
      <c r="A9" s="167" t="s">
        <v>60</v>
      </c>
      <c r="B9" s="151" t="s">
        <v>144</v>
      </c>
      <c r="C9" s="139">
        <v>43044961</v>
      </c>
      <c r="D9" s="209"/>
      <c r="E9" s="139">
        <v>80886</v>
      </c>
      <c r="F9" s="181">
        <f t="shared" ref="F9:F14" si="0">D9+E9</f>
        <v>80886</v>
      </c>
      <c r="G9" s="282">
        <f t="shared" ref="G9:G14" si="1">C9+F9</f>
        <v>43125847</v>
      </c>
    </row>
    <row r="10" spans="1:7" s="46" customFormat="1" ht="12" customHeight="1">
      <c r="A10" s="168" t="s">
        <v>61</v>
      </c>
      <c r="B10" s="152" t="s">
        <v>145</v>
      </c>
      <c r="C10" s="138">
        <v>109356633</v>
      </c>
      <c r="D10" s="138">
        <v>1450734</v>
      </c>
      <c r="E10" s="138">
        <v>-403533</v>
      </c>
      <c r="F10" s="181">
        <f t="shared" si="0"/>
        <v>1047201</v>
      </c>
      <c r="G10" s="282">
        <f t="shared" si="1"/>
        <v>110403834</v>
      </c>
    </row>
    <row r="11" spans="1:7" s="46" customFormat="1" ht="12" customHeight="1">
      <c r="A11" s="168" t="s">
        <v>62</v>
      </c>
      <c r="B11" s="152" t="s">
        <v>146</v>
      </c>
      <c r="C11" s="138">
        <v>55644890</v>
      </c>
      <c r="D11" s="138">
        <v>-1185904</v>
      </c>
      <c r="E11" s="138">
        <v>1613503</v>
      </c>
      <c r="F11" s="181">
        <f t="shared" si="0"/>
        <v>427599</v>
      </c>
      <c r="G11" s="282">
        <f t="shared" si="1"/>
        <v>56072489</v>
      </c>
    </row>
    <row r="12" spans="1:7" s="46" customFormat="1" ht="12" customHeight="1">
      <c r="A12" s="168" t="s">
        <v>63</v>
      </c>
      <c r="B12" s="152" t="s">
        <v>147</v>
      </c>
      <c r="C12" s="138">
        <v>4340270</v>
      </c>
      <c r="D12" s="210"/>
      <c r="E12" s="138"/>
      <c r="F12" s="181">
        <f t="shared" si="0"/>
        <v>0</v>
      </c>
      <c r="G12" s="282">
        <f t="shared" si="1"/>
        <v>4340270</v>
      </c>
    </row>
    <row r="13" spans="1:7" s="46" customFormat="1" ht="12" customHeight="1">
      <c r="A13" s="168" t="s">
        <v>80</v>
      </c>
      <c r="B13" s="152" t="s">
        <v>363</v>
      </c>
      <c r="C13" s="138"/>
      <c r="D13" s="210"/>
      <c r="E13" s="138">
        <v>13221861</v>
      </c>
      <c r="F13" s="181">
        <f t="shared" si="0"/>
        <v>13221861</v>
      </c>
      <c r="G13" s="282">
        <f t="shared" si="1"/>
        <v>13221861</v>
      </c>
    </row>
    <row r="14" spans="1:7" s="45" customFormat="1" ht="12" customHeight="1" thickBot="1">
      <c r="A14" s="169" t="s">
        <v>64</v>
      </c>
      <c r="B14" s="153" t="s">
        <v>301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>
      <c r="A15" s="25" t="s">
        <v>6</v>
      </c>
      <c r="B15" s="78" t="s">
        <v>148</v>
      </c>
      <c r="C15" s="137">
        <f>+C16+C17+C18+C19+C20</f>
        <v>243091645</v>
      </c>
      <c r="D15" s="208">
        <f>+D16+D17+D18+D19+D20</f>
        <v>28934977</v>
      </c>
      <c r="E15" s="137">
        <f>+E16+E17+E18+E19+E20</f>
        <v>-16316497</v>
      </c>
      <c r="F15" s="137">
        <f>+F16+F17+F18+F19+F20</f>
        <v>12618480</v>
      </c>
      <c r="G15" s="281">
        <f>+G16+G17+G18+G19+G20</f>
        <v>255710125</v>
      </c>
    </row>
    <row r="16" spans="1:7" s="45" customFormat="1" ht="12" customHeight="1">
      <c r="A16" s="167" t="s">
        <v>66</v>
      </c>
      <c r="B16" s="151" t="s">
        <v>149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>
      <c r="A17" s="168" t="s">
        <v>67</v>
      </c>
      <c r="B17" s="152" t="s">
        <v>150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>
      <c r="A18" s="168" t="s">
        <v>68</v>
      </c>
      <c r="B18" s="152" t="s">
        <v>293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>
      <c r="A19" s="168" t="s">
        <v>69</v>
      </c>
      <c r="B19" s="152" t="s">
        <v>294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>
      <c r="A20" s="168" t="s">
        <v>70</v>
      </c>
      <c r="B20" s="152" t="s">
        <v>151</v>
      </c>
      <c r="C20" s="138">
        <v>243091645</v>
      </c>
      <c r="D20" s="138">
        <f>9541500+19393477</f>
        <v>28934977</v>
      </c>
      <c r="E20" s="138">
        <v>-16316497</v>
      </c>
      <c r="F20" s="310">
        <f t="shared" si="2"/>
        <v>12618480</v>
      </c>
      <c r="G20" s="283">
        <f t="shared" si="3"/>
        <v>255710125</v>
      </c>
    </row>
    <row r="21" spans="1:7" s="46" customFormat="1" ht="12" customHeight="1" thickBot="1">
      <c r="A21" s="169" t="s">
        <v>76</v>
      </c>
      <c r="B21" s="153" t="s">
        <v>152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>
      <c r="A22" s="25" t="s">
        <v>7</v>
      </c>
      <c r="B22" s="19" t="s">
        <v>153</v>
      </c>
      <c r="C22" s="137">
        <f>+C23+C24+C25+C26+C27</f>
        <v>13865700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13865700</v>
      </c>
    </row>
    <row r="23" spans="1:7" s="46" customFormat="1" ht="12" customHeight="1">
      <c r="A23" s="167" t="s">
        <v>49</v>
      </c>
      <c r="B23" s="151" t="s">
        <v>154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>
      <c r="A24" s="168" t="s">
        <v>50</v>
      </c>
      <c r="B24" s="152" t="s">
        <v>155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>
      <c r="A25" s="168" t="s">
        <v>51</v>
      </c>
      <c r="B25" s="152" t="s">
        <v>295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>
      <c r="A26" s="168" t="s">
        <v>52</v>
      </c>
      <c r="B26" s="152" t="s">
        <v>296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>
      <c r="A27" s="168" t="s">
        <v>93</v>
      </c>
      <c r="B27" s="152" t="s">
        <v>156</v>
      </c>
      <c r="C27" s="138">
        <v>13865700</v>
      </c>
      <c r="D27" s="210"/>
      <c r="E27" s="138"/>
      <c r="F27" s="310">
        <f t="shared" si="4"/>
        <v>0</v>
      </c>
      <c r="G27" s="283">
        <f t="shared" si="5"/>
        <v>13865700</v>
      </c>
    </row>
    <row r="28" spans="1:7" s="46" customFormat="1" ht="12" customHeight="1" thickBot="1">
      <c r="A28" s="169" t="s">
        <v>94</v>
      </c>
      <c r="B28" s="153" t="s">
        <v>157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>
      <c r="A29" s="25" t="s">
        <v>95</v>
      </c>
      <c r="B29" s="19" t="s">
        <v>433</v>
      </c>
      <c r="C29" s="143">
        <f>+C30+C31+C32+C33+C34+C35+C36</f>
        <v>195230000</v>
      </c>
      <c r="D29" s="143">
        <f>+D30+D31+D32+D33+D34+D35+D36</f>
        <v>0</v>
      </c>
      <c r="E29" s="143">
        <f>+E30+E31+E32+E33+E34+E35+E36</f>
        <v>27776835</v>
      </c>
      <c r="F29" s="143">
        <f>+F30+F31+F32+F33+F34+F35+F36</f>
        <v>27776835</v>
      </c>
      <c r="G29" s="285">
        <f>+G30+G31+G32+G33+G34+G35+G36</f>
        <v>223006835</v>
      </c>
    </row>
    <row r="30" spans="1:7" s="46" customFormat="1" ht="12" customHeight="1">
      <c r="A30" s="167" t="s">
        <v>158</v>
      </c>
      <c r="B30" s="151" t="s">
        <v>426</v>
      </c>
      <c r="C30" s="139">
        <v>11000000</v>
      </c>
      <c r="D30" s="139"/>
      <c r="E30" s="139">
        <v>27263948</v>
      </c>
      <c r="F30" s="181">
        <f t="shared" ref="F30:F36" si="6">D30+E30</f>
        <v>27263948</v>
      </c>
      <c r="G30" s="282">
        <f t="shared" ref="G30:G36" si="7">C30+F30</f>
        <v>38263948</v>
      </c>
    </row>
    <row r="31" spans="1:7" s="46" customFormat="1" ht="12" customHeight="1">
      <c r="A31" s="168" t="s">
        <v>159</v>
      </c>
      <c r="B31" s="152" t="s">
        <v>427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>
      <c r="A32" s="168" t="s">
        <v>160</v>
      </c>
      <c r="B32" s="152" t="s">
        <v>428</v>
      </c>
      <c r="C32" s="138">
        <v>180000000</v>
      </c>
      <c r="D32" s="138"/>
      <c r="E32" s="138">
        <v>0</v>
      </c>
      <c r="F32" s="310">
        <f t="shared" si="6"/>
        <v>0</v>
      </c>
      <c r="G32" s="283">
        <f t="shared" si="7"/>
        <v>180000000</v>
      </c>
    </row>
    <row r="33" spans="1:7" s="46" customFormat="1" ht="12" customHeight="1">
      <c r="A33" s="168" t="s">
        <v>161</v>
      </c>
      <c r="B33" s="152" t="s">
        <v>429</v>
      </c>
      <c r="C33" s="138">
        <v>80000</v>
      </c>
      <c r="D33" s="138"/>
      <c r="E33" s="138">
        <v>133445</v>
      </c>
      <c r="F33" s="310">
        <f t="shared" si="6"/>
        <v>133445</v>
      </c>
      <c r="G33" s="283">
        <f t="shared" si="7"/>
        <v>213445</v>
      </c>
    </row>
    <row r="34" spans="1:7" s="46" customFormat="1" ht="12" customHeight="1">
      <c r="A34" s="168" t="s">
        <v>430</v>
      </c>
      <c r="B34" s="152" t="s">
        <v>162</v>
      </c>
      <c r="C34" s="138">
        <v>4000000</v>
      </c>
      <c r="D34" s="138"/>
      <c r="E34" s="138"/>
      <c r="F34" s="310">
        <f t="shared" si="6"/>
        <v>0</v>
      </c>
      <c r="G34" s="283">
        <f t="shared" si="7"/>
        <v>4000000</v>
      </c>
    </row>
    <row r="35" spans="1:7" s="46" customFormat="1" ht="12" customHeight="1">
      <c r="A35" s="168" t="s">
        <v>431</v>
      </c>
      <c r="B35" s="152" t="s">
        <v>163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>
      <c r="A36" s="169" t="s">
        <v>432</v>
      </c>
      <c r="B36" s="153" t="s">
        <v>164</v>
      </c>
      <c r="C36" s="140">
        <v>150000</v>
      </c>
      <c r="D36" s="140"/>
      <c r="E36" s="140">
        <v>379442</v>
      </c>
      <c r="F36" s="311">
        <f t="shared" si="6"/>
        <v>379442</v>
      </c>
      <c r="G36" s="284">
        <f t="shared" si="7"/>
        <v>529442</v>
      </c>
    </row>
    <row r="37" spans="1:7" s="46" customFormat="1" ht="12" customHeight="1" thickBot="1">
      <c r="A37" s="25" t="s">
        <v>9</v>
      </c>
      <c r="B37" s="19" t="s">
        <v>302</v>
      </c>
      <c r="C37" s="137">
        <f>SUM(C38:C48)</f>
        <v>21308645</v>
      </c>
      <c r="D37" s="208">
        <f>SUM(D38:D48)</f>
        <v>0</v>
      </c>
      <c r="E37" s="137">
        <f>SUM(E38:E48)</f>
        <v>-201123</v>
      </c>
      <c r="F37" s="137">
        <f>SUM(F38:F48)</f>
        <v>-201123</v>
      </c>
      <c r="G37" s="281">
        <f>SUM(G38:G48)</f>
        <v>21107522</v>
      </c>
    </row>
    <row r="38" spans="1:7" s="46" customFormat="1" ht="12" customHeight="1">
      <c r="A38" s="167" t="s">
        <v>53</v>
      </c>
      <c r="B38" s="151" t="s">
        <v>167</v>
      </c>
      <c r="C38" s="139">
        <v>1200000</v>
      </c>
      <c r="D38" s="209"/>
      <c r="E38" s="139">
        <v>584994</v>
      </c>
      <c r="F38" s="181">
        <f t="shared" ref="F38:F48" si="8">D38+E38</f>
        <v>584994</v>
      </c>
      <c r="G38" s="282">
        <f t="shared" ref="G38:G48" si="9">C38+F38</f>
        <v>1784994</v>
      </c>
    </row>
    <row r="39" spans="1:7" s="46" customFormat="1" ht="12" customHeight="1">
      <c r="A39" s="168" t="s">
        <v>54</v>
      </c>
      <c r="B39" s="152" t="s">
        <v>168</v>
      </c>
      <c r="C39" s="138">
        <v>12852000</v>
      </c>
      <c r="D39" s="210"/>
      <c r="E39" s="138">
        <v>2203883</v>
      </c>
      <c r="F39" s="310">
        <f t="shared" si="8"/>
        <v>2203883</v>
      </c>
      <c r="G39" s="283">
        <f t="shared" si="9"/>
        <v>15055883</v>
      </c>
    </row>
    <row r="40" spans="1:7" s="46" customFormat="1" ht="12" customHeight="1">
      <c r="A40" s="168" t="s">
        <v>55</v>
      </c>
      <c r="B40" s="152" t="s">
        <v>169</v>
      </c>
      <c r="C40" s="138">
        <v>3209000</v>
      </c>
      <c r="D40" s="210"/>
      <c r="E40" s="138">
        <v>-2000000</v>
      </c>
      <c r="F40" s="310">
        <f t="shared" si="8"/>
        <v>-2000000</v>
      </c>
      <c r="G40" s="283">
        <f t="shared" si="9"/>
        <v>1209000</v>
      </c>
    </row>
    <row r="41" spans="1:7" s="46" customFormat="1" ht="12" customHeight="1">
      <c r="A41" s="168" t="s">
        <v>97</v>
      </c>
      <c r="B41" s="152" t="s">
        <v>170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>
      <c r="A42" s="168" t="s">
        <v>98</v>
      </c>
      <c r="B42" s="152" t="s">
        <v>171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>
      <c r="A43" s="168" t="s">
        <v>99</v>
      </c>
      <c r="B43" s="152" t="s">
        <v>172</v>
      </c>
      <c r="C43" s="138">
        <v>4037645</v>
      </c>
      <c r="D43" s="210"/>
      <c r="E43" s="138">
        <v>-1000000</v>
      </c>
      <c r="F43" s="310">
        <f t="shared" si="8"/>
        <v>-1000000</v>
      </c>
      <c r="G43" s="283">
        <f t="shared" si="9"/>
        <v>3037645</v>
      </c>
    </row>
    <row r="44" spans="1:7" s="46" customFormat="1" ht="12" customHeight="1">
      <c r="A44" s="168" t="s">
        <v>100</v>
      </c>
      <c r="B44" s="152" t="s">
        <v>173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>
      <c r="A45" s="168" t="s">
        <v>101</v>
      </c>
      <c r="B45" s="152" t="s">
        <v>174</v>
      </c>
      <c r="C45" s="138">
        <v>10000</v>
      </c>
      <c r="D45" s="210"/>
      <c r="E45" s="138">
        <v>10000</v>
      </c>
      <c r="F45" s="310">
        <f t="shared" si="8"/>
        <v>10000</v>
      </c>
      <c r="G45" s="283">
        <f t="shared" si="9"/>
        <v>20000</v>
      </c>
    </row>
    <row r="46" spans="1:7" s="46" customFormat="1" ht="12" customHeight="1">
      <c r="A46" s="168" t="s">
        <v>165</v>
      </c>
      <c r="B46" s="152" t="s">
        <v>175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>
      <c r="A47" s="169" t="s">
        <v>166</v>
      </c>
      <c r="B47" s="153" t="s">
        <v>304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>
      <c r="A48" s="169" t="s">
        <v>303</v>
      </c>
      <c r="B48" s="153" t="s">
        <v>176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>
      <c r="A49" s="25" t="s">
        <v>10</v>
      </c>
      <c r="B49" s="19" t="s">
        <v>177</v>
      </c>
      <c r="C49" s="137">
        <f>SUM(C50:C54)</f>
        <v>0</v>
      </c>
      <c r="D49" s="208">
        <f>SUM(D50:D54)</f>
        <v>0</v>
      </c>
      <c r="E49" s="137">
        <f>SUM(E50:E54)</f>
        <v>850000</v>
      </c>
      <c r="F49" s="137">
        <f>SUM(F50:F54)</f>
        <v>850000</v>
      </c>
      <c r="G49" s="281">
        <f>SUM(G50:G54)</f>
        <v>850000</v>
      </c>
    </row>
    <row r="50" spans="1:7" s="46" customFormat="1" ht="12" customHeight="1">
      <c r="A50" s="167" t="s">
        <v>56</v>
      </c>
      <c r="B50" s="151" t="s">
        <v>181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>
      <c r="A51" s="168" t="s">
        <v>57</v>
      </c>
      <c r="B51" s="152" t="s">
        <v>182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>
      <c r="A52" s="168" t="s">
        <v>178</v>
      </c>
      <c r="B52" s="152" t="s">
        <v>183</v>
      </c>
      <c r="C52" s="141"/>
      <c r="D52" s="236"/>
      <c r="E52" s="141">
        <v>850000</v>
      </c>
      <c r="F52" s="308">
        <f>D52+E52</f>
        <v>850000</v>
      </c>
      <c r="G52" s="286">
        <f>C52+F52</f>
        <v>850000</v>
      </c>
    </row>
    <row r="53" spans="1:7" s="46" customFormat="1" ht="12" customHeight="1">
      <c r="A53" s="168" t="s">
        <v>179</v>
      </c>
      <c r="B53" s="152" t="s">
        <v>184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>
      <c r="A54" s="169" t="s">
        <v>180</v>
      </c>
      <c r="B54" s="153" t="s">
        <v>185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>
      <c r="A55" s="25" t="s">
        <v>102</v>
      </c>
      <c r="B55" s="19" t="s">
        <v>186</v>
      </c>
      <c r="C55" s="137">
        <f>SUM(C56:C58)</f>
        <v>400000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400000</v>
      </c>
    </row>
    <row r="56" spans="1:7" s="46" customFormat="1" ht="12" customHeight="1">
      <c r="A56" s="167" t="s">
        <v>58</v>
      </c>
      <c r="B56" s="151" t="s">
        <v>187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>
      <c r="A57" s="168" t="s">
        <v>59</v>
      </c>
      <c r="B57" s="152" t="s">
        <v>297</v>
      </c>
      <c r="C57" s="138">
        <v>400000</v>
      </c>
      <c r="D57" s="210"/>
      <c r="E57" s="138"/>
      <c r="F57" s="310">
        <f>D57+E57</f>
        <v>0</v>
      </c>
      <c r="G57" s="283">
        <f>C57+F57</f>
        <v>400000</v>
      </c>
    </row>
    <row r="58" spans="1:7" s="46" customFormat="1" ht="12" customHeight="1">
      <c r="A58" s="168" t="s">
        <v>190</v>
      </c>
      <c r="B58" s="152" t="s">
        <v>188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>
      <c r="A59" s="169" t="s">
        <v>191</v>
      </c>
      <c r="B59" s="153" t="s">
        <v>189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>
      <c r="A60" s="25" t="s">
        <v>12</v>
      </c>
      <c r="B60" s="78" t="s">
        <v>192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>
      <c r="A61" s="167" t="s">
        <v>103</v>
      </c>
      <c r="B61" s="151" t="s">
        <v>194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>
      <c r="A62" s="168" t="s">
        <v>104</v>
      </c>
      <c r="B62" s="152" t="s">
        <v>298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>
      <c r="A63" s="168" t="s">
        <v>125</v>
      </c>
      <c r="B63" s="152" t="s">
        <v>195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>
      <c r="A64" s="169" t="s">
        <v>193</v>
      </c>
      <c r="B64" s="153" t="s">
        <v>196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>
      <c r="A65" s="25" t="s">
        <v>13</v>
      </c>
      <c r="B65" s="19" t="s">
        <v>197</v>
      </c>
      <c r="C65" s="143">
        <f>+C8+C15+C22+C29+C37+C49+C55+C60</f>
        <v>686282744</v>
      </c>
      <c r="D65" s="212">
        <f>+D8+D15+D22+D29+D37+D49+D55+D60</f>
        <v>29199807</v>
      </c>
      <c r="E65" s="143">
        <f>+E8+E15+E22+E29+E37+E49+E55+E60</f>
        <v>26621932</v>
      </c>
      <c r="F65" s="143">
        <f>+F8+F15+F22+F29+F37+F49+F55+F60</f>
        <v>55821739</v>
      </c>
      <c r="G65" s="285">
        <f>+G8+G15+G22+G29+G37+G49+G55+G60</f>
        <v>742104483</v>
      </c>
    </row>
    <row r="66" spans="1:7" s="46" customFormat="1" ht="12" customHeight="1" thickBot="1">
      <c r="A66" s="170" t="s">
        <v>285</v>
      </c>
      <c r="B66" s="78" t="s">
        <v>199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>
      <c r="A67" s="167" t="s">
        <v>227</v>
      </c>
      <c r="B67" s="151" t="s">
        <v>200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>
      <c r="A68" s="168" t="s">
        <v>236</v>
      </c>
      <c r="B68" s="152" t="s">
        <v>201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>
      <c r="A69" s="177" t="s">
        <v>237</v>
      </c>
      <c r="B69" s="302" t="s">
        <v>202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>
      <c r="A70" s="170" t="s">
        <v>203</v>
      </c>
      <c r="B70" s="78" t="s">
        <v>204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>
      <c r="A71" s="167" t="s">
        <v>81</v>
      </c>
      <c r="B71" s="263" t="s">
        <v>205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>
      <c r="A72" s="168" t="s">
        <v>82</v>
      </c>
      <c r="B72" s="263" t="s">
        <v>448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>
      <c r="A73" s="168" t="s">
        <v>228</v>
      </c>
      <c r="B73" s="263" t="s">
        <v>206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>
      <c r="A74" s="169" t="s">
        <v>229</v>
      </c>
      <c r="B74" s="264" t="s">
        <v>449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>
      <c r="A75" s="170" t="s">
        <v>207</v>
      </c>
      <c r="B75" s="78" t="s">
        <v>208</v>
      </c>
      <c r="C75" s="137">
        <f>SUM(C76:C77)</f>
        <v>290254949</v>
      </c>
      <c r="D75" s="137">
        <f>SUM(D76:D77)</f>
        <v>-848996</v>
      </c>
      <c r="E75" s="137">
        <f>SUM(E76:E77)</f>
        <v>0</v>
      </c>
      <c r="F75" s="137">
        <f>SUM(F76:F77)</f>
        <v>-848996</v>
      </c>
      <c r="G75" s="281">
        <f>SUM(G76:G77)</f>
        <v>289405953</v>
      </c>
    </row>
    <row r="76" spans="1:7" s="46" customFormat="1" ht="12" customHeight="1">
      <c r="A76" s="167" t="s">
        <v>230</v>
      </c>
      <c r="B76" s="151" t="s">
        <v>209</v>
      </c>
      <c r="C76" s="141">
        <v>290254949</v>
      </c>
      <c r="D76" s="141">
        <v>-848996</v>
      </c>
      <c r="E76" s="141"/>
      <c r="F76" s="308">
        <f>D76+E76</f>
        <v>-848996</v>
      </c>
      <c r="G76" s="286">
        <f>C76+F76</f>
        <v>289405953</v>
      </c>
    </row>
    <row r="77" spans="1:7" s="46" customFormat="1" ht="12" customHeight="1" thickBot="1">
      <c r="A77" s="169" t="s">
        <v>231</v>
      </c>
      <c r="B77" s="153" t="s">
        <v>210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>
      <c r="A78" s="170" t="s">
        <v>211</v>
      </c>
      <c r="B78" s="78" t="s">
        <v>212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>
      <c r="A79" s="167" t="s">
        <v>232</v>
      </c>
      <c r="B79" s="151" t="s">
        <v>213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>
      <c r="A80" s="168" t="s">
        <v>233</v>
      </c>
      <c r="B80" s="152" t="s">
        <v>214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>
      <c r="A81" s="169" t="s">
        <v>234</v>
      </c>
      <c r="B81" s="265" t="s">
        <v>450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>
      <c r="A82" s="170" t="s">
        <v>215</v>
      </c>
      <c r="B82" s="78" t="s">
        <v>235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>
      <c r="A83" s="171" t="s">
        <v>216</v>
      </c>
      <c r="B83" s="151" t="s">
        <v>217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>
      <c r="A84" s="172" t="s">
        <v>218</v>
      </c>
      <c r="B84" s="152" t="s">
        <v>219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>
      <c r="A85" s="172" t="s">
        <v>220</v>
      </c>
      <c r="B85" s="152" t="s">
        <v>221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>
      <c r="A86" s="173" t="s">
        <v>222</v>
      </c>
      <c r="B86" s="153" t="s">
        <v>223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>
      <c r="A87" s="170" t="s">
        <v>224</v>
      </c>
      <c r="B87" s="78" t="s">
        <v>343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>
      <c r="A88" s="170" t="s">
        <v>364</v>
      </c>
      <c r="B88" s="78" t="s">
        <v>225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>
      <c r="A89" s="170" t="s">
        <v>365</v>
      </c>
      <c r="B89" s="157" t="s">
        <v>346</v>
      </c>
      <c r="C89" s="143">
        <f>+C66+C70+C75+C78+C82+C88+C87</f>
        <v>290254949</v>
      </c>
      <c r="D89" s="143">
        <f>+D66+D70+D75+D78+D82+D88+D87</f>
        <v>-848996</v>
      </c>
      <c r="E89" s="143">
        <f>+E66+E70+E75+E78+E82+E88+E87</f>
        <v>0</v>
      </c>
      <c r="F89" s="143">
        <f>+F66+F70+F75+F78+F82+F88+F87</f>
        <v>-848996</v>
      </c>
      <c r="G89" s="285">
        <f>+G66+G70+G75+G78+G82+G88+G87</f>
        <v>289405953</v>
      </c>
    </row>
    <row r="90" spans="1:7" s="45" customFormat="1" ht="12" customHeight="1" thickBot="1">
      <c r="A90" s="174" t="s">
        <v>366</v>
      </c>
      <c r="B90" s="158" t="s">
        <v>367</v>
      </c>
      <c r="C90" s="143">
        <f>+C65+C89</f>
        <v>976537693</v>
      </c>
      <c r="D90" s="143">
        <f>+D65+D89</f>
        <v>28350811</v>
      </c>
      <c r="E90" s="143">
        <f>+E65+E89</f>
        <v>26621932</v>
      </c>
      <c r="F90" s="143">
        <f>+F65+F89</f>
        <v>54972743</v>
      </c>
      <c r="G90" s="285">
        <f>+G65+G89</f>
        <v>1031510436</v>
      </c>
    </row>
    <row r="91" spans="1:7" s="46" customFormat="1" ht="15" customHeight="1" thickBot="1">
      <c r="A91" s="72"/>
      <c r="B91" s="73"/>
      <c r="C91" s="123"/>
    </row>
    <row r="92" spans="1:7" s="41" customFormat="1" ht="16.5" customHeight="1" thickBot="1">
      <c r="A92" s="396" t="s">
        <v>38</v>
      </c>
      <c r="B92" s="397"/>
      <c r="C92" s="397"/>
      <c r="D92" s="397"/>
      <c r="E92" s="397"/>
      <c r="F92" s="397"/>
      <c r="G92" s="398"/>
    </row>
    <row r="93" spans="1:7" s="47" customFormat="1" ht="12" customHeight="1" thickBot="1">
      <c r="A93" s="145" t="s">
        <v>5</v>
      </c>
      <c r="B93" s="24" t="s">
        <v>371</v>
      </c>
      <c r="C93" s="136">
        <f>+C94+C95+C96+C97+C98+C111</f>
        <v>388737560</v>
      </c>
      <c r="D93" s="290">
        <f>+D94+D95+D96+D97+D98+D111</f>
        <v>26991513</v>
      </c>
      <c r="E93" s="136">
        <f>+E94+E95+E96+E97+E98+E111</f>
        <v>62730534</v>
      </c>
      <c r="F93" s="136">
        <f>+F94+F95+F96+F97+F98+F111</f>
        <v>89722047</v>
      </c>
      <c r="G93" s="294">
        <f>+G94+G95+G96+G97+G98+G111</f>
        <v>478459607</v>
      </c>
    </row>
    <row r="94" spans="1:7" ht="12" customHeight="1">
      <c r="A94" s="175" t="s">
        <v>60</v>
      </c>
      <c r="B94" s="8" t="s">
        <v>34</v>
      </c>
      <c r="C94" s="200">
        <v>235222492</v>
      </c>
      <c r="D94" s="200">
        <v>4901249</v>
      </c>
      <c r="E94" s="200">
        <v>-1360000</v>
      </c>
      <c r="F94" s="309">
        <f t="shared" ref="F94:F113" si="12">D94+E94</f>
        <v>3541249</v>
      </c>
      <c r="G94" s="295">
        <f t="shared" ref="G94:G113" si="13">C94+F94</f>
        <v>238763741</v>
      </c>
    </row>
    <row r="95" spans="1:7" ht="12" customHeight="1">
      <c r="A95" s="168" t="s">
        <v>61</v>
      </c>
      <c r="B95" s="6" t="s">
        <v>105</v>
      </c>
      <c r="C95" s="138">
        <v>33350151</v>
      </c>
      <c r="D95" s="138">
        <v>955749</v>
      </c>
      <c r="E95" s="138">
        <v>-2000000</v>
      </c>
      <c r="F95" s="310">
        <f t="shared" si="12"/>
        <v>-1044251</v>
      </c>
      <c r="G95" s="283">
        <f t="shared" si="13"/>
        <v>32305900</v>
      </c>
    </row>
    <row r="96" spans="1:7" ht="12" customHeight="1">
      <c r="A96" s="168" t="s">
        <v>62</v>
      </c>
      <c r="B96" s="6" t="s">
        <v>79</v>
      </c>
      <c r="C96" s="140">
        <v>91505402</v>
      </c>
      <c r="D96" s="140">
        <v>11134515</v>
      </c>
      <c r="E96" s="140">
        <v>57212489</v>
      </c>
      <c r="F96" s="311">
        <f t="shared" si="12"/>
        <v>68347004</v>
      </c>
      <c r="G96" s="284">
        <f t="shared" si="13"/>
        <v>159852406</v>
      </c>
    </row>
    <row r="97" spans="1:7" ht="12" customHeight="1">
      <c r="A97" s="168" t="s">
        <v>63</v>
      </c>
      <c r="B97" s="9" t="s">
        <v>106</v>
      </c>
      <c r="C97" s="140">
        <v>13515400</v>
      </c>
      <c r="D97" s="140">
        <v>10000000</v>
      </c>
      <c r="E97" s="140">
        <v>302110</v>
      </c>
      <c r="F97" s="311">
        <f t="shared" si="12"/>
        <v>10302110</v>
      </c>
      <c r="G97" s="284">
        <f t="shared" si="13"/>
        <v>23817510</v>
      </c>
    </row>
    <row r="98" spans="1:7" ht="12" customHeight="1">
      <c r="A98" s="168" t="s">
        <v>71</v>
      </c>
      <c r="B98" s="17" t="s">
        <v>107</v>
      </c>
      <c r="C98" s="140">
        <v>15144115</v>
      </c>
      <c r="D98" s="271"/>
      <c r="E98" s="140">
        <v>8575935</v>
      </c>
      <c r="F98" s="311">
        <f t="shared" si="12"/>
        <v>8575935</v>
      </c>
      <c r="G98" s="284">
        <f t="shared" si="13"/>
        <v>23720050</v>
      </c>
    </row>
    <row r="99" spans="1:7" ht="12" customHeight="1">
      <c r="A99" s="168" t="s">
        <v>64</v>
      </c>
      <c r="B99" s="6" t="s">
        <v>368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>
      <c r="A100" s="168" t="s">
        <v>65</v>
      </c>
      <c r="B100" s="53" t="s">
        <v>309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>
      <c r="A101" s="168" t="s">
        <v>72</v>
      </c>
      <c r="B101" s="53" t="s">
        <v>308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>
      <c r="A102" s="168" t="s">
        <v>73</v>
      </c>
      <c r="B102" s="53" t="s">
        <v>241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>
      <c r="A103" s="168" t="s">
        <v>74</v>
      </c>
      <c r="B103" s="54" t="s">
        <v>242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>
      <c r="A104" s="168" t="s">
        <v>75</v>
      </c>
      <c r="B104" s="54" t="s">
        <v>243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>
      <c r="A105" s="168" t="s">
        <v>77</v>
      </c>
      <c r="B105" s="53" t="s">
        <v>244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>
      <c r="A106" s="168" t="s">
        <v>108</v>
      </c>
      <c r="B106" s="53" t="s">
        <v>245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>
      <c r="A107" s="168" t="s">
        <v>239</v>
      </c>
      <c r="B107" s="54" t="s">
        <v>246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>
      <c r="A108" s="176" t="s">
        <v>240</v>
      </c>
      <c r="B108" s="55" t="s">
        <v>247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>
      <c r="A109" s="168" t="s">
        <v>306</v>
      </c>
      <c r="B109" s="55" t="s">
        <v>248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>
      <c r="A110" s="168" t="s">
        <v>307</v>
      </c>
      <c r="B110" s="54" t="s">
        <v>249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>
      <c r="A111" s="168" t="s">
        <v>311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>
      <c r="A112" s="169" t="s">
        <v>312</v>
      </c>
      <c r="B112" s="6" t="s">
        <v>369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>
      <c r="A113" s="177" t="s">
        <v>313</v>
      </c>
      <c r="B113" s="56" t="s">
        <v>370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>
      <c r="A114" s="25" t="s">
        <v>6</v>
      </c>
      <c r="B114" s="23" t="s">
        <v>250</v>
      </c>
      <c r="C114" s="137">
        <f>+C115+C117+C119</f>
        <v>315648609</v>
      </c>
      <c r="D114" s="267">
        <f>+D115+D117+D119</f>
        <v>6350000</v>
      </c>
      <c r="E114" s="137">
        <f>+E115+E117+E119</f>
        <v>-46440845</v>
      </c>
      <c r="F114" s="137">
        <f>+F115+F117+F119</f>
        <v>-40090845</v>
      </c>
      <c r="G114" s="281">
        <f>+G115+G117+G119</f>
        <v>275557764</v>
      </c>
    </row>
    <row r="115" spans="1:7" ht="12" customHeight="1">
      <c r="A115" s="167" t="s">
        <v>66</v>
      </c>
      <c r="B115" s="6" t="s">
        <v>124</v>
      </c>
      <c r="C115" s="139">
        <v>10966685</v>
      </c>
      <c r="D115" s="268">
        <v>6350000</v>
      </c>
      <c r="E115" s="139">
        <v>117348933</v>
      </c>
      <c r="F115" s="181">
        <f t="shared" ref="F115:F127" si="14">D115+E115</f>
        <v>123698933</v>
      </c>
      <c r="G115" s="282">
        <f t="shared" ref="G115:G127" si="15">C115+F115</f>
        <v>134665618</v>
      </c>
    </row>
    <row r="116" spans="1:7" ht="12" customHeight="1">
      <c r="A116" s="167" t="s">
        <v>67</v>
      </c>
      <c r="B116" s="10" t="s">
        <v>254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>
      <c r="A117" s="167" t="s">
        <v>68</v>
      </c>
      <c r="B117" s="10" t="s">
        <v>109</v>
      </c>
      <c r="C117" s="138">
        <v>304681924</v>
      </c>
      <c r="D117" s="270"/>
      <c r="E117" s="377">
        <v>-163789778</v>
      </c>
      <c r="F117" s="310">
        <f t="shared" si="14"/>
        <v>-163789778</v>
      </c>
      <c r="G117" s="283">
        <f t="shared" si="15"/>
        <v>140892146</v>
      </c>
    </row>
    <row r="118" spans="1:7" ht="12" customHeight="1">
      <c r="A118" s="167" t="s">
        <v>69</v>
      </c>
      <c r="B118" s="10" t="s">
        <v>255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>
      <c r="A119" s="167" t="s">
        <v>70</v>
      </c>
      <c r="B119" s="80" t="s">
        <v>126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>
      <c r="A120" s="167" t="s">
        <v>76</v>
      </c>
      <c r="B120" s="79" t="s">
        <v>299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>
      <c r="A121" s="167" t="s">
        <v>78</v>
      </c>
      <c r="B121" s="147" t="s">
        <v>260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>
      <c r="A122" s="167" t="s">
        <v>110</v>
      </c>
      <c r="B122" s="54" t="s">
        <v>243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>
      <c r="A123" s="167" t="s">
        <v>111</v>
      </c>
      <c r="B123" s="54" t="s">
        <v>259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>
      <c r="A124" s="167" t="s">
        <v>112</v>
      </c>
      <c r="B124" s="54" t="s">
        <v>258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>
      <c r="A125" s="167" t="s">
        <v>251</v>
      </c>
      <c r="B125" s="54" t="s">
        <v>246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>
      <c r="A126" s="167" t="s">
        <v>252</v>
      </c>
      <c r="B126" s="54" t="s">
        <v>257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>
      <c r="A127" s="176" t="s">
        <v>253</v>
      </c>
      <c r="B127" s="54" t="s">
        <v>256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>
      <c r="A128" s="25" t="s">
        <v>7</v>
      </c>
      <c r="B128" s="50" t="s">
        <v>316</v>
      </c>
      <c r="C128" s="137">
        <f>+C93+C114</f>
        <v>704386169</v>
      </c>
      <c r="D128" s="267">
        <f>+D93+D114</f>
        <v>33341513</v>
      </c>
      <c r="E128" s="137">
        <f>+E93+E114</f>
        <v>16289689</v>
      </c>
      <c r="F128" s="137">
        <f>+F93+F114</f>
        <v>49631202</v>
      </c>
      <c r="G128" s="281">
        <f>+G93+G114</f>
        <v>754017371</v>
      </c>
    </row>
    <row r="129" spans="1:13" ht="12" customHeight="1" thickBot="1">
      <c r="A129" s="25" t="s">
        <v>8</v>
      </c>
      <c r="B129" s="50" t="s">
        <v>317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>
      <c r="A130" s="167" t="s">
        <v>158</v>
      </c>
      <c r="B130" s="7" t="s">
        <v>374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>
      <c r="A131" s="167" t="s">
        <v>159</v>
      </c>
      <c r="B131" s="7" t="s">
        <v>325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>
      <c r="A132" s="176" t="s">
        <v>160</v>
      </c>
      <c r="B132" s="5" t="s">
        <v>373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>
      <c r="A133" s="25" t="s">
        <v>9</v>
      </c>
      <c r="B133" s="50" t="s">
        <v>318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>
      <c r="A134" s="167" t="s">
        <v>53</v>
      </c>
      <c r="B134" s="7" t="s">
        <v>327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>
      <c r="A135" s="167" t="s">
        <v>54</v>
      </c>
      <c r="B135" s="7" t="s">
        <v>319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>
      <c r="A136" s="167" t="s">
        <v>55</v>
      </c>
      <c r="B136" s="7" t="s">
        <v>320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>
      <c r="A137" s="167" t="s">
        <v>97</v>
      </c>
      <c r="B137" s="7" t="s">
        <v>372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>
      <c r="A138" s="167" t="s">
        <v>98</v>
      </c>
      <c r="B138" s="7" t="s">
        <v>322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>
      <c r="A139" s="176" t="s">
        <v>99</v>
      </c>
      <c r="B139" s="5" t="s">
        <v>323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>
      <c r="A140" s="25" t="s">
        <v>10</v>
      </c>
      <c r="B140" s="50" t="s">
        <v>379</v>
      </c>
      <c r="C140" s="143">
        <f>+C141+C142+C144+C145+C143</f>
        <v>272151524</v>
      </c>
      <c r="D140" s="269">
        <f>+D141+D142+D144+D145+D143</f>
        <v>-4990702</v>
      </c>
      <c r="E140" s="143">
        <f>+E141+E142+E144+E145+E143</f>
        <v>10332243</v>
      </c>
      <c r="F140" s="143">
        <f>+F141+F142+F144+F145+F143</f>
        <v>5341541</v>
      </c>
      <c r="G140" s="285">
        <f>+G141+G142+G144+G145+G143</f>
        <v>277493065</v>
      </c>
      <c r="M140" s="76"/>
    </row>
    <row r="141" spans="1:13">
      <c r="A141" s="167" t="s">
        <v>56</v>
      </c>
      <c r="B141" s="7" t="s">
        <v>261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>
      <c r="A142" s="167" t="s">
        <v>57</v>
      </c>
      <c r="B142" s="7" t="s">
        <v>262</v>
      </c>
      <c r="C142" s="138">
        <v>7014609</v>
      </c>
      <c r="D142" s="270"/>
      <c r="E142" s="138"/>
      <c r="F142" s="310">
        <f>D142+E142</f>
        <v>0</v>
      </c>
      <c r="G142" s="283">
        <f>C142+F142</f>
        <v>7014609</v>
      </c>
    </row>
    <row r="143" spans="1:13" ht="12" customHeight="1">
      <c r="A143" s="167" t="s">
        <v>178</v>
      </c>
      <c r="B143" s="7" t="s">
        <v>378</v>
      </c>
      <c r="C143" s="138">
        <v>265136915</v>
      </c>
      <c r="D143" s="270">
        <v>-4990702</v>
      </c>
      <c r="E143" s="138">
        <v>10332243</v>
      </c>
      <c r="F143" s="310">
        <f>D143+E143</f>
        <v>5341541</v>
      </c>
      <c r="G143" s="283">
        <f>C143+F143</f>
        <v>270478456</v>
      </c>
    </row>
    <row r="144" spans="1:13" s="47" customFormat="1" ht="12" customHeight="1">
      <c r="A144" s="167" t="s">
        <v>179</v>
      </c>
      <c r="B144" s="7" t="s">
        <v>332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>
      <c r="A145" s="176" t="s">
        <v>180</v>
      </c>
      <c r="B145" s="5" t="s">
        <v>281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>
      <c r="A146" s="25" t="s">
        <v>11</v>
      </c>
      <c r="B146" s="50" t="s">
        <v>333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>
      <c r="A147" s="167" t="s">
        <v>58</v>
      </c>
      <c r="B147" s="7" t="s">
        <v>328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>
      <c r="A148" s="167" t="s">
        <v>59</v>
      </c>
      <c r="B148" s="7" t="s">
        <v>335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>
      <c r="A149" s="167" t="s">
        <v>190</v>
      </c>
      <c r="B149" s="7" t="s">
        <v>330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>
      <c r="A150" s="167" t="s">
        <v>191</v>
      </c>
      <c r="B150" s="7" t="s">
        <v>375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>
      <c r="A151" s="176" t="s">
        <v>334</v>
      </c>
      <c r="B151" s="5" t="s">
        <v>337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>
      <c r="A152" s="195" t="s">
        <v>12</v>
      </c>
      <c r="B152" s="50" t="s">
        <v>338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>
      <c r="A153" s="195" t="s">
        <v>13</v>
      </c>
      <c r="B153" s="50" t="s">
        <v>339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>
      <c r="A154" s="25" t="s">
        <v>14</v>
      </c>
      <c r="B154" s="50" t="s">
        <v>341</v>
      </c>
      <c r="C154" s="205">
        <f>+C129+C133+C140+C146+C152+C153</f>
        <v>272151524</v>
      </c>
      <c r="D154" s="275">
        <f>+D129+D133+D140+D146+D152+D153</f>
        <v>-4990702</v>
      </c>
      <c r="E154" s="298">
        <f>+E129+E133+E140+E146+E152+E153</f>
        <v>10332243</v>
      </c>
      <c r="F154" s="298">
        <f>+F129+F133+F140+F146+F152+F153</f>
        <v>5341541</v>
      </c>
      <c r="G154" s="298">
        <f>+G129+G133+G140+G146+G152+G153</f>
        <v>277493065</v>
      </c>
    </row>
    <row r="155" spans="1:7" ht="15" customHeight="1" thickBot="1">
      <c r="A155" s="178" t="s">
        <v>15</v>
      </c>
      <c r="B155" s="124" t="s">
        <v>340</v>
      </c>
      <c r="C155" s="205">
        <f>+C128+C154</f>
        <v>976537693</v>
      </c>
      <c r="D155" s="275">
        <f>+D128+D154</f>
        <v>28350811</v>
      </c>
      <c r="E155" s="205">
        <f>+E128+E154</f>
        <v>26621932</v>
      </c>
      <c r="F155" s="205">
        <f>+F128+F154</f>
        <v>54972743</v>
      </c>
      <c r="G155" s="298">
        <f>+G128+G154</f>
        <v>1031510436</v>
      </c>
    </row>
    <row r="156" spans="1:7" ht="13.5" thickBot="1">
      <c r="A156" s="127"/>
      <c r="B156" s="128"/>
      <c r="C156" s="129"/>
      <c r="D156" s="129"/>
      <c r="E156" s="300"/>
      <c r="F156" s="300"/>
      <c r="G156" s="299"/>
    </row>
    <row r="157" spans="1:7" ht="15" customHeight="1" thickBot="1">
      <c r="A157" s="74" t="s">
        <v>376</v>
      </c>
      <c r="B157" s="75"/>
      <c r="C157" s="240">
        <v>20</v>
      </c>
      <c r="D157" s="293"/>
      <c r="E157" s="240"/>
      <c r="F157" s="330">
        <f>D157+E157</f>
        <v>0</v>
      </c>
      <c r="G157" s="331">
        <f>C157+F157</f>
        <v>20</v>
      </c>
    </row>
    <row r="158" spans="1:7" ht="14.25" customHeight="1" thickBot="1">
      <c r="A158" s="74" t="s">
        <v>120</v>
      </c>
      <c r="B158" s="75"/>
      <c r="C158" s="240">
        <v>185</v>
      </c>
      <c r="D158" s="293"/>
      <c r="E158" s="240"/>
      <c r="F158" s="330">
        <f>D158+E158</f>
        <v>0</v>
      </c>
      <c r="G158" s="331">
        <f>C158+F158</f>
        <v>185</v>
      </c>
    </row>
  </sheetData>
  <sheetProtection formatCells="0"/>
  <mergeCells count="4">
    <mergeCell ref="A7:G7"/>
    <mergeCell ref="B2:D2"/>
    <mergeCell ref="B3:D3"/>
    <mergeCell ref="A92:G9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4" orientation="portrait" r:id="rId1"/>
  <headerFooter alignWithMargins="0"/>
  <rowBreaks count="2" manualBreakCount="2">
    <brk id="69" max="16383" man="1"/>
    <brk id="9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M158"/>
  <sheetViews>
    <sheetView zoomScaleSheetLayoutView="100" workbookViewId="0">
      <selection activeCell="G6" sqref="G6"/>
    </sheetView>
  </sheetViews>
  <sheetFormatPr defaultRowHeight="12.75"/>
  <cols>
    <col min="1" max="1" width="12.5" style="130" customWidth="1"/>
    <col min="2" max="2" width="62" style="131" customWidth="1"/>
    <col min="3" max="3" width="14.83203125" style="132" customWidth="1"/>
    <col min="4" max="4" width="11.83203125" style="2" customWidth="1"/>
    <col min="5" max="5" width="12.33203125" style="2" bestFit="1" customWidth="1"/>
    <col min="6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thickBot="1">
      <c r="A1" s="67"/>
      <c r="B1" s="68"/>
      <c r="G1" s="234" t="s">
        <v>460</v>
      </c>
    </row>
    <row r="2" spans="1:7" s="43" customFormat="1" ht="21" customHeight="1" thickBot="1">
      <c r="A2" s="235" t="s">
        <v>41</v>
      </c>
      <c r="B2" s="399" t="s">
        <v>121</v>
      </c>
      <c r="C2" s="399"/>
      <c r="D2" s="400"/>
      <c r="E2" s="266"/>
      <c r="F2" s="289"/>
      <c r="G2" s="341" t="s">
        <v>36</v>
      </c>
    </row>
    <row r="3" spans="1:7" s="43" customFormat="1" ht="36.75" thickBot="1">
      <c r="A3" s="235" t="s">
        <v>118</v>
      </c>
      <c r="B3" s="401" t="s">
        <v>290</v>
      </c>
      <c r="C3" s="401"/>
      <c r="D3" s="402"/>
      <c r="E3" s="266"/>
      <c r="F3" s="289"/>
      <c r="G3" s="342" t="s">
        <v>36</v>
      </c>
    </row>
    <row r="4" spans="1:7" s="44" customFormat="1" ht="15.95" customHeight="1" thickBot="1">
      <c r="A4" s="69"/>
      <c r="B4" s="69"/>
      <c r="C4" s="70"/>
      <c r="G4" s="258" t="s">
        <v>444</v>
      </c>
    </row>
    <row r="5" spans="1:7" ht="40.5" customHeight="1" thickBot="1">
      <c r="A5" s="144" t="s">
        <v>119</v>
      </c>
      <c r="B5" s="71" t="s">
        <v>443</v>
      </c>
      <c r="C5" s="328" t="s">
        <v>380</v>
      </c>
      <c r="D5" s="329" t="s">
        <v>456</v>
      </c>
      <c r="E5" s="317" t="s">
        <v>508</v>
      </c>
      <c r="F5" s="329" t="s">
        <v>452</v>
      </c>
      <c r="G5" s="319" t="s">
        <v>509</v>
      </c>
    </row>
    <row r="6" spans="1:7" s="41" customFormat="1" ht="12.95" customHeight="1" thickBot="1">
      <c r="A6" s="62" t="s">
        <v>355</v>
      </c>
      <c r="B6" s="63" t="s">
        <v>356</v>
      </c>
      <c r="C6" s="325" t="s">
        <v>357</v>
      </c>
      <c r="D6" s="326" t="s">
        <v>359</v>
      </c>
      <c r="E6" s="326" t="s">
        <v>358</v>
      </c>
      <c r="F6" s="326" t="s">
        <v>458</v>
      </c>
      <c r="G6" s="327" t="s">
        <v>459</v>
      </c>
    </row>
    <row r="7" spans="1:7" s="41" customFormat="1" ht="15.95" customHeight="1" thickBot="1">
      <c r="A7" s="396" t="s">
        <v>37</v>
      </c>
      <c r="B7" s="397"/>
      <c r="C7" s="397"/>
      <c r="D7" s="397"/>
      <c r="E7" s="397"/>
      <c r="F7" s="397"/>
      <c r="G7" s="398"/>
    </row>
    <row r="8" spans="1:7" s="41" customFormat="1" ht="12" customHeight="1" thickBot="1">
      <c r="A8" s="25" t="s">
        <v>5</v>
      </c>
      <c r="B8" s="19" t="s">
        <v>143</v>
      </c>
      <c r="C8" s="137">
        <f>+C9+C10+C11+C12+C13+C14</f>
        <v>212386754</v>
      </c>
      <c r="D8" s="208">
        <f>+D9+D10+D11+D12+D13+D14</f>
        <v>264830</v>
      </c>
      <c r="E8" s="137">
        <f>+E9+E10+E11+E12+E13+E14</f>
        <v>14512717</v>
      </c>
      <c r="F8" s="137">
        <f>+F9+F10+F11+F12+F13+F14</f>
        <v>14777547</v>
      </c>
      <c r="G8" s="281">
        <f>+G9+G10+G11+G12+G13+G14</f>
        <v>227164301</v>
      </c>
    </row>
    <row r="9" spans="1:7" s="45" customFormat="1" ht="12" customHeight="1">
      <c r="A9" s="167" t="s">
        <v>60</v>
      </c>
      <c r="B9" s="151" t="s">
        <v>144</v>
      </c>
      <c r="C9" s="139">
        <v>43044961</v>
      </c>
      <c r="D9" s="209"/>
      <c r="E9" s="139">
        <v>80886</v>
      </c>
      <c r="F9" s="181">
        <f t="shared" ref="F9:F14" si="0">D9+E9</f>
        <v>80886</v>
      </c>
      <c r="G9" s="282">
        <f t="shared" ref="G9:G14" si="1">C9+F9</f>
        <v>43125847</v>
      </c>
    </row>
    <row r="10" spans="1:7" s="46" customFormat="1" ht="12" customHeight="1">
      <c r="A10" s="168" t="s">
        <v>61</v>
      </c>
      <c r="B10" s="152" t="s">
        <v>145</v>
      </c>
      <c r="C10" s="138">
        <v>109356633</v>
      </c>
      <c r="D10" s="210">
        <v>1450734</v>
      </c>
      <c r="E10" s="138">
        <v>-403533</v>
      </c>
      <c r="F10" s="181">
        <f t="shared" si="0"/>
        <v>1047201</v>
      </c>
      <c r="G10" s="282">
        <f t="shared" si="1"/>
        <v>110403834</v>
      </c>
    </row>
    <row r="11" spans="1:7" s="46" customFormat="1" ht="12" customHeight="1">
      <c r="A11" s="168" t="s">
        <v>62</v>
      </c>
      <c r="B11" s="152" t="s">
        <v>146</v>
      </c>
      <c r="C11" s="138">
        <v>55644890</v>
      </c>
      <c r="D11" s="210">
        <v>-1185904</v>
      </c>
      <c r="E11" s="138">
        <v>1613503</v>
      </c>
      <c r="F11" s="181">
        <f t="shared" si="0"/>
        <v>427599</v>
      </c>
      <c r="G11" s="282">
        <f t="shared" si="1"/>
        <v>56072489</v>
      </c>
    </row>
    <row r="12" spans="1:7" s="46" customFormat="1" ht="12" customHeight="1">
      <c r="A12" s="168" t="s">
        <v>63</v>
      </c>
      <c r="B12" s="152" t="s">
        <v>147</v>
      </c>
      <c r="C12" s="138">
        <v>4340270</v>
      </c>
      <c r="D12" s="210"/>
      <c r="E12" s="138"/>
      <c r="F12" s="181">
        <f t="shared" si="0"/>
        <v>0</v>
      </c>
      <c r="G12" s="282">
        <f t="shared" si="1"/>
        <v>4340270</v>
      </c>
    </row>
    <row r="13" spans="1:7" s="46" customFormat="1" ht="12" customHeight="1">
      <c r="A13" s="168" t="s">
        <v>80</v>
      </c>
      <c r="B13" s="152" t="s">
        <v>363</v>
      </c>
      <c r="C13" s="138"/>
      <c r="D13" s="210"/>
      <c r="E13" s="138">
        <v>13221861</v>
      </c>
      <c r="F13" s="181">
        <f t="shared" si="0"/>
        <v>13221861</v>
      </c>
      <c r="G13" s="282">
        <f t="shared" si="1"/>
        <v>13221861</v>
      </c>
    </row>
    <row r="14" spans="1:7" s="45" customFormat="1" ht="12" customHeight="1" thickBot="1">
      <c r="A14" s="169" t="s">
        <v>64</v>
      </c>
      <c r="B14" s="153" t="s">
        <v>301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>
      <c r="A15" s="25" t="s">
        <v>6</v>
      </c>
      <c r="B15" s="78" t="s">
        <v>148</v>
      </c>
      <c r="C15" s="137">
        <f>+C16+C17+C18+C19+C20</f>
        <v>243091645</v>
      </c>
      <c r="D15" s="208">
        <f>+D16+D17+D18+D19+D20</f>
        <v>28934977</v>
      </c>
      <c r="E15" s="137">
        <f>+E16+E17+E18+E19+E20</f>
        <v>-16316497</v>
      </c>
      <c r="F15" s="137">
        <f>+F16+F17+F18+F19+F20</f>
        <v>12618480</v>
      </c>
      <c r="G15" s="281">
        <f>+G16+G17+G18+G19+G20</f>
        <v>255710125</v>
      </c>
    </row>
    <row r="16" spans="1:7" s="45" customFormat="1" ht="12" customHeight="1">
      <c r="A16" s="167" t="s">
        <v>66</v>
      </c>
      <c r="B16" s="151" t="s">
        <v>149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>
      <c r="A17" s="168" t="s">
        <v>67</v>
      </c>
      <c r="B17" s="152" t="s">
        <v>150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>
      <c r="A18" s="168" t="s">
        <v>68</v>
      </c>
      <c r="B18" s="152" t="s">
        <v>293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>
      <c r="A19" s="168" t="s">
        <v>69</v>
      </c>
      <c r="B19" s="152" t="s">
        <v>294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>
      <c r="A20" s="168" t="s">
        <v>70</v>
      </c>
      <c r="B20" s="152" t="s">
        <v>151</v>
      </c>
      <c r="C20" s="138">
        <v>243091645</v>
      </c>
      <c r="D20" s="210">
        <v>28934977</v>
      </c>
      <c r="E20" s="138">
        <v>-16316497</v>
      </c>
      <c r="F20" s="310">
        <f t="shared" si="2"/>
        <v>12618480</v>
      </c>
      <c r="G20" s="283">
        <f t="shared" si="3"/>
        <v>255710125</v>
      </c>
    </row>
    <row r="21" spans="1:7" s="46" customFormat="1" ht="12" customHeight="1" thickBot="1">
      <c r="A21" s="169" t="s">
        <v>76</v>
      </c>
      <c r="B21" s="153" t="s">
        <v>152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>
      <c r="A22" s="25" t="s">
        <v>7</v>
      </c>
      <c r="B22" s="19" t="s">
        <v>153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>
      <c r="A23" s="167" t="s">
        <v>49</v>
      </c>
      <c r="B23" s="151" t="s">
        <v>154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>
      <c r="A24" s="168" t="s">
        <v>50</v>
      </c>
      <c r="B24" s="152" t="s">
        <v>155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>
      <c r="A25" s="168" t="s">
        <v>51</v>
      </c>
      <c r="B25" s="152" t="s">
        <v>295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>
      <c r="A26" s="168" t="s">
        <v>52</v>
      </c>
      <c r="B26" s="152" t="s">
        <v>296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>
      <c r="A27" s="168" t="s">
        <v>93</v>
      </c>
      <c r="B27" s="152" t="s">
        <v>156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>
      <c r="A28" s="169" t="s">
        <v>94</v>
      </c>
      <c r="B28" s="153" t="s">
        <v>157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>
      <c r="A29" s="25" t="s">
        <v>95</v>
      </c>
      <c r="B29" s="19" t="s">
        <v>433</v>
      </c>
      <c r="C29" s="143">
        <f>+C30+C31+C32+C33+C34+C35+C36</f>
        <v>170423405</v>
      </c>
      <c r="D29" s="143">
        <f>+D30+D31+D32+D33+D34+D35+D36</f>
        <v>-7198996</v>
      </c>
      <c r="E29" s="143">
        <f>+E30+E31+E32+E33+E34+E35+E36</f>
        <v>59782426</v>
      </c>
      <c r="F29" s="143">
        <f>+F30+F31+F32+F33+F34+F35+F36</f>
        <v>52583430</v>
      </c>
      <c r="G29" s="285">
        <f>+G30+G31+G32+G33+G34+G35+G36</f>
        <v>223006835</v>
      </c>
    </row>
    <row r="30" spans="1:7" s="46" customFormat="1" ht="12" customHeight="1">
      <c r="A30" s="167" t="s">
        <v>158</v>
      </c>
      <c r="B30" s="151" t="s">
        <v>426</v>
      </c>
      <c r="C30" s="139">
        <v>11000000</v>
      </c>
      <c r="D30" s="139"/>
      <c r="E30" s="139">
        <v>27263948</v>
      </c>
      <c r="F30" s="181">
        <f t="shared" ref="F30:F36" si="6">D30+E30</f>
        <v>27263948</v>
      </c>
      <c r="G30" s="282">
        <f t="shared" ref="G30:G36" si="7">C30+F30</f>
        <v>38263948</v>
      </c>
    </row>
    <row r="31" spans="1:7" s="46" customFormat="1" ht="12" customHeight="1">
      <c r="A31" s="168" t="s">
        <v>159</v>
      </c>
      <c r="B31" s="152" t="s">
        <v>427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>
      <c r="A32" s="168" t="s">
        <v>160</v>
      </c>
      <c r="B32" s="152" t="s">
        <v>428</v>
      </c>
      <c r="C32" s="138">
        <v>155193405</v>
      </c>
      <c r="D32" s="138">
        <v>-7198996</v>
      </c>
      <c r="E32" s="138">
        <v>32005591</v>
      </c>
      <c r="F32" s="310">
        <f t="shared" si="6"/>
        <v>24806595</v>
      </c>
      <c r="G32" s="283">
        <f t="shared" si="7"/>
        <v>180000000</v>
      </c>
    </row>
    <row r="33" spans="1:7" s="46" customFormat="1" ht="12" customHeight="1">
      <c r="A33" s="168" t="s">
        <v>161</v>
      </c>
      <c r="B33" s="152" t="s">
        <v>429</v>
      </c>
      <c r="C33" s="138">
        <v>80000</v>
      </c>
      <c r="D33" s="138"/>
      <c r="E33" s="138">
        <v>133445</v>
      </c>
      <c r="F33" s="310">
        <f t="shared" si="6"/>
        <v>133445</v>
      </c>
      <c r="G33" s="283">
        <f t="shared" si="7"/>
        <v>213445</v>
      </c>
    </row>
    <row r="34" spans="1:7" s="46" customFormat="1" ht="12" customHeight="1">
      <c r="A34" s="168" t="s">
        <v>430</v>
      </c>
      <c r="B34" s="152" t="s">
        <v>162</v>
      </c>
      <c r="C34" s="138">
        <v>4000000</v>
      </c>
      <c r="D34" s="138"/>
      <c r="E34" s="138"/>
      <c r="F34" s="310">
        <f t="shared" si="6"/>
        <v>0</v>
      </c>
      <c r="G34" s="283">
        <f t="shared" si="7"/>
        <v>4000000</v>
      </c>
    </row>
    <row r="35" spans="1:7" s="46" customFormat="1" ht="12" customHeight="1">
      <c r="A35" s="168" t="s">
        <v>431</v>
      </c>
      <c r="B35" s="152" t="s">
        <v>163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>
      <c r="A36" s="169" t="s">
        <v>432</v>
      </c>
      <c r="B36" s="153" t="s">
        <v>164</v>
      </c>
      <c r="C36" s="140">
        <v>150000</v>
      </c>
      <c r="D36" s="140"/>
      <c r="E36" s="140">
        <v>379442</v>
      </c>
      <c r="F36" s="311">
        <f t="shared" si="6"/>
        <v>379442</v>
      </c>
      <c r="G36" s="284">
        <f t="shared" si="7"/>
        <v>529442</v>
      </c>
    </row>
    <row r="37" spans="1:7" s="46" customFormat="1" ht="12" customHeight="1" thickBot="1">
      <c r="A37" s="25" t="s">
        <v>9</v>
      </c>
      <c r="B37" s="19" t="s">
        <v>302</v>
      </c>
      <c r="C37" s="137">
        <f>SUM(C38:C48)</f>
        <v>21308645</v>
      </c>
      <c r="D37" s="208">
        <f>SUM(D38:D48)</f>
        <v>0</v>
      </c>
      <c r="E37" s="137">
        <f>SUM(E38:E48)</f>
        <v>-201123</v>
      </c>
      <c r="F37" s="137">
        <f>SUM(F38:F48)</f>
        <v>-201123</v>
      </c>
      <c r="G37" s="281">
        <f>SUM(G38:G48)</f>
        <v>21107522</v>
      </c>
    </row>
    <row r="38" spans="1:7" s="46" customFormat="1" ht="12" customHeight="1">
      <c r="A38" s="167" t="s">
        <v>53</v>
      </c>
      <c r="B38" s="151" t="s">
        <v>167</v>
      </c>
      <c r="C38" s="139">
        <v>1200000</v>
      </c>
      <c r="D38" s="209"/>
      <c r="E38" s="139">
        <v>584994</v>
      </c>
      <c r="F38" s="181">
        <f t="shared" ref="F38:F48" si="8">D38+E38</f>
        <v>584994</v>
      </c>
      <c r="G38" s="282">
        <f t="shared" ref="G38:G48" si="9">C38+F38</f>
        <v>1784994</v>
      </c>
    </row>
    <row r="39" spans="1:7" s="46" customFormat="1" ht="12" customHeight="1">
      <c r="A39" s="168" t="s">
        <v>54</v>
      </c>
      <c r="B39" s="152" t="s">
        <v>168</v>
      </c>
      <c r="C39" s="138">
        <v>12852000</v>
      </c>
      <c r="D39" s="210"/>
      <c r="E39" s="138">
        <v>2203883</v>
      </c>
      <c r="F39" s="310">
        <f t="shared" si="8"/>
        <v>2203883</v>
      </c>
      <c r="G39" s="283">
        <f t="shared" si="9"/>
        <v>15055883</v>
      </c>
    </row>
    <row r="40" spans="1:7" s="46" customFormat="1" ht="12" customHeight="1">
      <c r="A40" s="168" t="s">
        <v>55</v>
      </c>
      <c r="B40" s="152" t="s">
        <v>169</v>
      </c>
      <c r="C40" s="138">
        <v>3209000</v>
      </c>
      <c r="D40" s="210"/>
      <c r="E40" s="138">
        <v>-2000000</v>
      </c>
      <c r="F40" s="310">
        <f t="shared" si="8"/>
        <v>-2000000</v>
      </c>
      <c r="G40" s="283">
        <f t="shared" si="9"/>
        <v>1209000</v>
      </c>
    </row>
    <row r="41" spans="1:7" s="46" customFormat="1" ht="12" customHeight="1">
      <c r="A41" s="168" t="s">
        <v>97</v>
      </c>
      <c r="B41" s="152" t="s">
        <v>170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>
      <c r="A42" s="168" t="s">
        <v>98</v>
      </c>
      <c r="B42" s="152" t="s">
        <v>171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>
      <c r="A43" s="168" t="s">
        <v>99</v>
      </c>
      <c r="B43" s="152" t="s">
        <v>172</v>
      </c>
      <c r="C43" s="138">
        <v>4037645</v>
      </c>
      <c r="D43" s="210"/>
      <c r="E43" s="138">
        <v>-1000000</v>
      </c>
      <c r="F43" s="310">
        <f t="shared" si="8"/>
        <v>-1000000</v>
      </c>
      <c r="G43" s="283">
        <f t="shared" si="9"/>
        <v>3037645</v>
      </c>
    </row>
    <row r="44" spans="1:7" s="46" customFormat="1" ht="12" customHeight="1">
      <c r="A44" s="168" t="s">
        <v>100</v>
      </c>
      <c r="B44" s="152" t="s">
        <v>173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>
      <c r="A45" s="168" t="s">
        <v>101</v>
      </c>
      <c r="B45" s="152" t="s">
        <v>174</v>
      </c>
      <c r="C45" s="138">
        <v>10000</v>
      </c>
      <c r="D45" s="210"/>
      <c r="E45" s="138">
        <v>10000</v>
      </c>
      <c r="F45" s="310">
        <f t="shared" si="8"/>
        <v>10000</v>
      </c>
      <c r="G45" s="283">
        <f t="shared" si="9"/>
        <v>20000</v>
      </c>
    </row>
    <row r="46" spans="1:7" s="46" customFormat="1" ht="12" customHeight="1">
      <c r="A46" s="168" t="s">
        <v>165</v>
      </c>
      <c r="B46" s="152" t="s">
        <v>175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>
      <c r="A47" s="169" t="s">
        <v>166</v>
      </c>
      <c r="B47" s="153" t="s">
        <v>304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>
      <c r="A48" s="169" t="s">
        <v>303</v>
      </c>
      <c r="B48" s="153" t="s">
        <v>176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>
      <c r="A49" s="25" t="s">
        <v>10</v>
      </c>
      <c r="B49" s="19" t="s">
        <v>177</v>
      </c>
      <c r="C49" s="137">
        <f>SUM(C50:C54)</f>
        <v>0</v>
      </c>
      <c r="D49" s="208">
        <f>SUM(D50:D54)</f>
        <v>0</v>
      </c>
      <c r="E49" s="137">
        <f>SUM(E50:E54)</f>
        <v>850000</v>
      </c>
      <c r="F49" s="137">
        <f>SUM(F50:F54)</f>
        <v>850000</v>
      </c>
      <c r="G49" s="281">
        <f>SUM(G50:G54)</f>
        <v>850000</v>
      </c>
    </row>
    <row r="50" spans="1:7" s="46" customFormat="1" ht="12" customHeight="1">
      <c r="A50" s="167" t="s">
        <v>56</v>
      </c>
      <c r="B50" s="151" t="s">
        <v>181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>
      <c r="A51" s="168" t="s">
        <v>57</v>
      </c>
      <c r="B51" s="152" t="s">
        <v>182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>
      <c r="A52" s="168" t="s">
        <v>178</v>
      </c>
      <c r="B52" s="152" t="s">
        <v>183</v>
      </c>
      <c r="C52" s="141"/>
      <c r="D52" s="236"/>
      <c r="E52" s="141">
        <v>850000</v>
      </c>
      <c r="F52" s="308">
        <f>D52+E52</f>
        <v>850000</v>
      </c>
      <c r="G52" s="286">
        <f>C52+F52</f>
        <v>850000</v>
      </c>
    </row>
    <row r="53" spans="1:7" s="46" customFormat="1" ht="12" customHeight="1">
      <c r="A53" s="168" t="s">
        <v>179</v>
      </c>
      <c r="B53" s="152" t="s">
        <v>184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>
      <c r="A54" s="169" t="s">
        <v>180</v>
      </c>
      <c r="B54" s="153" t="s">
        <v>185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>
      <c r="A55" s="25" t="s">
        <v>102</v>
      </c>
      <c r="B55" s="19" t="s">
        <v>186</v>
      </c>
      <c r="C55" s="137">
        <f>SUM(C56:C58)</f>
        <v>400000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400000</v>
      </c>
    </row>
    <row r="56" spans="1:7" s="46" customFormat="1" ht="12" customHeight="1">
      <c r="A56" s="167" t="s">
        <v>58</v>
      </c>
      <c r="B56" s="151" t="s">
        <v>187</v>
      </c>
      <c r="C56" s="139">
        <v>400000</v>
      </c>
      <c r="D56" s="209"/>
      <c r="E56" s="139"/>
      <c r="F56" s="181">
        <f>D56+E56</f>
        <v>0</v>
      </c>
      <c r="G56" s="282">
        <f>C56+F56</f>
        <v>400000</v>
      </c>
    </row>
    <row r="57" spans="1:7" s="46" customFormat="1" ht="12" customHeight="1">
      <c r="A57" s="168" t="s">
        <v>59</v>
      </c>
      <c r="B57" s="152" t="s">
        <v>297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>
      <c r="A58" s="168" t="s">
        <v>190</v>
      </c>
      <c r="B58" s="152" t="s">
        <v>188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>
      <c r="A59" s="169" t="s">
        <v>191</v>
      </c>
      <c r="B59" s="153" t="s">
        <v>189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>
      <c r="A60" s="25" t="s">
        <v>12</v>
      </c>
      <c r="B60" s="78" t="s">
        <v>192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>
      <c r="A61" s="167" t="s">
        <v>103</v>
      </c>
      <c r="B61" s="151" t="s">
        <v>194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>
      <c r="A62" s="168" t="s">
        <v>104</v>
      </c>
      <c r="B62" s="152" t="s">
        <v>298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>
      <c r="A63" s="168" t="s">
        <v>125</v>
      </c>
      <c r="B63" s="152" t="s">
        <v>195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>
      <c r="A64" s="169" t="s">
        <v>193</v>
      </c>
      <c r="B64" s="153" t="s">
        <v>196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>
      <c r="A65" s="25" t="s">
        <v>13</v>
      </c>
      <c r="B65" s="19" t="s">
        <v>197</v>
      </c>
      <c r="C65" s="143">
        <f>+C8+C15+C22+C29+C37+C49+C55+C60</f>
        <v>647610449</v>
      </c>
      <c r="D65" s="212">
        <f>+D8+D15+D22+D29+D37+D49+D55+D60</f>
        <v>22000811</v>
      </c>
      <c r="E65" s="143">
        <f>+E8+E15+E22+E29+E37+E49+E55+E60</f>
        <v>58627523</v>
      </c>
      <c r="F65" s="143">
        <f>+F8+F15+F22+F29+F37+F49+F55+F60</f>
        <v>80628334</v>
      </c>
      <c r="G65" s="285">
        <f>+G8+G15+G22+G29+G37+G49+G55+G60</f>
        <v>728238783</v>
      </c>
    </row>
    <row r="66" spans="1:7" s="46" customFormat="1" ht="12" customHeight="1" thickBot="1">
      <c r="A66" s="170" t="s">
        <v>285</v>
      </c>
      <c r="B66" s="78" t="s">
        <v>199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>
      <c r="A67" s="167" t="s">
        <v>227</v>
      </c>
      <c r="B67" s="151" t="s">
        <v>200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>
      <c r="A68" s="168" t="s">
        <v>236</v>
      </c>
      <c r="B68" s="152" t="s">
        <v>201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>
      <c r="A69" s="177" t="s">
        <v>237</v>
      </c>
      <c r="B69" s="302" t="s">
        <v>202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>
      <c r="A70" s="170" t="s">
        <v>203</v>
      </c>
      <c r="B70" s="78" t="s">
        <v>204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>
      <c r="A71" s="167" t="s">
        <v>81</v>
      </c>
      <c r="B71" s="263" t="s">
        <v>205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>
      <c r="A72" s="168" t="s">
        <v>82</v>
      </c>
      <c r="B72" s="263" t="s">
        <v>448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>
      <c r="A73" s="168" t="s">
        <v>228</v>
      </c>
      <c r="B73" s="263" t="s">
        <v>206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>
      <c r="A74" s="169" t="s">
        <v>229</v>
      </c>
      <c r="B74" s="264" t="s">
        <v>449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>
      <c r="A75" s="170" t="s">
        <v>207</v>
      </c>
      <c r="B75" s="78" t="s">
        <v>208</v>
      </c>
      <c r="C75" s="137">
        <f>SUM(C76:C77)</f>
        <v>0</v>
      </c>
      <c r="D75" s="137">
        <f>SUM(D76:D77)</f>
        <v>0</v>
      </c>
      <c r="E75" s="137">
        <f>SUM(E76:E77)</f>
        <v>3993839</v>
      </c>
      <c r="F75" s="137">
        <f>SUM(F76:F77)</f>
        <v>3993839</v>
      </c>
      <c r="G75" s="281">
        <f>SUM(G76:G77)</f>
        <v>3993839</v>
      </c>
    </row>
    <row r="76" spans="1:7" s="46" customFormat="1" ht="12" customHeight="1">
      <c r="A76" s="167" t="s">
        <v>230</v>
      </c>
      <c r="B76" s="151" t="s">
        <v>209</v>
      </c>
      <c r="C76" s="141"/>
      <c r="D76" s="141"/>
      <c r="E76" s="141">
        <v>3993839</v>
      </c>
      <c r="F76" s="308">
        <f>D76+E76</f>
        <v>3993839</v>
      </c>
      <c r="G76" s="286">
        <f>C76+F76</f>
        <v>3993839</v>
      </c>
    </row>
    <row r="77" spans="1:7" s="46" customFormat="1" ht="12" customHeight="1" thickBot="1">
      <c r="A77" s="169" t="s">
        <v>231</v>
      </c>
      <c r="B77" s="153" t="s">
        <v>210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>
      <c r="A78" s="170" t="s">
        <v>211</v>
      </c>
      <c r="B78" s="78" t="s">
        <v>212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>
      <c r="A79" s="167" t="s">
        <v>232</v>
      </c>
      <c r="B79" s="151" t="s">
        <v>213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>
      <c r="A80" s="168" t="s">
        <v>233</v>
      </c>
      <c r="B80" s="152" t="s">
        <v>214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>
      <c r="A81" s="169" t="s">
        <v>234</v>
      </c>
      <c r="B81" s="265" t="s">
        <v>450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>
      <c r="A82" s="170" t="s">
        <v>215</v>
      </c>
      <c r="B82" s="78" t="s">
        <v>235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>
      <c r="A83" s="171" t="s">
        <v>216</v>
      </c>
      <c r="B83" s="151" t="s">
        <v>217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>
      <c r="A84" s="172" t="s">
        <v>218</v>
      </c>
      <c r="B84" s="152" t="s">
        <v>219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>
      <c r="A85" s="172" t="s">
        <v>220</v>
      </c>
      <c r="B85" s="152" t="s">
        <v>221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>
      <c r="A86" s="173" t="s">
        <v>222</v>
      </c>
      <c r="B86" s="153" t="s">
        <v>223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>
      <c r="A87" s="170" t="s">
        <v>224</v>
      </c>
      <c r="B87" s="78" t="s">
        <v>343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>
      <c r="A88" s="170" t="s">
        <v>364</v>
      </c>
      <c r="B88" s="78" t="s">
        <v>225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>
      <c r="A89" s="170" t="s">
        <v>365</v>
      </c>
      <c r="B89" s="157" t="s">
        <v>346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3993839</v>
      </c>
      <c r="F89" s="143">
        <f>+F66+F70+F75+F78+F82+F88+F87</f>
        <v>3993839</v>
      </c>
      <c r="G89" s="285">
        <f>+G66+G70+G75+G78+G82+G88+G87</f>
        <v>3993839</v>
      </c>
    </row>
    <row r="90" spans="1:7" s="45" customFormat="1" ht="12" customHeight="1" thickBot="1">
      <c r="A90" s="174" t="s">
        <v>366</v>
      </c>
      <c r="B90" s="158" t="s">
        <v>367</v>
      </c>
      <c r="C90" s="143">
        <f>+C65+C89</f>
        <v>647610449</v>
      </c>
      <c r="D90" s="143">
        <f>+D65+D89</f>
        <v>22000811</v>
      </c>
      <c r="E90" s="143">
        <f>+E65+E89</f>
        <v>62621362</v>
      </c>
      <c r="F90" s="143">
        <f>+F65+F89</f>
        <v>84622173</v>
      </c>
      <c r="G90" s="285">
        <f>+G65+G89</f>
        <v>732232622</v>
      </c>
    </row>
    <row r="91" spans="1:7" s="46" customFormat="1" ht="15" customHeight="1" thickBot="1">
      <c r="A91" s="72"/>
      <c r="B91" s="73"/>
      <c r="C91" s="123"/>
    </row>
    <row r="92" spans="1:7" s="41" customFormat="1" ht="16.5" customHeight="1" thickBot="1">
      <c r="A92" s="396" t="s">
        <v>38</v>
      </c>
      <c r="B92" s="397"/>
      <c r="C92" s="397"/>
      <c r="D92" s="397"/>
      <c r="E92" s="397"/>
      <c r="F92" s="397"/>
      <c r="G92" s="398"/>
    </row>
    <row r="93" spans="1:7" s="47" customFormat="1" ht="12" customHeight="1" thickBot="1">
      <c r="A93" s="145" t="s">
        <v>5</v>
      </c>
      <c r="B93" s="24" t="s">
        <v>371</v>
      </c>
      <c r="C93" s="136">
        <f>+C94+C95+C96+C97+C98+C111</f>
        <v>375458925</v>
      </c>
      <c r="D93" s="290">
        <f>+D94+D95+D96+D97+D98+D111</f>
        <v>26991513</v>
      </c>
      <c r="E93" s="136">
        <f>+E94+E95+E96+E97+E98+E111</f>
        <v>52289119</v>
      </c>
      <c r="F93" s="136">
        <f>+F94+F95+F96+F97+F98+F111</f>
        <v>79280632</v>
      </c>
      <c r="G93" s="294">
        <f>+G94+G95+G96+G97+G98+G111</f>
        <v>454739557</v>
      </c>
    </row>
    <row r="94" spans="1:7" ht="12" customHeight="1">
      <c r="A94" s="175" t="s">
        <v>60</v>
      </c>
      <c r="B94" s="8" t="s">
        <v>34</v>
      </c>
      <c r="C94" s="200">
        <v>235222492</v>
      </c>
      <c r="D94" s="200">
        <v>4901249</v>
      </c>
      <c r="E94" s="200">
        <v>-1360000</v>
      </c>
      <c r="F94" s="309">
        <f t="shared" ref="F94:F113" si="12">D94+E94</f>
        <v>3541249</v>
      </c>
      <c r="G94" s="295">
        <f t="shared" ref="G94:G113" si="13">C94+F94</f>
        <v>238763741</v>
      </c>
    </row>
    <row r="95" spans="1:7" ht="12" customHeight="1">
      <c r="A95" s="168" t="s">
        <v>61</v>
      </c>
      <c r="B95" s="6" t="s">
        <v>105</v>
      </c>
      <c r="C95" s="138">
        <v>33350151</v>
      </c>
      <c r="D95" s="138">
        <v>955749</v>
      </c>
      <c r="E95" s="138">
        <v>-2000000</v>
      </c>
      <c r="F95" s="310">
        <f t="shared" si="12"/>
        <v>-1044251</v>
      </c>
      <c r="G95" s="283">
        <f t="shared" si="13"/>
        <v>32305900</v>
      </c>
    </row>
    <row r="96" spans="1:7" ht="12" customHeight="1">
      <c r="A96" s="168" t="s">
        <v>62</v>
      </c>
      <c r="B96" s="6" t="s">
        <v>79</v>
      </c>
      <c r="C96" s="140">
        <v>91505402</v>
      </c>
      <c r="D96" s="140">
        <v>11134515</v>
      </c>
      <c r="E96" s="140">
        <v>57212489</v>
      </c>
      <c r="F96" s="311">
        <f t="shared" si="12"/>
        <v>68347004</v>
      </c>
      <c r="G96" s="284">
        <f t="shared" si="13"/>
        <v>159852406</v>
      </c>
    </row>
    <row r="97" spans="1:7" ht="12" customHeight="1">
      <c r="A97" s="168" t="s">
        <v>63</v>
      </c>
      <c r="B97" s="9" t="s">
        <v>106</v>
      </c>
      <c r="C97" s="140">
        <v>13515400</v>
      </c>
      <c r="D97" s="140">
        <v>10000000</v>
      </c>
      <c r="E97" s="140">
        <v>302110</v>
      </c>
      <c r="F97" s="311">
        <f t="shared" si="12"/>
        <v>10302110</v>
      </c>
      <c r="G97" s="284">
        <f t="shared" si="13"/>
        <v>23817510</v>
      </c>
    </row>
    <row r="98" spans="1:7" ht="12" customHeight="1">
      <c r="A98" s="168" t="s">
        <v>71</v>
      </c>
      <c r="B98" s="17" t="s">
        <v>107</v>
      </c>
      <c r="C98" s="140">
        <v>1865480</v>
      </c>
      <c r="D98" s="271"/>
      <c r="E98" s="140">
        <v>-1865480</v>
      </c>
      <c r="F98" s="311">
        <f t="shared" si="12"/>
        <v>-1865480</v>
      </c>
      <c r="G98" s="284">
        <f t="shared" si="13"/>
        <v>0</v>
      </c>
    </row>
    <row r="99" spans="1:7" ht="12" customHeight="1">
      <c r="A99" s="168" t="s">
        <v>64</v>
      </c>
      <c r="B99" s="6" t="s">
        <v>368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>
      <c r="A100" s="168" t="s">
        <v>65</v>
      </c>
      <c r="B100" s="53" t="s">
        <v>309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>
      <c r="A101" s="168" t="s">
        <v>72</v>
      </c>
      <c r="B101" s="53" t="s">
        <v>308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>
      <c r="A102" s="168" t="s">
        <v>73</v>
      </c>
      <c r="B102" s="53" t="s">
        <v>241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>
      <c r="A103" s="168" t="s">
        <v>74</v>
      </c>
      <c r="B103" s="54" t="s">
        <v>242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>
      <c r="A104" s="168" t="s">
        <v>75</v>
      </c>
      <c r="B104" s="54" t="s">
        <v>243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>
      <c r="A105" s="168" t="s">
        <v>77</v>
      </c>
      <c r="B105" s="53" t="s">
        <v>244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>
      <c r="A106" s="168" t="s">
        <v>108</v>
      </c>
      <c r="B106" s="53" t="s">
        <v>245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>
      <c r="A107" s="168" t="s">
        <v>239</v>
      </c>
      <c r="B107" s="54" t="s">
        <v>246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>
      <c r="A108" s="176" t="s">
        <v>240</v>
      </c>
      <c r="B108" s="55" t="s">
        <v>247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>
      <c r="A109" s="168" t="s">
        <v>306</v>
      </c>
      <c r="B109" s="55" t="s">
        <v>248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>
      <c r="A110" s="168" t="s">
        <v>307</v>
      </c>
      <c r="B110" s="54" t="s">
        <v>249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>
      <c r="A111" s="168" t="s">
        <v>311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>
      <c r="A112" s="169" t="s">
        <v>312</v>
      </c>
      <c r="B112" s="6" t="s">
        <v>369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>
      <c r="A113" s="177" t="s">
        <v>313</v>
      </c>
      <c r="B113" s="56" t="s">
        <v>370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>
      <c r="A114" s="25" t="s">
        <v>6</v>
      </c>
      <c r="B114" s="23" t="s">
        <v>250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>
      <c r="A115" s="167" t="s">
        <v>66</v>
      </c>
      <c r="B115" s="6" t="s">
        <v>124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>
      <c r="A116" s="167" t="s">
        <v>67</v>
      </c>
      <c r="B116" s="10" t="s">
        <v>254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>
      <c r="A118" s="167" t="s">
        <v>69</v>
      </c>
      <c r="B118" s="10" t="s">
        <v>255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>
      <c r="A119" s="167" t="s">
        <v>70</v>
      </c>
      <c r="B119" s="80" t="s">
        <v>126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>
      <c r="A120" s="167" t="s">
        <v>76</v>
      </c>
      <c r="B120" s="79" t="s">
        <v>299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>
      <c r="A121" s="167" t="s">
        <v>78</v>
      </c>
      <c r="B121" s="147" t="s">
        <v>260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>
      <c r="A122" s="167" t="s">
        <v>110</v>
      </c>
      <c r="B122" s="54" t="s">
        <v>243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>
      <c r="A123" s="167" t="s">
        <v>111</v>
      </c>
      <c r="B123" s="54" t="s">
        <v>259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>
      <c r="A124" s="167" t="s">
        <v>112</v>
      </c>
      <c r="B124" s="54" t="s">
        <v>258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>
      <c r="A125" s="167" t="s">
        <v>251</v>
      </c>
      <c r="B125" s="54" t="s">
        <v>246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>
      <c r="A126" s="167" t="s">
        <v>252</v>
      </c>
      <c r="B126" s="54" t="s">
        <v>257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>
      <c r="A127" s="176" t="s">
        <v>253</v>
      </c>
      <c r="B127" s="54" t="s">
        <v>256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>
      <c r="A128" s="25" t="s">
        <v>7</v>
      </c>
      <c r="B128" s="50" t="s">
        <v>316</v>
      </c>
      <c r="C128" s="137">
        <f>+C93+C114</f>
        <v>375458925</v>
      </c>
      <c r="D128" s="267">
        <f>+D93+D114</f>
        <v>26991513</v>
      </c>
      <c r="E128" s="137">
        <f>+E93+E114</f>
        <v>52289119</v>
      </c>
      <c r="F128" s="137">
        <f>+F93+F114</f>
        <v>79280632</v>
      </c>
      <c r="G128" s="281">
        <f>+G93+G114</f>
        <v>454739557</v>
      </c>
    </row>
    <row r="129" spans="1:13" ht="12" customHeight="1" thickBot="1">
      <c r="A129" s="25" t="s">
        <v>8</v>
      </c>
      <c r="B129" s="50" t="s">
        <v>317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>
      <c r="A130" s="167" t="s">
        <v>158</v>
      </c>
      <c r="B130" s="7" t="s">
        <v>374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>
      <c r="A131" s="167" t="s">
        <v>159</v>
      </c>
      <c r="B131" s="7" t="s">
        <v>325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>
      <c r="A132" s="176" t="s">
        <v>160</v>
      </c>
      <c r="B132" s="5" t="s">
        <v>373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>
      <c r="A133" s="25" t="s">
        <v>9</v>
      </c>
      <c r="B133" s="50" t="s">
        <v>318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>
      <c r="A134" s="167" t="s">
        <v>53</v>
      </c>
      <c r="B134" s="7" t="s">
        <v>327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>
      <c r="A135" s="167" t="s">
        <v>54</v>
      </c>
      <c r="B135" s="7" t="s">
        <v>319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>
      <c r="A136" s="167" t="s">
        <v>55</v>
      </c>
      <c r="B136" s="7" t="s">
        <v>320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>
      <c r="A137" s="167" t="s">
        <v>97</v>
      </c>
      <c r="B137" s="7" t="s">
        <v>372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>
      <c r="A138" s="167" t="s">
        <v>98</v>
      </c>
      <c r="B138" s="7" t="s">
        <v>322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>
      <c r="A139" s="176" t="s">
        <v>99</v>
      </c>
      <c r="B139" s="5" t="s">
        <v>323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>
      <c r="A140" s="25" t="s">
        <v>10</v>
      </c>
      <c r="B140" s="50" t="s">
        <v>379</v>
      </c>
      <c r="C140" s="143">
        <f>+C141+C142+C144+C145+C143</f>
        <v>272151524</v>
      </c>
      <c r="D140" s="269">
        <f>+D141+D142+D144+D145+D143</f>
        <v>-4990702</v>
      </c>
      <c r="E140" s="143">
        <f>+E141+E142+E144+E145+E143</f>
        <v>10332243</v>
      </c>
      <c r="F140" s="143">
        <f>+F141+F142+F144+F145+F143</f>
        <v>5341541</v>
      </c>
      <c r="G140" s="285">
        <f>+G141+G142+G144+G145+G143</f>
        <v>277493065</v>
      </c>
      <c r="M140" s="76"/>
    </row>
    <row r="141" spans="1:13">
      <c r="A141" s="167" t="s">
        <v>56</v>
      </c>
      <c r="B141" s="7" t="s">
        <v>261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>
      <c r="A142" s="167" t="s">
        <v>57</v>
      </c>
      <c r="B142" s="7" t="s">
        <v>262</v>
      </c>
      <c r="C142" s="138">
        <v>7014609</v>
      </c>
      <c r="D142" s="270"/>
      <c r="E142" s="138"/>
      <c r="F142" s="310">
        <f>D142+E142</f>
        <v>0</v>
      </c>
      <c r="G142" s="283">
        <f>C142+F142</f>
        <v>7014609</v>
      </c>
    </row>
    <row r="143" spans="1:13" ht="12" customHeight="1">
      <c r="A143" s="167" t="s">
        <v>178</v>
      </c>
      <c r="B143" s="7" t="s">
        <v>378</v>
      </c>
      <c r="C143" s="138">
        <v>265136915</v>
      </c>
      <c r="D143" s="138">
        <v>-4990702</v>
      </c>
      <c r="E143" s="138">
        <v>10332243</v>
      </c>
      <c r="F143" s="310">
        <f>D143+E143</f>
        <v>5341541</v>
      </c>
      <c r="G143" s="283">
        <f>C143+F143</f>
        <v>270478456</v>
      </c>
    </row>
    <row r="144" spans="1:13" s="47" customFormat="1" ht="12" customHeight="1">
      <c r="A144" s="167" t="s">
        <v>179</v>
      </c>
      <c r="B144" s="7" t="s">
        <v>332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>
      <c r="A145" s="176" t="s">
        <v>180</v>
      </c>
      <c r="B145" s="5" t="s">
        <v>281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>
      <c r="A146" s="25" t="s">
        <v>11</v>
      </c>
      <c r="B146" s="50" t="s">
        <v>333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>
      <c r="A147" s="167" t="s">
        <v>58</v>
      </c>
      <c r="B147" s="7" t="s">
        <v>328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>
      <c r="A148" s="167" t="s">
        <v>59</v>
      </c>
      <c r="B148" s="7" t="s">
        <v>335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>
      <c r="A149" s="167" t="s">
        <v>190</v>
      </c>
      <c r="B149" s="7" t="s">
        <v>330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>
      <c r="A150" s="167" t="s">
        <v>191</v>
      </c>
      <c r="B150" s="7" t="s">
        <v>375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>
      <c r="A151" s="176" t="s">
        <v>334</v>
      </c>
      <c r="B151" s="5" t="s">
        <v>337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>
      <c r="A152" s="195" t="s">
        <v>12</v>
      </c>
      <c r="B152" s="50" t="s">
        <v>338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>
      <c r="A153" s="195" t="s">
        <v>13</v>
      </c>
      <c r="B153" s="50" t="s">
        <v>339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>
      <c r="A154" s="25" t="s">
        <v>14</v>
      </c>
      <c r="B154" s="50" t="s">
        <v>341</v>
      </c>
      <c r="C154" s="205">
        <f>+C129+C133+C140+C146+C152+C153</f>
        <v>272151524</v>
      </c>
      <c r="D154" s="275">
        <f>+D129+D133+D140+D146+D152+D153</f>
        <v>-4990702</v>
      </c>
      <c r="E154" s="275">
        <f>+E129+E133+E140+E146+E152+E153</f>
        <v>10332243</v>
      </c>
      <c r="F154" s="275">
        <f>+F129+F133+F140+F146+F152+F153</f>
        <v>5341541</v>
      </c>
      <c r="G154" s="298">
        <f>+G129+G133+G140+G146+G152+G153</f>
        <v>277493065</v>
      </c>
    </row>
    <row r="155" spans="1:7" ht="15" customHeight="1" thickBot="1">
      <c r="A155" s="178" t="s">
        <v>15</v>
      </c>
      <c r="B155" s="124" t="s">
        <v>340</v>
      </c>
      <c r="C155" s="205">
        <f>+C128+C154</f>
        <v>647610449</v>
      </c>
      <c r="D155" s="275">
        <f>+D128+D154</f>
        <v>22000811</v>
      </c>
      <c r="E155" s="205">
        <f>+E128+E154</f>
        <v>62621362</v>
      </c>
      <c r="F155" s="205">
        <f>+F128+F154</f>
        <v>84622173</v>
      </c>
      <c r="G155" s="298">
        <f>+G128+G154</f>
        <v>732232622</v>
      </c>
    </row>
    <row r="156" spans="1:7" ht="13.5" thickBot="1">
      <c r="A156" s="127"/>
      <c r="B156" s="128"/>
      <c r="C156" s="129"/>
      <c r="D156" s="129"/>
      <c r="E156" s="300"/>
      <c r="F156" s="300"/>
      <c r="G156" s="299"/>
    </row>
    <row r="157" spans="1:7" ht="15" customHeight="1" thickBot="1">
      <c r="A157" s="74" t="s">
        <v>376</v>
      </c>
      <c r="B157" s="75"/>
      <c r="C157" s="240">
        <v>20</v>
      </c>
      <c r="D157" s="293"/>
      <c r="E157" s="240"/>
      <c r="F157" s="330">
        <f>D157+E157</f>
        <v>0</v>
      </c>
      <c r="G157" s="331">
        <f>C157+F157</f>
        <v>20</v>
      </c>
    </row>
    <row r="158" spans="1:7" ht="14.25" customHeight="1" thickBot="1">
      <c r="A158" s="74" t="s">
        <v>120</v>
      </c>
      <c r="B158" s="75"/>
      <c r="C158" s="240">
        <v>185</v>
      </c>
      <c r="D158" s="293"/>
      <c r="E158" s="240"/>
      <c r="F158" s="330">
        <f>D158+E158</f>
        <v>0</v>
      </c>
      <c r="G158" s="331">
        <f>C158+F158</f>
        <v>185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M158"/>
  <sheetViews>
    <sheetView zoomScaleSheetLayoutView="100" workbookViewId="0">
      <selection activeCell="G6" sqref="G6"/>
    </sheetView>
  </sheetViews>
  <sheetFormatPr defaultRowHeight="12.75"/>
  <cols>
    <col min="1" max="1" width="12.5" style="130" customWidth="1"/>
    <col min="2" max="2" width="62" style="131" customWidth="1"/>
    <col min="3" max="3" width="14.83203125" style="132" customWidth="1"/>
    <col min="4" max="4" width="11.83203125" style="2" customWidth="1"/>
    <col min="5" max="5" width="13.6640625" style="2" bestFit="1" customWidth="1"/>
    <col min="6" max="6" width="13.5" style="2" bestFit="1" customWidth="1"/>
    <col min="7" max="7" width="14.83203125" style="2" customWidth="1"/>
    <col min="8" max="16384" width="9.33203125" style="2"/>
  </cols>
  <sheetData>
    <row r="1" spans="1:7" s="1" customFormat="1" ht="16.5" customHeight="1" thickBot="1">
      <c r="A1" s="67"/>
      <c r="B1" s="68"/>
      <c r="G1" s="234" t="s">
        <v>461</v>
      </c>
    </row>
    <row r="2" spans="1:7" s="43" customFormat="1" ht="21" customHeight="1" thickBot="1">
      <c r="A2" s="235" t="s">
        <v>41</v>
      </c>
      <c r="B2" s="399" t="s">
        <v>121</v>
      </c>
      <c r="C2" s="399"/>
      <c r="D2" s="400"/>
      <c r="E2" s="266"/>
      <c r="F2" s="289"/>
      <c r="G2" s="341" t="s">
        <v>36</v>
      </c>
    </row>
    <row r="3" spans="1:7" s="43" customFormat="1" ht="36.75" thickBot="1">
      <c r="A3" s="235" t="s">
        <v>118</v>
      </c>
      <c r="B3" s="401" t="s">
        <v>291</v>
      </c>
      <c r="C3" s="401"/>
      <c r="D3" s="402"/>
      <c r="E3" s="266"/>
      <c r="F3" s="289"/>
      <c r="G3" s="342" t="s">
        <v>36</v>
      </c>
    </row>
    <row r="4" spans="1:7" s="44" customFormat="1" ht="15.95" customHeight="1" thickBot="1">
      <c r="A4" s="69"/>
      <c r="B4" s="69"/>
      <c r="C4" s="70"/>
      <c r="G4" s="258" t="s">
        <v>444</v>
      </c>
    </row>
    <row r="5" spans="1:7" ht="40.5" customHeight="1" thickBot="1">
      <c r="A5" s="144" t="s">
        <v>119</v>
      </c>
      <c r="B5" s="71" t="s">
        <v>443</v>
      </c>
      <c r="C5" s="328" t="s">
        <v>380</v>
      </c>
      <c r="D5" s="329" t="s">
        <v>456</v>
      </c>
      <c r="E5" s="317" t="s">
        <v>508</v>
      </c>
      <c r="F5" s="329" t="s">
        <v>452</v>
      </c>
      <c r="G5" s="319" t="s">
        <v>509</v>
      </c>
    </row>
    <row r="6" spans="1:7" s="41" customFormat="1" ht="12.95" customHeight="1" thickBot="1">
      <c r="A6" s="62" t="s">
        <v>355</v>
      </c>
      <c r="B6" s="63" t="s">
        <v>356</v>
      </c>
      <c r="C6" s="325" t="s">
        <v>357</v>
      </c>
      <c r="D6" s="326" t="s">
        <v>359</v>
      </c>
      <c r="E6" s="326" t="s">
        <v>358</v>
      </c>
      <c r="F6" s="326" t="s">
        <v>458</v>
      </c>
      <c r="G6" s="327" t="s">
        <v>459</v>
      </c>
    </row>
    <row r="7" spans="1:7" s="41" customFormat="1" ht="15.95" customHeight="1" thickBot="1">
      <c r="A7" s="396" t="s">
        <v>37</v>
      </c>
      <c r="B7" s="397"/>
      <c r="C7" s="397"/>
      <c r="D7" s="397"/>
      <c r="E7" s="397"/>
      <c r="F7" s="397"/>
      <c r="G7" s="398"/>
    </row>
    <row r="8" spans="1:7" s="41" customFormat="1" ht="12" customHeight="1" thickBot="1">
      <c r="A8" s="25" t="s">
        <v>5</v>
      </c>
      <c r="B8" s="19" t="s">
        <v>143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>
      <c r="A9" s="167" t="s">
        <v>60</v>
      </c>
      <c r="B9" s="151" t="s">
        <v>144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>
      <c r="A10" s="168" t="s">
        <v>61</v>
      </c>
      <c r="B10" s="152" t="s">
        <v>145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>
      <c r="A11" s="168" t="s">
        <v>62</v>
      </c>
      <c r="B11" s="152" t="s">
        <v>146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>
      <c r="A12" s="168" t="s">
        <v>63</v>
      </c>
      <c r="B12" s="152" t="s">
        <v>147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>
      <c r="A13" s="168" t="s">
        <v>80</v>
      </c>
      <c r="B13" s="152" t="s">
        <v>363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>
      <c r="A14" s="169" t="s">
        <v>64</v>
      </c>
      <c r="B14" s="153" t="s">
        <v>301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>
      <c r="A15" s="25" t="s">
        <v>6</v>
      </c>
      <c r="B15" s="78" t="s">
        <v>148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>
      <c r="A16" s="167" t="s">
        <v>66</v>
      </c>
      <c r="B16" s="151" t="s">
        <v>149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>
      <c r="A17" s="168" t="s">
        <v>67</v>
      </c>
      <c r="B17" s="152" t="s">
        <v>150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>
      <c r="A18" s="168" t="s">
        <v>68</v>
      </c>
      <c r="B18" s="152" t="s">
        <v>293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>
      <c r="A19" s="168" t="s">
        <v>69</v>
      </c>
      <c r="B19" s="152" t="s">
        <v>294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>
      <c r="A20" s="168" t="s">
        <v>70</v>
      </c>
      <c r="B20" s="152" t="s">
        <v>151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>
      <c r="A21" s="169" t="s">
        <v>76</v>
      </c>
      <c r="B21" s="153" t="s">
        <v>152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>
      <c r="A22" s="25" t="s">
        <v>7</v>
      </c>
      <c r="B22" s="19" t="s">
        <v>153</v>
      </c>
      <c r="C22" s="137">
        <f>+C23+C24+C25+C26+C27</f>
        <v>13865700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13865700</v>
      </c>
    </row>
    <row r="23" spans="1:7" s="46" customFormat="1" ht="12" customHeight="1">
      <c r="A23" s="167" t="s">
        <v>49</v>
      </c>
      <c r="B23" s="151" t="s">
        <v>154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>
      <c r="A24" s="168" t="s">
        <v>50</v>
      </c>
      <c r="B24" s="152" t="s">
        <v>155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>
      <c r="A25" s="168" t="s">
        <v>51</v>
      </c>
      <c r="B25" s="152" t="s">
        <v>295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>
      <c r="A26" s="168" t="s">
        <v>52</v>
      </c>
      <c r="B26" s="152" t="s">
        <v>296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>
      <c r="A27" s="168" t="s">
        <v>93</v>
      </c>
      <c r="B27" s="152" t="s">
        <v>156</v>
      </c>
      <c r="C27" s="138">
        <v>13865700</v>
      </c>
      <c r="D27" s="210">
        <v>0</v>
      </c>
      <c r="E27" s="138"/>
      <c r="F27" s="310">
        <f t="shared" si="4"/>
        <v>0</v>
      </c>
      <c r="G27" s="283">
        <f t="shared" si="5"/>
        <v>13865700</v>
      </c>
    </row>
    <row r="28" spans="1:7" s="46" customFormat="1" ht="12" customHeight="1" thickBot="1">
      <c r="A28" s="169" t="s">
        <v>94</v>
      </c>
      <c r="B28" s="153" t="s">
        <v>157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>
      <c r="A29" s="25" t="s">
        <v>95</v>
      </c>
      <c r="B29" s="19" t="s">
        <v>433</v>
      </c>
      <c r="C29" s="143">
        <f>+C30+C31+C32+C33+C34+C35+C36</f>
        <v>24806595</v>
      </c>
      <c r="D29" s="143">
        <f>+D30+D31+D32+D33+D34+D35+D36</f>
        <v>7198996</v>
      </c>
      <c r="E29" s="143">
        <f>+E30+E31+E32+E33+E34+E35+E36</f>
        <v>-32005591</v>
      </c>
      <c r="F29" s="143">
        <f>+F30+F31+F32+F33+F34+F35+F36</f>
        <v>-24806595</v>
      </c>
      <c r="G29" s="285">
        <f>+G30+G31+G32+G33+G34+G35+G36</f>
        <v>0</v>
      </c>
    </row>
    <row r="30" spans="1:7" s="46" customFormat="1" ht="12" customHeight="1">
      <c r="A30" s="167" t="s">
        <v>158</v>
      </c>
      <c r="B30" s="151" t="s">
        <v>426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>
      <c r="A31" s="168" t="s">
        <v>159</v>
      </c>
      <c r="B31" s="152" t="s">
        <v>427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>
      <c r="A32" s="168" t="s">
        <v>160</v>
      </c>
      <c r="B32" s="152" t="s">
        <v>428</v>
      </c>
      <c r="C32" s="138">
        <v>24806595</v>
      </c>
      <c r="D32" s="138">
        <v>7198996</v>
      </c>
      <c r="E32" s="138">
        <v>-32005591</v>
      </c>
      <c r="F32" s="310">
        <f t="shared" si="6"/>
        <v>-24806595</v>
      </c>
      <c r="G32" s="283">
        <f t="shared" si="7"/>
        <v>0</v>
      </c>
    </row>
    <row r="33" spans="1:7" s="46" customFormat="1" ht="12" customHeight="1">
      <c r="A33" s="168" t="s">
        <v>161</v>
      </c>
      <c r="B33" s="152" t="s">
        <v>429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>
      <c r="A34" s="168" t="s">
        <v>430</v>
      </c>
      <c r="B34" s="152" t="s">
        <v>162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>
      <c r="A35" s="168" t="s">
        <v>431</v>
      </c>
      <c r="B35" s="152" t="s">
        <v>163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>
      <c r="A36" s="169" t="s">
        <v>432</v>
      </c>
      <c r="B36" s="153" t="s">
        <v>164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>
      <c r="A37" s="25" t="s">
        <v>9</v>
      </c>
      <c r="B37" s="19" t="s">
        <v>302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>
      <c r="A38" s="167" t="s">
        <v>53</v>
      </c>
      <c r="B38" s="151" t="s">
        <v>167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>
      <c r="A39" s="168" t="s">
        <v>54</v>
      </c>
      <c r="B39" s="152" t="s">
        <v>168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>
      <c r="A40" s="168" t="s">
        <v>55</v>
      </c>
      <c r="B40" s="152" t="s">
        <v>169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>
      <c r="A41" s="168" t="s">
        <v>97</v>
      </c>
      <c r="B41" s="152" t="s">
        <v>170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>
      <c r="A42" s="168" t="s">
        <v>98</v>
      </c>
      <c r="B42" s="152" t="s">
        <v>171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>
      <c r="A43" s="168" t="s">
        <v>99</v>
      </c>
      <c r="B43" s="152" t="s">
        <v>172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>
      <c r="A44" s="168" t="s">
        <v>100</v>
      </c>
      <c r="B44" s="152" t="s">
        <v>173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>
      <c r="A45" s="168" t="s">
        <v>101</v>
      </c>
      <c r="B45" s="152" t="s">
        <v>174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>
      <c r="A46" s="168" t="s">
        <v>165</v>
      </c>
      <c r="B46" s="152" t="s">
        <v>175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>
      <c r="A47" s="169" t="s">
        <v>166</v>
      </c>
      <c r="B47" s="153" t="s">
        <v>304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>
      <c r="A48" s="169" t="s">
        <v>303</v>
      </c>
      <c r="B48" s="153" t="s">
        <v>176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>
      <c r="A49" s="25" t="s">
        <v>10</v>
      </c>
      <c r="B49" s="19" t="s">
        <v>177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>
      <c r="A50" s="167" t="s">
        <v>56</v>
      </c>
      <c r="B50" s="151" t="s">
        <v>181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>
      <c r="A51" s="168" t="s">
        <v>57</v>
      </c>
      <c r="B51" s="152" t="s">
        <v>182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>
      <c r="A52" s="168" t="s">
        <v>178</v>
      </c>
      <c r="B52" s="152" t="s">
        <v>183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>
      <c r="A53" s="168" t="s">
        <v>179</v>
      </c>
      <c r="B53" s="152" t="s">
        <v>184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>
      <c r="A54" s="169" t="s">
        <v>180</v>
      </c>
      <c r="B54" s="153" t="s">
        <v>185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>
      <c r="A55" s="25" t="s">
        <v>102</v>
      </c>
      <c r="B55" s="19" t="s">
        <v>186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>
      <c r="A56" s="167" t="s">
        <v>58</v>
      </c>
      <c r="B56" s="151" t="s">
        <v>187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>
      <c r="A57" s="168" t="s">
        <v>59</v>
      </c>
      <c r="B57" s="152" t="s">
        <v>297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>
      <c r="A58" s="168" t="s">
        <v>190</v>
      </c>
      <c r="B58" s="152" t="s">
        <v>188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>
      <c r="A59" s="169" t="s">
        <v>191</v>
      </c>
      <c r="B59" s="153" t="s">
        <v>189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>
      <c r="A60" s="25" t="s">
        <v>12</v>
      </c>
      <c r="B60" s="78" t="s">
        <v>192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>
      <c r="A61" s="167" t="s">
        <v>103</v>
      </c>
      <c r="B61" s="151" t="s">
        <v>194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>
      <c r="A62" s="168" t="s">
        <v>104</v>
      </c>
      <c r="B62" s="152" t="s">
        <v>298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>
      <c r="A63" s="168" t="s">
        <v>125</v>
      </c>
      <c r="B63" s="152" t="s">
        <v>195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>
      <c r="A64" s="169" t="s">
        <v>193</v>
      </c>
      <c r="B64" s="153" t="s">
        <v>196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>
      <c r="A65" s="25" t="s">
        <v>13</v>
      </c>
      <c r="B65" s="19" t="s">
        <v>197</v>
      </c>
      <c r="C65" s="143">
        <f>+C8+C15+C22+C29+C37+C49+C55+C60</f>
        <v>38672295</v>
      </c>
      <c r="D65" s="212">
        <f>+D8+D15+D22+D29+D37+D49+D55+D60</f>
        <v>7198996</v>
      </c>
      <c r="E65" s="143">
        <f>+E8+E15+E22+E29+E37+E49+E55+E60</f>
        <v>-32005591</v>
      </c>
      <c r="F65" s="143">
        <f>+F8+F15+F22+F29+F37+F49+F55+F60</f>
        <v>-24806595</v>
      </c>
      <c r="G65" s="285">
        <f>+G8+G15+G22+G29+G37+G49+G55+G60</f>
        <v>13865700</v>
      </c>
    </row>
    <row r="66" spans="1:7" s="46" customFormat="1" ht="12" customHeight="1" thickBot="1">
      <c r="A66" s="170" t="s">
        <v>285</v>
      </c>
      <c r="B66" s="78" t="s">
        <v>199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>
      <c r="A67" s="167" t="s">
        <v>227</v>
      </c>
      <c r="B67" s="151" t="s">
        <v>200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>
      <c r="A68" s="168" t="s">
        <v>236</v>
      </c>
      <c r="B68" s="152" t="s">
        <v>201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>
      <c r="A69" s="177" t="s">
        <v>237</v>
      </c>
      <c r="B69" s="302" t="s">
        <v>202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>
      <c r="A70" s="170" t="s">
        <v>203</v>
      </c>
      <c r="B70" s="78" t="s">
        <v>204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>
      <c r="A71" s="167" t="s">
        <v>81</v>
      </c>
      <c r="B71" s="263" t="s">
        <v>205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>
      <c r="A72" s="168" t="s">
        <v>82</v>
      </c>
      <c r="B72" s="263" t="s">
        <v>448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>
      <c r="A73" s="168" t="s">
        <v>228</v>
      </c>
      <c r="B73" s="263" t="s">
        <v>206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>
      <c r="A74" s="169" t="s">
        <v>229</v>
      </c>
      <c r="B74" s="264" t="s">
        <v>449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>
      <c r="A75" s="170" t="s">
        <v>207</v>
      </c>
      <c r="B75" s="78" t="s">
        <v>208</v>
      </c>
      <c r="C75" s="137">
        <f>SUM(C76:C77)</f>
        <v>290254949</v>
      </c>
      <c r="D75" s="137">
        <f>SUM(D76:D77)</f>
        <v>-848996</v>
      </c>
      <c r="E75" s="137">
        <f>SUM(E76:E77)</f>
        <v>-3993839</v>
      </c>
      <c r="F75" s="137">
        <f>SUM(F76:F77)</f>
        <v>-4842835</v>
      </c>
      <c r="G75" s="281">
        <f>SUM(G76:G77)</f>
        <v>285412114</v>
      </c>
    </row>
    <row r="76" spans="1:7" s="46" customFormat="1" ht="12" customHeight="1">
      <c r="A76" s="167" t="s">
        <v>230</v>
      </c>
      <c r="B76" s="151" t="s">
        <v>209</v>
      </c>
      <c r="C76" s="141">
        <v>290254949</v>
      </c>
      <c r="D76" s="141">
        <v>-848996</v>
      </c>
      <c r="E76" s="141">
        <v>-3993839</v>
      </c>
      <c r="F76" s="308">
        <f>D76+E76</f>
        <v>-4842835</v>
      </c>
      <c r="G76" s="286">
        <f>C76+F76</f>
        <v>285412114</v>
      </c>
    </row>
    <row r="77" spans="1:7" s="46" customFormat="1" ht="12" customHeight="1" thickBot="1">
      <c r="A77" s="169" t="s">
        <v>231</v>
      </c>
      <c r="B77" s="153" t="s">
        <v>210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>
      <c r="A78" s="170" t="s">
        <v>211</v>
      </c>
      <c r="B78" s="78" t="s">
        <v>212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>
      <c r="A79" s="167" t="s">
        <v>232</v>
      </c>
      <c r="B79" s="151" t="s">
        <v>213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>
      <c r="A80" s="168" t="s">
        <v>233</v>
      </c>
      <c r="B80" s="152" t="s">
        <v>214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>
      <c r="A81" s="169" t="s">
        <v>234</v>
      </c>
      <c r="B81" s="265" t="s">
        <v>450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>
      <c r="A82" s="170" t="s">
        <v>215</v>
      </c>
      <c r="B82" s="78" t="s">
        <v>235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>
      <c r="A83" s="171" t="s">
        <v>216</v>
      </c>
      <c r="B83" s="151" t="s">
        <v>217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>
      <c r="A84" s="172" t="s">
        <v>218</v>
      </c>
      <c r="B84" s="152" t="s">
        <v>219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>
      <c r="A85" s="172" t="s">
        <v>220</v>
      </c>
      <c r="B85" s="152" t="s">
        <v>221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>
      <c r="A86" s="173" t="s">
        <v>222</v>
      </c>
      <c r="B86" s="153" t="s">
        <v>223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>
      <c r="A87" s="170" t="s">
        <v>224</v>
      </c>
      <c r="B87" s="78" t="s">
        <v>343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>
      <c r="A88" s="170" t="s">
        <v>364</v>
      </c>
      <c r="B88" s="78" t="s">
        <v>225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>
      <c r="A89" s="170" t="s">
        <v>365</v>
      </c>
      <c r="B89" s="157" t="s">
        <v>346</v>
      </c>
      <c r="C89" s="143">
        <f>+C66+C70+C75+C78+C82+C88+C87</f>
        <v>290254949</v>
      </c>
      <c r="D89" s="143">
        <f>+D66+D70+D75+D78+D82+D88+D87</f>
        <v>-848996</v>
      </c>
      <c r="E89" s="143">
        <f>+E66+E70+E75+E78+E82+E88+E87</f>
        <v>-3993839</v>
      </c>
      <c r="F89" s="143">
        <f>+F66+F70+F75+F78+F82+F88+F87</f>
        <v>-4842835</v>
      </c>
      <c r="G89" s="285">
        <f>+G66+G70+G75+G78+G82+G88+G87</f>
        <v>285412114</v>
      </c>
    </row>
    <row r="90" spans="1:7" s="45" customFormat="1" ht="12" customHeight="1" thickBot="1">
      <c r="A90" s="174" t="s">
        <v>366</v>
      </c>
      <c r="B90" s="158" t="s">
        <v>367</v>
      </c>
      <c r="C90" s="143">
        <f>+C65+C89</f>
        <v>328927244</v>
      </c>
      <c r="D90" s="143">
        <f>+D65+D89</f>
        <v>6350000</v>
      </c>
      <c r="E90" s="143">
        <f>+E65+E89</f>
        <v>-35999430</v>
      </c>
      <c r="F90" s="143">
        <f>+F65+F89</f>
        <v>-29649430</v>
      </c>
      <c r="G90" s="285">
        <f>+G65+G89</f>
        <v>299277814</v>
      </c>
    </row>
    <row r="91" spans="1:7" s="46" customFormat="1" ht="15" customHeight="1" thickBot="1">
      <c r="A91" s="72"/>
      <c r="B91" s="73"/>
      <c r="C91" s="123"/>
    </row>
    <row r="92" spans="1:7" s="41" customFormat="1" ht="16.5" customHeight="1" thickBot="1">
      <c r="A92" s="396" t="s">
        <v>38</v>
      </c>
      <c r="B92" s="397"/>
      <c r="C92" s="397"/>
      <c r="D92" s="397"/>
      <c r="E92" s="397"/>
      <c r="F92" s="397"/>
      <c r="G92" s="398"/>
    </row>
    <row r="93" spans="1:7" s="47" customFormat="1" ht="12" customHeight="1" thickBot="1">
      <c r="A93" s="145" t="s">
        <v>5</v>
      </c>
      <c r="B93" s="24" t="s">
        <v>371</v>
      </c>
      <c r="C93" s="136">
        <f>+C94+C95+C96+C97+C98+C111</f>
        <v>13278635</v>
      </c>
      <c r="D93" s="290">
        <f>+D94+D95+D96+D97+D98+D111</f>
        <v>0</v>
      </c>
      <c r="E93" s="136">
        <f>+E94+E95+E96+E97+E98+E111</f>
        <v>10441415</v>
      </c>
      <c r="F93" s="136">
        <f>+F94+F95+F96+F97+F98+F111</f>
        <v>10441415</v>
      </c>
      <c r="G93" s="294">
        <f>+G94+G95+G96+G97+G98+G111</f>
        <v>23720050</v>
      </c>
    </row>
    <row r="94" spans="1:7" ht="12" customHeight="1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>
      <c r="A98" s="168" t="s">
        <v>71</v>
      </c>
      <c r="B98" s="17" t="s">
        <v>107</v>
      </c>
      <c r="C98" s="140">
        <v>13278635</v>
      </c>
      <c r="D98" s="271"/>
      <c r="E98" s="140">
        <v>10441415</v>
      </c>
      <c r="F98" s="311">
        <f t="shared" si="12"/>
        <v>10441415</v>
      </c>
      <c r="G98" s="284">
        <f t="shared" si="13"/>
        <v>23720050</v>
      </c>
    </row>
    <row r="99" spans="1:7" ht="12" customHeight="1">
      <c r="A99" s="168" t="s">
        <v>64</v>
      </c>
      <c r="B99" s="6" t="s">
        <v>368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>
      <c r="A100" s="168" t="s">
        <v>65</v>
      </c>
      <c r="B100" s="53" t="s">
        <v>309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>
      <c r="A101" s="168" t="s">
        <v>72</v>
      </c>
      <c r="B101" s="53" t="s">
        <v>308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>
      <c r="A102" s="168" t="s">
        <v>73</v>
      </c>
      <c r="B102" s="53" t="s">
        <v>241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>
      <c r="A103" s="168" t="s">
        <v>74</v>
      </c>
      <c r="B103" s="54" t="s">
        <v>242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>
      <c r="A104" s="168" t="s">
        <v>75</v>
      </c>
      <c r="B104" s="54" t="s">
        <v>243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>
      <c r="A105" s="168" t="s">
        <v>77</v>
      </c>
      <c r="B105" s="53" t="s">
        <v>244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>
      <c r="A106" s="168" t="s">
        <v>108</v>
      </c>
      <c r="B106" s="53" t="s">
        <v>245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>
      <c r="A107" s="168" t="s">
        <v>239</v>
      </c>
      <c r="B107" s="54" t="s">
        <v>246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>
      <c r="A108" s="176" t="s">
        <v>240</v>
      </c>
      <c r="B108" s="55" t="s">
        <v>247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>
      <c r="A109" s="168" t="s">
        <v>306</v>
      </c>
      <c r="B109" s="55" t="s">
        <v>248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>
      <c r="A110" s="168" t="s">
        <v>307</v>
      </c>
      <c r="B110" s="54" t="s">
        <v>249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>
      <c r="A111" s="168" t="s">
        <v>311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>
      <c r="A112" s="169" t="s">
        <v>312</v>
      </c>
      <c r="B112" s="6" t="s">
        <v>369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>
      <c r="A113" s="177" t="s">
        <v>313</v>
      </c>
      <c r="B113" s="56" t="s">
        <v>370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>
      <c r="A114" s="25" t="s">
        <v>6</v>
      </c>
      <c r="B114" s="23" t="s">
        <v>250</v>
      </c>
      <c r="C114" s="137">
        <f>+C115+C117+C119</f>
        <v>315648609</v>
      </c>
      <c r="D114" s="267">
        <f>+D115+D117+D119</f>
        <v>6350000</v>
      </c>
      <c r="E114" s="137">
        <f>+E115+E117+E119</f>
        <v>-46440845</v>
      </c>
      <c r="F114" s="137">
        <f>+F115+F117+F119</f>
        <v>-40090845</v>
      </c>
      <c r="G114" s="281">
        <f>+G115+G117+G119</f>
        <v>275557764</v>
      </c>
    </row>
    <row r="115" spans="1:7" ht="12" customHeight="1">
      <c r="A115" s="167" t="s">
        <v>66</v>
      </c>
      <c r="B115" s="6" t="s">
        <v>124</v>
      </c>
      <c r="C115" s="139">
        <v>10966685</v>
      </c>
      <c r="D115" s="268">
        <v>6350000</v>
      </c>
      <c r="E115" s="139">
        <v>117348933</v>
      </c>
      <c r="F115" s="181">
        <f t="shared" ref="F115:F127" si="14">D115+E115</f>
        <v>123698933</v>
      </c>
      <c r="G115" s="282">
        <f t="shared" ref="G115:G127" si="15">C115+F115</f>
        <v>134665618</v>
      </c>
    </row>
    <row r="116" spans="1:7" ht="12" customHeight="1">
      <c r="A116" s="167" t="s">
        <v>67</v>
      </c>
      <c r="B116" s="10" t="s">
        <v>254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>
      <c r="A117" s="167" t="s">
        <v>68</v>
      </c>
      <c r="B117" s="10" t="s">
        <v>109</v>
      </c>
      <c r="C117" s="138">
        <v>304681924</v>
      </c>
      <c r="D117" s="270"/>
      <c r="E117" s="377">
        <v>-163789778</v>
      </c>
      <c r="F117" s="378">
        <f t="shared" si="14"/>
        <v>-163789778</v>
      </c>
      <c r="G117" s="283">
        <f t="shared" si="15"/>
        <v>140892146</v>
      </c>
    </row>
    <row r="118" spans="1:7" ht="12" customHeight="1">
      <c r="A118" s="167" t="s">
        <v>69</v>
      </c>
      <c r="B118" s="10" t="s">
        <v>255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>
      <c r="A119" s="167" t="s">
        <v>70</v>
      </c>
      <c r="B119" s="80" t="s">
        <v>126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>
      <c r="A120" s="167" t="s">
        <v>76</v>
      </c>
      <c r="B120" s="79" t="s">
        <v>299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>
      <c r="A121" s="167" t="s">
        <v>78</v>
      </c>
      <c r="B121" s="147" t="s">
        <v>260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>
      <c r="A122" s="167" t="s">
        <v>110</v>
      </c>
      <c r="B122" s="54" t="s">
        <v>243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>
      <c r="A123" s="167" t="s">
        <v>111</v>
      </c>
      <c r="B123" s="54" t="s">
        <v>259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>
      <c r="A124" s="167" t="s">
        <v>112</v>
      </c>
      <c r="B124" s="54" t="s">
        <v>258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>
      <c r="A125" s="167" t="s">
        <v>251</v>
      </c>
      <c r="B125" s="54" t="s">
        <v>246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>
      <c r="A126" s="167" t="s">
        <v>252</v>
      </c>
      <c r="B126" s="54" t="s">
        <v>257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>
      <c r="A127" s="176" t="s">
        <v>253</v>
      </c>
      <c r="B127" s="54" t="s">
        <v>256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>
      <c r="A128" s="25" t="s">
        <v>7</v>
      </c>
      <c r="B128" s="50" t="s">
        <v>316</v>
      </c>
      <c r="C128" s="137">
        <f>+C93+C114</f>
        <v>328927244</v>
      </c>
      <c r="D128" s="267">
        <f>+D93+D114</f>
        <v>6350000</v>
      </c>
      <c r="E128" s="137">
        <f>+E93+E114</f>
        <v>-35999430</v>
      </c>
      <c r="F128" s="137">
        <f>+F93+F114</f>
        <v>-29649430</v>
      </c>
      <c r="G128" s="281">
        <f>+G93+G114</f>
        <v>299277814</v>
      </c>
    </row>
    <row r="129" spans="1:13" ht="12" customHeight="1" thickBot="1">
      <c r="A129" s="25" t="s">
        <v>8</v>
      </c>
      <c r="B129" s="50" t="s">
        <v>317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>
      <c r="A130" s="167" t="s">
        <v>158</v>
      </c>
      <c r="B130" s="7" t="s">
        <v>374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>
      <c r="A131" s="167" t="s">
        <v>159</v>
      </c>
      <c r="B131" s="7" t="s">
        <v>325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>
      <c r="A132" s="176" t="s">
        <v>160</v>
      </c>
      <c r="B132" s="5" t="s">
        <v>373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>
      <c r="A133" s="25" t="s">
        <v>9</v>
      </c>
      <c r="B133" s="50" t="s">
        <v>318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>
      <c r="A134" s="167" t="s">
        <v>53</v>
      </c>
      <c r="B134" s="7" t="s">
        <v>327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>
      <c r="A135" s="167" t="s">
        <v>54</v>
      </c>
      <c r="B135" s="7" t="s">
        <v>319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>
      <c r="A136" s="167" t="s">
        <v>55</v>
      </c>
      <c r="B136" s="7" t="s">
        <v>320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>
      <c r="A137" s="167" t="s">
        <v>97</v>
      </c>
      <c r="B137" s="7" t="s">
        <v>372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>
      <c r="A138" s="167" t="s">
        <v>98</v>
      </c>
      <c r="B138" s="7" t="s">
        <v>322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>
      <c r="A139" s="176" t="s">
        <v>99</v>
      </c>
      <c r="B139" s="5" t="s">
        <v>323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>
      <c r="A140" s="25" t="s">
        <v>10</v>
      </c>
      <c r="B140" s="50" t="s">
        <v>379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>
      <c r="A141" s="167" t="s">
        <v>56</v>
      </c>
      <c r="B141" s="7" t="s">
        <v>261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>
      <c r="A142" s="167" t="s">
        <v>57</v>
      </c>
      <c r="B142" s="7" t="s">
        <v>262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>
      <c r="A143" s="167" t="s">
        <v>178</v>
      </c>
      <c r="B143" s="7" t="s">
        <v>378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>
      <c r="A144" s="167" t="s">
        <v>179</v>
      </c>
      <c r="B144" s="7" t="s">
        <v>332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>
      <c r="A145" s="176" t="s">
        <v>180</v>
      </c>
      <c r="B145" s="5" t="s">
        <v>281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>
      <c r="A146" s="25" t="s">
        <v>11</v>
      </c>
      <c r="B146" s="50" t="s">
        <v>333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>
      <c r="A147" s="167" t="s">
        <v>58</v>
      </c>
      <c r="B147" s="7" t="s">
        <v>328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>
      <c r="A148" s="167" t="s">
        <v>59</v>
      </c>
      <c r="B148" s="7" t="s">
        <v>335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>
      <c r="A149" s="167" t="s">
        <v>190</v>
      </c>
      <c r="B149" s="7" t="s">
        <v>330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>
      <c r="A150" s="167" t="s">
        <v>191</v>
      </c>
      <c r="B150" s="7" t="s">
        <v>375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>
      <c r="A151" s="176" t="s">
        <v>334</v>
      </c>
      <c r="B151" s="5" t="s">
        <v>337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>
      <c r="A152" s="195" t="s">
        <v>12</v>
      </c>
      <c r="B152" s="50" t="s">
        <v>338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>
      <c r="A153" s="195" t="s">
        <v>13</v>
      </c>
      <c r="B153" s="50" t="s">
        <v>339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>
      <c r="A154" s="25" t="s">
        <v>14</v>
      </c>
      <c r="B154" s="50" t="s">
        <v>341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>
      <c r="A155" s="178" t="s">
        <v>15</v>
      </c>
      <c r="B155" s="124" t="s">
        <v>340</v>
      </c>
      <c r="C155" s="205">
        <f>+C128+C154</f>
        <v>328927244</v>
      </c>
      <c r="D155" s="275">
        <f>+D128+D154</f>
        <v>6350000</v>
      </c>
      <c r="E155" s="205">
        <f>+E128+E154</f>
        <v>-35999430</v>
      </c>
      <c r="F155" s="205">
        <f>+F128+F154</f>
        <v>-29649430</v>
      </c>
      <c r="G155" s="298">
        <f>+G128+G154</f>
        <v>299277814</v>
      </c>
    </row>
    <row r="156" spans="1:7" ht="13.5" thickBot="1">
      <c r="A156" s="127"/>
      <c r="B156" s="128"/>
      <c r="C156" s="129"/>
      <c r="D156" s="129"/>
      <c r="E156" s="300"/>
      <c r="F156" s="300"/>
      <c r="G156" s="299"/>
    </row>
    <row r="157" spans="1:7" ht="15" customHeight="1" thickBot="1">
      <c r="A157" s="74" t="s">
        <v>376</v>
      </c>
      <c r="B157" s="75"/>
      <c r="C157" s="240"/>
      <c r="D157" s="293"/>
      <c r="E157" s="240"/>
      <c r="F157" s="330">
        <f>D157+E157</f>
        <v>0</v>
      </c>
      <c r="G157" s="331">
        <f>C157+F157</f>
        <v>0</v>
      </c>
    </row>
    <row r="158" spans="1:7" ht="14.25" customHeight="1" thickBot="1">
      <c r="A158" s="74" t="s">
        <v>120</v>
      </c>
      <c r="B158" s="75"/>
      <c r="C158" s="240"/>
      <c r="D158" s="293"/>
      <c r="E158" s="240"/>
      <c r="F158" s="330">
        <f>D158+E158</f>
        <v>0</v>
      </c>
      <c r="G158" s="331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M158"/>
  <sheetViews>
    <sheetView zoomScaleSheetLayoutView="100" workbookViewId="0">
      <selection activeCell="H6" sqref="H6"/>
    </sheetView>
  </sheetViews>
  <sheetFormatPr defaultRowHeight="12.75"/>
  <cols>
    <col min="1" max="1" width="12.5" style="130" customWidth="1"/>
    <col min="2" max="2" width="62" style="131" customWidth="1"/>
    <col min="3" max="3" width="14.83203125" style="132" customWidth="1"/>
    <col min="4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thickBot="1">
      <c r="A1" s="67"/>
      <c r="B1" s="68"/>
      <c r="G1" s="234" t="s">
        <v>462</v>
      </c>
    </row>
    <row r="2" spans="1:7" s="43" customFormat="1" ht="21" customHeight="1" thickBot="1">
      <c r="A2" s="235" t="s">
        <v>41</v>
      </c>
      <c r="B2" s="399" t="s">
        <v>121</v>
      </c>
      <c r="C2" s="399"/>
      <c r="D2" s="400"/>
      <c r="E2" s="266"/>
      <c r="F2" s="289"/>
      <c r="G2" s="341" t="s">
        <v>36</v>
      </c>
    </row>
    <row r="3" spans="1:7" s="43" customFormat="1" ht="36.75" thickBot="1">
      <c r="A3" s="235" t="s">
        <v>118</v>
      </c>
      <c r="B3" s="401" t="s">
        <v>377</v>
      </c>
      <c r="C3" s="401"/>
      <c r="D3" s="402"/>
      <c r="E3" s="266"/>
      <c r="F3" s="289"/>
      <c r="G3" s="342" t="s">
        <v>36</v>
      </c>
    </row>
    <row r="4" spans="1:7" s="44" customFormat="1" ht="15.95" customHeight="1" thickBot="1">
      <c r="A4" s="69"/>
      <c r="B4" s="69"/>
      <c r="C4" s="70"/>
      <c r="G4" s="258" t="s">
        <v>444</v>
      </c>
    </row>
    <row r="5" spans="1:7" ht="40.5" customHeight="1" thickBot="1">
      <c r="A5" s="144" t="s">
        <v>119</v>
      </c>
      <c r="B5" s="71" t="s">
        <v>443</v>
      </c>
      <c r="C5" s="328" t="s">
        <v>380</v>
      </c>
      <c r="D5" s="329" t="s">
        <v>456</v>
      </c>
      <c r="E5" s="317" t="s">
        <v>510</v>
      </c>
      <c r="F5" s="329" t="s">
        <v>452</v>
      </c>
      <c r="G5" s="319" t="s">
        <v>509</v>
      </c>
    </row>
    <row r="6" spans="1:7" s="41" customFormat="1" ht="12.95" customHeight="1" thickBot="1">
      <c r="A6" s="62" t="s">
        <v>355</v>
      </c>
      <c r="B6" s="63" t="s">
        <v>356</v>
      </c>
      <c r="C6" s="325" t="s">
        <v>357</v>
      </c>
      <c r="D6" s="326" t="s">
        <v>359</v>
      </c>
      <c r="E6" s="326" t="s">
        <v>358</v>
      </c>
      <c r="F6" s="326" t="s">
        <v>458</v>
      </c>
      <c r="G6" s="327" t="s">
        <v>459</v>
      </c>
    </row>
    <row r="7" spans="1:7" s="41" customFormat="1" ht="15.95" customHeight="1" thickBot="1">
      <c r="A7" s="396" t="s">
        <v>37</v>
      </c>
      <c r="B7" s="397"/>
      <c r="C7" s="397"/>
      <c r="D7" s="397"/>
      <c r="E7" s="397"/>
      <c r="F7" s="397"/>
      <c r="G7" s="398"/>
    </row>
    <row r="8" spans="1:7" s="41" customFormat="1" ht="12" customHeight="1" thickBot="1">
      <c r="A8" s="25" t="s">
        <v>5</v>
      </c>
      <c r="B8" s="19" t="s">
        <v>143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>
      <c r="A9" s="167" t="s">
        <v>60</v>
      </c>
      <c r="B9" s="151" t="s">
        <v>144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>
      <c r="A10" s="168" t="s">
        <v>61</v>
      </c>
      <c r="B10" s="152" t="s">
        <v>145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>
      <c r="A11" s="168" t="s">
        <v>62</v>
      </c>
      <c r="B11" s="152" t="s">
        <v>146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>
      <c r="A12" s="168" t="s">
        <v>63</v>
      </c>
      <c r="B12" s="152" t="s">
        <v>147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>
      <c r="A13" s="168" t="s">
        <v>80</v>
      </c>
      <c r="B13" s="152" t="s">
        <v>363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>
      <c r="A14" s="169" t="s">
        <v>64</v>
      </c>
      <c r="B14" s="153" t="s">
        <v>301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>
      <c r="A15" s="25" t="s">
        <v>6</v>
      </c>
      <c r="B15" s="78" t="s">
        <v>148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>
      <c r="A16" s="167" t="s">
        <v>66</v>
      </c>
      <c r="B16" s="151" t="s">
        <v>149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>
      <c r="A17" s="168" t="s">
        <v>67</v>
      </c>
      <c r="B17" s="152" t="s">
        <v>150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>
      <c r="A18" s="168" t="s">
        <v>68</v>
      </c>
      <c r="B18" s="152" t="s">
        <v>293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>
      <c r="A19" s="168" t="s">
        <v>69</v>
      </c>
      <c r="B19" s="152" t="s">
        <v>294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>
      <c r="A20" s="168" t="s">
        <v>70</v>
      </c>
      <c r="B20" s="152" t="s">
        <v>151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>
      <c r="A21" s="169" t="s">
        <v>76</v>
      </c>
      <c r="B21" s="153" t="s">
        <v>152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>
      <c r="A22" s="25" t="s">
        <v>7</v>
      </c>
      <c r="B22" s="19" t="s">
        <v>153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>
      <c r="A23" s="167" t="s">
        <v>49</v>
      </c>
      <c r="B23" s="151" t="s">
        <v>154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>
      <c r="A24" s="168" t="s">
        <v>50</v>
      </c>
      <c r="B24" s="152" t="s">
        <v>155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>
      <c r="A25" s="168" t="s">
        <v>51</v>
      </c>
      <c r="B25" s="152" t="s">
        <v>295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>
      <c r="A26" s="168" t="s">
        <v>52</v>
      </c>
      <c r="B26" s="152" t="s">
        <v>296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>
      <c r="A27" s="168" t="s">
        <v>93</v>
      </c>
      <c r="B27" s="152" t="s">
        <v>156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>
      <c r="A28" s="169" t="s">
        <v>94</v>
      </c>
      <c r="B28" s="153" t="s">
        <v>157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>
      <c r="A29" s="25" t="s">
        <v>95</v>
      </c>
      <c r="B29" s="19" t="s">
        <v>433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>
      <c r="A30" s="167" t="s">
        <v>158</v>
      </c>
      <c r="B30" s="151" t="s">
        <v>426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>
      <c r="A31" s="168" t="s">
        <v>159</v>
      </c>
      <c r="B31" s="152" t="s">
        <v>427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>
      <c r="A32" s="168" t="s">
        <v>160</v>
      </c>
      <c r="B32" s="152" t="s">
        <v>428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>
      <c r="A33" s="168" t="s">
        <v>161</v>
      </c>
      <c r="B33" s="152" t="s">
        <v>429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>
      <c r="A34" s="168" t="s">
        <v>430</v>
      </c>
      <c r="B34" s="152" t="s">
        <v>162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>
      <c r="A35" s="168" t="s">
        <v>431</v>
      </c>
      <c r="B35" s="152" t="s">
        <v>163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>
      <c r="A36" s="169" t="s">
        <v>432</v>
      </c>
      <c r="B36" s="153" t="s">
        <v>164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>
      <c r="A37" s="25" t="s">
        <v>9</v>
      </c>
      <c r="B37" s="19" t="s">
        <v>302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>
      <c r="A38" s="167" t="s">
        <v>53</v>
      </c>
      <c r="B38" s="151" t="s">
        <v>167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>
      <c r="A39" s="168" t="s">
        <v>54</v>
      </c>
      <c r="B39" s="152" t="s">
        <v>168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>
      <c r="A40" s="168" t="s">
        <v>55</v>
      </c>
      <c r="B40" s="152" t="s">
        <v>169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>
      <c r="A41" s="168" t="s">
        <v>97</v>
      </c>
      <c r="B41" s="152" t="s">
        <v>170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>
      <c r="A42" s="168" t="s">
        <v>98</v>
      </c>
      <c r="B42" s="152" t="s">
        <v>171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>
      <c r="A43" s="168" t="s">
        <v>99</v>
      </c>
      <c r="B43" s="152" t="s">
        <v>172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>
      <c r="A44" s="168" t="s">
        <v>100</v>
      </c>
      <c r="B44" s="152" t="s">
        <v>173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>
      <c r="A45" s="168" t="s">
        <v>101</v>
      </c>
      <c r="B45" s="152" t="s">
        <v>174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>
      <c r="A46" s="168" t="s">
        <v>165</v>
      </c>
      <c r="B46" s="152" t="s">
        <v>175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>
      <c r="A47" s="169" t="s">
        <v>166</v>
      </c>
      <c r="B47" s="153" t="s">
        <v>304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>
      <c r="A48" s="169" t="s">
        <v>303</v>
      </c>
      <c r="B48" s="153" t="s">
        <v>176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>
      <c r="A49" s="25" t="s">
        <v>10</v>
      </c>
      <c r="B49" s="19" t="s">
        <v>177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>
      <c r="A50" s="167" t="s">
        <v>56</v>
      </c>
      <c r="B50" s="151" t="s">
        <v>181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>
      <c r="A51" s="168" t="s">
        <v>57</v>
      </c>
      <c r="B51" s="152" t="s">
        <v>182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>
      <c r="A52" s="168" t="s">
        <v>178</v>
      </c>
      <c r="B52" s="152" t="s">
        <v>183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>
      <c r="A53" s="168" t="s">
        <v>179</v>
      </c>
      <c r="B53" s="152" t="s">
        <v>184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>
      <c r="A54" s="169" t="s">
        <v>180</v>
      </c>
      <c r="B54" s="153" t="s">
        <v>185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>
      <c r="A55" s="25" t="s">
        <v>102</v>
      </c>
      <c r="B55" s="19" t="s">
        <v>186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>
      <c r="A56" s="167" t="s">
        <v>58</v>
      </c>
      <c r="B56" s="151" t="s">
        <v>187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>
      <c r="A57" s="168" t="s">
        <v>59</v>
      </c>
      <c r="B57" s="152" t="s">
        <v>297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>
      <c r="A58" s="168" t="s">
        <v>190</v>
      </c>
      <c r="B58" s="152" t="s">
        <v>188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>
      <c r="A59" s="169" t="s">
        <v>191</v>
      </c>
      <c r="B59" s="153" t="s">
        <v>189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>
      <c r="A60" s="25" t="s">
        <v>12</v>
      </c>
      <c r="B60" s="78" t="s">
        <v>192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>
      <c r="A61" s="167" t="s">
        <v>103</v>
      </c>
      <c r="B61" s="151" t="s">
        <v>194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>
      <c r="A62" s="168" t="s">
        <v>104</v>
      </c>
      <c r="B62" s="152" t="s">
        <v>298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>
      <c r="A63" s="168" t="s">
        <v>125</v>
      </c>
      <c r="B63" s="152" t="s">
        <v>195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>
      <c r="A64" s="169" t="s">
        <v>193</v>
      </c>
      <c r="B64" s="153" t="s">
        <v>196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>
      <c r="A65" s="25" t="s">
        <v>13</v>
      </c>
      <c r="B65" s="19" t="s">
        <v>197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>
      <c r="A66" s="170" t="s">
        <v>285</v>
      </c>
      <c r="B66" s="78" t="s">
        <v>199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>
      <c r="A67" s="167" t="s">
        <v>227</v>
      </c>
      <c r="B67" s="151" t="s">
        <v>200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>
      <c r="A68" s="168" t="s">
        <v>236</v>
      </c>
      <c r="B68" s="152" t="s">
        <v>201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>
      <c r="A69" s="177" t="s">
        <v>237</v>
      </c>
      <c r="B69" s="302" t="s">
        <v>202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>
      <c r="A70" s="170" t="s">
        <v>203</v>
      </c>
      <c r="B70" s="78" t="s">
        <v>204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>
      <c r="A71" s="167" t="s">
        <v>81</v>
      </c>
      <c r="B71" s="263" t="s">
        <v>205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>
      <c r="A72" s="168" t="s">
        <v>82</v>
      </c>
      <c r="B72" s="263" t="s">
        <v>448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>
      <c r="A73" s="168" t="s">
        <v>228</v>
      </c>
      <c r="B73" s="263" t="s">
        <v>206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>
      <c r="A74" s="169" t="s">
        <v>229</v>
      </c>
      <c r="B74" s="264" t="s">
        <v>449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>
      <c r="A75" s="170" t="s">
        <v>207</v>
      </c>
      <c r="B75" s="78" t="s">
        <v>208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>
      <c r="A76" s="167" t="s">
        <v>230</v>
      </c>
      <c r="B76" s="151" t="s">
        <v>209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>
      <c r="A77" s="169" t="s">
        <v>231</v>
      </c>
      <c r="B77" s="153" t="s">
        <v>210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>
      <c r="A78" s="170" t="s">
        <v>211</v>
      </c>
      <c r="B78" s="78" t="s">
        <v>212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>
      <c r="A79" s="167" t="s">
        <v>232</v>
      </c>
      <c r="B79" s="151" t="s">
        <v>213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>
      <c r="A80" s="168" t="s">
        <v>233</v>
      </c>
      <c r="B80" s="152" t="s">
        <v>214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>
      <c r="A81" s="169" t="s">
        <v>234</v>
      </c>
      <c r="B81" s="265" t="s">
        <v>450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>
      <c r="A82" s="170" t="s">
        <v>215</v>
      </c>
      <c r="B82" s="78" t="s">
        <v>235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>
      <c r="A83" s="171" t="s">
        <v>216</v>
      </c>
      <c r="B83" s="151" t="s">
        <v>217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>
      <c r="A84" s="172" t="s">
        <v>218</v>
      </c>
      <c r="B84" s="152" t="s">
        <v>219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>
      <c r="A85" s="172" t="s">
        <v>220</v>
      </c>
      <c r="B85" s="152" t="s">
        <v>221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>
      <c r="A86" s="173" t="s">
        <v>222</v>
      </c>
      <c r="B86" s="153" t="s">
        <v>223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>
      <c r="A87" s="170" t="s">
        <v>224</v>
      </c>
      <c r="B87" s="78" t="s">
        <v>343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>
      <c r="A88" s="170" t="s">
        <v>364</v>
      </c>
      <c r="B88" s="78" t="s">
        <v>225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>
      <c r="A89" s="170" t="s">
        <v>365</v>
      </c>
      <c r="B89" s="157" t="s">
        <v>346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>
      <c r="A90" s="174" t="s">
        <v>366</v>
      </c>
      <c r="B90" s="158" t="s">
        <v>367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>
      <c r="A91" s="72"/>
      <c r="B91" s="73"/>
      <c r="C91" s="123"/>
    </row>
    <row r="92" spans="1:7" s="41" customFormat="1" ht="16.5" customHeight="1" thickBot="1">
      <c r="A92" s="396" t="s">
        <v>38</v>
      </c>
      <c r="B92" s="397"/>
      <c r="C92" s="397"/>
      <c r="D92" s="397"/>
      <c r="E92" s="397"/>
      <c r="F92" s="397"/>
      <c r="G92" s="398"/>
    </row>
    <row r="93" spans="1:7" s="47" customFormat="1" ht="12" customHeight="1" thickBot="1">
      <c r="A93" s="145" t="s">
        <v>5</v>
      </c>
      <c r="B93" s="24" t="s">
        <v>371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>
      <c r="A99" s="168" t="s">
        <v>64</v>
      </c>
      <c r="B99" s="6" t="s">
        <v>368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>
      <c r="A100" s="168" t="s">
        <v>65</v>
      </c>
      <c r="B100" s="53" t="s">
        <v>309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>
      <c r="A101" s="168" t="s">
        <v>72</v>
      </c>
      <c r="B101" s="53" t="s">
        <v>308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>
      <c r="A102" s="168" t="s">
        <v>73</v>
      </c>
      <c r="B102" s="53" t="s">
        <v>241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>
      <c r="A103" s="168" t="s">
        <v>74</v>
      </c>
      <c r="B103" s="54" t="s">
        <v>242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>
      <c r="A104" s="168" t="s">
        <v>75</v>
      </c>
      <c r="B104" s="54" t="s">
        <v>243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>
      <c r="A105" s="168" t="s">
        <v>77</v>
      </c>
      <c r="B105" s="53" t="s">
        <v>244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>
      <c r="A106" s="168" t="s">
        <v>108</v>
      </c>
      <c r="B106" s="53" t="s">
        <v>245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>
      <c r="A107" s="168" t="s">
        <v>239</v>
      </c>
      <c r="B107" s="54" t="s">
        <v>246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>
      <c r="A108" s="176" t="s">
        <v>240</v>
      </c>
      <c r="B108" s="55" t="s">
        <v>247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>
      <c r="A109" s="168" t="s">
        <v>306</v>
      </c>
      <c r="B109" s="55" t="s">
        <v>248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>
      <c r="A110" s="168" t="s">
        <v>307</v>
      </c>
      <c r="B110" s="54" t="s">
        <v>249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>
      <c r="A111" s="168" t="s">
        <v>311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>
      <c r="A112" s="169" t="s">
        <v>312</v>
      </c>
      <c r="B112" s="6" t="s">
        <v>369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>
      <c r="A113" s="177" t="s">
        <v>313</v>
      </c>
      <c r="B113" s="56" t="s">
        <v>370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>
      <c r="A114" s="25" t="s">
        <v>6</v>
      </c>
      <c r="B114" s="23" t="s">
        <v>250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>
      <c r="A115" s="167" t="s">
        <v>66</v>
      </c>
      <c r="B115" s="6" t="s">
        <v>124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>
      <c r="A116" s="167" t="s">
        <v>67</v>
      </c>
      <c r="B116" s="10" t="s">
        <v>254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>
      <c r="A118" s="167" t="s">
        <v>69</v>
      </c>
      <c r="B118" s="10" t="s">
        <v>255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>
      <c r="A119" s="167" t="s">
        <v>70</v>
      </c>
      <c r="B119" s="80" t="s">
        <v>126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>
      <c r="A120" s="167" t="s">
        <v>76</v>
      </c>
      <c r="B120" s="79" t="s">
        <v>299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>
      <c r="A121" s="167" t="s">
        <v>78</v>
      </c>
      <c r="B121" s="147" t="s">
        <v>260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>
      <c r="A122" s="167" t="s">
        <v>110</v>
      </c>
      <c r="B122" s="54" t="s">
        <v>243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>
      <c r="A123" s="167" t="s">
        <v>111</v>
      </c>
      <c r="B123" s="54" t="s">
        <v>259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>
      <c r="A124" s="167" t="s">
        <v>112</v>
      </c>
      <c r="B124" s="54" t="s">
        <v>258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>
      <c r="A125" s="167" t="s">
        <v>251</v>
      </c>
      <c r="B125" s="54" t="s">
        <v>246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>
      <c r="A126" s="167" t="s">
        <v>252</v>
      </c>
      <c r="B126" s="54" t="s">
        <v>257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>
      <c r="A127" s="176" t="s">
        <v>253</v>
      </c>
      <c r="B127" s="54" t="s">
        <v>256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>
      <c r="A128" s="25" t="s">
        <v>7</v>
      </c>
      <c r="B128" s="50" t="s">
        <v>316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>
      <c r="A129" s="25" t="s">
        <v>8</v>
      </c>
      <c r="B129" s="50" t="s">
        <v>317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>
      <c r="A130" s="167" t="s">
        <v>158</v>
      </c>
      <c r="B130" s="7" t="s">
        <v>374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>
      <c r="A131" s="167" t="s">
        <v>159</v>
      </c>
      <c r="B131" s="7" t="s">
        <v>325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>
      <c r="A132" s="176" t="s">
        <v>160</v>
      </c>
      <c r="B132" s="5" t="s">
        <v>373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>
      <c r="A133" s="25" t="s">
        <v>9</v>
      </c>
      <c r="B133" s="50" t="s">
        <v>318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>
      <c r="A134" s="167" t="s">
        <v>53</v>
      </c>
      <c r="B134" s="7" t="s">
        <v>327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>
      <c r="A135" s="167" t="s">
        <v>54</v>
      </c>
      <c r="B135" s="7" t="s">
        <v>319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>
      <c r="A136" s="167" t="s">
        <v>55</v>
      </c>
      <c r="B136" s="7" t="s">
        <v>320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>
      <c r="A137" s="167" t="s">
        <v>97</v>
      </c>
      <c r="B137" s="7" t="s">
        <v>372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>
      <c r="A138" s="167" t="s">
        <v>98</v>
      </c>
      <c r="B138" s="7" t="s">
        <v>322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>
      <c r="A139" s="176" t="s">
        <v>99</v>
      </c>
      <c r="B139" s="5" t="s">
        <v>323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>
      <c r="A140" s="25" t="s">
        <v>10</v>
      </c>
      <c r="B140" s="50" t="s">
        <v>379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>
      <c r="A141" s="167" t="s">
        <v>56</v>
      </c>
      <c r="B141" s="7" t="s">
        <v>261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>
      <c r="A142" s="167" t="s">
        <v>57</v>
      </c>
      <c r="B142" s="7" t="s">
        <v>262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>
      <c r="A143" s="167" t="s">
        <v>178</v>
      </c>
      <c r="B143" s="7" t="s">
        <v>378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>
      <c r="A144" s="167" t="s">
        <v>179</v>
      </c>
      <c r="B144" s="7" t="s">
        <v>332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>
      <c r="A145" s="176" t="s">
        <v>180</v>
      </c>
      <c r="B145" s="5" t="s">
        <v>281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>
      <c r="A146" s="25" t="s">
        <v>11</v>
      </c>
      <c r="B146" s="50" t="s">
        <v>333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>
      <c r="A147" s="167" t="s">
        <v>58</v>
      </c>
      <c r="B147" s="7" t="s">
        <v>328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>
      <c r="A148" s="167" t="s">
        <v>59</v>
      </c>
      <c r="B148" s="7" t="s">
        <v>335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>
      <c r="A149" s="167" t="s">
        <v>190</v>
      </c>
      <c r="B149" s="7" t="s">
        <v>330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>
      <c r="A150" s="167" t="s">
        <v>191</v>
      </c>
      <c r="B150" s="7" t="s">
        <v>375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>
      <c r="A151" s="176" t="s">
        <v>334</v>
      </c>
      <c r="B151" s="5" t="s">
        <v>337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>
      <c r="A152" s="195" t="s">
        <v>12</v>
      </c>
      <c r="B152" s="50" t="s">
        <v>338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>
      <c r="A153" s="195" t="s">
        <v>13</v>
      </c>
      <c r="B153" s="50" t="s">
        <v>339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>
      <c r="A154" s="25" t="s">
        <v>14</v>
      </c>
      <c r="B154" s="50" t="s">
        <v>341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>
      <c r="A155" s="178" t="s">
        <v>15</v>
      </c>
      <c r="B155" s="124" t="s">
        <v>340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5" thickBot="1">
      <c r="A156" s="127"/>
      <c r="B156" s="128"/>
      <c r="C156" s="129"/>
      <c r="D156" s="129"/>
      <c r="E156" s="300"/>
      <c r="F156" s="300"/>
      <c r="G156" s="299"/>
    </row>
    <row r="157" spans="1:7" ht="15" customHeight="1" thickBot="1">
      <c r="A157" s="74" t="s">
        <v>376</v>
      </c>
      <c r="B157" s="75"/>
      <c r="C157" s="240"/>
      <c r="D157" s="293"/>
      <c r="E157" s="240"/>
      <c r="F157" s="330">
        <f>D157+E157</f>
        <v>0</v>
      </c>
      <c r="G157" s="331">
        <f>C157+F157</f>
        <v>0</v>
      </c>
    </row>
    <row r="158" spans="1:7" ht="14.25" customHeight="1" thickBot="1">
      <c r="A158" s="74" t="s">
        <v>120</v>
      </c>
      <c r="B158" s="75"/>
      <c r="C158" s="240"/>
      <c r="D158" s="293"/>
      <c r="E158" s="240"/>
      <c r="F158" s="330">
        <f>D158+E158</f>
        <v>0</v>
      </c>
      <c r="G158" s="331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G61"/>
  <sheetViews>
    <sheetView view="pageLayout" zoomScaleSheetLayoutView="100" workbookViewId="0">
      <selection activeCell="E50" sqref="E50"/>
    </sheetView>
  </sheetViews>
  <sheetFormatPr defaultRowHeight="12.75"/>
  <cols>
    <col min="1" max="1" width="12.5" style="130" customWidth="1"/>
    <col min="2" max="2" width="62" style="131" customWidth="1"/>
    <col min="3" max="3" width="14.83203125" style="132" customWidth="1"/>
    <col min="4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thickBot="1">
      <c r="A1" s="67"/>
      <c r="B1" s="68"/>
      <c r="G1" s="234" t="s">
        <v>438</v>
      </c>
    </row>
    <row r="2" spans="1:7" s="43" customFormat="1" ht="21" customHeight="1" thickBot="1">
      <c r="A2" s="235" t="s">
        <v>41</v>
      </c>
      <c r="B2" s="399" t="s">
        <v>493</v>
      </c>
      <c r="C2" s="399"/>
      <c r="D2" s="400"/>
      <c r="E2" s="266"/>
      <c r="F2" s="289"/>
      <c r="G2" s="341" t="s">
        <v>39</v>
      </c>
    </row>
    <row r="3" spans="1:7" s="43" customFormat="1" ht="36.75" thickBot="1">
      <c r="A3" s="235" t="s">
        <v>118</v>
      </c>
      <c r="B3" s="401" t="s">
        <v>289</v>
      </c>
      <c r="C3" s="401"/>
      <c r="D3" s="402"/>
      <c r="E3" s="266"/>
      <c r="F3" s="289"/>
      <c r="G3" s="342" t="s">
        <v>36</v>
      </c>
    </row>
    <row r="4" spans="1:7" s="44" customFormat="1" ht="15.95" customHeight="1" thickBot="1">
      <c r="A4" s="69"/>
      <c r="B4" s="69"/>
      <c r="C4" s="70"/>
      <c r="G4" s="258" t="s">
        <v>444</v>
      </c>
    </row>
    <row r="5" spans="1:7" ht="40.5" customHeight="1" thickBot="1">
      <c r="A5" s="144" t="s">
        <v>119</v>
      </c>
      <c r="B5" s="71" t="s">
        <v>443</v>
      </c>
      <c r="C5" s="328" t="s">
        <v>380</v>
      </c>
      <c r="D5" s="329" t="s">
        <v>456</v>
      </c>
      <c r="E5" s="319" t="s">
        <v>509</v>
      </c>
      <c r="F5" s="329" t="s">
        <v>452</v>
      </c>
      <c r="G5" s="319" t="s">
        <v>509</v>
      </c>
    </row>
    <row r="6" spans="1:7" s="41" customFormat="1" ht="12.95" customHeight="1" thickBot="1">
      <c r="A6" s="62" t="s">
        <v>355</v>
      </c>
      <c r="B6" s="63" t="s">
        <v>356</v>
      </c>
      <c r="C6" s="325" t="s">
        <v>357</v>
      </c>
      <c r="D6" s="326" t="s">
        <v>359</v>
      </c>
      <c r="E6" s="326" t="s">
        <v>358</v>
      </c>
      <c r="F6" s="326" t="s">
        <v>458</v>
      </c>
      <c r="G6" s="327" t="s">
        <v>459</v>
      </c>
    </row>
    <row r="7" spans="1:7" s="41" customFormat="1" ht="15.95" customHeight="1" thickBot="1">
      <c r="A7" s="396" t="s">
        <v>37</v>
      </c>
      <c r="B7" s="397"/>
      <c r="C7" s="397"/>
      <c r="D7" s="397"/>
      <c r="E7" s="397"/>
      <c r="F7" s="397"/>
      <c r="G7" s="398"/>
    </row>
    <row r="8" spans="1:7" ht="13.5" thickBot="1">
      <c r="A8" s="62" t="s">
        <v>5</v>
      </c>
      <c r="B8" s="343" t="s">
        <v>467</v>
      </c>
      <c r="C8" s="344">
        <f>SUM(C9:C19)</f>
        <v>0</v>
      </c>
      <c r="D8" s="344">
        <f>SUM(D9:D19)</f>
        <v>0</v>
      </c>
      <c r="E8" s="344">
        <f>SUM(E9:E19)</f>
        <v>0</v>
      </c>
      <c r="F8" s="344">
        <f>E8+D8</f>
        <v>0</v>
      </c>
      <c r="G8" s="344">
        <f>F8+C8</f>
        <v>0</v>
      </c>
    </row>
    <row r="9" spans="1:7">
      <c r="A9" s="345" t="s">
        <v>60</v>
      </c>
      <c r="B9" s="8" t="s">
        <v>167</v>
      </c>
      <c r="C9" s="346"/>
      <c r="D9" s="346"/>
      <c r="E9" s="346"/>
      <c r="F9" s="346">
        <f t="shared" ref="F9:F42" si="0">E9+D9</f>
        <v>0</v>
      </c>
      <c r="G9" s="346">
        <f t="shared" ref="G9:G61" si="1">F9+C9</f>
        <v>0</v>
      </c>
    </row>
    <row r="10" spans="1:7">
      <c r="A10" s="347" t="s">
        <v>61</v>
      </c>
      <c r="B10" s="6" t="s">
        <v>168</v>
      </c>
      <c r="C10" s="348"/>
      <c r="D10" s="348"/>
      <c r="E10" s="348"/>
      <c r="F10" s="348">
        <f t="shared" si="0"/>
        <v>0</v>
      </c>
      <c r="G10" s="348">
        <f t="shared" si="1"/>
        <v>0</v>
      </c>
    </row>
    <row r="11" spans="1:7">
      <c r="A11" s="347" t="s">
        <v>62</v>
      </c>
      <c r="B11" s="6" t="s">
        <v>169</v>
      </c>
      <c r="C11" s="348"/>
      <c r="D11" s="348"/>
      <c r="E11" s="348"/>
      <c r="F11" s="348">
        <f t="shared" si="0"/>
        <v>0</v>
      </c>
      <c r="G11" s="348">
        <f t="shared" si="1"/>
        <v>0</v>
      </c>
    </row>
    <row r="12" spans="1:7">
      <c r="A12" s="347" t="s">
        <v>63</v>
      </c>
      <c r="B12" s="6" t="s">
        <v>170</v>
      </c>
      <c r="C12" s="348"/>
      <c r="D12" s="348"/>
      <c r="E12" s="348"/>
      <c r="F12" s="348">
        <f t="shared" si="0"/>
        <v>0</v>
      </c>
      <c r="G12" s="348">
        <f t="shared" si="1"/>
        <v>0</v>
      </c>
    </row>
    <row r="13" spans="1:7">
      <c r="A13" s="347" t="s">
        <v>80</v>
      </c>
      <c r="B13" s="6" t="s">
        <v>171</v>
      </c>
      <c r="C13" s="348"/>
      <c r="D13" s="348"/>
      <c r="E13" s="348"/>
      <c r="F13" s="348">
        <f t="shared" si="0"/>
        <v>0</v>
      </c>
      <c r="G13" s="348">
        <f t="shared" si="1"/>
        <v>0</v>
      </c>
    </row>
    <row r="14" spans="1:7">
      <c r="A14" s="347" t="s">
        <v>64</v>
      </c>
      <c r="B14" s="6" t="s">
        <v>468</v>
      </c>
      <c r="C14" s="348"/>
      <c r="D14" s="348"/>
      <c r="E14" s="348"/>
      <c r="F14" s="348">
        <f t="shared" si="0"/>
        <v>0</v>
      </c>
      <c r="G14" s="348">
        <f t="shared" si="1"/>
        <v>0</v>
      </c>
    </row>
    <row r="15" spans="1:7">
      <c r="A15" s="347" t="s">
        <v>65</v>
      </c>
      <c r="B15" s="5" t="s">
        <v>469</v>
      </c>
      <c r="C15" s="348"/>
      <c r="D15" s="348"/>
      <c r="E15" s="348"/>
      <c r="F15" s="348">
        <f t="shared" si="0"/>
        <v>0</v>
      </c>
      <c r="G15" s="348">
        <f t="shared" si="1"/>
        <v>0</v>
      </c>
    </row>
    <row r="16" spans="1:7">
      <c r="A16" s="347" t="s">
        <v>72</v>
      </c>
      <c r="B16" s="6" t="s">
        <v>174</v>
      </c>
      <c r="C16" s="349"/>
      <c r="D16" s="349"/>
      <c r="E16" s="349"/>
      <c r="F16" s="349">
        <f t="shared" si="0"/>
        <v>0</v>
      </c>
      <c r="G16" s="349">
        <f t="shared" si="1"/>
        <v>0</v>
      </c>
    </row>
    <row r="17" spans="1:7">
      <c r="A17" s="347" t="s">
        <v>73</v>
      </c>
      <c r="B17" s="6" t="s">
        <v>175</v>
      </c>
      <c r="C17" s="348"/>
      <c r="D17" s="348"/>
      <c r="E17" s="348"/>
      <c r="F17" s="348">
        <f t="shared" si="0"/>
        <v>0</v>
      </c>
      <c r="G17" s="348">
        <f t="shared" si="1"/>
        <v>0</v>
      </c>
    </row>
    <row r="18" spans="1:7">
      <c r="A18" s="347" t="s">
        <v>74</v>
      </c>
      <c r="B18" s="6" t="s">
        <v>304</v>
      </c>
      <c r="C18" s="351"/>
      <c r="D18" s="351"/>
      <c r="E18" s="351"/>
      <c r="F18" s="351">
        <f t="shared" si="0"/>
        <v>0</v>
      </c>
      <c r="G18" s="351">
        <f t="shared" si="1"/>
        <v>0</v>
      </c>
    </row>
    <row r="19" spans="1:7" ht="13.5" thickBot="1">
      <c r="A19" s="347" t="s">
        <v>75</v>
      </c>
      <c r="B19" s="5" t="s">
        <v>176</v>
      </c>
      <c r="C19" s="351"/>
      <c r="D19" s="351"/>
      <c r="E19" s="351"/>
      <c r="F19" s="351">
        <f t="shared" si="0"/>
        <v>0</v>
      </c>
      <c r="G19" s="351">
        <f t="shared" si="1"/>
        <v>0</v>
      </c>
    </row>
    <row r="20" spans="1:7" ht="21.75" thickBot="1">
      <c r="A20" s="62" t="s">
        <v>6</v>
      </c>
      <c r="B20" s="343" t="s">
        <v>470</v>
      </c>
      <c r="C20" s="344">
        <f>SUM(C21:C23)</f>
        <v>0</v>
      </c>
      <c r="D20" s="344">
        <f>SUM(D21:D23)</f>
        <v>2854456</v>
      </c>
      <c r="E20" s="344">
        <f>SUM(E21:E23)</f>
        <v>0</v>
      </c>
      <c r="F20" s="344">
        <f t="shared" si="0"/>
        <v>2854456</v>
      </c>
      <c r="G20" s="344">
        <f t="shared" si="1"/>
        <v>2854456</v>
      </c>
    </row>
    <row r="21" spans="1:7">
      <c r="A21" s="347" t="s">
        <v>66</v>
      </c>
      <c r="B21" s="7" t="s">
        <v>149</v>
      </c>
      <c r="C21" s="348"/>
      <c r="D21" s="348"/>
      <c r="E21" s="348"/>
      <c r="F21" s="348">
        <f t="shared" si="0"/>
        <v>0</v>
      </c>
      <c r="G21" s="348">
        <f t="shared" si="1"/>
        <v>0</v>
      </c>
    </row>
    <row r="22" spans="1:7">
      <c r="A22" s="347" t="s">
        <v>67</v>
      </c>
      <c r="B22" s="6" t="s">
        <v>471</v>
      </c>
      <c r="C22" s="348"/>
      <c r="D22" s="348"/>
      <c r="E22" s="348"/>
      <c r="F22" s="348">
        <f t="shared" si="0"/>
        <v>0</v>
      </c>
      <c r="G22" s="348">
        <f t="shared" si="1"/>
        <v>0</v>
      </c>
    </row>
    <row r="23" spans="1:7">
      <c r="A23" s="347" t="s">
        <v>68</v>
      </c>
      <c r="B23" s="6" t="s">
        <v>472</v>
      </c>
      <c r="C23" s="348"/>
      <c r="D23" s="348">
        <v>2854456</v>
      </c>
      <c r="E23" s="348"/>
      <c r="F23" s="348">
        <f t="shared" si="0"/>
        <v>2854456</v>
      </c>
      <c r="G23" s="348">
        <f t="shared" si="1"/>
        <v>2854456</v>
      </c>
    </row>
    <row r="24" spans="1:7" ht="13.5" thickBot="1">
      <c r="A24" s="347" t="s">
        <v>69</v>
      </c>
      <c r="B24" s="6" t="s">
        <v>473</v>
      </c>
      <c r="C24" s="348"/>
      <c r="D24" s="348"/>
      <c r="E24" s="348"/>
      <c r="F24" s="348">
        <f t="shared" si="0"/>
        <v>0</v>
      </c>
      <c r="G24" s="348">
        <f t="shared" si="1"/>
        <v>0</v>
      </c>
    </row>
    <row r="25" spans="1:7" ht="13.5" thickBot="1">
      <c r="A25" s="352" t="s">
        <v>7</v>
      </c>
      <c r="B25" s="50" t="s">
        <v>96</v>
      </c>
      <c r="C25" s="353"/>
      <c r="D25" s="353">
        <v>100000</v>
      </c>
      <c r="E25" s="353">
        <v>0</v>
      </c>
      <c r="F25" s="344">
        <f t="shared" si="0"/>
        <v>100000</v>
      </c>
      <c r="G25" s="344">
        <f t="shared" si="1"/>
        <v>100000</v>
      </c>
    </row>
    <row r="26" spans="1:7" ht="21.75" thickBot="1">
      <c r="A26" s="352" t="s">
        <v>8</v>
      </c>
      <c r="B26" s="50" t="s">
        <v>474</v>
      </c>
      <c r="C26" s="344">
        <f>+C27+C28+C29</f>
        <v>0</v>
      </c>
      <c r="D26" s="344">
        <f>+D27+D28+D29</f>
        <v>0</v>
      </c>
      <c r="E26" s="344">
        <f>+E27+E28+E29</f>
        <v>0</v>
      </c>
      <c r="F26" s="344">
        <f t="shared" si="0"/>
        <v>0</v>
      </c>
      <c r="G26" s="344">
        <f t="shared" si="1"/>
        <v>0</v>
      </c>
    </row>
    <row r="27" spans="1:7">
      <c r="A27" s="354" t="s">
        <v>158</v>
      </c>
      <c r="B27" s="355" t="s">
        <v>154</v>
      </c>
      <c r="C27" s="356"/>
      <c r="D27" s="356"/>
      <c r="E27" s="356"/>
      <c r="F27" s="356">
        <f t="shared" si="0"/>
        <v>0</v>
      </c>
      <c r="G27" s="356">
        <f t="shared" si="1"/>
        <v>0</v>
      </c>
    </row>
    <row r="28" spans="1:7">
      <c r="A28" s="354" t="s">
        <v>159</v>
      </c>
      <c r="B28" s="355" t="s">
        <v>471</v>
      </c>
      <c r="C28" s="348"/>
      <c r="D28" s="348"/>
      <c r="E28" s="348"/>
      <c r="F28" s="348">
        <f t="shared" si="0"/>
        <v>0</v>
      </c>
      <c r="G28" s="348">
        <f t="shared" si="1"/>
        <v>0</v>
      </c>
    </row>
    <row r="29" spans="1:7">
      <c r="A29" s="354" t="s">
        <v>160</v>
      </c>
      <c r="B29" s="357" t="s">
        <v>475</v>
      </c>
      <c r="C29" s="348"/>
      <c r="D29" s="348"/>
      <c r="E29" s="348"/>
      <c r="F29" s="348">
        <f t="shared" si="0"/>
        <v>0</v>
      </c>
      <c r="G29" s="348">
        <f t="shared" si="1"/>
        <v>0</v>
      </c>
    </row>
    <row r="30" spans="1:7" ht="13.5" thickBot="1">
      <c r="A30" s="347" t="s">
        <v>161</v>
      </c>
      <c r="B30" s="358" t="s">
        <v>476</v>
      </c>
      <c r="C30" s="359"/>
      <c r="D30" s="359"/>
      <c r="E30" s="359"/>
      <c r="F30" s="359">
        <f t="shared" si="0"/>
        <v>0</v>
      </c>
      <c r="G30" s="359">
        <f t="shared" si="1"/>
        <v>0</v>
      </c>
    </row>
    <row r="31" spans="1:7" ht="13.5" thickBot="1">
      <c r="A31" s="352" t="s">
        <v>9</v>
      </c>
      <c r="B31" s="50" t="s">
        <v>477</v>
      </c>
      <c r="C31" s="344">
        <f>+C32+C33+C34</f>
        <v>0</v>
      </c>
      <c r="D31" s="344">
        <f>+D32+D33+D34</f>
        <v>0</v>
      </c>
      <c r="E31" s="344">
        <f>+E32+E33+E34</f>
        <v>0</v>
      </c>
      <c r="F31" s="344">
        <f t="shared" si="0"/>
        <v>0</v>
      </c>
      <c r="G31" s="344">
        <f t="shared" si="1"/>
        <v>0</v>
      </c>
    </row>
    <row r="32" spans="1:7">
      <c r="A32" s="354" t="s">
        <v>53</v>
      </c>
      <c r="B32" s="355" t="s">
        <v>181</v>
      </c>
      <c r="C32" s="356"/>
      <c r="D32" s="356"/>
      <c r="E32" s="356"/>
      <c r="F32" s="356">
        <f t="shared" si="0"/>
        <v>0</v>
      </c>
      <c r="G32" s="356">
        <f t="shared" si="1"/>
        <v>0</v>
      </c>
    </row>
    <row r="33" spans="1:7" ht="13.5" thickBot="1">
      <c r="A33" s="354" t="s">
        <v>54</v>
      </c>
      <c r="B33" s="357" t="s">
        <v>182</v>
      </c>
      <c r="C33" s="360"/>
      <c r="D33" s="360"/>
      <c r="E33" s="360"/>
      <c r="F33" s="360">
        <f t="shared" si="0"/>
        <v>0</v>
      </c>
      <c r="G33" s="360">
        <f t="shared" si="1"/>
        <v>0</v>
      </c>
    </row>
    <row r="34" spans="1:7" ht="13.5" thickBot="1">
      <c r="A34" s="347" t="s">
        <v>55</v>
      </c>
      <c r="B34" s="358" t="s">
        <v>183</v>
      </c>
      <c r="C34" s="359"/>
      <c r="D34" s="359"/>
      <c r="E34" s="359"/>
      <c r="F34" s="344">
        <f t="shared" si="0"/>
        <v>0</v>
      </c>
      <c r="G34" s="344">
        <f t="shared" si="1"/>
        <v>0</v>
      </c>
    </row>
    <row r="35" spans="1:7" ht="13.5" thickBot="1">
      <c r="A35" s="352" t="s">
        <v>10</v>
      </c>
      <c r="B35" s="50" t="s">
        <v>266</v>
      </c>
      <c r="C35" s="353"/>
      <c r="D35" s="353"/>
      <c r="E35" s="353"/>
      <c r="F35" s="344">
        <f t="shared" si="0"/>
        <v>0</v>
      </c>
      <c r="G35" s="344">
        <f t="shared" si="1"/>
        <v>0</v>
      </c>
    </row>
    <row r="36" spans="1:7" ht="13.5" thickBot="1">
      <c r="A36" s="352" t="s">
        <v>11</v>
      </c>
      <c r="B36" s="50" t="s">
        <v>478</v>
      </c>
      <c r="C36" s="361"/>
      <c r="D36" s="361"/>
      <c r="E36" s="361"/>
      <c r="F36" s="344">
        <f t="shared" si="0"/>
        <v>0</v>
      </c>
      <c r="G36" s="344">
        <f t="shared" si="1"/>
        <v>0</v>
      </c>
    </row>
    <row r="37" spans="1:7" ht="13.5" thickBot="1">
      <c r="A37" s="62" t="s">
        <v>12</v>
      </c>
      <c r="B37" s="50" t="s">
        <v>479</v>
      </c>
      <c r="C37" s="122">
        <f>+C8+C20+C25+C26+C31+C35+C36</f>
        <v>0</v>
      </c>
      <c r="D37" s="122">
        <f>+D8+D20+D25+D26+D31+D35+D36</f>
        <v>2954456</v>
      </c>
      <c r="E37" s="122">
        <f>+E8+E20+E25+E26+E31+E35+E36</f>
        <v>0</v>
      </c>
      <c r="F37" s="344">
        <f t="shared" si="0"/>
        <v>2954456</v>
      </c>
      <c r="G37" s="344">
        <f t="shared" si="1"/>
        <v>2954456</v>
      </c>
    </row>
    <row r="38" spans="1:7" ht="13.5" thickBot="1">
      <c r="A38" s="362" t="s">
        <v>13</v>
      </c>
      <c r="B38" s="50" t="s">
        <v>480</v>
      </c>
      <c r="C38" s="122">
        <f>+C39+C40+C41</f>
        <v>79395271</v>
      </c>
      <c r="D38" s="122">
        <f>+D39+D40+D41</f>
        <v>0</v>
      </c>
      <c r="E38" s="122">
        <f>+E39+E40+E41</f>
        <v>2007500</v>
      </c>
      <c r="F38" s="122">
        <f>+F39+F40+F41</f>
        <v>2007500</v>
      </c>
      <c r="G38" s="344">
        <f t="shared" si="1"/>
        <v>81402771</v>
      </c>
    </row>
    <row r="39" spans="1:7">
      <c r="A39" s="354" t="s">
        <v>481</v>
      </c>
      <c r="B39" s="355" t="s">
        <v>131</v>
      </c>
      <c r="C39" s="356">
        <v>625815</v>
      </c>
      <c r="D39" s="356">
        <v>-625815</v>
      </c>
      <c r="E39" s="356">
        <v>0</v>
      </c>
      <c r="F39" s="356">
        <f t="shared" si="0"/>
        <v>-625815</v>
      </c>
      <c r="G39" s="356">
        <f t="shared" si="1"/>
        <v>0</v>
      </c>
    </row>
    <row r="40" spans="1:7">
      <c r="A40" s="354" t="s">
        <v>482</v>
      </c>
      <c r="B40" s="357" t="s">
        <v>483</v>
      </c>
      <c r="C40" s="360"/>
      <c r="D40" s="360"/>
      <c r="E40" s="360"/>
      <c r="F40" s="360">
        <f t="shared" si="0"/>
        <v>0</v>
      </c>
      <c r="G40" s="360">
        <f t="shared" si="1"/>
        <v>0</v>
      </c>
    </row>
    <row r="41" spans="1:7" ht="13.5" thickBot="1">
      <c r="A41" s="347" t="s">
        <v>484</v>
      </c>
      <c r="B41" s="358" t="s">
        <v>485</v>
      </c>
      <c r="C41" s="359">
        <v>78769456</v>
      </c>
      <c r="D41" s="359">
        <v>625815</v>
      </c>
      <c r="E41" s="359">
        <v>2007500</v>
      </c>
      <c r="F41" s="359">
        <f t="shared" si="0"/>
        <v>2633315</v>
      </c>
      <c r="G41" s="359">
        <f t="shared" si="1"/>
        <v>81402771</v>
      </c>
    </row>
    <row r="42" spans="1:7" ht="13.5" thickBot="1">
      <c r="A42" s="362" t="s">
        <v>14</v>
      </c>
      <c r="B42" s="363" t="s">
        <v>486</v>
      </c>
      <c r="C42" s="364">
        <f>+C37+C38</f>
        <v>79395271</v>
      </c>
      <c r="D42" s="364">
        <f>+D37+D38</f>
        <v>2954456</v>
      </c>
      <c r="E42" s="364">
        <f>+E37+E38</f>
        <v>2007500</v>
      </c>
      <c r="F42" s="344">
        <f t="shared" si="0"/>
        <v>4961956</v>
      </c>
      <c r="G42" s="376">
        <f>F42+C42</f>
        <v>84357227</v>
      </c>
    </row>
    <row r="43" spans="1:7" ht="15">
      <c r="A43" s="72"/>
      <c r="B43" s="73"/>
      <c r="C43" s="123"/>
      <c r="D43" s="350"/>
      <c r="E43" s="350"/>
      <c r="F43" s="350"/>
      <c r="G43" s="375"/>
    </row>
    <row r="44" spans="1:7" ht="13.5" thickBot="1">
      <c r="A44" s="365"/>
      <c r="B44" s="366"/>
      <c r="C44" s="367"/>
      <c r="D44" s="368"/>
      <c r="E44" s="368"/>
      <c r="F44" s="368"/>
      <c r="G44" s="375"/>
    </row>
    <row r="45" spans="1:7" ht="13.5" thickBot="1">
      <c r="A45" s="396" t="s">
        <v>38</v>
      </c>
      <c r="B45" s="397"/>
      <c r="C45" s="397"/>
      <c r="D45" s="397"/>
      <c r="E45" s="397"/>
      <c r="F45" s="397"/>
      <c r="G45" s="398"/>
    </row>
    <row r="46" spans="1:7" ht="13.5" thickBot="1">
      <c r="A46" s="352" t="s">
        <v>5</v>
      </c>
      <c r="B46" s="50" t="s">
        <v>487</v>
      </c>
      <c r="C46" s="344">
        <f>SUM(C47:C51)</f>
        <v>79268271</v>
      </c>
      <c r="D46" s="344">
        <f>SUM(D47:D51)</f>
        <v>2954456</v>
      </c>
      <c r="E46" s="344">
        <f>SUM(E47:E51)</f>
        <v>2007500</v>
      </c>
      <c r="F46" s="344">
        <f>SUM(F47:F51)</f>
        <v>4961956</v>
      </c>
      <c r="G46" s="344">
        <f t="shared" si="1"/>
        <v>84230227</v>
      </c>
    </row>
    <row r="47" spans="1:7">
      <c r="A47" s="347" t="s">
        <v>60</v>
      </c>
      <c r="B47" s="7" t="s">
        <v>34</v>
      </c>
      <c r="C47" s="356">
        <v>57699640</v>
      </c>
      <c r="D47" s="356">
        <v>2074360</v>
      </c>
      <c r="E47" s="356">
        <v>1676300</v>
      </c>
      <c r="F47" s="356">
        <f>D47+E47</f>
        <v>3750660</v>
      </c>
      <c r="G47" s="356">
        <f t="shared" si="1"/>
        <v>61450300</v>
      </c>
    </row>
    <row r="48" spans="1:7">
      <c r="A48" s="347" t="s">
        <v>61</v>
      </c>
      <c r="B48" s="6" t="s">
        <v>105</v>
      </c>
      <c r="C48" s="369">
        <v>12280831</v>
      </c>
      <c r="D48" s="369">
        <v>600096</v>
      </c>
      <c r="E48" s="369">
        <v>100000</v>
      </c>
      <c r="F48" s="356">
        <f>D48+E48</f>
        <v>700096</v>
      </c>
      <c r="G48" s="369">
        <f t="shared" si="1"/>
        <v>12980927</v>
      </c>
    </row>
    <row r="49" spans="1:7">
      <c r="A49" s="347" t="s">
        <v>62</v>
      </c>
      <c r="B49" s="6" t="s">
        <v>79</v>
      </c>
      <c r="C49" s="369">
        <v>9287800</v>
      </c>
      <c r="D49" s="369">
        <v>280000</v>
      </c>
      <c r="E49" s="369">
        <v>231200</v>
      </c>
      <c r="F49" s="356">
        <f>D49+E49</f>
        <v>511200</v>
      </c>
      <c r="G49" s="369">
        <f t="shared" si="1"/>
        <v>9799000</v>
      </c>
    </row>
    <row r="50" spans="1:7">
      <c r="A50" s="347" t="s">
        <v>63</v>
      </c>
      <c r="B50" s="6" t="s">
        <v>106</v>
      </c>
      <c r="C50" s="369"/>
      <c r="D50" s="369"/>
      <c r="E50" s="369"/>
      <c r="F50" s="356">
        <f>D50+E50</f>
        <v>0</v>
      </c>
      <c r="G50" s="369">
        <f t="shared" si="1"/>
        <v>0</v>
      </c>
    </row>
    <row r="51" spans="1:7" ht="13.5" thickBot="1">
      <c r="A51" s="347" t="s">
        <v>80</v>
      </c>
      <c r="B51" s="6" t="s">
        <v>107</v>
      </c>
      <c r="C51" s="369"/>
      <c r="D51" s="369"/>
      <c r="E51" s="369"/>
      <c r="F51" s="356">
        <f>D51+E51</f>
        <v>0</v>
      </c>
      <c r="G51" s="369">
        <f t="shared" si="1"/>
        <v>0</v>
      </c>
    </row>
    <row r="52" spans="1:7" ht="13.5" thickBot="1">
      <c r="A52" s="352" t="s">
        <v>6</v>
      </c>
      <c r="B52" s="50" t="s">
        <v>488</v>
      </c>
      <c r="C52" s="344">
        <f>SUM(C53:C55)</f>
        <v>127000</v>
      </c>
      <c r="D52" s="344">
        <f>SUM(D53:D55)</f>
        <v>0</v>
      </c>
      <c r="E52" s="344">
        <f>SUM(E53:E55)</f>
        <v>0</v>
      </c>
      <c r="F52" s="344">
        <f>SUM(F53:F55)</f>
        <v>0</v>
      </c>
      <c r="G52" s="344">
        <f t="shared" si="1"/>
        <v>127000</v>
      </c>
    </row>
    <row r="53" spans="1:7">
      <c r="A53" s="347" t="s">
        <v>66</v>
      </c>
      <c r="B53" s="7" t="s">
        <v>124</v>
      </c>
      <c r="C53" s="356">
        <v>127000</v>
      </c>
      <c r="D53" s="356"/>
      <c r="E53" s="356"/>
      <c r="F53" s="356"/>
      <c r="G53" s="356">
        <f t="shared" si="1"/>
        <v>127000</v>
      </c>
    </row>
    <row r="54" spans="1:7">
      <c r="A54" s="347" t="s">
        <v>67</v>
      </c>
      <c r="B54" s="6" t="s">
        <v>109</v>
      </c>
      <c r="C54" s="369"/>
      <c r="D54" s="369"/>
      <c r="E54" s="369"/>
      <c r="F54" s="369"/>
      <c r="G54" s="369">
        <f t="shared" si="1"/>
        <v>0</v>
      </c>
    </row>
    <row r="55" spans="1:7">
      <c r="A55" s="347" t="s">
        <v>68</v>
      </c>
      <c r="B55" s="6" t="s">
        <v>489</v>
      </c>
      <c r="C55" s="369"/>
      <c r="D55" s="369"/>
      <c r="E55" s="369"/>
      <c r="F55" s="369"/>
      <c r="G55" s="369">
        <f t="shared" si="1"/>
        <v>0</v>
      </c>
    </row>
    <row r="56" spans="1:7" ht="13.5" thickBot="1">
      <c r="A56" s="347" t="s">
        <v>69</v>
      </c>
      <c r="B56" s="6" t="s">
        <v>490</v>
      </c>
      <c r="C56" s="369"/>
      <c r="D56" s="369"/>
      <c r="E56" s="369"/>
      <c r="F56" s="369"/>
      <c r="G56" s="369">
        <f t="shared" si="1"/>
        <v>0</v>
      </c>
    </row>
    <row r="57" spans="1:7" ht="13.5" thickBot="1">
      <c r="A57" s="352" t="s">
        <v>7</v>
      </c>
      <c r="B57" s="50" t="s">
        <v>491</v>
      </c>
      <c r="C57" s="353"/>
      <c r="D57" s="353"/>
      <c r="E57" s="353"/>
      <c r="F57" s="353"/>
      <c r="G57" s="353">
        <f t="shared" si="1"/>
        <v>0</v>
      </c>
    </row>
    <row r="58" spans="1:7" ht="13.5" thickBot="1">
      <c r="A58" s="352" t="s">
        <v>8</v>
      </c>
      <c r="B58" s="370" t="s">
        <v>492</v>
      </c>
      <c r="C58" s="371">
        <f>+C46+C52+C57</f>
        <v>79395271</v>
      </c>
      <c r="D58" s="371">
        <f>+D46+D52+D57</f>
        <v>2954456</v>
      </c>
      <c r="E58" s="371">
        <f>+E46+E52+E57</f>
        <v>2007500</v>
      </c>
      <c r="F58" s="371">
        <f>+F46+F52+F57</f>
        <v>4961956</v>
      </c>
      <c r="G58" s="371">
        <f t="shared" si="1"/>
        <v>84357227</v>
      </c>
    </row>
    <row r="59" spans="1:7" ht="13.5" thickBot="1">
      <c r="A59" s="372"/>
      <c r="B59" s="368"/>
      <c r="C59" s="373"/>
      <c r="D59" s="373"/>
      <c r="E59" s="373"/>
      <c r="F59" s="373"/>
      <c r="G59" s="373">
        <f t="shared" si="1"/>
        <v>0</v>
      </c>
    </row>
    <row r="60" spans="1:7" ht="13.5" thickBot="1">
      <c r="A60" s="74" t="s">
        <v>376</v>
      </c>
      <c r="B60" s="75"/>
      <c r="C60" s="374">
        <v>17</v>
      </c>
      <c r="D60" s="374"/>
      <c r="E60" s="374"/>
      <c r="F60" s="374"/>
      <c r="G60" s="374">
        <f t="shared" si="1"/>
        <v>17</v>
      </c>
    </row>
    <row r="61" spans="1:7" ht="13.5" thickBot="1">
      <c r="A61" s="74" t="s">
        <v>120</v>
      </c>
      <c r="B61" s="75"/>
      <c r="C61" s="374">
        <v>0</v>
      </c>
      <c r="D61" s="344">
        <v>0</v>
      </c>
      <c r="E61" s="344">
        <v>0</v>
      </c>
      <c r="F61" s="344">
        <v>0</v>
      </c>
      <c r="G61" s="344">
        <f t="shared" si="1"/>
        <v>0</v>
      </c>
    </row>
  </sheetData>
  <sheetProtection formatCells="0"/>
  <mergeCells count="4">
    <mergeCell ref="B2:D2"/>
    <mergeCell ref="B3:D3"/>
    <mergeCell ref="A7:G7"/>
    <mergeCell ref="A45:G45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G158"/>
  <sheetViews>
    <sheetView zoomScaleSheetLayoutView="100" workbookViewId="0">
      <selection activeCell="E6" sqref="E6"/>
    </sheetView>
  </sheetViews>
  <sheetFormatPr defaultRowHeight="12.75"/>
  <cols>
    <col min="1" max="1" width="12.5" style="130" customWidth="1"/>
    <col min="2" max="2" width="62" style="131" customWidth="1"/>
    <col min="3" max="3" width="14.83203125" style="132" customWidth="1"/>
    <col min="4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thickBot="1">
      <c r="A1" s="67"/>
      <c r="B1" s="68"/>
      <c r="G1" s="234" t="s">
        <v>463</v>
      </c>
    </row>
    <row r="2" spans="1:7" s="43" customFormat="1" ht="21" customHeight="1" thickBot="1">
      <c r="A2" s="235" t="s">
        <v>41</v>
      </c>
      <c r="B2" s="399" t="s">
        <v>493</v>
      </c>
      <c r="C2" s="399"/>
      <c r="D2" s="400"/>
      <c r="E2" s="266"/>
      <c r="F2" s="289"/>
      <c r="G2" s="341" t="s">
        <v>39</v>
      </c>
    </row>
    <row r="3" spans="1:7" s="43" customFormat="1" ht="36.75" thickBot="1">
      <c r="A3" s="235" t="s">
        <v>118</v>
      </c>
      <c r="B3" s="401" t="s">
        <v>377</v>
      </c>
      <c r="C3" s="401"/>
      <c r="D3" s="402"/>
      <c r="E3" s="266"/>
      <c r="F3" s="289"/>
      <c r="G3" s="342" t="s">
        <v>36</v>
      </c>
    </row>
    <row r="4" spans="1:7" s="44" customFormat="1" ht="15.95" customHeight="1" thickBot="1">
      <c r="A4" s="69"/>
      <c r="B4" s="69"/>
      <c r="C4" s="70"/>
      <c r="G4" s="258" t="s">
        <v>444</v>
      </c>
    </row>
    <row r="5" spans="1:7" ht="40.5" customHeight="1" thickBot="1">
      <c r="A5" s="144" t="s">
        <v>119</v>
      </c>
      <c r="B5" s="71" t="s">
        <v>443</v>
      </c>
      <c r="C5" s="328" t="s">
        <v>380</v>
      </c>
      <c r="D5" s="329" t="s">
        <v>456</v>
      </c>
      <c r="E5" s="317" t="s">
        <v>508</v>
      </c>
      <c r="F5" s="329" t="s">
        <v>452</v>
      </c>
      <c r="G5" s="319" t="s">
        <v>509</v>
      </c>
    </row>
    <row r="6" spans="1:7" s="41" customFormat="1" ht="12.95" customHeight="1" thickBot="1">
      <c r="A6" s="62" t="s">
        <v>355</v>
      </c>
      <c r="B6" s="63" t="s">
        <v>356</v>
      </c>
      <c r="C6" s="325" t="s">
        <v>357</v>
      </c>
      <c r="D6" s="326" t="s">
        <v>359</v>
      </c>
      <c r="E6" s="326" t="s">
        <v>358</v>
      </c>
      <c r="F6" s="326" t="s">
        <v>458</v>
      </c>
      <c r="G6" s="327" t="s">
        <v>459</v>
      </c>
    </row>
    <row r="7" spans="1:7" s="41" customFormat="1" ht="15.95" customHeight="1" thickBot="1">
      <c r="A7" s="396" t="s">
        <v>37</v>
      </c>
      <c r="B7" s="397"/>
      <c r="C7" s="397"/>
      <c r="D7" s="397"/>
      <c r="E7" s="397"/>
      <c r="F7" s="397"/>
      <c r="G7" s="398"/>
    </row>
    <row r="8" spans="1:7" s="41" customFormat="1" ht="12" customHeight="1" thickBot="1">
      <c r="A8" s="62" t="s">
        <v>5</v>
      </c>
      <c r="B8" s="343" t="s">
        <v>467</v>
      </c>
      <c r="C8" s="344">
        <f>SUM(C9:C19)</f>
        <v>0</v>
      </c>
      <c r="D8" s="344">
        <f>SUM(D9:D19)</f>
        <v>0</v>
      </c>
      <c r="E8" s="344">
        <f>SUM(E9:E19)</f>
        <v>0</v>
      </c>
      <c r="F8" s="344">
        <f>E8+D8</f>
        <v>0</v>
      </c>
      <c r="G8" s="344">
        <f>F8+C8</f>
        <v>0</v>
      </c>
    </row>
    <row r="9" spans="1:7" s="45" customFormat="1" ht="12" customHeight="1">
      <c r="A9" s="345" t="s">
        <v>60</v>
      </c>
      <c r="B9" s="8" t="s">
        <v>167</v>
      </c>
      <c r="C9" s="346"/>
      <c r="D9" s="346"/>
      <c r="E9" s="346"/>
      <c r="F9" s="346">
        <f t="shared" ref="F9:F42" si="0">E9+D9</f>
        <v>0</v>
      </c>
      <c r="G9" s="346">
        <f t="shared" ref="G9:G61" si="1">F9+C9</f>
        <v>0</v>
      </c>
    </row>
    <row r="10" spans="1:7" s="46" customFormat="1" ht="12" customHeight="1">
      <c r="A10" s="347" t="s">
        <v>61</v>
      </c>
      <c r="B10" s="6" t="s">
        <v>168</v>
      </c>
      <c r="C10" s="348"/>
      <c r="D10" s="348"/>
      <c r="E10" s="348"/>
      <c r="F10" s="348">
        <f t="shared" si="0"/>
        <v>0</v>
      </c>
      <c r="G10" s="348">
        <f t="shared" si="1"/>
        <v>0</v>
      </c>
    </row>
    <row r="11" spans="1:7" s="46" customFormat="1" ht="12" customHeight="1">
      <c r="A11" s="347" t="s">
        <v>62</v>
      </c>
      <c r="B11" s="6" t="s">
        <v>169</v>
      </c>
      <c r="C11" s="348"/>
      <c r="D11" s="348"/>
      <c r="E11" s="348"/>
      <c r="F11" s="348">
        <f t="shared" si="0"/>
        <v>0</v>
      </c>
      <c r="G11" s="348">
        <f t="shared" si="1"/>
        <v>0</v>
      </c>
    </row>
    <row r="12" spans="1:7" s="46" customFormat="1" ht="12" customHeight="1">
      <c r="A12" s="347" t="s">
        <v>63</v>
      </c>
      <c r="B12" s="6" t="s">
        <v>170</v>
      </c>
      <c r="C12" s="348"/>
      <c r="D12" s="348"/>
      <c r="E12" s="348"/>
      <c r="F12" s="348">
        <f t="shared" si="0"/>
        <v>0</v>
      </c>
      <c r="G12" s="348">
        <f t="shared" si="1"/>
        <v>0</v>
      </c>
    </row>
    <row r="13" spans="1:7" s="46" customFormat="1" ht="12" customHeight="1">
      <c r="A13" s="347" t="s">
        <v>80</v>
      </c>
      <c r="B13" s="6" t="s">
        <v>171</v>
      </c>
      <c r="C13" s="348"/>
      <c r="D13" s="348"/>
      <c r="E13" s="348"/>
      <c r="F13" s="348">
        <f t="shared" si="0"/>
        <v>0</v>
      </c>
      <c r="G13" s="348">
        <f t="shared" si="1"/>
        <v>0</v>
      </c>
    </row>
    <row r="14" spans="1:7" s="45" customFormat="1" ht="12" customHeight="1">
      <c r="A14" s="347" t="s">
        <v>64</v>
      </c>
      <c r="B14" s="6" t="s">
        <v>468</v>
      </c>
      <c r="C14" s="348"/>
      <c r="D14" s="348"/>
      <c r="E14" s="348"/>
      <c r="F14" s="348">
        <f t="shared" si="0"/>
        <v>0</v>
      </c>
      <c r="G14" s="348">
        <f t="shared" si="1"/>
        <v>0</v>
      </c>
    </row>
    <row r="15" spans="1:7" s="45" customFormat="1" ht="12" customHeight="1">
      <c r="A15" s="347" t="s">
        <v>65</v>
      </c>
      <c r="B15" s="5" t="s">
        <v>469</v>
      </c>
      <c r="C15" s="348"/>
      <c r="D15" s="348"/>
      <c r="E15" s="348"/>
      <c r="F15" s="348">
        <f t="shared" si="0"/>
        <v>0</v>
      </c>
      <c r="G15" s="348">
        <f t="shared" si="1"/>
        <v>0</v>
      </c>
    </row>
    <row r="16" spans="1:7" s="45" customFormat="1" ht="12" customHeight="1">
      <c r="A16" s="347" t="s">
        <v>72</v>
      </c>
      <c r="B16" s="6" t="s">
        <v>174</v>
      </c>
      <c r="C16" s="349"/>
      <c r="D16" s="349"/>
      <c r="E16" s="349"/>
      <c r="F16" s="349">
        <f t="shared" si="0"/>
        <v>0</v>
      </c>
      <c r="G16" s="349">
        <f t="shared" si="1"/>
        <v>0</v>
      </c>
    </row>
    <row r="17" spans="1:7" s="45" customFormat="1" ht="12" customHeight="1">
      <c r="A17" s="347" t="s">
        <v>73</v>
      </c>
      <c r="B17" s="6" t="s">
        <v>175</v>
      </c>
      <c r="C17" s="348"/>
      <c r="D17" s="348"/>
      <c r="E17" s="348"/>
      <c r="F17" s="348">
        <f t="shared" si="0"/>
        <v>0</v>
      </c>
      <c r="G17" s="348">
        <f t="shared" si="1"/>
        <v>0</v>
      </c>
    </row>
    <row r="18" spans="1:7" s="45" customFormat="1" ht="12" customHeight="1">
      <c r="A18" s="347" t="s">
        <v>74</v>
      </c>
      <c r="B18" s="6" t="s">
        <v>304</v>
      </c>
      <c r="C18" s="351"/>
      <c r="D18" s="351"/>
      <c r="E18" s="351"/>
      <c r="F18" s="351">
        <f t="shared" si="0"/>
        <v>0</v>
      </c>
      <c r="G18" s="351">
        <f t="shared" si="1"/>
        <v>0</v>
      </c>
    </row>
    <row r="19" spans="1:7" s="45" customFormat="1" ht="12" customHeight="1" thickBot="1">
      <c r="A19" s="347" t="s">
        <v>75</v>
      </c>
      <c r="B19" s="5" t="s">
        <v>176</v>
      </c>
      <c r="C19" s="351"/>
      <c r="D19" s="351"/>
      <c r="E19" s="351"/>
      <c r="F19" s="351">
        <f t="shared" si="0"/>
        <v>0</v>
      </c>
      <c r="G19" s="351">
        <f t="shared" si="1"/>
        <v>0</v>
      </c>
    </row>
    <row r="20" spans="1:7" s="45" customFormat="1" ht="12" customHeight="1" thickBot="1">
      <c r="A20" s="62" t="s">
        <v>6</v>
      </c>
      <c r="B20" s="343" t="s">
        <v>470</v>
      </c>
      <c r="C20" s="344">
        <f>SUM(C21:C23)</f>
        <v>0</v>
      </c>
      <c r="D20" s="344">
        <f>SUM(D21:D23)</f>
        <v>2854456</v>
      </c>
      <c r="E20" s="344">
        <f>SUM(E21:E23)</f>
        <v>0</v>
      </c>
      <c r="F20" s="344">
        <f t="shared" si="0"/>
        <v>2854456</v>
      </c>
      <c r="G20" s="344">
        <f t="shared" si="1"/>
        <v>2854456</v>
      </c>
    </row>
    <row r="21" spans="1:7" s="46" customFormat="1" ht="12" customHeight="1">
      <c r="A21" s="347" t="s">
        <v>66</v>
      </c>
      <c r="B21" s="7" t="s">
        <v>149</v>
      </c>
      <c r="C21" s="348"/>
      <c r="D21" s="348"/>
      <c r="E21" s="348"/>
      <c r="F21" s="348">
        <f t="shared" si="0"/>
        <v>0</v>
      </c>
      <c r="G21" s="348">
        <f t="shared" si="1"/>
        <v>0</v>
      </c>
    </row>
    <row r="22" spans="1:7" s="46" customFormat="1" ht="12" customHeight="1">
      <c r="A22" s="347" t="s">
        <v>67</v>
      </c>
      <c r="B22" s="6" t="s">
        <v>471</v>
      </c>
      <c r="C22" s="348"/>
      <c r="D22" s="348"/>
      <c r="E22" s="348"/>
      <c r="F22" s="348">
        <f t="shared" si="0"/>
        <v>0</v>
      </c>
      <c r="G22" s="348">
        <f t="shared" si="1"/>
        <v>0</v>
      </c>
    </row>
    <row r="23" spans="1:7" s="46" customFormat="1" ht="12" customHeight="1">
      <c r="A23" s="347" t="s">
        <v>68</v>
      </c>
      <c r="B23" s="6" t="s">
        <v>472</v>
      </c>
      <c r="C23" s="348"/>
      <c r="D23" s="348">
        <v>2854456</v>
      </c>
      <c r="E23" s="348"/>
      <c r="F23" s="348">
        <f t="shared" si="0"/>
        <v>2854456</v>
      </c>
      <c r="G23" s="348">
        <f t="shared" si="1"/>
        <v>2854456</v>
      </c>
    </row>
    <row r="24" spans="1:7" s="45" customFormat="1" ht="12" customHeight="1" thickBot="1">
      <c r="A24" s="347" t="s">
        <v>69</v>
      </c>
      <c r="B24" s="6" t="s">
        <v>473</v>
      </c>
      <c r="C24" s="348"/>
      <c r="D24" s="348"/>
      <c r="E24" s="348"/>
      <c r="F24" s="348">
        <f t="shared" si="0"/>
        <v>0</v>
      </c>
      <c r="G24" s="348">
        <f t="shared" si="1"/>
        <v>0</v>
      </c>
    </row>
    <row r="25" spans="1:7" s="46" customFormat="1" ht="12" customHeight="1" thickBot="1">
      <c r="A25" s="352" t="s">
        <v>7</v>
      </c>
      <c r="B25" s="50" t="s">
        <v>96</v>
      </c>
      <c r="C25" s="353"/>
      <c r="D25" s="353">
        <v>100000</v>
      </c>
      <c r="E25" s="353"/>
      <c r="F25" s="344">
        <f t="shared" si="0"/>
        <v>100000</v>
      </c>
      <c r="G25" s="344">
        <f t="shared" si="1"/>
        <v>100000</v>
      </c>
    </row>
    <row r="26" spans="1:7" s="46" customFormat="1" ht="12" customHeight="1" thickBot="1">
      <c r="A26" s="352" t="s">
        <v>8</v>
      </c>
      <c r="B26" s="50" t="s">
        <v>474</v>
      </c>
      <c r="C26" s="344">
        <f>+C27+C28+C29</f>
        <v>0</v>
      </c>
      <c r="D26" s="344">
        <f>+D27+D28+D29</f>
        <v>0</v>
      </c>
      <c r="E26" s="344">
        <f>+E27+E28+E29</f>
        <v>0</v>
      </c>
      <c r="F26" s="344">
        <f t="shared" si="0"/>
        <v>0</v>
      </c>
      <c r="G26" s="344">
        <f t="shared" si="1"/>
        <v>0</v>
      </c>
    </row>
    <row r="27" spans="1:7" s="46" customFormat="1" ht="12" customHeight="1">
      <c r="A27" s="354" t="s">
        <v>158</v>
      </c>
      <c r="B27" s="355" t="s">
        <v>154</v>
      </c>
      <c r="C27" s="356"/>
      <c r="D27" s="356"/>
      <c r="E27" s="356"/>
      <c r="F27" s="356">
        <f t="shared" si="0"/>
        <v>0</v>
      </c>
      <c r="G27" s="356">
        <f t="shared" si="1"/>
        <v>0</v>
      </c>
    </row>
    <row r="28" spans="1:7" s="46" customFormat="1" ht="12" customHeight="1">
      <c r="A28" s="354" t="s">
        <v>159</v>
      </c>
      <c r="B28" s="355" t="s">
        <v>471</v>
      </c>
      <c r="C28" s="348"/>
      <c r="D28" s="348"/>
      <c r="E28" s="348"/>
      <c r="F28" s="348">
        <f t="shared" si="0"/>
        <v>0</v>
      </c>
      <c r="G28" s="348">
        <f t="shared" si="1"/>
        <v>0</v>
      </c>
    </row>
    <row r="29" spans="1:7" s="46" customFormat="1" ht="12" customHeight="1">
      <c r="A29" s="354" t="s">
        <v>160</v>
      </c>
      <c r="B29" s="357" t="s">
        <v>475</v>
      </c>
      <c r="C29" s="348"/>
      <c r="D29" s="348"/>
      <c r="E29" s="348"/>
      <c r="F29" s="348">
        <f t="shared" si="0"/>
        <v>0</v>
      </c>
      <c r="G29" s="348">
        <f t="shared" si="1"/>
        <v>0</v>
      </c>
    </row>
    <row r="30" spans="1:7" s="46" customFormat="1" ht="12" customHeight="1" thickBot="1">
      <c r="A30" s="347" t="s">
        <v>161</v>
      </c>
      <c r="B30" s="358" t="s">
        <v>476</v>
      </c>
      <c r="C30" s="359"/>
      <c r="D30" s="359"/>
      <c r="E30" s="359"/>
      <c r="F30" s="359">
        <f t="shared" si="0"/>
        <v>0</v>
      </c>
      <c r="G30" s="359">
        <f t="shared" si="1"/>
        <v>0</v>
      </c>
    </row>
    <row r="31" spans="1:7" s="46" customFormat="1" ht="12" customHeight="1" thickBot="1">
      <c r="A31" s="352" t="s">
        <v>9</v>
      </c>
      <c r="B31" s="50" t="s">
        <v>477</v>
      </c>
      <c r="C31" s="344">
        <f>+C32+C33+C34</f>
        <v>0</v>
      </c>
      <c r="D31" s="344">
        <f>+D32+D33+D34</f>
        <v>0</v>
      </c>
      <c r="E31" s="344">
        <f>+E32+E33+E34</f>
        <v>0</v>
      </c>
      <c r="F31" s="344">
        <f t="shared" si="0"/>
        <v>0</v>
      </c>
      <c r="G31" s="344">
        <f t="shared" si="1"/>
        <v>0</v>
      </c>
    </row>
    <row r="32" spans="1:7" s="46" customFormat="1" ht="12" customHeight="1">
      <c r="A32" s="354" t="s">
        <v>53</v>
      </c>
      <c r="B32" s="355" t="s">
        <v>181</v>
      </c>
      <c r="C32" s="356"/>
      <c r="D32" s="356"/>
      <c r="E32" s="356"/>
      <c r="F32" s="356">
        <f t="shared" si="0"/>
        <v>0</v>
      </c>
      <c r="G32" s="356">
        <f t="shared" si="1"/>
        <v>0</v>
      </c>
    </row>
    <row r="33" spans="1:7" s="46" customFormat="1" ht="12" customHeight="1" thickBot="1">
      <c r="A33" s="354" t="s">
        <v>54</v>
      </c>
      <c r="B33" s="357" t="s">
        <v>182</v>
      </c>
      <c r="C33" s="360"/>
      <c r="D33" s="360"/>
      <c r="E33" s="360"/>
      <c r="F33" s="360">
        <f t="shared" si="0"/>
        <v>0</v>
      </c>
      <c r="G33" s="360">
        <f t="shared" si="1"/>
        <v>0</v>
      </c>
    </row>
    <row r="34" spans="1:7" s="46" customFormat="1" ht="12" customHeight="1" thickBot="1">
      <c r="A34" s="347" t="s">
        <v>55</v>
      </c>
      <c r="B34" s="358" t="s">
        <v>183</v>
      </c>
      <c r="C34" s="359"/>
      <c r="D34" s="359"/>
      <c r="E34" s="359"/>
      <c r="F34" s="344">
        <f t="shared" si="0"/>
        <v>0</v>
      </c>
      <c r="G34" s="344">
        <f t="shared" si="1"/>
        <v>0</v>
      </c>
    </row>
    <row r="35" spans="1:7" s="46" customFormat="1" ht="12" customHeight="1" thickBot="1">
      <c r="A35" s="352" t="s">
        <v>10</v>
      </c>
      <c r="B35" s="50" t="s">
        <v>266</v>
      </c>
      <c r="C35" s="353"/>
      <c r="D35" s="353"/>
      <c r="E35" s="353"/>
      <c r="F35" s="344">
        <f t="shared" si="0"/>
        <v>0</v>
      </c>
      <c r="G35" s="344">
        <f t="shared" si="1"/>
        <v>0</v>
      </c>
    </row>
    <row r="36" spans="1:7" s="46" customFormat="1" ht="12" customHeight="1" thickBot="1">
      <c r="A36" s="352" t="s">
        <v>11</v>
      </c>
      <c r="B36" s="50" t="s">
        <v>478</v>
      </c>
      <c r="C36" s="361"/>
      <c r="D36" s="361"/>
      <c r="E36" s="361"/>
      <c r="F36" s="344">
        <f t="shared" si="0"/>
        <v>0</v>
      </c>
      <c r="G36" s="344">
        <f t="shared" si="1"/>
        <v>0</v>
      </c>
    </row>
    <row r="37" spans="1:7" s="46" customFormat="1" ht="12" customHeight="1" thickBot="1">
      <c r="A37" s="62" t="s">
        <v>12</v>
      </c>
      <c r="B37" s="50" t="s">
        <v>479</v>
      </c>
      <c r="C37" s="122">
        <f>+C8+C20+C25+C26+C31+C35+C36</f>
        <v>0</v>
      </c>
      <c r="D37" s="122">
        <f>+D8+D20+D25+D26+D31+D35+D36</f>
        <v>2954456</v>
      </c>
      <c r="E37" s="122">
        <f>+E8+E20+E25+E26+E31+E35+E36</f>
        <v>0</v>
      </c>
      <c r="F37" s="344">
        <f t="shared" si="0"/>
        <v>2954456</v>
      </c>
      <c r="G37" s="344">
        <f t="shared" si="1"/>
        <v>2954456</v>
      </c>
    </row>
    <row r="38" spans="1:7" s="46" customFormat="1" ht="12" customHeight="1" thickBot="1">
      <c r="A38" s="362" t="s">
        <v>13</v>
      </c>
      <c r="B38" s="50" t="s">
        <v>480</v>
      </c>
      <c r="C38" s="122">
        <f>+C39+C40+C41</f>
        <v>79395271</v>
      </c>
      <c r="D38" s="122">
        <f>+D39+D40+D41</f>
        <v>0</v>
      </c>
      <c r="E38" s="122">
        <f>+E39+E40+E41</f>
        <v>2007500</v>
      </c>
      <c r="F38" s="122">
        <f>+F39+F40+F41</f>
        <v>2007500</v>
      </c>
      <c r="G38" s="344">
        <f t="shared" si="1"/>
        <v>81402771</v>
      </c>
    </row>
    <row r="39" spans="1:7" s="46" customFormat="1" ht="12" customHeight="1">
      <c r="A39" s="354" t="s">
        <v>481</v>
      </c>
      <c r="B39" s="355" t="s">
        <v>131</v>
      </c>
      <c r="C39" s="356">
        <v>625815</v>
      </c>
      <c r="D39" s="356">
        <v>-625815</v>
      </c>
      <c r="E39" s="356"/>
      <c r="F39" s="356">
        <f t="shared" si="0"/>
        <v>-625815</v>
      </c>
      <c r="G39" s="356">
        <f t="shared" si="1"/>
        <v>0</v>
      </c>
    </row>
    <row r="40" spans="1:7" s="46" customFormat="1" ht="12" customHeight="1">
      <c r="A40" s="354" t="s">
        <v>482</v>
      </c>
      <c r="B40" s="357" t="s">
        <v>483</v>
      </c>
      <c r="C40" s="360"/>
      <c r="D40" s="360"/>
      <c r="E40" s="360"/>
      <c r="F40" s="356">
        <f t="shared" si="0"/>
        <v>0</v>
      </c>
      <c r="G40" s="360">
        <f t="shared" si="1"/>
        <v>0</v>
      </c>
    </row>
    <row r="41" spans="1:7" s="46" customFormat="1" ht="12" customHeight="1" thickBot="1">
      <c r="A41" s="347" t="s">
        <v>484</v>
      </c>
      <c r="B41" s="358" t="s">
        <v>485</v>
      </c>
      <c r="C41" s="359">
        <v>78769456</v>
      </c>
      <c r="D41" s="359">
        <v>625815</v>
      </c>
      <c r="E41" s="359">
        <v>2007500</v>
      </c>
      <c r="F41" s="356">
        <f t="shared" si="0"/>
        <v>2633315</v>
      </c>
      <c r="G41" s="359">
        <f t="shared" si="1"/>
        <v>81402771</v>
      </c>
    </row>
    <row r="42" spans="1:7" s="46" customFormat="1" ht="12" customHeight="1" thickBot="1">
      <c r="A42" s="362" t="s">
        <v>14</v>
      </c>
      <c r="B42" s="363" t="s">
        <v>486</v>
      </c>
      <c r="C42" s="364">
        <f>+C37+C38</f>
        <v>79395271</v>
      </c>
      <c r="D42" s="364">
        <f>+D37+D38</f>
        <v>2954456</v>
      </c>
      <c r="E42" s="364">
        <f>+E37+E38</f>
        <v>2007500</v>
      </c>
      <c r="F42" s="344">
        <f t="shared" si="0"/>
        <v>4961956</v>
      </c>
      <c r="G42" s="376">
        <f t="shared" si="1"/>
        <v>84357227</v>
      </c>
    </row>
    <row r="43" spans="1:7" s="46" customFormat="1" ht="12" customHeight="1">
      <c r="A43" s="72"/>
      <c r="B43" s="73"/>
      <c r="C43" s="123"/>
      <c r="D43" s="350"/>
      <c r="E43" s="350"/>
      <c r="F43" s="350"/>
      <c r="G43" s="375"/>
    </row>
    <row r="44" spans="1:7" s="46" customFormat="1" ht="12" customHeight="1" thickBot="1">
      <c r="A44" s="365"/>
      <c r="B44" s="366"/>
      <c r="C44" s="367"/>
      <c r="D44" s="368"/>
      <c r="E44" s="368"/>
      <c r="F44" s="368"/>
      <c r="G44" s="375"/>
    </row>
    <row r="45" spans="1:7" s="46" customFormat="1" ht="12" customHeight="1" thickBot="1">
      <c r="A45" s="396" t="s">
        <v>38</v>
      </c>
      <c r="B45" s="397"/>
      <c r="C45" s="397"/>
      <c r="D45" s="397"/>
      <c r="E45" s="397"/>
      <c r="F45" s="397"/>
      <c r="G45" s="398"/>
    </row>
    <row r="46" spans="1:7" s="46" customFormat="1" ht="12" customHeight="1" thickBot="1">
      <c r="A46" s="352" t="s">
        <v>5</v>
      </c>
      <c r="B46" s="50" t="s">
        <v>487</v>
      </c>
      <c r="C46" s="344">
        <f>SUM(C47:C51)</f>
        <v>79268271</v>
      </c>
      <c r="D46" s="344">
        <f>SUM(D47:D51)</f>
        <v>2954456</v>
      </c>
      <c r="E46" s="344">
        <f>SUM(E47:E51)</f>
        <v>2007500</v>
      </c>
      <c r="F46" s="344">
        <f>SUM(F47:F51)</f>
        <v>4961956</v>
      </c>
      <c r="G46" s="344">
        <f>SUM(G47:G51)</f>
        <v>84230227</v>
      </c>
    </row>
    <row r="47" spans="1:7" s="46" customFormat="1" ht="12" customHeight="1">
      <c r="A47" s="347" t="s">
        <v>60</v>
      </c>
      <c r="B47" s="7" t="s">
        <v>34</v>
      </c>
      <c r="C47" s="356">
        <v>57699640</v>
      </c>
      <c r="D47" s="356">
        <v>2074360</v>
      </c>
      <c r="E47" s="356">
        <v>1676300</v>
      </c>
      <c r="F47" s="356">
        <f>E47+D47</f>
        <v>3750660</v>
      </c>
      <c r="G47" s="356">
        <f t="shared" si="1"/>
        <v>61450300</v>
      </c>
    </row>
    <row r="48" spans="1:7" s="46" customFormat="1" ht="12" customHeight="1">
      <c r="A48" s="347" t="s">
        <v>61</v>
      </c>
      <c r="B48" s="6" t="s">
        <v>105</v>
      </c>
      <c r="C48" s="369">
        <v>12280831</v>
      </c>
      <c r="D48" s="369">
        <v>600096</v>
      </c>
      <c r="E48" s="369">
        <v>100000</v>
      </c>
      <c r="F48" s="369">
        <f t="shared" ref="F48:F61" si="2">E48+D48</f>
        <v>700096</v>
      </c>
      <c r="G48" s="369">
        <f t="shared" si="1"/>
        <v>12980927</v>
      </c>
    </row>
    <row r="49" spans="1:7" s="46" customFormat="1" ht="12" customHeight="1">
      <c r="A49" s="347" t="s">
        <v>62</v>
      </c>
      <c r="B49" s="6" t="s">
        <v>79</v>
      </c>
      <c r="C49" s="369">
        <v>9287800</v>
      </c>
      <c r="D49" s="369">
        <v>280000</v>
      </c>
      <c r="E49" s="369">
        <v>231200</v>
      </c>
      <c r="F49" s="369">
        <f t="shared" si="2"/>
        <v>511200</v>
      </c>
      <c r="G49" s="369">
        <f t="shared" si="1"/>
        <v>9799000</v>
      </c>
    </row>
    <row r="50" spans="1:7" s="46" customFormat="1" ht="12" customHeight="1">
      <c r="A50" s="347" t="s">
        <v>63</v>
      </c>
      <c r="B50" s="6" t="s">
        <v>106</v>
      </c>
      <c r="C50" s="369"/>
      <c r="D50" s="369"/>
      <c r="E50" s="369"/>
      <c r="F50" s="369">
        <f t="shared" si="2"/>
        <v>0</v>
      </c>
      <c r="G50" s="369">
        <f t="shared" si="1"/>
        <v>0</v>
      </c>
    </row>
    <row r="51" spans="1:7" s="46" customFormat="1" ht="12" customHeight="1" thickBot="1">
      <c r="A51" s="347" t="s">
        <v>80</v>
      </c>
      <c r="B51" s="6" t="s">
        <v>107</v>
      </c>
      <c r="C51" s="369"/>
      <c r="D51" s="369"/>
      <c r="E51" s="369"/>
      <c r="F51" s="369">
        <f t="shared" si="2"/>
        <v>0</v>
      </c>
      <c r="G51" s="369">
        <f t="shared" si="1"/>
        <v>0</v>
      </c>
    </row>
    <row r="52" spans="1:7" s="46" customFormat="1" ht="12" customHeight="1" thickBot="1">
      <c r="A52" s="352" t="s">
        <v>6</v>
      </c>
      <c r="B52" s="50" t="s">
        <v>488</v>
      </c>
      <c r="C52" s="344">
        <f>SUM(C53:C55)</f>
        <v>127000</v>
      </c>
      <c r="D52" s="344">
        <f>SUM(D53:D55)</f>
        <v>0</v>
      </c>
      <c r="E52" s="344">
        <f>SUM(E53:E55)</f>
        <v>0</v>
      </c>
      <c r="F52" s="344">
        <f t="shared" si="2"/>
        <v>0</v>
      </c>
      <c r="G52" s="344">
        <f t="shared" si="1"/>
        <v>127000</v>
      </c>
    </row>
    <row r="53" spans="1:7" s="46" customFormat="1" ht="12" customHeight="1">
      <c r="A53" s="347" t="s">
        <v>66</v>
      </c>
      <c r="B53" s="7" t="s">
        <v>124</v>
      </c>
      <c r="C53" s="356">
        <v>127000</v>
      </c>
      <c r="D53" s="356"/>
      <c r="E53" s="356">
        <v>0</v>
      </c>
      <c r="F53" s="356">
        <f t="shared" si="2"/>
        <v>0</v>
      </c>
      <c r="G53" s="356">
        <f t="shared" si="1"/>
        <v>127000</v>
      </c>
    </row>
    <row r="54" spans="1:7" s="46" customFormat="1" ht="12" customHeight="1">
      <c r="A54" s="347" t="s">
        <v>67</v>
      </c>
      <c r="B54" s="6" t="s">
        <v>109</v>
      </c>
      <c r="C54" s="369"/>
      <c r="D54" s="369"/>
      <c r="E54" s="369"/>
      <c r="F54" s="369">
        <f t="shared" si="2"/>
        <v>0</v>
      </c>
      <c r="G54" s="369">
        <f t="shared" si="1"/>
        <v>0</v>
      </c>
    </row>
    <row r="55" spans="1:7" s="46" customFormat="1" ht="12" customHeight="1">
      <c r="A55" s="347" t="s">
        <v>68</v>
      </c>
      <c r="B55" s="6" t="s">
        <v>489</v>
      </c>
      <c r="C55" s="369"/>
      <c r="D55" s="369"/>
      <c r="E55" s="369"/>
      <c r="F55" s="369">
        <f t="shared" si="2"/>
        <v>0</v>
      </c>
      <c r="G55" s="369">
        <f t="shared" si="1"/>
        <v>0</v>
      </c>
    </row>
    <row r="56" spans="1:7" s="46" customFormat="1" ht="12" customHeight="1" thickBot="1">
      <c r="A56" s="347" t="s">
        <v>69</v>
      </c>
      <c r="B56" s="6" t="s">
        <v>490</v>
      </c>
      <c r="C56" s="369"/>
      <c r="D56" s="369"/>
      <c r="E56" s="369"/>
      <c r="F56" s="369">
        <f t="shared" si="2"/>
        <v>0</v>
      </c>
      <c r="G56" s="369">
        <f t="shared" si="1"/>
        <v>0</v>
      </c>
    </row>
    <row r="57" spans="1:7" s="46" customFormat="1" ht="12" customHeight="1" thickBot="1">
      <c r="A57" s="352" t="s">
        <v>7</v>
      </c>
      <c r="B57" s="50" t="s">
        <v>491</v>
      </c>
      <c r="C57" s="353"/>
      <c r="D57" s="353"/>
      <c r="E57" s="353"/>
      <c r="F57" s="353">
        <f t="shared" si="2"/>
        <v>0</v>
      </c>
      <c r="G57" s="353">
        <f t="shared" si="1"/>
        <v>0</v>
      </c>
    </row>
    <row r="58" spans="1:7" s="46" customFormat="1" ht="12" customHeight="1" thickBot="1">
      <c r="A58" s="352" t="s">
        <v>8</v>
      </c>
      <c r="B58" s="370" t="s">
        <v>492</v>
      </c>
      <c r="C58" s="371">
        <f>+C46+C52+C57</f>
        <v>79395271</v>
      </c>
      <c r="D58" s="371">
        <f>+D46+D52+D57</f>
        <v>2954456</v>
      </c>
      <c r="E58" s="371">
        <f>+E46+E52+E57</f>
        <v>2007500</v>
      </c>
      <c r="F58" s="371">
        <f t="shared" si="2"/>
        <v>4961956</v>
      </c>
      <c r="G58" s="371">
        <f t="shared" si="1"/>
        <v>84357227</v>
      </c>
    </row>
    <row r="59" spans="1:7" s="46" customFormat="1" ht="12" customHeight="1" thickBot="1">
      <c r="A59" s="372"/>
      <c r="B59" s="368"/>
      <c r="C59" s="373"/>
      <c r="D59" s="373"/>
      <c r="E59" s="373"/>
      <c r="F59" s="373">
        <f t="shared" si="2"/>
        <v>0</v>
      </c>
      <c r="G59" s="373">
        <f t="shared" si="1"/>
        <v>0</v>
      </c>
    </row>
    <row r="60" spans="1:7" s="46" customFormat="1" ht="12" customHeight="1" thickBot="1">
      <c r="A60" s="74" t="s">
        <v>376</v>
      </c>
      <c r="B60" s="75"/>
      <c r="C60" s="374">
        <v>17</v>
      </c>
      <c r="D60" s="374"/>
      <c r="E60" s="374"/>
      <c r="F60" s="374">
        <f t="shared" si="2"/>
        <v>0</v>
      </c>
      <c r="G60" s="374">
        <f t="shared" si="1"/>
        <v>17</v>
      </c>
    </row>
    <row r="61" spans="1:7" s="46" customFormat="1" ht="12" customHeight="1" thickBot="1">
      <c r="A61" s="74" t="s">
        <v>120</v>
      </c>
      <c r="B61" s="75"/>
      <c r="C61" s="374">
        <v>0</v>
      </c>
      <c r="D61" s="344">
        <v>0</v>
      </c>
      <c r="E61" s="344">
        <v>0</v>
      </c>
      <c r="F61" s="344">
        <f t="shared" si="2"/>
        <v>0</v>
      </c>
      <c r="G61" s="344">
        <f t="shared" si="1"/>
        <v>0</v>
      </c>
    </row>
    <row r="62" spans="1:7" s="46" customFormat="1" ht="12" customHeight="1"/>
    <row r="63" spans="1:7" s="46" customFormat="1" ht="12" customHeight="1"/>
    <row r="64" spans="1:7" s="46" customFormat="1" ht="12" customHeight="1"/>
    <row r="65" s="46" customFormat="1" ht="12" customHeight="1"/>
    <row r="66" s="46" customFormat="1" ht="12" customHeight="1"/>
    <row r="67" s="46" customFormat="1" ht="12" customHeight="1"/>
    <row r="68" s="46" customFormat="1" ht="12" customHeight="1"/>
    <row r="69" s="46" customFormat="1" ht="12" customHeight="1"/>
    <row r="70" s="46" customFormat="1" ht="12" customHeight="1"/>
    <row r="71" s="46" customFormat="1" ht="12" customHeight="1"/>
    <row r="72" s="46" customFormat="1" ht="12" customHeight="1"/>
    <row r="73" s="46" customFormat="1" ht="12" customHeight="1"/>
    <row r="74" s="46" customFormat="1" ht="12" customHeight="1"/>
    <row r="75" s="46" customFormat="1" ht="12" customHeight="1"/>
    <row r="76" s="46" customFormat="1" ht="12" customHeight="1"/>
    <row r="77" s="46" customFormat="1" ht="12" customHeight="1"/>
    <row r="78" s="45" customFormat="1" ht="12" customHeight="1"/>
    <row r="79" s="46" customFormat="1" ht="12" customHeight="1"/>
    <row r="80" s="46" customFormat="1" ht="12" customHeight="1"/>
    <row r="81" spans="1:3" s="46" customFormat="1" ht="12" customHeight="1"/>
    <row r="82" spans="1:3" s="46" customFormat="1" ht="12" customHeight="1"/>
    <row r="83" spans="1:3" s="46" customFormat="1" ht="12" customHeight="1"/>
    <row r="84" spans="1:3" s="46" customFormat="1" ht="12" customHeight="1"/>
    <row r="85" spans="1:3" s="46" customFormat="1" ht="12" customHeight="1"/>
    <row r="86" spans="1:3" s="45" customFormat="1" ht="12" customHeight="1"/>
    <row r="87" spans="1:3" s="45" customFormat="1" ht="12" customHeight="1"/>
    <row r="88" spans="1:3" s="45" customFormat="1" ht="12" customHeight="1"/>
    <row r="89" spans="1:3" s="45" customFormat="1" ht="12" customHeight="1"/>
    <row r="90" spans="1:3" s="45" customFormat="1" ht="12" customHeight="1"/>
    <row r="91" spans="1:3" s="46" customFormat="1" ht="15" customHeight="1"/>
    <row r="92" spans="1:3" s="41" customFormat="1" ht="16.5" customHeight="1"/>
    <row r="93" spans="1:3" s="47" customFormat="1" ht="12" customHeight="1"/>
    <row r="94" spans="1:3" ht="12" customHeight="1">
      <c r="A94" s="2"/>
      <c r="B94" s="2"/>
      <c r="C94" s="2"/>
    </row>
    <row r="95" spans="1:3" ht="12" customHeight="1">
      <c r="A95" s="2"/>
      <c r="B95" s="2"/>
      <c r="C95" s="2"/>
    </row>
    <row r="96" spans="1:3" ht="12" customHeight="1">
      <c r="A96" s="2"/>
      <c r="B96" s="2"/>
      <c r="C96" s="2"/>
    </row>
    <row r="97" spans="1:3" ht="12" customHeight="1">
      <c r="A97" s="2"/>
      <c r="B97" s="2"/>
      <c r="C97" s="2"/>
    </row>
    <row r="98" spans="1:3" ht="12" customHeight="1">
      <c r="A98" s="2"/>
      <c r="B98" s="2"/>
      <c r="C98" s="2"/>
    </row>
    <row r="99" spans="1:3" ht="12" customHeight="1">
      <c r="A99" s="2"/>
      <c r="B99" s="2"/>
      <c r="C99" s="2"/>
    </row>
    <row r="100" spans="1:3" ht="12" customHeight="1">
      <c r="A100" s="2"/>
      <c r="B100" s="2"/>
      <c r="C100" s="2"/>
    </row>
    <row r="101" spans="1:3" ht="12" customHeight="1">
      <c r="A101" s="2"/>
      <c r="B101" s="2"/>
      <c r="C101" s="2"/>
    </row>
    <row r="102" spans="1:3" ht="12" customHeight="1">
      <c r="A102" s="2"/>
      <c r="B102" s="2"/>
      <c r="C102" s="2"/>
    </row>
    <row r="103" spans="1:3" ht="12" customHeight="1">
      <c r="A103" s="2"/>
      <c r="B103" s="2"/>
      <c r="C103" s="2"/>
    </row>
    <row r="104" spans="1:3" ht="12" customHeight="1">
      <c r="A104" s="2"/>
      <c r="B104" s="2"/>
      <c r="C104" s="2"/>
    </row>
    <row r="105" spans="1:3" ht="12" customHeight="1">
      <c r="A105" s="2"/>
      <c r="B105" s="2"/>
      <c r="C105" s="2"/>
    </row>
    <row r="106" spans="1:3" ht="12" customHeight="1">
      <c r="A106" s="2"/>
      <c r="B106" s="2"/>
      <c r="C106" s="2"/>
    </row>
    <row r="107" spans="1:3" ht="12" customHeight="1">
      <c r="A107" s="2"/>
      <c r="B107" s="2"/>
      <c r="C107" s="2"/>
    </row>
    <row r="108" spans="1:3" ht="12" customHeight="1">
      <c r="A108" s="2"/>
      <c r="B108" s="2"/>
      <c r="C108" s="2"/>
    </row>
    <row r="109" spans="1:3" ht="12" customHeight="1">
      <c r="A109" s="2"/>
      <c r="B109" s="2"/>
      <c r="C109" s="2"/>
    </row>
    <row r="110" spans="1:3" ht="12" customHeight="1">
      <c r="A110" s="2"/>
      <c r="B110" s="2"/>
      <c r="C110" s="2"/>
    </row>
    <row r="111" spans="1:3" ht="12" customHeight="1">
      <c r="A111" s="2"/>
      <c r="B111" s="2"/>
      <c r="C111" s="2"/>
    </row>
    <row r="112" spans="1:3" ht="12" customHeight="1">
      <c r="A112" s="2"/>
      <c r="B112" s="2"/>
      <c r="C112" s="2"/>
    </row>
    <row r="113" spans="1:3" ht="12" customHeight="1">
      <c r="A113" s="2"/>
      <c r="B113" s="2"/>
      <c r="C113" s="2"/>
    </row>
    <row r="114" spans="1:3" ht="12" customHeight="1">
      <c r="A114" s="2"/>
      <c r="B114" s="2"/>
      <c r="C114" s="2"/>
    </row>
    <row r="115" spans="1:3" ht="12" customHeight="1">
      <c r="A115" s="2"/>
      <c r="B115" s="2"/>
      <c r="C115" s="2"/>
    </row>
    <row r="116" spans="1:3" ht="12" customHeight="1">
      <c r="A116" s="2"/>
      <c r="B116" s="2"/>
      <c r="C116" s="2"/>
    </row>
    <row r="117" spans="1:3" ht="12" customHeight="1">
      <c r="A117" s="2"/>
      <c r="B117" s="2"/>
      <c r="C117" s="2"/>
    </row>
    <row r="118" spans="1:3" ht="12" customHeight="1">
      <c r="A118" s="2"/>
      <c r="B118" s="2"/>
      <c r="C118" s="2"/>
    </row>
    <row r="119" spans="1:3" ht="12" customHeight="1">
      <c r="A119" s="2"/>
      <c r="B119" s="2"/>
      <c r="C119" s="2"/>
    </row>
    <row r="120" spans="1:3" ht="12" customHeight="1">
      <c r="A120" s="2"/>
      <c r="B120" s="2"/>
      <c r="C120" s="2"/>
    </row>
    <row r="121" spans="1:3" ht="12" customHeight="1">
      <c r="A121" s="2"/>
      <c r="B121" s="2"/>
      <c r="C121" s="2"/>
    </row>
    <row r="122" spans="1:3" ht="12" customHeight="1">
      <c r="A122" s="2"/>
      <c r="B122" s="2"/>
      <c r="C122" s="2"/>
    </row>
    <row r="123" spans="1:3" ht="12" customHeight="1">
      <c r="A123" s="2"/>
      <c r="B123" s="2"/>
      <c r="C123" s="2"/>
    </row>
    <row r="124" spans="1:3" ht="12" customHeight="1">
      <c r="A124" s="2"/>
      <c r="B124" s="2"/>
      <c r="C124" s="2"/>
    </row>
    <row r="125" spans="1:3" ht="12" customHeight="1">
      <c r="A125" s="2"/>
      <c r="B125" s="2"/>
      <c r="C125" s="2"/>
    </row>
    <row r="126" spans="1:3" ht="12" customHeight="1">
      <c r="A126" s="2"/>
      <c r="B126" s="2"/>
      <c r="C126" s="2"/>
    </row>
    <row r="127" spans="1:3" ht="12" customHeight="1">
      <c r="A127" s="2"/>
      <c r="B127" s="2"/>
      <c r="C127" s="2"/>
    </row>
    <row r="128" spans="1:3" ht="12" customHeight="1">
      <c r="A128" s="2"/>
      <c r="B128" s="2"/>
      <c r="C128" s="2"/>
    </row>
    <row r="129" spans="1:6" ht="12" customHeight="1">
      <c r="A129" s="2"/>
      <c r="B129" s="2"/>
      <c r="C129" s="2"/>
    </row>
    <row r="130" spans="1:6" s="47" customFormat="1" ht="12" customHeight="1"/>
    <row r="131" spans="1:6" ht="12" customHeight="1">
      <c r="A131" s="2"/>
      <c r="B131" s="2"/>
      <c r="C131" s="2"/>
    </row>
    <row r="132" spans="1:6" ht="12" customHeight="1">
      <c r="A132" s="2"/>
      <c r="B132" s="2"/>
      <c r="C132" s="2"/>
    </row>
    <row r="133" spans="1:6" ht="12" customHeight="1">
      <c r="A133" s="2"/>
      <c r="B133" s="2"/>
      <c r="C133" s="2"/>
    </row>
    <row r="134" spans="1:6" ht="12" customHeight="1">
      <c r="A134" s="2"/>
      <c r="B134" s="2"/>
      <c r="C134" s="2"/>
    </row>
    <row r="135" spans="1:6" ht="12" customHeight="1">
      <c r="A135" s="2"/>
      <c r="B135" s="2"/>
      <c r="C135" s="2"/>
    </row>
    <row r="136" spans="1:6" ht="12" customHeight="1">
      <c r="A136" s="2"/>
      <c r="B136" s="2"/>
      <c r="C136" s="2"/>
    </row>
    <row r="137" spans="1:6" ht="12" customHeight="1">
      <c r="A137" s="2"/>
      <c r="B137" s="2"/>
      <c r="C137" s="2"/>
    </row>
    <row r="138" spans="1:6" ht="12" customHeight="1">
      <c r="A138" s="2"/>
      <c r="B138" s="2"/>
      <c r="C138" s="2"/>
    </row>
    <row r="139" spans="1:6" s="47" customFormat="1" ht="12" customHeight="1"/>
    <row r="140" spans="1:6" ht="12" customHeight="1">
      <c r="A140" s="2"/>
      <c r="B140" s="2"/>
      <c r="C140" s="2"/>
      <c r="F140" s="76"/>
    </row>
    <row r="141" spans="1:6">
      <c r="A141" s="2"/>
      <c r="B141" s="2"/>
      <c r="C141" s="2"/>
    </row>
    <row r="142" spans="1:6" ht="12" customHeight="1">
      <c r="A142" s="2"/>
      <c r="B142" s="2"/>
      <c r="C142" s="2"/>
    </row>
    <row r="143" spans="1:6" ht="12" customHeight="1">
      <c r="A143" s="2"/>
      <c r="B143" s="2"/>
      <c r="C143" s="2"/>
    </row>
    <row r="144" spans="1:6" s="47" customFormat="1" ht="12" customHeight="1"/>
    <row r="145" spans="1:3" s="47" customFormat="1" ht="12" customHeight="1"/>
    <row r="146" spans="1:3" s="47" customFormat="1" ht="12" customHeight="1"/>
    <row r="147" spans="1:3" s="47" customFormat="1" ht="12" customHeight="1"/>
    <row r="148" spans="1:3" s="47" customFormat="1" ht="12" customHeight="1"/>
    <row r="149" spans="1:3" s="47" customFormat="1" ht="12" customHeight="1"/>
    <row r="150" spans="1:3" s="47" customFormat="1" ht="12" customHeight="1"/>
    <row r="151" spans="1:3" ht="12.75" customHeight="1">
      <c r="A151" s="2"/>
      <c r="B151" s="2"/>
      <c r="C151" s="2"/>
    </row>
    <row r="152" spans="1:3" ht="12.75" customHeight="1">
      <c r="A152" s="2"/>
      <c r="B152" s="2"/>
      <c r="C152" s="2"/>
    </row>
    <row r="153" spans="1:3" ht="12.75" customHeight="1">
      <c r="A153" s="2"/>
      <c r="B153" s="2"/>
      <c r="C153" s="2"/>
    </row>
    <row r="154" spans="1:3" ht="12" customHeight="1">
      <c r="A154" s="2"/>
      <c r="B154" s="2"/>
      <c r="C154" s="2"/>
    </row>
    <row r="155" spans="1:3" ht="15" customHeight="1">
      <c r="A155" s="2"/>
      <c r="B155" s="2"/>
      <c r="C155" s="2"/>
    </row>
    <row r="156" spans="1:3">
      <c r="A156" s="2"/>
      <c r="B156" s="2"/>
      <c r="C156" s="2"/>
    </row>
    <row r="157" spans="1:3" ht="15" customHeight="1">
      <c r="A157" s="2"/>
      <c r="B157" s="2"/>
      <c r="C157" s="2"/>
    </row>
    <row r="158" spans="1:3" ht="14.25" customHeight="1">
      <c r="A158" s="2"/>
      <c r="B158" s="2"/>
      <c r="C158" s="2"/>
    </row>
  </sheetData>
  <sheetProtection formatCells="0"/>
  <mergeCells count="4">
    <mergeCell ref="B2:D2"/>
    <mergeCell ref="B3:D3"/>
    <mergeCell ref="A7:G7"/>
    <mergeCell ref="A45:G45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G61"/>
  <sheetViews>
    <sheetView zoomScaleSheetLayoutView="100" workbookViewId="0">
      <selection activeCell="J43" sqref="J43"/>
    </sheetView>
  </sheetViews>
  <sheetFormatPr defaultRowHeight="12.75"/>
  <cols>
    <col min="1" max="1" width="12.5" style="130" customWidth="1"/>
    <col min="2" max="2" width="62" style="131" customWidth="1"/>
    <col min="3" max="3" width="14.83203125" style="132" customWidth="1"/>
    <col min="4" max="4" width="12.33203125" style="2" bestFit="1" customWidth="1"/>
    <col min="5" max="6" width="12.6640625" style="2" bestFit="1" customWidth="1"/>
    <col min="7" max="7" width="14.83203125" style="2" customWidth="1"/>
    <col min="8" max="16384" width="9.33203125" style="2"/>
  </cols>
  <sheetData>
    <row r="1" spans="1:7" s="1" customFormat="1" ht="16.5" customHeight="1" thickBot="1">
      <c r="A1" s="67"/>
      <c r="B1" s="68"/>
      <c r="G1" s="234" t="s">
        <v>439</v>
      </c>
    </row>
    <row r="2" spans="1:7" s="43" customFormat="1" ht="21" customHeight="1" thickBot="1">
      <c r="A2" s="235" t="s">
        <v>41</v>
      </c>
      <c r="B2" s="399" t="s">
        <v>494</v>
      </c>
      <c r="C2" s="399"/>
      <c r="D2" s="400"/>
      <c r="E2" s="266"/>
      <c r="F2" s="289"/>
      <c r="G2" s="341" t="s">
        <v>40</v>
      </c>
    </row>
    <row r="3" spans="1:7" s="43" customFormat="1" ht="36.75" thickBot="1">
      <c r="A3" s="235" t="s">
        <v>118</v>
      </c>
      <c r="B3" s="401" t="s">
        <v>289</v>
      </c>
      <c r="C3" s="401"/>
      <c r="D3" s="402"/>
      <c r="E3" s="266"/>
      <c r="F3" s="289"/>
      <c r="G3" s="342" t="s">
        <v>36</v>
      </c>
    </row>
    <row r="4" spans="1:7" s="44" customFormat="1" ht="15.95" customHeight="1" thickBot="1">
      <c r="A4" s="69"/>
      <c r="B4" s="69"/>
      <c r="C4" s="70"/>
      <c r="G4" s="258" t="s">
        <v>444</v>
      </c>
    </row>
    <row r="5" spans="1:7" ht="40.5" customHeight="1" thickBot="1">
      <c r="A5" s="144" t="s">
        <v>119</v>
      </c>
      <c r="B5" s="71" t="s">
        <v>443</v>
      </c>
      <c r="C5" s="328" t="s">
        <v>380</v>
      </c>
      <c r="D5" s="329" t="s">
        <v>456</v>
      </c>
      <c r="E5" s="317" t="s">
        <v>508</v>
      </c>
      <c r="F5" s="329" t="s">
        <v>452</v>
      </c>
      <c r="G5" s="319" t="s">
        <v>509</v>
      </c>
    </row>
    <row r="6" spans="1:7" s="41" customFormat="1" ht="12.95" customHeight="1" thickBot="1">
      <c r="A6" s="62" t="s">
        <v>355</v>
      </c>
      <c r="B6" s="63" t="s">
        <v>356</v>
      </c>
      <c r="C6" s="325" t="s">
        <v>357</v>
      </c>
      <c r="D6" s="326" t="s">
        <v>359</v>
      </c>
      <c r="E6" s="326" t="s">
        <v>358</v>
      </c>
      <c r="F6" s="326" t="s">
        <v>458</v>
      </c>
      <c r="G6" s="327" t="s">
        <v>459</v>
      </c>
    </row>
    <row r="7" spans="1:7" s="41" customFormat="1" ht="15.95" customHeight="1" thickBot="1">
      <c r="A7" s="396" t="s">
        <v>37</v>
      </c>
      <c r="B7" s="397"/>
      <c r="C7" s="397"/>
      <c r="D7" s="397"/>
      <c r="E7" s="397"/>
      <c r="F7" s="397"/>
      <c r="G7" s="398"/>
    </row>
    <row r="8" spans="1:7" ht="13.5" thickBot="1">
      <c r="A8" s="62" t="s">
        <v>5</v>
      </c>
      <c r="B8" s="343" t="s">
        <v>467</v>
      </c>
      <c r="C8" s="344">
        <f>SUM(C9:C19)</f>
        <v>15240000</v>
      </c>
      <c r="D8" s="344">
        <f>SUM(D9:D19)</f>
        <v>0</v>
      </c>
      <c r="E8" s="344">
        <f>SUM(E9:E19)</f>
        <v>4100000</v>
      </c>
      <c r="F8" s="344">
        <f>E8+D8</f>
        <v>4100000</v>
      </c>
      <c r="G8" s="344">
        <f>F8+C8</f>
        <v>19340000</v>
      </c>
    </row>
    <row r="9" spans="1:7">
      <c r="A9" s="345" t="s">
        <v>60</v>
      </c>
      <c r="B9" s="8" t="s">
        <v>167</v>
      </c>
      <c r="C9" s="346"/>
      <c r="D9" s="346"/>
      <c r="E9" s="346"/>
      <c r="F9" s="346">
        <f t="shared" ref="F9:F42" si="0">E9+D9</f>
        <v>0</v>
      </c>
      <c r="G9" s="346">
        <f t="shared" ref="G9:G60" si="1">F9+C9</f>
        <v>0</v>
      </c>
    </row>
    <row r="10" spans="1:7">
      <c r="A10" s="347" t="s">
        <v>61</v>
      </c>
      <c r="B10" s="6" t="s">
        <v>168</v>
      </c>
      <c r="C10" s="348">
        <v>9000000</v>
      </c>
      <c r="D10" s="348"/>
      <c r="E10" s="348">
        <v>1100000</v>
      </c>
      <c r="F10" s="348">
        <f t="shared" si="0"/>
        <v>1100000</v>
      </c>
      <c r="G10" s="348">
        <f t="shared" si="1"/>
        <v>10100000</v>
      </c>
    </row>
    <row r="11" spans="1:7">
      <c r="A11" s="347" t="s">
        <v>62</v>
      </c>
      <c r="B11" s="6" t="s">
        <v>169</v>
      </c>
      <c r="C11" s="348">
        <v>1000000</v>
      </c>
      <c r="D11" s="348"/>
      <c r="E11" s="348">
        <v>1500000</v>
      </c>
      <c r="F11" s="348">
        <f t="shared" si="0"/>
        <v>1500000</v>
      </c>
      <c r="G11" s="348">
        <f t="shared" si="1"/>
        <v>2500000</v>
      </c>
    </row>
    <row r="12" spans="1:7">
      <c r="A12" s="347" t="s">
        <v>63</v>
      </c>
      <c r="B12" s="6" t="s">
        <v>170</v>
      </c>
      <c r="C12" s="348"/>
      <c r="D12" s="348"/>
      <c r="E12" s="348"/>
      <c r="F12" s="348">
        <f t="shared" si="0"/>
        <v>0</v>
      </c>
      <c r="G12" s="348">
        <f t="shared" si="1"/>
        <v>0</v>
      </c>
    </row>
    <row r="13" spans="1:7">
      <c r="A13" s="347" t="s">
        <v>80</v>
      </c>
      <c r="B13" s="6" t="s">
        <v>171</v>
      </c>
      <c r="C13" s="348">
        <v>2000000</v>
      </c>
      <c r="D13" s="348"/>
      <c r="E13" s="348">
        <v>500000</v>
      </c>
      <c r="F13" s="348">
        <f t="shared" si="0"/>
        <v>500000</v>
      </c>
      <c r="G13" s="348">
        <f t="shared" si="1"/>
        <v>2500000</v>
      </c>
    </row>
    <row r="14" spans="1:7">
      <c r="A14" s="347" t="s">
        <v>64</v>
      </c>
      <c r="B14" s="6" t="s">
        <v>468</v>
      </c>
      <c r="C14" s="348">
        <v>3240000</v>
      </c>
      <c r="D14" s="348"/>
      <c r="E14" s="348">
        <v>1000000</v>
      </c>
      <c r="F14" s="348">
        <f t="shared" si="0"/>
        <v>1000000</v>
      </c>
      <c r="G14" s="348">
        <f t="shared" si="1"/>
        <v>4240000</v>
      </c>
    </row>
    <row r="15" spans="1:7">
      <c r="A15" s="347" t="s">
        <v>65</v>
      </c>
      <c r="B15" s="5" t="s">
        <v>469</v>
      </c>
      <c r="C15" s="348"/>
      <c r="D15" s="348"/>
      <c r="E15" s="348"/>
      <c r="F15" s="348">
        <f t="shared" si="0"/>
        <v>0</v>
      </c>
      <c r="G15" s="348">
        <f t="shared" si="1"/>
        <v>0</v>
      </c>
    </row>
    <row r="16" spans="1:7">
      <c r="A16" s="347" t="s">
        <v>72</v>
      </c>
      <c r="B16" s="6" t="s">
        <v>174</v>
      </c>
      <c r="C16" s="349"/>
      <c r="D16" s="349"/>
      <c r="E16" s="349"/>
      <c r="F16" s="349">
        <f t="shared" si="0"/>
        <v>0</v>
      </c>
      <c r="G16" s="349">
        <f t="shared" si="1"/>
        <v>0</v>
      </c>
    </row>
    <row r="17" spans="1:7">
      <c r="A17" s="347" t="s">
        <v>73</v>
      </c>
      <c r="B17" s="6" t="s">
        <v>175</v>
      </c>
      <c r="C17" s="348"/>
      <c r="D17" s="348"/>
      <c r="E17" s="348"/>
      <c r="F17" s="348">
        <f t="shared" si="0"/>
        <v>0</v>
      </c>
      <c r="G17" s="348">
        <f t="shared" si="1"/>
        <v>0</v>
      </c>
    </row>
    <row r="18" spans="1:7">
      <c r="A18" s="347" t="s">
        <v>74</v>
      </c>
      <c r="B18" s="6" t="s">
        <v>304</v>
      </c>
      <c r="C18" s="351"/>
      <c r="D18" s="351"/>
      <c r="E18" s="351"/>
      <c r="F18" s="351">
        <f t="shared" si="0"/>
        <v>0</v>
      </c>
      <c r="G18" s="351">
        <f t="shared" si="1"/>
        <v>0</v>
      </c>
    </row>
    <row r="19" spans="1:7" ht="13.5" thickBot="1">
      <c r="A19" s="347" t="s">
        <v>75</v>
      </c>
      <c r="B19" s="5" t="s">
        <v>176</v>
      </c>
      <c r="C19" s="351"/>
      <c r="D19" s="351"/>
      <c r="E19" s="351"/>
      <c r="F19" s="351">
        <f t="shared" si="0"/>
        <v>0</v>
      </c>
      <c r="G19" s="351">
        <f t="shared" si="1"/>
        <v>0</v>
      </c>
    </row>
    <row r="20" spans="1:7" ht="21.75" thickBot="1">
      <c r="A20" s="62" t="s">
        <v>6</v>
      </c>
      <c r="B20" s="343" t="s">
        <v>470</v>
      </c>
      <c r="C20" s="344">
        <f>SUM(C21:C23)</f>
        <v>1814010</v>
      </c>
      <c r="D20" s="344">
        <f>SUM(D21:D23)</f>
        <v>0</v>
      </c>
      <c r="E20" s="344">
        <f>SUM(E21:E23)</f>
        <v>0</v>
      </c>
      <c r="F20" s="344">
        <f t="shared" si="0"/>
        <v>0</v>
      </c>
      <c r="G20" s="344">
        <f t="shared" si="1"/>
        <v>1814010</v>
      </c>
    </row>
    <row r="21" spans="1:7">
      <c r="A21" s="347" t="s">
        <v>66</v>
      </c>
      <c r="B21" s="7" t="s">
        <v>149</v>
      </c>
      <c r="C21" s="348"/>
      <c r="D21" s="348"/>
      <c r="E21" s="348"/>
      <c r="F21" s="348">
        <f t="shared" si="0"/>
        <v>0</v>
      </c>
      <c r="G21" s="348">
        <f t="shared" si="1"/>
        <v>0</v>
      </c>
    </row>
    <row r="22" spans="1:7">
      <c r="A22" s="347" t="s">
        <v>67</v>
      </c>
      <c r="B22" s="6" t="s">
        <v>471</v>
      </c>
      <c r="C22" s="348"/>
      <c r="D22" s="348"/>
      <c r="E22" s="348"/>
      <c r="F22" s="348">
        <f t="shared" si="0"/>
        <v>0</v>
      </c>
      <c r="G22" s="348">
        <f t="shared" si="1"/>
        <v>0</v>
      </c>
    </row>
    <row r="23" spans="1:7">
      <c r="A23" s="347" t="s">
        <v>68</v>
      </c>
      <c r="B23" s="6" t="s">
        <v>472</v>
      </c>
      <c r="C23" s="348">
        <v>1814010</v>
      </c>
      <c r="D23" s="348"/>
      <c r="E23" s="348"/>
      <c r="F23" s="348">
        <f t="shared" si="0"/>
        <v>0</v>
      </c>
      <c r="G23" s="348">
        <f t="shared" si="1"/>
        <v>1814010</v>
      </c>
    </row>
    <row r="24" spans="1:7" ht="13.5" thickBot="1">
      <c r="A24" s="347" t="s">
        <v>69</v>
      </c>
      <c r="B24" s="6" t="s">
        <v>473</v>
      </c>
      <c r="C24" s="348"/>
      <c r="D24" s="348"/>
      <c r="E24" s="348"/>
      <c r="F24" s="348">
        <f t="shared" si="0"/>
        <v>0</v>
      </c>
      <c r="G24" s="348">
        <f t="shared" si="1"/>
        <v>0</v>
      </c>
    </row>
    <row r="25" spans="1:7" ht="13.5" thickBot="1">
      <c r="A25" s="352" t="s">
        <v>7</v>
      </c>
      <c r="B25" s="50" t="s">
        <v>96</v>
      </c>
      <c r="C25" s="353"/>
      <c r="D25" s="353"/>
      <c r="E25" s="353"/>
      <c r="F25" s="344">
        <f t="shared" si="0"/>
        <v>0</v>
      </c>
      <c r="G25" s="344">
        <f t="shared" si="1"/>
        <v>0</v>
      </c>
    </row>
    <row r="26" spans="1:7" ht="21.75" thickBot="1">
      <c r="A26" s="352" t="s">
        <v>8</v>
      </c>
      <c r="B26" s="50" t="s">
        <v>474</v>
      </c>
      <c r="C26" s="344">
        <f>+C27+C28+C29</f>
        <v>0</v>
      </c>
      <c r="D26" s="344">
        <f>+D27+D28+D29</f>
        <v>0</v>
      </c>
      <c r="E26" s="344">
        <f>+E27+E28+E29</f>
        <v>0</v>
      </c>
      <c r="F26" s="344">
        <f t="shared" si="0"/>
        <v>0</v>
      </c>
      <c r="G26" s="344">
        <f t="shared" si="1"/>
        <v>0</v>
      </c>
    </row>
    <row r="27" spans="1:7">
      <c r="A27" s="354" t="s">
        <v>158</v>
      </c>
      <c r="B27" s="355" t="s">
        <v>154</v>
      </c>
      <c r="C27" s="356"/>
      <c r="D27" s="356"/>
      <c r="E27" s="356"/>
      <c r="F27" s="356">
        <f t="shared" si="0"/>
        <v>0</v>
      </c>
      <c r="G27" s="356">
        <f t="shared" si="1"/>
        <v>0</v>
      </c>
    </row>
    <row r="28" spans="1:7">
      <c r="A28" s="354" t="s">
        <v>159</v>
      </c>
      <c r="B28" s="355" t="s">
        <v>471</v>
      </c>
      <c r="C28" s="348"/>
      <c r="D28" s="348"/>
      <c r="E28" s="348"/>
      <c r="F28" s="348">
        <f t="shared" si="0"/>
        <v>0</v>
      </c>
      <c r="G28" s="348">
        <f t="shared" si="1"/>
        <v>0</v>
      </c>
    </row>
    <row r="29" spans="1:7">
      <c r="A29" s="354" t="s">
        <v>160</v>
      </c>
      <c r="B29" s="357" t="s">
        <v>475</v>
      </c>
      <c r="C29" s="348"/>
      <c r="D29" s="348"/>
      <c r="E29" s="348"/>
      <c r="F29" s="348">
        <f t="shared" si="0"/>
        <v>0</v>
      </c>
      <c r="G29" s="348">
        <f t="shared" si="1"/>
        <v>0</v>
      </c>
    </row>
    <row r="30" spans="1:7" ht="13.5" thickBot="1">
      <c r="A30" s="347" t="s">
        <v>161</v>
      </c>
      <c r="B30" s="358" t="s">
        <v>476</v>
      </c>
      <c r="C30" s="359"/>
      <c r="D30" s="359"/>
      <c r="E30" s="359"/>
      <c r="F30" s="359">
        <f t="shared" si="0"/>
        <v>0</v>
      </c>
      <c r="G30" s="359">
        <f t="shared" si="1"/>
        <v>0</v>
      </c>
    </row>
    <row r="31" spans="1:7" ht="13.5" thickBot="1">
      <c r="A31" s="352" t="s">
        <v>9</v>
      </c>
      <c r="B31" s="50" t="s">
        <v>477</v>
      </c>
      <c r="C31" s="344">
        <f>+C32+C33+C34</f>
        <v>0</v>
      </c>
      <c r="D31" s="344">
        <f>+D32+D33+D34</f>
        <v>0</v>
      </c>
      <c r="E31" s="344">
        <f>+E32+E33+E34</f>
        <v>0</v>
      </c>
      <c r="F31" s="344">
        <f t="shared" si="0"/>
        <v>0</v>
      </c>
      <c r="G31" s="344">
        <f t="shared" si="1"/>
        <v>0</v>
      </c>
    </row>
    <row r="32" spans="1:7">
      <c r="A32" s="354" t="s">
        <v>53</v>
      </c>
      <c r="B32" s="355" t="s">
        <v>181</v>
      </c>
      <c r="C32" s="356"/>
      <c r="D32" s="356"/>
      <c r="E32" s="356"/>
      <c r="F32" s="356">
        <f t="shared" si="0"/>
        <v>0</v>
      </c>
      <c r="G32" s="356">
        <f t="shared" si="1"/>
        <v>0</v>
      </c>
    </row>
    <row r="33" spans="1:7" ht="13.5" thickBot="1">
      <c r="A33" s="354" t="s">
        <v>54</v>
      </c>
      <c r="B33" s="357" t="s">
        <v>182</v>
      </c>
      <c r="C33" s="360"/>
      <c r="D33" s="360"/>
      <c r="E33" s="360"/>
      <c r="F33" s="360">
        <f t="shared" si="0"/>
        <v>0</v>
      </c>
      <c r="G33" s="360">
        <f t="shared" si="1"/>
        <v>0</v>
      </c>
    </row>
    <row r="34" spans="1:7" ht="13.5" thickBot="1">
      <c r="A34" s="347" t="s">
        <v>55</v>
      </c>
      <c r="B34" s="358" t="s">
        <v>183</v>
      </c>
      <c r="C34" s="359"/>
      <c r="D34" s="359"/>
      <c r="E34" s="359"/>
      <c r="F34" s="344">
        <f t="shared" si="0"/>
        <v>0</v>
      </c>
      <c r="G34" s="344">
        <f t="shared" si="1"/>
        <v>0</v>
      </c>
    </row>
    <row r="35" spans="1:7" ht="13.5" thickBot="1">
      <c r="A35" s="352" t="s">
        <v>10</v>
      </c>
      <c r="B35" s="50" t="s">
        <v>266</v>
      </c>
      <c r="C35" s="353"/>
      <c r="D35" s="353"/>
      <c r="E35" s="353"/>
      <c r="F35" s="344">
        <f t="shared" si="0"/>
        <v>0</v>
      </c>
      <c r="G35" s="344">
        <f t="shared" si="1"/>
        <v>0</v>
      </c>
    </row>
    <row r="36" spans="1:7" ht="13.5" thickBot="1">
      <c r="A36" s="352" t="s">
        <v>11</v>
      </c>
      <c r="B36" s="50" t="s">
        <v>478</v>
      </c>
      <c r="C36" s="361"/>
      <c r="D36" s="361"/>
      <c r="E36" s="361"/>
      <c r="F36" s="344">
        <f t="shared" si="0"/>
        <v>0</v>
      </c>
      <c r="G36" s="344">
        <f t="shared" si="1"/>
        <v>0</v>
      </c>
    </row>
    <row r="37" spans="1:7" ht="13.5" thickBot="1">
      <c r="A37" s="62" t="s">
        <v>12</v>
      </c>
      <c r="B37" s="50" t="s">
        <v>479</v>
      </c>
      <c r="C37" s="122">
        <f>+C8+C20+C25+C26+C31+C35+C36</f>
        <v>17054010</v>
      </c>
      <c r="D37" s="122">
        <f>+D8+D20+D25+D26+D31+D35+D36</f>
        <v>0</v>
      </c>
      <c r="E37" s="122">
        <f>+E8+E20+E25+E26+E31+E35+E36</f>
        <v>4100000</v>
      </c>
      <c r="F37" s="344">
        <f t="shared" si="0"/>
        <v>4100000</v>
      </c>
      <c r="G37" s="344">
        <f t="shared" si="1"/>
        <v>21154010</v>
      </c>
    </row>
    <row r="38" spans="1:7" ht="13.5" thickBot="1">
      <c r="A38" s="362" t="s">
        <v>13</v>
      </c>
      <c r="B38" s="50" t="s">
        <v>480</v>
      </c>
      <c r="C38" s="122">
        <f>+C39+C40+C41</f>
        <v>189510294</v>
      </c>
      <c r="D38" s="122">
        <f>+D39+D40+D41</f>
        <v>-8731327</v>
      </c>
      <c r="E38" s="122">
        <f>+E39+E40+E41</f>
        <v>8324743</v>
      </c>
      <c r="F38" s="122">
        <f>+F39+F40+F41</f>
        <v>-406584</v>
      </c>
      <c r="G38" s="344">
        <f t="shared" si="1"/>
        <v>189103710</v>
      </c>
    </row>
    <row r="39" spans="1:7">
      <c r="A39" s="354" t="s">
        <v>481</v>
      </c>
      <c r="B39" s="355" t="s">
        <v>131</v>
      </c>
      <c r="C39" s="356">
        <v>3142835</v>
      </c>
      <c r="D39" s="356">
        <v>-3114810</v>
      </c>
      <c r="E39" s="356">
        <v>0</v>
      </c>
      <c r="F39" s="356">
        <f t="shared" si="0"/>
        <v>-3114810</v>
      </c>
      <c r="G39" s="356">
        <f t="shared" si="1"/>
        <v>28025</v>
      </c>
    </row>
    <row r="40" spans="1:7">
      <c r="A40" s="354" t="s">
        <v>482</v>
      </c>
      <c r="B40" s="357" t="s">
        <v>483</v>
      </c>
      <c r="C40" s="360"/>
      <c r="D40" s="360"/>
      <c r="E40" s="360"/>
      <c r="F40" s="360">
        <f t="shared" si="0"/>
        <v>0</v>
      </c>
      <c r="G40" s="360">
        <f t="shared" si="1"/>
        <v>0</v>
      </c>
    </row>
    <row r="41" spans="1:7" ht="13.5" thickBot="1">
      <c r="A41" s="347" t="s">
        <v>484</v>
      </c>
      <c r="B41" s="358" t="s">
        <v>485</v>
      </c>
      <c r="C41" s="359">
        <v>186367459</v>
      </c>
      <c r="D41" s="359">
        <v>-5616517</v>
      </c>
      <c r="E41" s="359">
        <v>8324743</v>
      </c>
      <c r="F41" s="359">
        <f t="shared" si="0"/>
        <v>2708226</v>
      </c>
      <c r="G41" s="359">
        <f t="shared" si="1"/>
        <v>189075685</v>
      </c>
    </row>
    <row r="42" spans="1:7" ht="13.5" thickBot="1">
      <c r="A42" s="362" t="s">
        <v>14</v>
      </c>
      <c r="B42" s="363" t="s">
        <v>486</v>
      </c>
      <c r="C42" s="364">
        <f>+C37+C38</f>
        <v>206564304</v>
      </c>
      <c r="D42" s="364">
        <f>+D37+D38</f>
        <v>-8731327</v>
      </c>
      <c r="E42" s="364">
        <f>+E37+E38</f>
        <v>12424743</v>
      </c>
      <c r="F42" s="344">
        <f t="shared" si="0"/>
        <v>3693416</v>
      </c>
      <c r="G42" s="376">
        <f t="shared" si="1"/>
        <v>210257720</v>
      </c>
    </row>
    <row r="43" spans="1:7" ht="15">
      <c r="A43" s="72"/>
      <c r="B43" s="73"/>
      <c r="C43" s="123"/>
      <c r="D43" s="350"/>
      <c r="E43" s="350"/>
      <c r="F43" s="350"/>
      <c r="G43" s="375"/>
    </row>
    <row r="44" spans="1:7" ht="13.5" thickBot="1">
      <c r="A44" s="365"/>
      <c r="B44" s="366"/>
      <c r="C44" s="367"/>
      <c r="D44" s="368"/>
      <c r="E44" s="368"/>
      <c r="F44" s="368"/>
      <c r="G44" s="375"/>
    </row>
    <row r="45" spans="1:7" ht="13.5" thickBot="1">
      <c r="A45" s="396" t="s">
        <v>38</v>
      </c>
      <c r="B45" s="397"/>
      <c r="C45" s="397"/>
      <c r="D45" s="397"/>
      <c r="E45" s="397"/>
      <c r="F45" s="397"/>
      <c r="G45" s="398"/>
    </row>
    <row r="46" spans="1:7" ht="13.5" thickBot="1">
      <c r="A46" s="352" t="s">
        <v>5</v>
      </c>
      <c r="B46" s="50" t="s">
        <v>487</v>
      </c>
      <c r="C46" s="344">
        <f>SUM(C47:C51)</f>
        <v>206564304</v>
      </c>
      <c r="D46" s="344">
        <f>SUM(D47:D51)</f>
        <v>-8731327</v>
      </c>
      <c r="E46" s="344">
        <f>SUM(E47:E51)</f>
        <v>12424743</v>
      </c>
      <c r="F46" s="344">
        <f>SUM(F47:F51)</f>
        <v>3693416</v>
      </c>
      <c r="G46" s="344">
        <f t="shared" si="1"/>
        <v>210257720</v>
      </c>
    </row>
    <row r="47" spans="1:7">
      <c r="A47" s="347" t="s">
        <v>60</v>
      </c>
      <c r="B47" s="7" t="s">
        <v>34</v>
      </c>
      <c r="C47" s="356">
        <v>116011202</v>
      </c>
      <c r="D47" s="356">
        <v>1150000</v>
      </c>
      <c r="E47" s="356">
        <v>200000</v>
      </c>
      <c r="F47" s="356">
        <f>E47+D47</f>
        <v>1350000</v>
      </c>
      <c r="G47" s="356">
        <f t="shared" si="1"/>
        <v>117361202</v>
      </c>
    </row>
    <row r="48" spans="1:7">
      <c r="A48" s="347" t="s">
        <v>61</v>
      </c>
      <c r="B48" s="6" t="s">
        <v>105</v>
      </c>
      <c r="C48" s="369">
        <v>22598047</v>
      </c>
      <c r="D48" s="369">
        <v>224953</v>
      </c>
      <c r="E48" s="369">
        <v>0</v>
      </c>
      <c r="F48" s="356">
        <f>E48+D48</f>
        <v>224953</v>
      </c>
      <c r="G48" s="369">
        <f t="shared" si="1"/>
        <v>22823000</v>
      </c>
    </row>
    <row r="49" spans="1:7">
      <c r="A49" s="347" t="s">
        <v>62</v>
      </c>
      <c r="B49" s="6" t="s">
        <v>79</v>
      </c>
      <c r="C49" s="369">
        <v>67955055</v>
      </c>
      <c r="D49" s="369">
        <v>-10106280</v>
      </c>
      <c r="E49" s="369">
        <v>12224743</v>
      </c>
      <c r="F49" s="356">
        <f>E49+D49</f>
        <v>2118463</v>
      </c>
      <c r="G49" s="369">
        <f t="shared" si="1"/>
        <v>70073518</v>
      </c>
    </row>
    <row r="50" spans="1:7">
      <c r="A50" s="347" t="s">
        <v>63</v>
      </c>
      <c r="B50" s="6" t="s">
        <v>106</v>
      </c>
      <c r="C50" s="369"/>
      <c r="D50" s="369"/>
      <c r="E50" s="369"/>
      <c r="F50" s="369"/>
      <c r="G50" s="369">
        <f t="shared" si="1"/>
        <v>0</v>
      </c>
    </row>
    <row r="51" spans="1:7" ht="13.5" thickBot="1">
      <c r="A51" s="347" t="s">
        <v>80</v>
      </c>
      <c r="B51" s="6" t="s">
        <v>107</v>
      </c>
      <c r="C51" s="369"/>
      <c r="D51" s="369"/>
      <c r="E51" s="369"/>
      <c r="F51" s="369"/>
      <c r="G51" s="369">
        <f t="shared" si="1"/>
        <v>0</v>
      </c>
    </row>
    <row r="52" spans="1:7" ht="13.5" thickBot="1">
      <c r="A52" s="352" t="s">
        <v>6</v>
      </c>
      <c r="B52" s="50" t="s">
        <v>488</v>
      </c>
      <c r="C52" s="344">
        <f>SUM(C53:C55)</f>
        <v>0</v>
      </c>
      <c r="D52" s="344">
        <f>SUM(D53:D55)</f>
        <v>0</v>
      </c>
      <c r="E52" s="344">
        <f>SUM(E53:E55)</f>
        <v>0</v>
      </c>
      <c r="F52" s="344">
        <f>SUM(F53:F55)</f>
        <v>0</v>
      </c>
      <c r="G52" s="344">
        <f t="shared" si="1"/>
        <v>0</v>
      </c>
    </row>
    <row r="53" spans="1:7">
      <c r="A53" s="347" t="s">
        <v>66</v>
      </c>
      <c r="B53" s="7" t="s">
        <v>124</v>
      </c>
      <c r="C53" s="356">
        <v>0</v>
      </c>
      <c r="D53" s="356"/>
      <c r="E53" s="356"/>
      <c r="F53" s="356"/>
      <c r="G53" s="356">
        <f t="shared" si="1"/>
        <v>0</v>
      </c>
    </row>
    <row r="54" spans="1:7">
      <c r="A54" s="347" t="s">
        <v>67</v>
      </c>
      <c r="B54" s="6" t="s">
        <v>109</v>
      </c>
      <c r="C54" s="369"/>
      <c r="D54" s="369"/>
      <c r="E54" s="369"/>
      <c r="F54" s="369"/>
      <c r="G54" s="369">
        <f t="shared" si="1"/>
        <v>0</v>
      </c>
    </row>
    <row r="55" spans="1:7">
      <c r="A55" s="347" t="s">
        <v>68</v>
      </c>
      <c r="B55" s="6" t="s">
        <v>489</v>
      </c>
      <c r="C55" s="369"/>
      <c r="D55" s="369"/>
      <c r="E55" s="369"/>
      <c r="F55" s="369"/>
      <c r="G55" s="369">
        <f t="shared" si="1"/>
        <v>0</v>
      </c>
    </row>
    <row r="56" spans="1:7" ht="13.5" thickBot="1">
      <c r="A56" s="347" t="s">
        <v>69</v>
      </c>
      <c r="B56" s="6" t="s">
        <v>490</v>
      </c>
      <c r="C56" s="369"/>
      <c r="D56" s="369"/>
      <c r="E56" s="369"/>
      <c r="F56" s="369"/>
      <c r="G56" s="369">
        <f t="shared" si="1"/>
        <v>0</v>
      </c>
    </row>
    <row r="57" spans="1:7" ht="13.5" thickBot="1">
      <c r="A57" s="352" t="s">
        <v>7</v>
      </c>
      <c r="B57" s="50" t="s">
        <v>491</v>
      </c>
      <c r="C57" s="353"/>
      <c r="D57" s="353"/>
      <c r="E57" s="353"/>
      <c r="F57" s="353"/>
      <c r="G57" s="353">
        <f t="shared" si="1"/>
        <v>0</v>
      </c>
    </row>
    <row r="58" spans="1:7" ht="13.5" thickBot="1">
      <c r="A58" s="352" t="s">
        <v>8</v>
      </c>
      <c r="B58" s="370" t="s">
        <v>492</v>
      </c>
      <c r="C58" s="371">
        <f>+C46+C52+C57</f>
        <v>206564304</v>
      </c>
      <c r="D58" s="371">
        <f>+D46+D52+D57</f>
        <v>-8731327</v>
      </c>
      <c r="E58" s="371">
        <f>+E46+E52+E57</f>
        <v>12424743</v>
      </c>
      <c r="F58" s="371">
        <f>+F46+F52+F57</f>
        <v>3693416</v>
      </c>
      <c r="G58" s="371">
        <f t="shared" si="1"/>
        <v>210257720</v>
      </c>
    </row>
    <row r="59" spans="1:7" ht="13.5" thickBot="1">
      <c r="A59" s="372"/>
      <c r="B59" s="368"/>
      <c r="C59" s="373"/>
      <c r="D59" s="373"/>
      <c r="E59" s="373"/>
      <c r="F59" s="373"/>
      <c r="G59" s="373">
        <f t="shared" si="1"/>
        <v>0</v>
      </c>
    </row>
    <row r="60" spans="1:7" ht="13.5" thickBot="1">
      <c r="A60" s="74" t="s">
        <v>376</v>
      </c>
      <c r="B60" s="75"/>
      <c r="C60" s="374">
        <v>40</v>
      </c>
      <c r="D60" s="374"/>
      <c r="E60" s="374"/>
      <c r="F60" s="374"/>
      <c r="G60" s="374">
        <f t="shared" si="1"/>
        <v>40</v>
      </c>
    </row>
    <row r="61" spans="1:7" ht="13.5" thickBot="1">
      <c r="A61" s="74" t="s">
        <v>120</v>
      </c>
      <c r="B61" s="75"/>
      <c r="C61" s="374">
        <v>0</v>
      </c>
      <c r="D61" s="344">
        <v>0</v>
      </c>
      <c r="E61" s="344">
        <v>0</v>
      </c>
      <c r="F61" s="344">
        <v>0</v>
      </c>
      <c r="G61" s="344">
        <v>0</v>
      </c>
    </row>
  </sheetData>
  <sheetProtection formatCells="0"/>
  <mergeCells count="4">
    <mergeCell ref="B2:D2"/>
    <mergeCell ref="B3:D3"/>
    <mergeCell ref="A7:G7"/>
    <mergeCell ref="A45:G45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G61"/>
  <sheetViews>
    <sheetView zoomScaleSheetLayoutView="100" workbookViewId="0">
      <selection activeCell="E41" sqref="E41"/>
    </sheetView>
  </sheetViews>
  <sheetFormatPr defaultRowHeight="12.75"/>
  <cols>
    <col min="1" max="1" width="12.5" style="130" customWidth="1"/>
    <col min="2" max="2" width="62" style="131" customWidth="1"/>
    <col min="3" max="3" width="14.83203125" style="132" customWidth="1"/>
    <col min="4" max="6" width="12.33203125" style="2" bestFit="1" customWidth="1"/>
    <col min="7" max="7" width="14.83203125" style="2" customWidth="1"/>
    <col min="8" max="16384" width="9.33203125" style="2"/>
  </cols>
  <sheetData>
    <row r="1" spans="1:7" s="1" customFormat="1" ht="16.5" customHeight="1" thickBot="1">
      <c r="A1" s="67"/>
      <c r="B1" s="68"/>
      <c r="G1" s="234" t="s">
        <v>464</v>
      </c>
    </row>
    <row r="2" spans="1:7" s="43" customFormat="1" ht="21" customHeight="1" thickBot="1">
      <c r="A2" s="235" t="s">
        <v>41</v>
      </c>
      <c r="B2" s="399" t="s">
        <v>494</v>
      </c>
      <c r="C2" s="399"/>
      <c r="D2" s="400"/>
      <c r="E2" s="266"/>
      <c r="F2" s="289"/>
      <c r="G2" s="341" t="s">
        <v>39</v>
      </c>
    </row>
    <row r="3" spans="1:7" s="43" customFormat="1" ht="36.75" thickBot="1">
      <c r="A3" s="235" t="s">
        <v>118</v>
      </c>
      <c r="B3" s="401" t="s">
        <v>290</v>
      </c>
      <c r="C3" s="401"/>
      <c r="D3" s="402"/>
      <c r="E3" s="266"/>
      <c r="F3" s="289"/>
      <c r="G3" s="342" t="s">
        <v>36</v>
      </c>
    </row>
    <row r="4" spans="1:7" s="44" customFormat="1" ht="15.95" customHeight="1" thickBot="1">
      <c r="A4" s="69"/>
      <c r="B4" s="69"/>
      <c r="C4" s="70"/>
      <c r="G4" s="258" t="s">
        <v>444</v>
      </c>
    </row>
    <row r="5" spans="1:7" ht="40.5" customHeight="1" thickBot="1">
      <c r="A5" s="144" t="s">
        <v>119</v>
      </c>
      <c r="B5" s="71" t="s">
        <v>443</v>
      </c>
      <c r="C5" s="328" t="s">
        <v>380</v>
      </c>
      <c r="D5" s="329" t="s">
        <v>456</v>
      </c>
      <c r="E5" s="317" t="s">
        <v>508</v>
      </c>
      <c r="F5" s="329" t="s">
        <v>452</v>
      </c>
      <c r="G5" s="319" t="s">
        <v>509</v>
      </c>
    </row>
    <row r="6" spans="1:7" s="41" customFormat="1" ht="12.95" customHeight="1" thickBot="1">
      <c r="A6" s="62" t="s">
        <v>355</v>
      </c>
      <c r="B6" s="63" t="s">
        <v>356</v>
      </c>
      <c r="C6" s="325" t="s">
        <v>357</v>
      </c>
      <c r="D6" s="326" t="s">
        <v>359</v>
      </c>
      <c r="E6" s="326" t="s">
        <v>358</v>
      </c>
      <c r="F6" s="326" t="s">
        <v>458</v>
      </c>
      <c r="G6" s="327" t="s">
        <v>459</v>
      </c>
    </row>
    <row r="7" spans="1:7" s="41" customFormat="1" ht="15.95" customHeight="1" thickBot="1">
      <c r="A7" s="396" t="s">
        <v>37</v>
      </c>
      <c r="B7" s="397"/>
      <c r="C7" s="397"/>
      <c r="D7" s="397"/>
      <c r="E7" s="397"/>
      <c r="F7" s="397"/>
      <c r="G7" s="398"/>
    </row>
    <row r="8" spans="1:7" ht="13.5" thickBot="1">
      <c r="A8" s="62" t="s">
        <v>5</v>
      </c>
      <c r="B8" s="343" t="s">
        <v>467</v>
      </c>
      <c r="C8" s="344">
        <f>SUM(C9:C19)</f>
        <v>15240000</v>
      </c>
      <c r="D8" s="344">
        <f>SUM(D9:D19)</f>
        <v>0</v>
      </c>
      <c r="E8" s="344">
        <f>SUM(E9:E19)</f>
        <v>4100000</v>
      </c>
      <c r="F8" s="344">
        <f>E8+D8</f>
        <v>4100000</v>
      </c>
      <c r="G8" s="344">
        <f>F8+C8</f>
        <v>19340000</v>
      </c>
    </row>
    <row r="9" spans="1:7">
      <c r="A9" s="345" t="s">
        <v>60</v>
      </c>
      <c r="B9" s="8" t="s">
        <v>167</v>
      </c>
      <c r="C9" s="346"/>
      <c r="D9" s="346"/>
      <c r="E9" s="346"/>
      <c r="F9" s="346">
        <f t="shared" ref="F9:F42" si="0">E9+D9</f>
        <v>0</v>
      </c>
      <c r="G9" s="346">
        <f t="shared" ref="G9:G61" si="1">F9+C9</f>
        <v>0</v>
      </c>
    </row>
    <row r="10" spans="1:7">
      <c r="A10" s="347" t="s">
        <v>61</v>
      </c>
      <c r="B10" s="6" t="s">
        <v>168</v>
      </c>
      <c r="C10" s="348">
        <v>9000000</v>
      </c>
      <c r="D10" s="348">
        <v>0</v>
      </c>
      <c r="E10" s="348">
        <v>1100000</v>
      </c>
      <c r="F10" s="348">
        <f t="shared" si="0"/>
        <v>1100000</v>
      </c>
      <c r="G10" s="348">
        <f t="shared" si="1"/>
        <v>10100000</v>
      </c>
    </row>
    <row r="11" spans="1:7">
      <c r="A11" s="347" t="s">
        <v>62</v>
      </c>
      <c r="B11" s="6" t="s">
        <v>169</v>
      </c>
      <c r="C11" s="348">
        <v>1000000</v>
      </c>
      <c r="D11" s="348">
        <v>0</v>
      </c>
      <c r="E11" s="348">
        <v>1500000</v>
      </c>
      <c r="F11" s="348">
        <f t="shared" si="0"/>
        <v>1500000</v>
      </c>
      <c r="G11" s="348">
        <f t="shared" si="1"/>
        <v>2500000</v>
      </c>
    </row>
    <row r="12" spans="1:7">
      <c r="A12" s="347" t="s">
        <v>63</v>
      </c>
      <c r="B12" s="6" t="s">
        <v>170</v>
      </c>
      <c r="C12" s="348"/>
      <c r="D12" s="348"/>
      <c r="E12" s="348"/>
      <c r="F12" s="348">
        <f t="shared" si="0"/>
        <v>0</v>
      </c>
      <c r="G12" s="348">
        <f t="shared" si="1"/>
        <v>0</v>
      </c>
    </row>
    <row r="13" spans="1:7">
      <c r="A13" s="347" t="s">
        <v>80</v>
      </c>
      <c r="B13" s="6" t="s">
        <v>171</v>
      </c>
      <c r="C13" s="348">
        <v>2000000</v>
      </c>
      <c r="D13" s="348">
        <v>0</v>
      </c>
      <c r="E13" s="348">
        <v>500000</v>
      </c>
      <c r="F13" s="348">
        <f t="shared" si="0"/>
        <v>500000</v>
      </c>
      <c r="G13" s="348">
        <f t="shared" si="1"/>
        <v>2500000</v>
      </c>
    </row>
    <row r="14" spans="1:7">
      <c r="A14" s="347" t="s">
        <v>64</v>
      </c>
      <c r="B14" s="6" t="s">
        <v>468</v>
      </c>
      <c r="C14" s="348">
        <v>3240000</v>
      </c>
      <c r="D14" s="348">
        <v>0</v>
      </c>
      <c r="E14" s="348">
        <v>1000000</v>
      </c>
      <c r="F14" s="348">
        <f t="shared" si="0"/>
        <v>1000000</v>
      </c>
      <c r="G14" s="348">
        <f t="shared" si="1"/>
        <v>4240000</v>
      </c>
    </row>
    <row r="15" spans="1:7">
      <c r="A15" s="347" t="s">
        <v>65</v>
      </c>
      <c r="B15" s="5" t="s">
        <v>469</v>
      </c>
      <c r="C15" s="348"/>
      <c r="D15" s="348"/>
      <c r="E15" s="348"/>
      <c r="F15" s="348">
        <f t="shared" si="0"/>
        <v>0</v>
      </c>
      <c r="G15" s="348">
        <f t="shared" si="1"/>
        <v>0</v>
      </c>
    </row>
    <row r="16" spans="1:7">
      <c r="A16" s="347" t="s">
        <v>72</v>
      </c>
      <c r="B16" s="6" t="s">
        <v>174</v>
      </c>
      <c r="C16" s="349"/>
      <c r="D16" s="349"/>
      <c r="E16" s="349"/>
      <c r="F16" s="349">
        <f t="shared" si="0"/>
        <v>0</v>
      </c>
      <c r="G16" s="349">
        <f t="shared" si="1"/>
        <v>0</v>
      </c>
    </row>
    <row r="17" spans="1:7">
      <c r="A17" s="347" t="s">
        <v>73</v>
      </c>
      <c r="B17" s="6" t="s">
        <v>175</v>
      </c>
      <c r="C17" s="348"/>
      <c r="D17" s="348"/>
      <c r="E17" s="348"/>
      <c r="F17" s="348">
        <f t="shared" si="0"/>
        <v>0</v>
      </c>
      <c r="G17" s="348">
        <f t="shared" si="1"/>
        <v>0</v>
      </c>
    </row>
    <row r="18" spans="1:7">
      <c r="A18" s="347" t="s">
        <v>74</v>
      </c>
      <c r="B18" s="6" t="s">
        <v>304</v>
      </c>
      <c r="C18" s="351"/>
      <c r="D18" s="351"/>
      <c r="E18" s="351"/>
      <c r="F18" s="351">
        <f t="shared" si="0"/>
        <v>0</v>
      </c>
      <c r="G18" s="351">
        <f t="shared" si="1"/>
        <v>0</v>
      </c>
    </row>
    <row r="19" spans="1:7" ht="13.5" thickBot="1">
      <c r="A19" s="347" t="s">
        <v>75</v>
      </c>
      <c r="B19" s="5" t="s">
        <v>176</v>
      </c>
      <c r="C19" s="351"/>
      <c r="D19" s="351"/>
      <c r="E19" s="351"/>
      <c r="F19" s="351">
        <f t="shared" si="0"/>
        <v>0</v>
      </c>
      <c r="G19" s="351">
        <f t="shared" si="1"/>
        <v>0</v>
      </c>
    </row>
    <row r="20" spans="1:7" ht="21.75" thickBot="1">
      <c r="A20" s="62" t="s">
        <v>6</v>
      </c>
      <c r="B20" s="343" t="s">
        <v>470</v>
      </c>
      <c r="C20" s="344">
        <f>SUM(C21:C23)</f>
        <v>1814010</v>
      </c>
      <c r="D20" s="344">
        <f>SUM(D21:D23)</f>
        <v>0</v>
      </c>
      <c r="E20" s="344">
        <f>SUM(E21:E23)</f>
        <v>0</v>
      </c>
      <c r="F20" s="344">
        <f t="shared" si="0"/>
        <v>0</v>
      </c>
      <c r="G20" s="344">
        <f t="shared" si="1"/>
        <v>1814010</v>
      </c>
    </row>
    <row r="21" spans="1:7">
      <c r="A21" s="347" t="s">
        <v>66</v>
      </c>
      <c r="B21" s="7" t="s">
        <v>149</v>
      </c>
      <c r="C21" s="348"/>
      <c r="D21" s="348"/>
      <c r="E21" s="348"/>
      <c r="F21" s="348">
        <f t="shared" si="0"/>
        <v>0</v>
      </c>
      <c r="G21" s="348">
        <f t="shared" si="1"/>
        <v>0</v>
      </c>
    </row>
    <row r="22" spans="1:7">
      <c r="A22" s="347" t="s">
        <v>67</v>
      </c>
      <c r="B22" s="6" t="s">
        <v>471</v>
      </c>
      <c r="C22" s="348"/>
      <c r="D22" s="348"/>
      <c r="E22" s="348"/>
      <c r="F22" s="348">
        <f t="shared" si="0"/>
        <v>0</v>
      </c>
      <c r="G22" s="348">
        <f t="shared" si="1"/>
        <v>0</v>
      </c>
    </row>
    <row r="23" spans="1:7">
      <c r="A23" s="347" t="s">
        <v>68</v>
      </c>
      <c r="B23" s="6" t="s">
        <v>472</v>
      </c>
      <c r="C23" s="348">
        <v>1814010</v>
      </c>
      <c r="D23" s="348"/>
      <c r="E23" s="348"/>
      <c r="F23" s="348">
        <f t="shared" si="0"/>
        <v>0</v>
      </c>
      <c r="G23" s="348">
        <f t="shared" si="1"/>
        <v>1814010</v>
      </c>
    </row>
    <row r="24" spans="1:7" ht="13.5" thickBot="1">
      <c r="A24" s="347" t="s">
        <v>69</v>
      </c>
      <c r="B24" s="6" t="s">
        <v>473</v>
      </c>
      <c r="C24" s="348"/>
      <c r="D24" s="348"/>
      <c r="E24" s="348"/>
      <c r="F24" s="348">
        <f t="shared" si="0"/>
        <v>0</v>
      </c>
      <c r="G24" s="348">
        <f t="shared" si="1"/>
        <v>0</v>
      </c>
    </row>
    <row r="25" spans="1:7" ht="13.5" thickBot="1">
      <c r="A25" s="352" t="s">
        <v>7</v>
      </c>
      <c r="B25" s="50" t="s">
        <v>96</v>
      </c>
      <c r="C25" s="353"/>
      <c r="D25" s="353"/>
      <c r="E25" s="353"/>
      <c r="F25" s="344">
        <f t="shared" si="0"/>
        <v>0</v>
      </c>
      <c r="G25" s="344">
        <f t="shared" si="1"/>
        <v>0</v>
      </c>
    </row>
    <row r="26" spans="1:7" ht="21.75" thickBot="1">
      <c r="A26" s="352" t="s">
        <v>8</v>
      </c>
      <c r="B26" s="50" t="s">
        <v>474</v>
      </c>
      <c r="C26" s="344">
        <f>+C27+C28+C29</f>
        <v>0</v>
      </c>
      <c r="D26" s="344">
        <f>+D27+D28+D29</f>
        <v>0</v>
      </c>
      <c r="E26" s="344">
        <f>+E27+E28+E29</f>
        <v>0</v>
      </c>
      <c r="F26" s="344">
        <f t="shared" si="0"/>
        <v>0</v>
      </c>
      <c r="G26" s="344">
        <f t="shared" si="1"/>
        <v>0</v>
      </c>
    </row>
    <row r="27" spans="1:7">
      <c r="A27" s="354" t="s">
        <v>158</v>
      </c>
      <c r="B27" s="355" t="s">
        <v>154</v>
      </c>
      <c r="C27" s="356"/>
      <c r="D27" s="356"/>
      <c r="E27" s="356"/>
      <c r="F27" s="356">
        <f t="shared" si="0"/>
        <v>0</v>
      </c>
      <c r="G27" s="356">
        <f t="shared" si="1"/>
        <v>0</v>
      </c>
    </row>
    <row r="28" spans="1:7">
      <c r="A28" s="354" t="s">
        <v>159</v>
      </c>
      <c r="B28" s="355" t="s">
        <v>471</v>
      </c>
      <c r="C28" s="348"/>
      <c r="D28" s="348"/>
      <c r="E28" s="348"/>
      <c r="F28" s="348">
        <f t="shared" si="0"/>
        <v>0</v>
      </c>
      <c r="G28" s="348">
        <f t="shared" si="1"/>
        <v>0</v>
      </c>
    </row>
    <row r="29" spans="1:7">
      <c r="A29" s="354" t="s">
        <v>160</v>
      </c>
      <c r="B29" s="357" t="s">
        <v>475</v>
      </c>
      <c r="C29" s="348"/>
      <c r="D29" s="348"/>
      <c r="E29" s="348"/>
      <c r="F29" s="348">
        <f t="shared" si="0"/>
        <v>0</v>
      </c>
      <c r="G29" s="348">
        <f t="shared" si="1"/>
        <v>0</v>
      </c>
    </row>
    <row r="30" spans="1:7" ht="13.5" thickBot="1">
      <c r="A30" s="347" t="s">
        <v>161</v>
      </c>
      <c r="B30" s="358" t="s">
        <v>476</v>
      </c>
      <c r="C30" s="359"/>
      <c r="D30" s="359"/>
      <c r="E30" s="359"/>
      <c r="F30" s="359">
        <f t="shared" si="0"/>
        <v>0</v>
      </c>
      <c r="G30" s="359">
        <f t="shared" si="1"/>
        <v>0</v>
      </c>
    </row>
    <row r="31" spans="1:7" ht="13.5" thickBot="1">
      <c r="A31" s="352" t="s">
        <v>9</v>
      </c>
      <c r="B31" s="50" t="s">
        <v>477</v>
      </c>
      <c r="C31" s="344">
        <f>+C32+C33+C34</f>
        <v>0</v>
      </c>
      <c r="D31" s="344">
        <f>+D32+D33+D34</f>
        <v>0</v>
      </c>
      <c r="E31" s="344">
        <f>+E32+E33+E34</f>
        <v>0</v>
      </c>
      <c r="F31" s="344">
        <f t="shared" si="0"/>
        <v>0</v>
      </c>
      <c r="G31" s="344">
        <f t="shared" si="1"/>
        <v>0</v>
      </c>
    </row>
    <row r="32" spans="1:7">
      <c r="A32" s="354" t="s">
        <v>53</v>
      </c>
      <c r="B32" s="355" t="s">
        <v>181</v>
      </c>
      <c r="C32" s="356"/>
      <c r="D32" s="356"/>
      <c r="E32" s="356"/>
      <c r="F32" s="356">
        <f t="shared" si="0"/>
        <v>0</v>
      </c>
      <c r="G32" s="356">
        <f t="shared" si="1"/>
        <v>0</v>
      </c>
    </row>
    <row r="33" spans="1:7" ht="13.5" thickBot="1">
      <c r="A33" s="354" t="s">
        <v>54</v>
      </c>
      <c r="B33" s="357" t="s">
        <v>182</v>
      </c>
      <c r="C33" s="360"/>
      <c r="D33" s="360"/>
      <c r="E33" s="360"/>
      <c r="F33" s="360">
        <f t="shared" si="0"/>
        <v>0</v>
      </c>
      <c r="G33" s="360">
        <f t="shared" si="1"/>
        <v>0</v>
      </c>
    </row>
    <row r="34" spans="1:7" ht="13.5" thickBot="1">
      <c r="A34" s="347" t="s">
        <v>55</v>
      </c>
      <c r="B34" s="358" t="s">
        <v>183</v>
      </c>
      <c r="C34" s="359"/>
      <c r="D34" s="359"/>
      <c r="E34" s="359"/>
      <c r="F34" s="344">
        <f t="shared" si="0"/>
        <v>0</v>
      </c>
      <c r="G34" s="344">
        <f t="shared" si="1"/>
        <v>0</v>
      </c>
    </row>
    <row r="35" spans="1:7" ht="13.5" thickBot="1">
      <c r="A35" s="352" t="s">
        <v>10</v>
      </c>
      <c r="B35" s="50" t="s">
        <v>266</v>
      </c>
      <c r="C35" s="353"/>
      <c r="D35" s="353"/>
      <c r="E35" s="353"/>
      <c r="F35" s="344">
        <f t="shared" si="0"/>
        <v>0</v>
      </c>
      <c r="G35" s="344">
        <f t="shared" si="1"/>
        <v>0</v>
      </c>
    </row>
    <row r="36" spans="1:7" ht="13.5" thickBot="1">
      <c r="A36" s="352" t="s">
        <v>11</v>
      </c>
      <c r="B36" s="50" t="s">
        <v>478</v>
      </c>
      <c r="C36" s="361"/>
      <c r="D36" s="361"/>
      <c r="E36" s="361"/>
      <c r="F36" s="344">
        <f t="shared" si="0"/>
        <v>0</v>
      </c>
      <c r="G36" s="344">
        <f t="shared" si="1"/>
        <v>0</v>
      </c>
    </row>
    <row r="37" spans="1:7" ht="13.5" thickBot="1">
      <c r="A37" s="62" t="s">
        <v>12</v>
      </c>
      <c r="B37" s="50" t="s">
        <v>479</v>
      </c>
      <c r="C37" s="122">
        <f>+C8+C20+C25+C26+C31+C35+C36</f>
        <v>17054010</v>
      </c>
      <c r="D37" s="122">
        <f>+D8+D20+D25+D26+D31+D35+D36</f>
        <v>0</v>
      </c>
      <c r="E37" s="122">
        <f>+E8+E20+E25+E26+E31+E35+E36</f>
        <v>4100000</v>
      </c>
      <c r="F37" s="344">
        <f t="shared" si="0"/>
        <v>4100000</v>
      </c>
      <c r="G37" s="344">
        <f t="shared" si="1"/>
        <v>21154010</v>
      </c>
    </row>
    <row r="38" spans="1:7" ht="13.5" thickBot="1">
      <c r="A38" s="362" t="s">
        <v>13</v>
      </c>
      <c r="B38" s="50" t="s">
        <v>480</v>
      </c>
      <c r="C38" s="122">
        <f>+C39+C40+C41</f>
        <v>189510294</v>
      </c>
      <c r="D38" s="122">
        <f>+D39+D40+D41</f>
        <v>-8731327</v>
      </c>
      <c r="E38" s="122">
        <f>+E39+E40+E41</f>
        <v>8324743</v>
      </c>
      <c r="F38" s="122">
        <f>+F39+F40+F41</f>
        <v>-406584</v>
      </c>
      <c r="G38" s="122">
        <f>+G39+G40+G41</f>
        <v>189103710</v>
      </c>
    </row>
    <row r="39" spans="1:7">
      <c r="A39" s="354" t="s">
        <v>481</v>
      </c>
      <c r="B39" s="355" t="s">
        <v>131</v>
      </c>
      <c r="C39" s="356">
        <v>3142835</v>
      </c>
      <c r="D39" s="356">
        <v>-3114810</v>
      </c>
      <c r="E39" s="356">
        <v>0</v>
      </c>
      <c r="F39" s="356">
        <f t="shared" si="0"/>
        <v>-3114810</v>
      </c>
      <c r="G39" s="356">
        <f t="shared" si="1"/>
        <v>28025</v>
      </c>
    </row>
    <row r="40" spans="1:7">
      <c r="A40" s="354" t="s">
        <v>482</v>
      </c>
      <c r="B40" s="357" t="s">
        <v>483</v>
      </c>
      <c r="C40" s="360"/>
      <c r="D40" s="360"/>
      <c r="E40" s="360"/>
      <c r="F40" s="360">
        <f t="shared" si="0"/>
        <v>0</v>
      </c>
      <c r="G40" s="360">
        <f t="shared" si="1"/>
        <v>0</v>
      </c>
    </row>
    <row r="41" spans="1:7" ht="13.5" thickBot="1">
      <c r="A41" s="347" t="s">
        <v>484</v>
      </c>
      <c r="B41" s="358" t="s">
        <v>485</v>
      </c>
      <c r="C41" s="359">
        <v>186367459</v>
      </c>
      <c r="D41" s="359">
        <v>-5616517</v>
      </c>
      <c r="E41" s="359">
        <v>8324743</v>
      </c>
      <c r="F41" s="359">
        <f t="shared" si="0"/>
        <v>2708226</v>
      </c>
      <c r="G41" s="359">
        <f t="shared" si="1"/>
        <v>189075685</v>
      </c>
    </row>
    <row r="42" spans="1:7" ht="13.5" thickBot="1">
      <c r="A42" s="362" t="s">
        <v>14</v>
      </c>
      <c r="B42" s="363" t="s">
        <v>486</v>
      </c>
      <c r="C42" s="364">
        <f>+C37+C38</f>
        <v>206564304</v>
      </c>
      <c r="D42" s="364">
        <f>+D37+D38</f>
        <v>-8731327</v>
      </c>
      <c r="E42" s="364">
        <f>+E37+E38</f>
        <v>12424743</v>
      </c>
      <c r="F42" s="344">
        <f t="shared" si="0"/>
        <v>3693416</v>
      </c>
      <c r="G42" s="376">
        <f t="shared" si="1"/>
        <v>210257720</v>
      </c>
    </row>
    <row r="43" spans="1:7" ht="15">
      <c r="A43" s="72"/>
      <c r="B43" s="73"/>
      <c r="C43" s="123"/>
      <c r="D43" s="350"/>
      <c r="E43" s="350"/>
      <c r="F43" s="350"/>
      <c r="G43" s="375"/>
    </row>
    <row r="44" spans="1:7" ht="13.5" thickBot="1">
      <c r="A44" s="365"/>
      <c r="B44" s="366"/>
      <c r="C44" s="367"/>
      <c r="D44" s="368"/>
      <c r="E44" s="368"/>
      <c r="F44" s="368"/>
      <c r="G44" s="375"/>
    </row>
    <row r="45" spans="1:7" ht="13.5" thickBot="1">
      <c r="A45" s="396" t="s">
        <v>38</v>
      </c>
      <c r="B45" s="397"/>
      <c r="C45" s="397"/>
      <c r="D45" s="397"/>
      <c r="E45" s="397"/>
      <c r="F45" s="397"/>
      <c r="G45" s="398"/>
    </row>
    <row r="46" spans="1:7" ht="13.5" thickBot="1">
      <c r="A46" s="352" t="s">
        <v>5</v>
      </c>
      <c r="B46" s="50" t="s">
        <v>487</v>
      </c>
      <c r="C46" s="344">
        <f>SUM(C47:C51)</f>
        <v>206564304</v>
      </c>
      <c r="D46" s="344">
        <f>SUM(D47:D51)</f>
        <v>-8731327</v>
      </c>
      <c r="E46" s="344">
        <f>SUM(E47:E51)</f>
        <v>12424743</v>
      </c>
      <c r="F46" s="344">
        <f>SUM(F47:F51)</f>
        <v>3693416</v>
      </c>
      <c r="G46" s="344">
        <f t="shared" si="1"/>
        <v>210257720</v>
      </c>
    </row>
    <row r="47" spans="1:7">
      <c r="A47" s="347" t="s">
        <v>60</v>
      </c>
      <c r="B47" s="7" t="s">
        <v>34</v>
      </c>
      <c r="C47" s="356">
        <v>116011202</v>
      </c>
      <c r="D47" s="356">
        <v>1150000</v>
      </c>
      <c r="E47" s="356">
        <v>200000</v>
      </c>
      <c r="F47" s="356">
        <f>E47+D47</f>
        <v>1350000</v>
      </c>
      <c r="G47" s="356">
        <f t="shared" si="1"/>
        <v>117361202</v>
      </c>
    </row>
    <row r="48" spans="1:7">
      <c r="A48" s="347" t="s">
        <v>61</v>
      </c>
      <c r="B48" s="6" t="s">
        <v>105</v>
      </c>
      <c r="C48" s="369">
        <v>22598047</v>
      </c>
      <c r="D48" s="369">
        <v>224953</v>
      </c>
      <c r="E48" s="369">
        <v>0</v>
      </c>
      <c r="F48" s="356">
        <f>E48+D48</f>
        <v>224953</v>
      </c>
      <c r="G48" s="369">
        <f t="shared" si="1"/>
        <v>22823000</v>
      </c>
    </row>
    <row r="49" spans="1:7">
      <c r="A49" s="347" t="s">
        <v>62</v>
      </c>
      <c r="B49" s="6" t="s">
        <v>79</v>
      </c>
      <c r="C49" s="369">
        <v>67955055</v>
      </c>
      <c r="D49" s="369">
        <v>-10106280</v>
      </c>
      <c r="E49" s="369">
        <v>12224743</v>
      </c>
      <c r="F49" s="356">
        <f>E49+D49</f>
        <v>2118463</v>
      </c>
      <c r="G49" s="369">
        <f t="shared" si="1"/>
        <v>70073518</v>
      </c>
    </row>
    <row r="50" spans="1:7">
      <c r="A50" s="347" t="s">
        <v>63</v>
      </c>
      <c r="B50" s="6" t="s">
        <v>106</v>
      </c>
      <c r="C50" s="369"/>
      <c r="D50" s="369"/>
      <c r="E50" s="369"/>
      <c r="F50" s="369">
        <f t="shared" ref="F50:F60" si="2">E50+D50</f>
        <v>0</v>
      </c>
      <c r="G50" s="369">
        <f t="shared" si="1"/>
        <v>0</v>
      </c>
    </row>
    <row r="51" spans="1:7" ht="13.5" thickBot="1">
      <c r="A51" s="347" t="s">
        <v>80</v>
      </c>
      <c r="B51" s="6" t="s">
        <v>107</v>
      </c>
      <c r="C51" s="369"/>
      <c r="D51" s="369"/>
      <c r="E51" s="369"/>
      <c r="F51" s="369">
        <f t="shared" si="2"/>
        <v>0</v>
      </c>
      <c r="G51" s="369">
        <f t="shared" si="1"/>
        <v>0</v>
      </c>
    </row>
    <row r="52" spans="1:7" ht="13.5" thickBot="1">
      <c r="A52" s="352" t="s">
        <v>6</v>
      </c>
      <c r="B52" s="50" t="s">
        <v>488</v>
      </c>
      <c r="C52" s="344">
        <f>SUM(C53:C55)</f>
        <v>0</v>
      </c>
      <c r="D52" s="344">
        <f>SUM(D53:D55)</f>
        <v>0</v>
      </c>
      <c r="E52" s="344">
        <f>SUM(E53:E55)</f>
        <v>0</v>
      </c>
      <c r="F52" s="344">
        <f t="shared" si="2"/>
        <v>0</v>
      </c>
      <c r="G52" s="344">
        <f t="shared" si="1"/>
        <v>0</v>
      </c>
    </row>
    <row r="53" spans="1:7">
      <c r="A53" s="347" t="s">
        <v>66</v>
      </c>
      <c r="B53" s="7" t="s">
        <v>124</v>
      </c>
      <c r="C53" s="356">
        <v>0</v>
      </c>
      <c r="D53" s="356"/>
      <c r="E53" s="356"/>
      <c r="F53" s="356">
        <f t="shared" si="2"/>
        <v>0</v>
      </c>
      <c r="G53" s="356">
        <f t="shared" si="1"/>
        <v>0</v>
      </c>
    </row>
    <row r="54" spans="1:7">
      <c r="A54" s="347" t="s">
        <v>67</v>
      </c>
      <c r="B54" s="6" t="s">
        <v>109</v>
      </c>
      <c r="C54" s="369"/>
      <c r="D54" s="369"/>
      <c r="E54" s="369"/>
      <c r="F54" s="369">
        <f t="shared" si="2"/>
        <v>0</v>
      </c>
      <c r="G54" s="369">
        <f t="shared" si="1"/>
        <v>0</v>
      </c>
    </row>
    <row r="55" spans="1:7">
      <c r="A55" s="347" t="s">
        <v>68</v>
      </c>
      <c r="B55" s="6" t="s">
        <v>489</v>
      </c>
      <c r="C55" s="369"/>
      <c r="D55" s="369"/>
      <c r="E55" s="369"/>
      <c r="F55" s="369">
        <f t="shared" si="2"/>
        <v>0</v>
      </c>
      <c r="G55" s="369">
        <f t="shared" si="1"/>
        <v>0</v>
      </c>
    </row>
    <row r="56" spans="1:7" ht="13.5" thickBot="1">
      <c r="A56" s="347" t="s">
        <v>69</v>
      </c>
      <c r="B56" s="6" t="s">
        <v>490</v>
      </c>
      <c r="C56" s="369"/>
      <c r="D56" s="369"/>
      <c r="E56" s="369"/>
      <c r="F56" s="369">
        <f t="shared" si="2"/>
        <v>0</v>
      </c>
      <c r="G56" s="369">
        <f t="shared" si="1"/>
        <v>0</v>
      </c>
    </row>
    <row r="57" spans="1:7" ht="13.5" thickBot="1">
      <c r="A57" s="352" t="s">
        <v>7</v>
      </c>
      <c r="B57" s="50" t="s">
        <v>491</v>
      </c>
      <c r="C57" s="353"/>
      <c r="D57" s="353"/>
      <c r="E57" s="353"/>
      <c r="F57" s="353">
        <f t="shared" si="2"/>
        <v>0</v>
      </c>
      <c r="G57" s="353">
        <f t="shared" si="1"/>
        <v>0</v>
      </c>
    </row>
    <row r="58" spans="1:7" ht="13.5" thickBot="1">
      <c r="A58" s="352" t="s">
        <v>8</v>
      </c>
      <c r="B58" s="370" t="s">
        <v>492</v>
      </c>
      <c r="C58" s="371">
        <f>+C46+C52+C57</f>
        <v>206564304</v>
      </c>
      <c r="D58" s="371">
        <f>+D46+D52+D57</f>
        <v>-8731327</v>
      </c>
      <c r="E58" s="371">
        <f>+E46+E52+E57</f>
        <v>12424743</v>
      </c>
      <c r="F58" s="371">
        <f>E58+D58</f>
        <v>3693416</v>
      </c>
      <c r="G58" s="371">
        <f t="shared" si="1"/>
        <v>210257720</v>
      </c>
    </row>
    <row r="59" spans="1:7" ht="13.5" thickBot="1">
      <c r="A59" s="372"/>
      <c r="B59" s="368"/>
      <c r="C59" s="373"/>
      <c r="D59" s="373"/>
      <c r="E59" s="373"/>
      <c r="F59" s="373">
        <f t="shared" si="2"/>
        <v>0</v>
      </c>
      <c r="G59" s="373">
        <f t="shared" si="1"/>
        <v>0</v>
      </c>
    </row>
    <row r="60" spans="1:7" ht="13.5" thickBot="1">
      <c r="A60" s="74" t="s">
        <v>376</v>
      </c>
      <c r="B60" s="75"/>
      <c r="C60" s="374">
        <v>40</v>
      </c>
      <c r="D60" s="374"/>
      <c r="E60" s="374"/>
      <c r="F60" s="374">
        <f t="shared" si="2"/>
        <v>0</v>
      </c>
      <c r="G60" s="374">
        <f t="shared" si="1"/>
        <v>40</v>
      </c>
    </row>
    <row r="61" spans="1:7" ht="13.5" thickBot="1">
      <c r="A61" s="74" t="s">
        <v>120</v>
      </c>
      <c r="B61" s="75"/>
      <c r="C61" s="374">
        <v>0</v>
      </c>
      <c r="D61" s="344">
        <v>0</v>
      </c>
      <c r="E61" s="344">
        <v>0</v>
      </c>
      <c r="F61" s="374">
        <v>0</v>
      </c>
      <c r="G61" s="344">
        <f t="shared" si="1"/>
        <v>0</v>
      </c>
    </row>
  </sheetData>
  <sheetProtection formatCells="0"/>
  <mergeCells count="4">
    <mergeCell ref="B2:D2"/>
    <mergeCell ref="B3:D3"/>
    <mergeCell ref="A7:G7"/>
    <mergeCell ref="A45:G45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K49" sqref="K49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K161"/>
  <sheetViews>
    <sheetView tabSelected="1" view="pageLayout" zoomScaleSheetLayoutView="100" workbookViewId="0">
      <selection activeCell="E5" sqref="E5"/>
    </sheetView>
  </sheetViews>
  <sheetFormatPr defaultRowHeight="15.75"/>
  <cols>
    <col min="1" max="1" width="7.5" style="125" customWidth="1"/>
    <col min="2" max="2" width="59.6640625" style="125" customWidth="1"/>
    <col min="3" max="3" width="14.83203125" style="126" customWidth="1"/>
    <col min="4" max="4" width="11.83203125" style="148" customWidth="1"/>
    <col min="5" max="6" width="13.33203125" style="148" bestFit="1" customWidth="1"/>
    <col min="7" max="7" width="14.83203125" style="148" customWidth="1"/>
    <col min="8" max="16384" width="9.33203125" style="148"/>
  </cols>
  <sheetData>
    <row r="1" spans="1:7" ht="15.95" customHeight="1">
      <c r="A1" s="379" t="s">
        <v>3</v>
      </c>
      <c r="B1" s="379"/>
      <c r="C1" s="379"/>
      <c r="D1" s="379"/>
      <c r="E1" s="379"/>
      <c r="F1" s="379"/>
      <c r="G1" s="379"/>
    </row>
    <row r="2" spans="1:7" ht="15.95" customHeight="1" thickBot="1">
      <c r="A2" s="380" t="s">
        <v>83</v>
      </c>
      <c r="B2" s="380"/>
      <c r="C2" s="206"/>
      <c r="G2" s="206" t="s">
        <v>444</v>
      </c>
    </row>
    <row r="3" spans="1:7">
      <c r="A3" s="382" t="s">
        <v>48</v>
      </c>
      <c r="B3" s="384" t="s">
        <v>4</v>
      </c>
      <c r="C3" s="386" t="str">
        <f>+CONCATENATE(LEFT(ÖSSZEFÜGGÉSEK!A6,4),". évi")</f>
        <v>2018. évi</v>
      </c>
      <c r="D3" s="387"/>
      <c r="E3" s="388"/>
      <c r="F3" s="388"/>
      <c r="G3" s="389"/>
    </row>
    <row r="4" spans="1:7" ht="48.75" thickBot="1">
      <c r="A4" s="383"/>
      <c r="B4" s="385"/>
      <c r="C4" s="316" t="s">
        <v>380</v>
      </c>
      <c r="D4" s="317" t="s">
        <v>456</v>
      </c>
      <c r="E4" s="317" t="s">
        <v>508</v>
      </c>
      <c r="F4" s="318" t="s">
        <v>452</v>
      </c>
      <c r="G4" s="319" t="s">
        <v>509</v>
      </c>
    </row>
    <row r="5" spans="1:7" s="149" customFormat="1" ht="12" customHeight="1" thickBot="1">
      <c r="A5" s="145" t="s">
        <v>355</v>
      </c>
      <c r="B5" s="146" t="s">
        <v>356</v>
      </c>
      <c r="C5" s="320" t="s">
        <v>357</v>
      </c>
      <c r="D5" s="320" t="s">
        <v>359</v>
      </c>
      <c r="E5" s="321" t="s">
        <v>358</v>
      </c>
      <c r="F5" s="321" t="s">
        <v>458</v>
      </c>
      <c r="G5" s="322" t="s">
        <v>459</v>
      </c>
    </row>
    <row r="6" spans="1:7" s="150" customFormat="1" ht="12" customHeight="1" thickBot="1">
      <c r="A6" s="18" t="s">
        <v>5</v>
      </c>
      <c r="B6" s="19" t="s">
        <v>143</v>
      </c>
      <c r="C6" s="137">
        <f>+C7+C8+C9+C10+C11+C12</f>
        <v>212386754</v>
      </c>
      <c r="D6" s="137">
        <f>+D7+D8+D9+D10+D11+D12</f>
        <v>264830</v>
      </c>
      <c r="E6" s="137">
        <f>+E7+E8+E9+E10+E11+E12</f>
        <v>14512717</v>
      </c>
      <c r="F6" s="137">
        <f>+F7+F8+F9+F10+F11+F12</f>
        <v>14777547</v>
      </c>
      <c r="G6" s="77">
        <f>+G7+G8+G9+G10+G11+G12</f>
        <v>227164301</v>
      </c>
    </row>
    <row r="7" spans="1:7" s="150" customFormat="1" ht="12" customHeight="1">
      <c r="A7" s="13" t="s">
        <v>60</v>
      </c>
      <c r="B7" s="151" t="s">
        <v>144</v>
      </c>
      <c r="C7" s="139">
        <v>43044961</v>
      </c>
      <c r="D7" s="139"/>
      <c r="E7" s="139">
        <v>80886</v>
      </c>
      <c r="F7" s="181">
        <f>D7+E7</f>
        <v>80886</v>
      </c>
      <c r="G7" s="180">
        <f t="shared" ref="G7:G12" si="0">C7+F7</f>
        <v>43125847</v>
      </c>
    </row>
    <row r="8" spans="1:7" s="150" customFormat="1" ht="12" customHeight="1">
      <c r="A8" s="12" t="s">
        <v>61</v>
      </c>
      <c r="B8" s="152" t="s">
        <v>145</v>
      </c>
      <c r="C8" s="138">
        <v>109356633</v>
      </c>
      <c r="D8" s="138">
        <v>1450734</v>
      </c>
      <c r="E8" s="138">
        <v>-403533</v>
      </c>
      <c r="F8" s="181">
        <f t="shared" ref="F8:F62" si="1">D8+E8</f>
        <v>1047201</v>
      </c>
      <c r="G8" s="180">
        <f t="shared" si="0"/>
        <v>110403834</v>
      </c>
    </row>
    <row r="9" spans="1:7" s="150" customFormat="1" ht="12" customHeight="1">
      <c r="A9" s="12" t="s">
        <v>62</v>
      </c>
      <c r="B9" s="152" t="s">
        <v>146</v>
      </c>
      <c r="C9" s="138">
        <v>55644890</v>
      </c>
      <c r="D9" s="138">
        <v>-1185904</v>
      </c>
      <c r="E9" s="138">
        <v>1613503</v>
      </c>
      <c r="F9" s="181">
        <f t="shared" si="1"/>
        <v>427599</v>
      </c>
      <c r="G9" s="180">
        <f t="shared" si="0"/>
        <v>56072489</v>
      </c>
    </row>
    <row r="10" spans="1:7" s="150" customFormat="1" ht="12" customHeight="1">
      <c r="A10" s="12" t="s">
        <v>63</v>
      </c>
      <c r="B10" s="152" t="s">
        <v>147</v>
      </c>
      <c r="C10" s="138">
        <v>4340270</v>
      </c>
      <c r="D10" s="138"/>
      <c r="E10" s="138"/>
      <c r="F10" s="181">
        <f t="shared" si="1"/>
        <v>0</v>
      </c>
      <c r="G10" s="180">
        <f t="shared" si="0"/>
        <v>4340270</v>
      </c>
    </row>
    <row r="11" spans="1:7" s="150" customFormat="1" ht="12" customHeight="1">
      <c r="A11" s="12" t="s">
        <v>80</v>
      </c>
      <c r="B11" s="79" t="s">
        <v>300</v>
      </c>
      <c r="C11" s="138"/>
      <c r="D11" s="138"/>
      <c r="E11" s="138">
        <v>13221861</v>
      </c>
      <c r="F11" s="181">
        <f t="shared" si="1"/>
        <v>13221861</v>
      </c>
      <c r="G11" s="180">
        <f t="shared" si="0"/>
        <v>13221861</v>
      </c>
    </row>
    <row r="12" spans="1:7" s="150" customFormat="1" ht="12" customHeight="1" thickBot="1">
      <c r="A12" s="14" t="s">
        <v>64</v>
      </c>
      <c r="B12" s="80" t="s">
        <v>301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21.75" thickBot="1">
      <c r="A13" s="18" t="s">
        <v>6</v>
      </c>
      <c r="B13" s="78" t="s">
        <v>148</v>
      </c>
      <c r="C13" s="137">
        <f>+C14+C15+C16+C17+C18</f>
        <v>244905655</v>
      </c>
      <c r="D13" s="137">
        <f>+D14+D15+D16+D17+D18</f>
        <v>31789433</v>
      </c>
      <c r="E13" s="137">
        <f>+E14+E15+E16+E17+E18</f>
        <v>-16316497</v>
      </c>
      <c r="F13" s="137">
        <f>+F14+F15+F16+F17+F18</f>
        <v>15472936</v>
      </c>
      <c r="G13" s="77">
        <f>+G14+G15+G16+G17+G18</f>
        <v>260378591</v>
      </c>
    </row>
    <row r="14" spans="1:7" s="150" customFormat="1" ht="12" customHeight="1">
      <c r="A14" s="13" t="s">
        <v>66</v>
      </c>
      <c r="B14" s="151" t="s">
        <v>149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>
      <c r="A15" s="12" t="s">
        <v>67</v>
      </c>
      <c r="B15" s="152" t="s">
        <v>150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>
      <c r="A16" s="12" t="s">
        <v>68</v>
      </c>
      <c r="B16" s="152" t="s">
        <v>293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>
      <c r="A17" s="12" t="s">
        <v>69</v>
      </c>
      <c r="B17" s="152" t="s">
        <v>294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>
      <c r="A18" s="12" t="s">
        <v>70</v>
      </c>
      <c r="B18" s="152" t="s">
        <v>151</v>
      </c>
      <c r="C18" s="138">
        <v>244905655</v>
      </c>
      <c r="D18" s="138">
        <v>31789433</v>
      </c>
      <c r="E18" s="139">
        <v>-16316497</v>
      </c>
      <c r="F18" s="181">
        <f t="shared" si="1"/>
        <v>15472936</v>
      </c>
      <c r="G18" s="180">
        <f t="shared" si="2"/>
        <v>260378591</v>
      </c>
    </row>
    <row r="19" spans="1:7" s="150" customFormat="1" ht="12" customHeight="1" thickBot="1">
      <c r="A19" s="14" t="s">
        <v>76</v>
      </c>
      <c r="B19" s="80" t="s">
        <v>152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21.75" thickBot="1">
      <c r="A20" s="18" t="s">
        <v>7</v>
      </c>
      <c r="B20" s="19" t="s">
        <v>153</v>
      </c>
      <c r="C20" s="137">
        <f>+C21+C22+C23+C24+C25</f>
        <v>13865700</v>
      </c>
      <c r="D20" s="137">
        <f>+D21+D22+D23+D24+D25</f>
        <v>0</v>
      </c>
      <c r="E20" s="137">
        <f>+E21+E22+E23+E24+E25</f>
        <v>0</v>
      </c>
      <c r="F20" s="137">
        <f>+F21+F22+F23+F24+F25</f>
        <v>0</v>
      </c>
      <c r="G20" s="77">
        <f>+G21+G22+G23+G24+G25</f>
        <v>13865700</v>
      </c>
    </row>
    <row r="21" spans="1:7" s="150" customFormat="1" ht="12" customHeight="1">
      <c r="A21" s="13" t="s">
        <v>49</v>
      </c>
      <c r="B21" s="151" t="s">
        <v>154</v>
      </c>
      <c r="C21" s="139"/>
      <c r="D21" s="139"/>
      <c r="E21" s="139"/>
      <c r="F21" s="181">
        <f t="shared" si="1"/>
        <v>0</v>
      </c>
      <c r="G21" s="180">
        <f t="shared" ref="G21:G26" si="3">C21+F21</f>
        <v>0</v>
      </c>
    </row>
    <row r="22" spans="1:7" s="150" customFormat="1" ht="12" customHeight="1">
      <c r="A22" s="12" t="s">
        <v>50</v>
      </c>
      <c r="B22" s="152" t="s">
        <v>155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>
      <c r="A23" s="12" t="s">
        <v>51</v>
      </c>
      <c r="B23" s="152" t="s">
        <v>295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>
      <c r="A24" s="12" t="s">
        <v>52</v>
      </c>
      <c r="B24" s="152" t="s">
        <v>296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>
      <c r="A25" s="12" t="s">
        <v>93</v>
      </c>
      <c r="B25" s="152" t="s">
        <v>156</v>
      </c>
      <c r="C25" s="138">
        <v>13865700</v>
      </c>
      <c r="D25" s="138"/>
      <c r="E25" s="139"/>
      <c r="F25" s="181">
        <f t="shared" si="1"/>
        <v>0</v>
      </c>
      <c r="G25" s="180">
        <f t="shared" si="3"/>
        <v>13865700</v>
      </c>
    </row>
    <row r="26" spans="1:7" s="150" customFormat="1" ht="12" customHeight="1" thickBot="1">
      <c r="A26" s="14" t="s">
        <v>94</v>
      </c>
      <c r="B26" s="153" t="s">
        <v>157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>
      <c r="A27" s="18" t="s">
        <v>95</v>
      </c>
      <c r="B27" s="19" t="s">
        <v>433</v>
      </c>
      <c r="C27" s="143">
        <f>+C28+C29+C30+C31+C32+C33+C34</f>
        <v>195230000</v>
      </c>
      <c r="D27" s="143">
        <f>+D28+D29+D30+D31+D32+D33+D34</f>
        <v>100000</v>
      </c>
      <c r="E27" s="143">
        <f>+E28+E29+E30+E31+E32+E33+E34</f>
        <v>27776835</v>
      </c>
      <c r="F27" s="143">
        <f>+F28+F29+F30+F31+F32+F33+F34</f>
        <v>27876835</v>
      </c>
      <c r="G27" s="179">
        <f>+G28+G29+G30+G31+G32+G33+G34</f>
        <v>223106835</v>
      </c>
    </row>
    <row r="28" spans="1:7" s="150" customFormat="1" ht="12" customHeight="1">
      <c r="A28" s="13" t="s">
        <v>158</v>
      </c>
      <c r="B28" s="151" t="s">
        <v>426</v>
      </c>
      <c r="C28" s="181">
        <v>11000000</v>
      </c>
      <c r="D28" s="181"/>
      <c r="E28" s="181">
        <v>27263948</v>
      </c>
      <c r="F28" s="181">
        <f t="shared" si="1"/>
        <v>27263948</v>
      </c>
      <c r="G28" s="180">
        <f t="shared" ref="G28:G34" si="4">C28+F28</f>
        <v>38263948</v>
      </c>
    </row>
    <row r="29" spans="1:7" s="150" customFormat="1" ht="12" customHeight="1">
      <c r="A29" s="12" t="s">
        <v>159</v>
      </c>
      <c r="B29" s="152" t="s">
        <v>427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>
      <c r="A30" s="12" t="s">
        <v>160</v>
      </c>
      <c r="B30" s="152" t="s">
        <v>428</v>
      </c>
      <c r="C30" s="138">
        <v>180000000</v>
      </c>
      <c r="D30" s="138"/>
      <c r="E30" s="139"/>
      <c r="F30" s="181">
        <f t="shared" si="1"/>
        <v>0</v>
      </c>
      <c r="G30" s="180">
        <f t="shared" si="4"/>
        <v>180000000</v>
      </c>
    </row>
    <row r="31" spans="1:7" s="150" customFormat="1" ht="12" customHeight="1">
      <c r="A31" s="12" t="s">
        <v>161</v>
      </c>
      <c r="B31" s="152" t="s">
        <v>429</v>
      </c>
      <c r="C31" s="138">
        <v>80000</v>
      </c>
      <c r="D31" s="138"/>
      <c r="E31" s="139">
        <v>133445</v>
      </c>
      <c r="F31" s="181">
        <f t="shared" si="1"/>
        <v>133445</v>
      </c>
      <c r="G31" s="180">
        <f t="shared" si="4"/>
        <v>213445</v>
      </c>
    </row>
    <row r="32" spans="1:7" s="150" customFormat="1" ht="12" customHeight="1">
      <c r="A32" s="12" t="s">
        <v>430</v>
      </c>
      <c r="B32" s="152" t="s">
        <v>162</v>
      </c>
      <c r="C32" s="138">
        <v>4000000</v>
      </c>
      <c r="D32" s="138"/>
      <c r="E32" s="139"/>
      <c r="F32" s="181">
        <f t="shared" si="1"/>
        <v>0</v>
      </c>
      <c r="G32" s="180">
        <f t="shared" si="4"/>
        <v>4000000</v>
      </c>
    </row>
    <row r="33" spans="1:7" s="150" customFormat="1" ht="12" customHeight="1">
      <c r="A33" s="12" t="s">
        <v>431</v>
      </c>
      <c r="B33" s="152" t="s">
        <v>163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>
      <c r="A34" s="14" t="s">
        <v>432</v>
      </c>
      <c r="B34" s="153" t="s">
        <v>164</v>
      </c>
      <c r="C34" s="140">
        <v>150000</v>
      </c>
      <c r="D34" s="140">
        <v>100000</v>
      </c>
      <c r="E34" s="276">
        <v>379442</v>
      </c>
      <c r="F34" s="304">
        <f t="shared" si="1"/>
        <v>479442</v>
      </c>
      <c r="G34" s="180">
        <f t="shared" si="4"/>
        <v>629442</v>
      </c>
    </row>
    <row r="35" spans="1:7" s="150" customFormat="1" ht="12" customHeight="1" thickBot="1">
      <c r="A35" s="18" t="s">
        <v>9</v>
      </c>
      <c r="B35" s="19" t="s">
        <v>302</v>
      </c>
      <c r="C35" s="137">
        <f>SUM(C36:C46)</f>
        <v>36548645</v>
      </c>
      <c r="D35" s="137">
        <f>SUM(D36:D46)</f>
        <v>0</v>
      </c>
      <c r="E35" s="137">
        <f>SUM(E36:E46)</f>
        <v>3898877</v>
      </c>
      <c r="F35" s="137">
        <f>SUM(F36:F46)</f>
        <v>3898877</v>
      </c>
      <c r="G35" s="77">
        <f>SUM(G36:G46)</f>
        <v>40447522</v>
      </c>
    </row>
    <row r="36" spans="1:7" s="150" customFormat="1" ht="12" customHeight="1">
      <c r="A36" s="13" t="s">
        <v>53</v>
      </c>
      <c r="B36" s="151" t="s">
        <v>167</v>
      </c>
      <c r="C36" s="139">
        <v>1200000</v>
      </c>
      <c r="D36" s="139"/>
      <c r="E36" s="139">
        <v>584994</v>
      </c>
      <c r="F36" s="181">
        <f t="shared" si="1"/>
        <v>584994</v>
      </c>
      <c r="G36" s="180">
        <f t="shared" ref="G36:G46" si="5">C36+F36</f>
        <v>1784994</v>
      </c>
    </row>
    <row r="37" spans="1:7" s="150" customFormat="1" ht="12" customHeight="1">
      <c r="A37" s="12" t="s">
        <v>54</v>
      </c>
      <c r="B37" s="152" t="s">
        <v>168</v>
      </c>
      <c r="C37" s="138">
        <v>21852000</v>
      </c>
      <c r="D37" s="138"/>
      <c r="E37" s="138">
        <v>3303883</v>
      </c>
      <c r="F37" s="181">
        <f t="shared" si="1"/>
        <v>3303883</v>
      </c>
      <c r="G37" s="180">
        <f t="shared" si="5"/>
        <v>25155883</v>
      </c>
    </row>
    <row r="38" spans="1:7" s="150" customFormat="1" ht="12" customHeight="1">
      <c r="A38" s="12" t="s">
        <v>55</v>
      </c>
      <c r="B38" s="152" t="s">
        <v>169</v>
      </c>
      <c r="C38" s="138">
        <v>4209000</v>
      </c>
      <c r="D38" s="138"/>
      <c r="E38" s="138">
        <v>-500000</v>
      </c>
      <c r="F38" s="181">
        <f t="shared" si="1"/>
        <v>-500000</v>
      </c>
      <c r="G38" s="180">
        <f t="shared" si="5"/>
        <v>3709000</v>
      </c>
    </row>
    <row r="39" spans="1:7" s="150" customFormat="1" ht="12" customHeight="1">
      <c r="A39" s="12" t="s">
        <v>97</v>
      </c>
      <c r="B39" s="152" t="s">
        <v>170</v>
      </c>
      <c r="C39" s="138"/>
      <c r="D39" s="138"/>
      <c r="E39" s="138"/>
      <c r="F39" s="181">
        <f t="shared" si="1"/>
        <v>0</v>
      </c>
      <c r="G39" s="180">
        <f t="shared" si="5"/>
        <v>0</v>
      </c>
    </row>
    <row r="40" spans="1:7" s="150" customFormat="1" ht="12" customHeight="1">
      <c r="A40" s="12" t="s">
        <v>98</v>
      </c>
      <c r="B40" s="152" t="s">
        <v>171</v>
      </c>
      <c r="C40" s="138">
        <v>2000000</v>
      </c>
      <c r="D40" s="138"/>
      <c r="E40" s="138">
        <v>500000</v>
      </c>
      <c r="F40" s="181">
        <f t="shared" si="1"/>
        <v>500000</v>
      </c>
      <c r="G40" s="180">
        <f t="shared" si="5"/>
        <v>2500000</v>
      </c>
    </row>
    <row r="41" spans="1:7" s="150" customFormat="1" ht="12" customHeight="1">
      <c r="A41" s="12" t="s">
        <v>99</v>
      </c>
      <c r="B41" s="152" t="s">
        <v>172</v>
      </c>
      <c r="C41" s="138">
        <v>7277645</v>
      </c>
      <c r="D41" s="138"/>
      <c r="E41" s="138">
        <v>0</v>
      </c>
      <c r="F41" s="181">
        <f t="shared" si="1"/>
        <v>0</v>
      </c>
      <c r="G41" s="180">
        <f t="shared" si="5"/>
        <v>7277645</v>
      </c>
    </row>
    <row r="42" spans="1:7" s="150" customFormat="1" ht="12" customHeight="1">
      <c r="A42" s="12" t="s">
        <v>100</v>
      </c>
      <c r="B42" s="152" t="s">
        <v>173</v>
      </c>
      <c r="C42" s="138"/>
      <c r="D42" s="138"/>
      <c r="E42" s="138"/>
      <c r="F42" s="181">
        <f t="shared" si="1"/>
        <v>0</v>
      </c>
      <c r="G42" s="180">
        <f t="shared" si="5"/>
        <v>0</v>
      </c>
    </row>
    <row r="43" spans="1:7" s="150" customFormat="1" ht="12" customHeight="1">
      <c r="A43" s="12" t="s">
        <v>101</v>
      </c>
      <c r="B43" s="152" t="s">
        <v>434</v>
      </c>
      <c r="C43" s="138">
        <v>10000</v>
      </c>
      <c r="D43" s="138"/>
      <c r="E43" s="138">
        <v>10000</v>
      </c>
      <c r="F43" s="181">
        <f t="shared" si="1"/>
        <v>10000</v>
      </c>
      <c r="G43" s="180">
        <f t="shared" si="5"/>
        <v>20000</v>
      </c>
    </row>
    <row r="44" spans="1:7" s="150" customFormat="1" ht="12" customHeight="1">
      <c r="A44" s="12" t="s">
        <v>165</v>
      </c>
      <c r="B44" s="152" t="s">
        <v>175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>
      <c r="A45" s="14" t="s">
        <v>166</v>
      </c>
      <c r="B45" s="153" t="s">
        <v>304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>
      <c r="A46" s="14" t="s">
        <v>303</v>
      </c>
      <c r="B46" s="80" t="s">
        <v>176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>
      <c r="A47" s="18" t="s">
        <v>10</v>
      </c>
      <c r="B47" s="19" t="s">
        <v>177</v>
      </c>
      <c r="C47" s="137">
        <f>SUM(C48:C52)</f>
        <v>0</v>
      </c>
      <c r="D47" s="137">
        <f>SUM(D48:D52)</f>
        <v>0</v>
      </c>
      <c r="E47" s="137">
        <f>SUM(E48:E52)</f>
        <v>850000</v>
      </c>
      <c r="F47" s="137">
        <f>SUM(F48:F52)</f>
        <v>850000</v>
      </c>
      <c r="G47" s="77">
        <f>SUM(G48:G52)</f>
        <v>850000</v>
      </c>
    </row>
    <row r="48" spans="1:7" s="150" customFormat="1" ht="12" customHeight="1">
      <c r="A48" s="13" t="s">
        <v>56</v>
      </c>
      <c r="B48" s="151" t="s">
        <v>181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>
      <c r="A49" s="12" t="s">
        <v>57</v>
      </c>
      <c r="B49" s="152" t="s">
        <v>182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>
      <c r="A50" s="12" t="s">
        <v>178</v>
      </c>
      <c r="B50" s="152" t="s">
        <v>183</v>
      </c>
      <c r="C50" s="141"/>
      <c r="D50" s="141"/>
      <c r="E50" s="182">
        <v>850000</v>
      </c>
      <c r="F50" s="305">
        <f t="shared" si="1"/>
        <v>850000</v>
      </c>
      <c r="G50" s="244">
        <f>C50+F50</f>
        <v>850000</v>
      </c>
    </row>
    <row r="51" spans="1:7" s="150" customFormat="1" ht="12" customHeight="1">
      <c r="A51" s="12" t="s">
        <v>179</v>
      </c>
      <c r="B51" s="152" t="s">
        <v>184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>
      <c r="A52" s="14" t="s">
        <v>180</v>
      </c>
      <c r="B52" s="80" t="s">
        <v>185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>
      <c r="A53" s="18" t="s">
        <v>102</v>
      </c>
      <c r="B53" s="19" t="s">
        <v>186</v>
      </c>
      <c r="C53" s="137">
        <f>SUM(C54:C56)</f>
        <v>400000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400000</v>
      </c>
    </row>
    <row r="54" spans="1:7" s="150" customFormat="1" ht="12" customHeight="1">
      <c r="A54" s="13" t="s">
        <v>58</v>
      </c>
      <c r="B54" s="151" t="s">
        <v>187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>
      <c r="A55" s="12" t="s">
        <v>59</v>
      </c>
      <c r="B55" s="152" t="s">
        <v>297</v>
      </c>
      <c r="C55" s="138">
        <v>400000</v>
      </c>
      <c r="D55" s="138"/>
      <c r="E55" s="139"/>
      <c r="F55" s="181">
        <f t="shared" si="1"/>
        <v>0</v>
      </c>
      <c r="G55" s="180">
        <f>C55+F55</f>
        <v>400000</v>
      </c>
    </row>
    <row r="56" spans="1:7" s="150" customFormat="1" ht="12" customHeight="1">
      <c r="A56" s="12" t="s">
        <v>190</v>
      </c>
      <c r="B56" s="152" t="s">
        <v>188</v>
      </c>
      <c r="C56" s="138"/>
      <c r="D56" s="138"/>
      <c r="E56" s="139"/>
      <c r="F56" s="181">
        <f t="shared" si="1"/>
        <v>0</v>
      </c>
      <c r="G56" s="180">
        <f>C56+F56</f>
        <v>0</v>
      </c>
    </row>
    <row r="57" spans="1:7" s="150" customFormat="1" ht="12" customHeight="1" thickBot="1">
      <c r="A57" s="14" t="s">
        <v>191</v>
      </c>
      <c r="B57" s="80" t="s">
        <v>189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>
      <c r="A58" s="18" t="s">
        <v>12</v>
      </c>
      <c r="B58" s="78" t="s">
        <v>192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>
      <c r="A59" s="13" t="s">
        <v>103</v>
      </c>
      <c r="B59" s="151" t="s">
        <v>194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>
      <c r="A60" s="12" t="s">
        <v>104</v>
      </c>
      <c r="B60" s="152" t="s">
        <v>298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>
      <c r="A61" s="12" t="s">
        <v>125</v>
      </c>
      <c r="B61" s="152" t="s">
        <v>195</v>
      </c>
      <c r="C61" s="141"/>
      <c r="D61" s="141"/>
      <c r="E61" s="141"/>
      <c r="F61" s="308">
        <f t="shared" si="1"/>
        <v>0</v>
      </c>
      <c r="G61" s="243">
        <f>C61+F61</f>
        <v>0</v>
      </c>
    </row>
    <row r="62" spans="1:7" s="150" customFormat="1" ht="12" customHeight="1" thickBot="1">
      <c r="A62" s="14" t="s">
        <v>193</v>
      </c>
      <c r="B62" s="80" t="s">
        <v>196</v>
      </c>
      <c r="C62" s="141"/>
      <c r="D62" s="141"/>
      <c r="E62" s="141"/>
      <c r="F62" s="308">
        <f t="shared" si="1"/>
        <v>0</v>
      </c>
      <c r="G62" s="243">
        <f>C62+F62</f>
        <v>0</v>
      </c>
    </row>
    <row r="63" spans="1:7" s="150" customFormat="1" ht="12" customHeight="1" thickBot="1">
      <c r="A63" s="193" t="s">
        <v>344</v>
      </c>
      <c r="B63" s="19" t="s">
        <v>197</v>
      </c>
      <c r="C63" s="143">
        <f>+C6+C13+C20+C27+C35+C47+C53+C58</f>
        <v>703336754</v>
      </c>
      <c r="D63" s="143">
        <f>+D6+D13+D20+D27+D35+D47+D53+D58</f>
        <v>32154263</v>
      </c>
      <c r="E63" s="143">
        <f>+E6+E13+E20+E27+E35+E47+E53+E58</f>
        <v>30721932</v>
      </c>
      <c r="F63" s="143">
        <f>+F6+F13+F20+F27+F35+F47+F53+F58</f>
        <v>62876195</v>
      </c>
      <c r="G63" s="179">
        <f>+G6+G13+G20+G27+G35+G47+G53+G58</f>
        <v>766212949</v>
      </c>
    </row>
    <row r="64" spans="1:7" s="150" customFormat="1" ht="12" customHeight="1" thickBot="1">
      <c r="A64" s="183" t="s">
        <v>198</v>
      </c>
      <c r="B64" s="78" t="s">
        <v>199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>
      <c r="A65" s="13" t="s">
        <v>227</v>
      </c>
      <c r="B65" s="151" t="s">
        <v>200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>
      <c r="A66" s="12" t="s">
        <v>236</v>
      </c>
      <c r="B66" s="152" t="s">
        <v>201</v>
      </c>
      <c r="C66" s="141"/>
      <c r="D66" s="141"/>
      <c r="E66" s="141"/>
      <c r="F66" s="308">
        <f>D66+E66</f>
        <v>0</v>
      </c>
      <c r="G66" s="243">
        <f>C66+F66</f>
        <v>0</v>
      </c>
    </row>
    <row r="67" spans="1:7" s="150" customFormat="1" ht="12" customHeight="1" thickBot="1">
      <c r="A67" s="16" t="s">
        <v>237</v>
      </c>
      <c r="B67" s="323" t="s">
        <v>329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>
      <c r="A68" s="183" t="s">
        <v>203</v>
      </c>
      <c r="B68" s="78" t="s">
        <v>204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>
      <c r="A69" s="13" t="s">
        <v>81</v>
      </c>
      <c r="B69" s="263" t="s">
        <v>205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>
      <c r="A70" s="12" t="s">
        <v>82</v>
      </c>
      <c r="B70" s="263" t="s">
        <v>448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>
      <c r="A71" s="12" t="s">
        <v>228</v>
      </c>
      <c r="B71" s="263" t="s">
        <v>206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>
      <c r="A72" s="14" t="s">
        <v>229</v>
      </c>
      <c r="B72" s="264" t="s">
        <v>449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>
      <c r="A73" s="183" t="s">
        <v>207</v>
      </c>
      <c r="B73" s="78" t="s">
        <v>208</v>
      </c>
      <c r="C73" s="137">
        <f>SUM(C74:C75)</f>
        <v>294023599</v>
      </c>
      <c r="D73" s="137">
        <f>SUM(D74:D75)</f>
        <v>-4589621</v>
      </c>
      <c r="E73" s="137">
        <f>SUM(E74:E75)</f>
        <v>0</v>
      </c>
      <c r="F73" s="137">
        <f>SUM(F74:F75)</f>
        <v>-4589621</v>
      </c>
      <c r="G73" s="77">
        <f>SUM(G74:G75)</f>
        <v>289433978</v>
      </c>
    </row>
    <row r="74" spans="1:7" s="150" customFormat="1" ht="12" customHeight="1">
      <c r="A74" s="13" t="s">
        <v>230</v>
      </c>
      <c r="B74" s="151" t="s">
        <v>209</v>
      </c>
      <c r="C74" s="141">
        <v>294023599</v>
      </c>
      <c r="D74" s="141">
        <v>-4589621</v>
      </c>
      <c r="E74" s="141"/>
      <c r="F74" s="308">
        <f>D74+E74</f>
        <v>-4589621</v>
      </c>
      <c r="G74" s="243">
        <f>C74+F74</f>
        <v>289433978</v>
      </c>
    </row>
    <row r="75" spans="1:7" s="150" customFormat="1" ht="12" customHeight="1" thickBot="1">
      <c r="A75" s="14" t="s">
        <v>231</v>
      </c>
      <c r="B75" s="80" t="s">
        <v>210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>
      <c r="A76" s="183" t="s">
        <v>211</v>
      </c>
      <c r="B76" s="78" t="s">
        <v>212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>
      <c r="A77" s="13" t="s">
        <v>232</v>
      </c>
      <c r="B77" s="151" t="s">
        <v>213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>
      <c r="A78" s="12" t="s">
        <v>233</v>
      </c>
      <c r="B78" s="152" t="s">
        <v>214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>
      <c r="A79" s="14" t="s">
        <v>234</v>
      </c>
      <c r="B79" s="80" t="s">
        <v>450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>
      <c r="A80" s="183" t="s">
        <v>215</v>
      </c>
      <c r="B80" s="78" t="s">
        <v>235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>
      <c r="A81" s="154" t="s">
        <v>216</v>
      </c>
      <c r="B81" s="151" t="s">
        <v>217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>
      <c r="A82" s="155" t="s">
        <v>218</v>
      </c>
      <c r="B82" s="152" t="s">
        <v>219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>
      <c r="A83" s="155" t="s">
        <v>220</v>
      </c>
      <c r="B83" s="152" t="s">
        <v>221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>
      <c r="A84" s="156" t="s">
        <v>222</v>
      </c>
      <c r="B84" s="80" t="s">
        <v>223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>
      <c r="A85" s="183" t="s">
        <v>224</v>
      </c>
      <c r="B85" s="78" t="s">
        <v>343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>
      <c r="A86" s="183" t="s">
        <v>226</v>
      </c>
      <c r="B86" s="78" t="s">
        <v>225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>
      <c r="A87" s="183" t="s">
        <v>238</v>
      </c>
      <c r="B87" s="157" t="s">
        <v>346</v>
      </c>
      <c r="C87" s="143">
        <f>+C64+C68+C73+C76+C80+C86+C85</f>
        <v>294023599</v>
      </c>
      <c r="D87" s="143">
        <f>+D64+D68+D73+D76+D80+D86+D85</f>
        <v>-4589621</v>
      </c>
      <c r="E87" s="143">
        <f>+E64+E68+E73+E76+E80+E86+E85</f>
        <v>0</v>
      </c>
      <c r="F87" s="143">
        <f>+F64+F68+F73+F76+F80+F86+F85</f>
        <v>-4589621</v>
      </c>
      <c r="G87" s="179">
        <f>+G64+G68+G73+G76+G80+G86+G85</f>
        <v>289433978</v>
      </c>
    </row>
    <row r="88" spans="1:7" s="150" customFormat="1" ht="25.5" customHeight="1" thickBot="1">
      <c r="A88" s="184" t="s">
        <v>345</v>
      </c>
      <c r="B88" s="158" t="s">
        <v>347</v>
      </c>
      <c r="C88" s="143">
        <f>+C63+C87</f>
        <v>997360353</v>
      </c>
      <c r="D88" s="143">
        <f>+D63+D87</f>
        <v>27564642</v>
      </c>
      <c r="E88" s="143">
        <f>+E63+E87</f>
        <v>30721932</v>
      </c>
      <c r="F88" s="143">
        <f>+F63+F87</f>
        <v>58286574</v>
      </c>
      <c r="G88" s="179">
        <f>+G63+G87</f>
        <v>1055646927</v>
      </c>
    </row>
    <row r="89" spans="1:7" s="150" customFormat="1" ht="30.75" customHeight="1">
      <c r="A89" s="3"/>
      <c r="B89" s="4"/>
      <c r="C89" s="82"/>
    </row>
    <row r="90" spans="1:7" ht="16.5" customHeight="1">
      <c r="A90" s="379" t="s">
        <v>33</v>
      </c>
      <c r="B90" s="379"/>
      <c r="C90" s="379"/>
      <c r="D90" s="379"/>
      <c r="E90" s="379"/>
      <c r="F90" s="379"/>
      <c r="G90" s="379"/>
    </row>
    <row r="91" spans="1:7" s="159" customFormat="1" ht="16.5" customHeight="1" thickBot="1">
      <c r="A91" s="381" t="s">
        <v>84</v>
      </c>
      <c r="B91" s="381"/>
      <c r="C91" s="52"/>
      <c r="G91" s="52" t="str">
        <f>G2</f>
        <v>Forintban!</v>
      </c>
    </row>
    <row r="92" spans="1:7">
      <c r="A92" s="382" t="s">
        <v>48</v>
      </c>
      <c r="B92" s="384" t="s">
        <v>381</v>
      </c>
      <c r="C92" s="386" t="str">
        <f>+CONCATENATE(LEFT(ÖSSZEFÜGGÉSEK!A6,4),". évi")</f>
        <v>2018. évi</v>
      </c>
      <c r="D92" s="387"/>
      <c r="E92" s="388"/>
      <c r="F92" s="388"/>
      <c r="G92" s="389"/>
    </row>
    <row r="93" spans="1:7" ht="48.75" thickBot="1">
      <c r="A93" s="383"/>
      <c r="B93" s="385"/>
      <c r="C93" s="316" t="s">
        <v>380</v>
      </c>
      <c r="D93" s="317" t="s">
        <v>456</v>
      </c>
      <c r="E93" s="317" t="s">
        <v>457</v>
      </c>
      <c r="F93" s="318" t="s">
        <v>452</v>
      </c>
      <c r="G93" s="319" t="s">
        <v>455</v>
      </c>
    </row>
    <row r="94" spans="1:7" s="149" customFormat="1" ht="12" customHeight="1" thickBot="1">
      <c r="A94" s="25" t="s">
        <v>355</v>
      </c>
      <c r="B94" s="26" t="s">
        <v>356</v>
      </c>
      <c r="C94" s="320" t="s">
        <v>357</v>
      </c>
      <c r="D94" s="320" t="s">
        <v>359</v>
      </c>
      <c r="E94" s="321" t="s">
        <v>358</v>
      </c>
      <c r="F94" s="321" t="s">
        <v>458</v>
      </c>
      <c r="G94" s="322" t="s">
        <v>459</v>
      </c>
    </row>
    <row r="95" spans="1:7" ht="12" customHeight="1" thickBot="1">
      <c r="A95" s="20" t="s">
        <v>5</v>
      </c>
      <c r="B95" s="24" t="s">
        <v>305</v>
      </c>
      <c r="C95" s="136">
        <f>C96+C97+C98+C99+C100+C113</f>
        <v>674570135</v>
      </c>
      <c r="D95" s="136">
        <f>D96+D97+D98+D99+D100+D113</f>
        <v>21214642</v>
      </c>
      <c r="E95" s="136">
        <f>E96+E97+E98+E99+E100+E113</f>
        <v>77162777</v>
      </c>
      <c r="F95" s="136">
        <f>F96+F97+F98+F99+F100+F113</f>
        <v>98377419</v>
      </c>
      <c r="G95" s="196">
        <f>G96+G97+G98+G99+G100+G113</f>
        <v>772947554</v>
      </c>
    </row>
    <row r="96" spans="1:7" ht="12" customHeight="1">
      <c r="A96" s="15" t="s">
        <v>60</v>
      </c>
      <c r="B96" s="8" t="s">
        <v>34</v>
      </c>
      <c r="C96" s="301">
        <v>408933334</v>
      </c>
      <c r="D96" s="200">
        <v>8125609</v>
      </c>
      <c r="E96" s="200">
        <v>516300</v>
      </c>
      <c r="F96" s="309">
        <v>8641909</v>
      </c>
      <c r="G96" s="245">
        <f t="shared" ref="G96:G115" si="8">C96+F96</f>
        <v>417575243</v>
      </c>
    </row>
    <row r="97" spans="1:7" ht="12" customHeight="1">
      <c r="A97" s="12" t="s">
        <v>61</v>
      </c>
      <c r="B97" s="6" t="s">
        <v>105</v>
      </c>
      <c r="C97" s="138">
        <v>68229029</v>
      </c>
      <c r="D97" s="138">
        <v>1780798</v>
      </c>
      <c r="E97" s="138">
        <v>-1900000</v>
      </c>
      <c r="F97" s="310">
        <f t="shared" ref="F97:F115" si="9">D97+E97</f>
        <v>-119202</v>
      </c>
      <c r="G97" s="241">
        <f t="shared" si="8"/>
        <v>68109827</v>
      </c>
    </row>
    <row r="98" spans="1:7" ht="12" customHeight="1">
      <c r="A98" s="12" t="s">
        <v>62</v>
      </c>
      <c r="B98" s="6" t="s">
        <v>79</v>
      </c>
      <c r="C98" s="140">
        <v>168748257</v>
      </c>
      <c r="D98" s="140">
        <v>1308235</v>
      </c>
      <c r="E98" s="140">
        <v>69668432</v>
      </c>
      <c r="F98" s="311">
        <v>70976667</v>
      </c>
      <c r="G98" s="242">
        <f t="shared" si="8"/>
        <v>239724924</v>
      </c>
    </row>
    <row r="99" spans="1:7" ht="12" customHeight="1">
      <c r="A99" s="12" t="s">
        <v>63</v>
      </c>
      <c r="B99" s="9" t="s">
        <v>106</v>
      </c>
      <c r="C99" s="140">
        <v>13515400</v>
      </c>
      <c r="D99" s="140">
        <v>10000000</v>
      </c>
      <c r="E99" s="140">
        <v>302110</v>
      </c>
      <c r="F99" s="311">
        <f t="shared" si="9"/>
        <v>10302110</v>
      </c>
      <c r="G99" s="242">
        <f t="shared" si="8"/>
        <v>23817510</v>
      </c>
    </row>
    <row r="100" spans="1:7" ht="12" customHeight="1">
      <c r="A100" s="12" t="s">
        <v>71</v>
      </c>
      <c r="B100" s="17" t="s">
        <v>107</v>
      </c>
      <c r="C100" s="140">
        <v>15144115</v>
      </c>
      <c r="D100" s="140"/>
      <c r="E100" s="140">
        <v>8575935</v>
      </c>
      <c r="F100" s="311">
        <f t="shared" si="9"/>
        <v>8575935</v>
      </c>
      <c r="G100" s="242">
        <f t="shared" si="8"/>
        <v>23720050</v>
      </c>
    </row>
    <row r="101" spans="1:7" ht="12" customHeight="1">
      <c r="A101" s="12" t="s">
        <v>64</v>
      </c>
      <c r="B101" s="6" t="s">
        <v>310</v>
      </c>
      <c r="C101" s="140"/>
      <c r="D101" s="140"/>
      <c r="E101" s="140"/>
      <c r="F101" s="311">
        <f t="shared" si="9"/>
        <v>0</v>
      </c>
      <c r="G101" s="242">
        <f t="shared" si="8"/>
        <v>0</v>
      </c>
    </row>
    <row r="102" spans="1:7" ht="12" customHeight="1">
      <c r="A102" s="12" t="s">
        <v>65</v>
      </c>
      <c r="B102" s="55" t="s">
        <v>309</v>
      </c>
      <c r="C102" s="140"/>
      <c r="D102" s="140"/>
      <c r="E102" s="140"/>
      <c r="F102" s="311">
        <f t="shared" si="9"/>
        <v>0</v>
      </c>
      <c r="G102" s="242">
        <f t="shared" si="8"/>
        <v>0</v>
      </c>
    </row>
    <row r="103" spans="1:7" ht="12" customHeight="1">
      <c r="A103" s="12" t="s">
        <v>72</v>
      </c>
      <c r="B103" s="55" t="s">
        <v>308</v>
      </c>
      <c r="C103" s="140"/>
      <c r="D103" s="140"/>
      <c r="E103" s="140"/>
      <c r="F103" s="311">
        <f t="shared" si="9"/>
        <v>0</v>
      </c>
      <c r="G103" s="242">
        <f t="shared" si="8"/>
        <v>0</v>
      </c>
    </row>
    <row r="104" spans="1:7" ht="12" customHeight="1">
      <c r="A104" s="12" t="s">
        <v>73</v>
      </c>
      <c r="B104" s="53" t="s">
        <v>241</v>
      </c>
      <c r="C104" s="140"/>
      <c r="D104" s="140"/>
      <c r="E104" s="140"/>
      <c r="F104" s="311">
        <f t="shared" si="9"/>
        <v>0</v>
      </c>
      <c r="G104" s="242">
        <f t="shared" si="8"/>
        <v>0</v>
      </c>
    </row>
    <row r="105" spans="1:7" ht="12" customHeight="1">
      <c r="A105" s="12" t="s">
        <v>74</v>
      </c>
      <c r="B105" s="54" t="s">
        <v>242</v>
      </c>
      <c r="C105" s="140"/>
      <c r="D105" s="140"/>
      <c r="E105" s="140"/>
      <c r="F105" s="311"/>
      <c r="G105" s="242">
        <f t="shared" si="8"/>
        <v>0</v>
      </c>
    </row>
    <row r="106" spans="1:7" ht="12" customHeight="1">
      <c r="A106" s="12" t="s">
        <v>75</v>
      </c>
      <c r="B106" s="54" t="s">
        <v>243</v>
      </c>
      <c r="C106" s="140"/>
      <c r="D106" s="140"/>
      <c r="E106" s="140"/>
      <c r="F106" s="311">
        <f t="shared" si="9"/>
        <v>0</v>
      </c>
      <c r="G106" s="242">
        <f t="shared" si="8"/>
        <v>0</v>
      </c>
    </row>
    <row r="107" spans="1:7" ht="12" customHeight="1">
      <c r="A107" s="12" t="s">
        <v>77</v>
      </c>
      <c r="B107" s="53" t="s">
        <v>244</v>
      </c>
      <c r="C107" s="140"/>
      <c r="D107" s="140"/>
      <c r="E107" s="140"/>
      <c r="F107" s="311">
        <f t="shared" si="9"/>
        <v>0</v>
      </c>
      <c r="G107" s="242">
        <f t="shared" si="8"/>
        <v>0</v>
      </c>
    </row>
    <row r="108" spans="1:7" ht="12" customHeight="1">
      <c r="A108" s="12" t="s">
        <v>108</v>
      </c>
      <c r="B108" s="53" t="s">
        <v>245</v>
      </c>
      <c r="C108" s="140"/>
      <c r="D108" s="140"/>
      <c r="E108" s="140"/>
      <c r="F108" s="311">
        <f t="shared" si="9"/>
        <v>0</v>
      </c>
      <c r="G108" s="242">
        <f t="shared" si="8"/>
        <v>0</v>
      </c>
    </row>
    <row r="109" spans="1:7" ht="12" customHeight="1">
      <c r="A109" s="12" t="s">
        <v>239</v>
      </c>
      <c r="B109" s="54" t="s">
        <v>246</v>
      </c>
      <c r="C109" s="140"/>
      <c r="D109" s="140"/>
      <c r="E109" s="140"/>
      <c r="F109" s="311">
        <f t="shared" si="9"/>
        <v>0</v>
      </c>
      <c r="G109" s="242">
        <f t="shared" si="8"/>
        <v>0</v>
      </c>
    </row>
    <row r="110" spans="1:7" ht="12" customHeight="1">
      <c r="A110" s="11" t="s">
        <v>240</v>
      </c>
      <c r="B110" s="55" t="s">
        <v>247</v>
      </c>
      <c r="C110" s="140"/>
      <c r="D110" s="140"/>
      <c r="E110" s="140"/>
      <c r="F110" s="311">
        <f t="shared" si="9"/>
        <v>0</v>
      </c>
      <c r="G110" s="242">
        <f t="shared" si="8"/>
        <v>0</v>
      </c>
    </row>
    <row r="111" spans="1:7" ht="12" customHeight="1">
      <c r="A111" s="12" t="s">
        <v>306</v>
      </c>
      <c r="B111" s="55" t="s">
        <v>248</v>
      </c>
      <c r="C111" s="140"/>
      <c r="D111" s="140"/>
      <c r="E111" s="140"/>
      <c r="F111" s="311">
        <f t="shared" si="9"/>
        <v>0</v>
      </c>
      <c r="G111" s="242">
        <f t="shared" si="8"/>
        <v>0</v>
      </c>
    </row>
    <row r="112" spans="1:7" ht="12" customHeight="1">
      <c r="A112" s="14" t="s">
        <v>307</v>
      </c>
      <c r="B112" s="55" t="s">
        <v>249</v>
      </c>
      <c r="C112" s="140"/>
      <c r="D112" s="140"/>
      <c r="E112" s="140"/>
      <c r="F112" s="311">
        <f t="shared" si="9"/>
        <v>0</v>
      </c>
      <c r="G112" s="242">
        <f t="shared" si="8"/>
        <v>0</v>
      </c>
    </row>
    <row r="113" spans="1:7" ht="12" customHeight="1">
      <c r="A113" s="12" t="s">
        <v>311</v>
      </c>
      <c r="B113" s="9" t="s">
        <v>35</v>
      </c>
      <c r="C113" s="138"/>
      <c r="D113" s="138"/>
      <c r="E113" s="138"/>
      <c r="F113" s="310">
        <f t="shared" si="9"/>
        <v>0</v>
      </c>
      <c r="G113" s="241">
        <f t="shared" si="8"/>
        <v>0</v>
      </c>
    </row>
    <row r="114" spans="1:7" ht="12" customHeight="1">
      <c r="A114" s="12" t="s">
        <v>312</v>
      </c>
      <c r="B114" s="6" t="s">
        <v>314</v>
      </c>
      <c r="C114" s="138"/>
      <c r="D114" s="138"/>
      <c r="E114" s="138"/>
      <c r="F114" s="310">
        <f t="shared" si="9"/>
        <v>0</v>
      </c>
      <c r="G114" s="241">
        <f t="shared" si="8"/>
        <v>0</v>
      </c>
    </row>
    <row r="115" spans="1:7" ht="12" customHeight="1" thickBot="1">
      <c r="A115" s="16" t="s">
        <v>313</v>
      </c>
      <c r="B115" s="192" t="s">
        <v>315</v>
      </c>
      <c r="C115" s="201"/>
      <c r="D115" s="201"/>
      <c r="E115" s="201"/>
      <c r="F115" s="312">
        <f t="shared" si="9"/>
        <v>0</v>
      </c>
      <c r="G115" s="246">
        <f t="shared" si="8"/>
        <v>0</v>
      </c>
    </row>
    <row r="116" spans="1:7" ht="12" customHeight="1" thickBot="1">
      <c r="A116" s="190" t="s">
        <v>6</v>
      </c>
      <c r="B116" s="191" t="s">
        <v>250</v>
      </c>
      <c r="C116" s="202">
        <f>+C117+C119+C121</f>
        <v>315775609</v>
      </c>
      <c r="D116" s="137">
        <f>+D117+D119+D121</f>
        <v>6350000</v>
      </c>
      <c r="E116" s="202">
        <f>+E117+E119+E121</f>
        <v>-46440845</v>
      </c>
      <c r="F116" s="202">
        <f>+F117+F119+F121</f>
        <v>-40090845</v>
      </c>
      <c r="G116" s="197">
        <f>+G117+G119+G121</f>
        <v>275684764</v>
      </c>
    </row>
    <row r="117" spans="1:7" ht="12" customHeight="1">
      <c r="A117" s="13" t="s">
        <v>66</v>
      </c>
      <c r="B117" s="6" t="s">
        <v>124</v>
      </c>
      <c r="C117" s="139">
        <v>11093685</v>
      </c>
      <c r="D117" s="209">
        <v>6350000</v>
      </c>
      <c r="E117" s="139">
        <v>117348933</v>
      </c>
      <c r="F117" s="181">
        <f t="shared" ref="F117:F129" si="10">D117+E117</f>
        <v>123698933</v>
      </c>
      <c r="G117" s="180">
        <f t="shared" ref="G117:G129" si="11">C117+F117</f>
        <v>134792618</v>
      </c>
    </row>
    <row r="118" spans="1:7" ht="12" customHeight="1">
      <c r="A118" s="13" t="s">
        <v>67</v>
      </c>
      <c r="B118" s="10" t="s">
        <v>254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>
      <c r="A119" s="13" t="s">
        <v>68</v>
      </c>
      <c r="B119" s="10" t="s">
        <v>109</v>
      </c>
      <c r="C119" s="138">
        <v>304681924</v>
      </c>
      <c r="D119" s="210"/>
      <c r="E119" s="138">
        <v>-163789778</v>
      </c>
      <c r="F119" s="310">
        <f t="shared" si="10"/>
        <v>-163789778</v>
      </c>
      <c r="G119" s="241">
        <f t="shared" si="11"/>
        <v>140892146</v>
      </c>
    </row>
    <row r="120" spans="1:7" ht="12" customHeight="1">
      <c r="A120" s="13" t="s">
        <v>69</v>
      </c>
      <c r="B120" s="10" t="s">
        <v>255</v>
      </c>
      <c r="C120" s="138"/>
      <c r="D120" s="210"/>
      <c r="E120" s="138"/>
      <c r="F120" s="310">
        <f t="shared" si="10"/>
        <v>0</v>
      </c>
      <c r="G120" s="241">
        <f t="shared" si="11"/>
        <v>0</v>
      </c>
    </row>
    <row r="121" spans="1:7" ht="12" customHeight="1">
      <c r="A121" s="13" t="s">
        <v>70</v>
      </c>
      <c r="B121" s="80" t="s">
        <v>126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>
      <c r="A122" s="13" t="s">
        <v>76</v>
      </c>
      <c r="B122" s="79" t="s">
        <v>299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>
      <c r="A123" s="13" t="s">
        <v>78</v>
      </c>
      <c r="B123" s="147" t="s">
        <v>260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ht="22.5">
      <c r="A124" s="13" t="s">
        <v>110</v>
      </c>
      <c r="B124" s="54" t="s">
        <v>243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>
      <c r="A125" s="13" t="s">
        <v>111</v>
      </c>
      <c r="B125" s="54" t="s">
        <v>259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>
      <c r="A126" s="13" t="s">
        <v>112</v>
      </c>
      <c r="B126" s="54" t="s">
        <v>258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>
      <c r="A127" s="13" t="s">
        <v>251</v>
      </c>
      <c r="B127" s="54" t="s">
        <v>246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>
      <c r="A128" s="13" t="s">
        <v>252</v>
      </c>
      <c r="B128" s="54" t="s">
        <v>257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23.25" thickBot="1">
      <c r="A129" s="11" t="s">
        <v>253</v>
      </c>
      <c r="B129" s="54" t="s">
        <v>256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>
      <c r="A130" s="18" t="s">
        <v>7</v>
      </c>
      <c r="B130" s="50" t="s">
        <v>316</v>
      </c>
      <c r="C130" s="137">
        <f>+C95+C116</f>
        <v>990345744</v>
      </c>
      <c r="D130" s="208">
        <f>+D95+D116</f>
        <v>27564642</v>
      </c>
      <c r="E130" s="137">
        <f>+E95+E116</f>
        <v>30721932</v>
      </c>
      <c r="F130" s="137">
        <f>+F95+F116</f>
        <v>58286574</v>
      </c>
      <c r="G130" s="77">
        <f>+G95+G116</f>
        <v>1048632318</v>
      </c>
    </row>
    <row r="131" spans="1:7" ht="12" customHeight="1" thickBot="1">
      <c r="A131" s="18" t="s">
        <v>8</v>
      </c>
      <c r="B131" s="50" t="s">
        <v>382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>
      <c r="A132" s="13" t="s">
        <v>158</v>
      </c>
      <c r="B132" s="10" t="s">
        <v>324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>
      <c r="A133" s="13" t="s">
        <v>159</v>
      </c>
      <c r="B133" s="10" t="s">
        <v>325</v>
      </c>
      <c r="C133" s="138"/>
      <c r="D133" s="210"/>
      <c r="E133" s="138"/>
      <c r="F133" s="310">
        <f>D133+E133</f>
        <v>0</v>
      </c>
      <c r="G133" s="241">
        <f>C133+F133</f>
        <v>0</v>
      </c>
    </row>
    <row r="134" spans="1:7" ht="12" customHeight="1" thickBot="1">
      <c r="A134" s="11" t="s">
        <v>160</v>
      </c>
      <c r="B134" s="10" t="s">
        <v>326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>
      <c r="A135" s="18" t="s">
        <v>9</v>
      </c>
      <c r="B135" s="50" t="s">
        <v>318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>
      <c r="A136" s="13" t="s">
        <v>53</v>
      </c>
      <c r="B136" s="7" t="s">
        <v>327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>
      <c r="A137" s="13" t="s">
        <v>54</v>
      </c>
      <c r="B137" s="7" t="s">
        <v>319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>
      <c r="A138" s="13" t="s">
        <v>55</v>
      </c>
      <c r="B138" s="7" t="s">
        <v>320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>
      <c r="A139" s="13" t="s">
        <v>97</v>
      </c>
      <c r="B139" s="7" t="s">
        <v>321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>
      <c r="A140" s="13" t="s">
        <v>98</v>
      </c>
      <c r="B140" s="7" t="s">
        <v>322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>
      <c r="A141" s="11" t="s">
        <v>99</v>
      </c>
      <c r="B141" s="7" t="s">
        <v>323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>
      <c r="A142" s="18" t="s">
        <v>10</v>
      </c>
      <c r="B142" s="50" t="s">
        <v>331</v>
      </c>
      <c r="C142" s="143">
        <f>+C143+C144+C145+C146</f>
        <v>7014609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7014609</v>
      </c>
    </row>
    <row r="143" spans="1:7" ht="12" customHeight="1">
      <c r="A143" s="13" t="s">
        <v>56</v>
      </c>
      <c r="B143" s="7" t="s">
        <v>261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>
      <c r="A144" s="13" t="s">
        <v>57</v>
      </c>
      <c r="B144" s="7" t="s">
        <v>262</v>
      </c>
      <c r="C144" s="138">
        <v>7014609</v>
      </c>
      <c r="D144" s="210"/>
      <c r="E144" s="138"/>
      <c r="F144" s="310">
        <f>D144+E144</f>
        <v>0</v>
      </c>
      <c r="G144" s="241">
        <f>C144+F144</f>
        <v>7014609</v>
      </c>
    </row>
    <row r="145" spans="1:11" ht="12" customHeight="1">
      <c r="A145" s="13" t="s">
        <v>178</v>
      </c>
      <c r="B145" s="7" t="s">
        <v>332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>
      <c r="A146" s="11" t="s">
        <v>179</v>
      </c>
      <c r="B146" s="5" t="s">
        <v>281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>
      <c r="A147" s="18" t="s">
        <v>11</v>
      </c>
      <c r="B147" s="50" t="s">
        <v>333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>
      <c r="A148" s="13" t="s">
        <v>58</v>
      </c>
      <c r="B148" s="7" t="s">
        <v>328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>
      <c r="A149" s="13" t="s">
        <v>59</v>
      </c>
      <c r="B149" s="7" t="s">
        <v>335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>
      <c r="A150" s="13" t="s">
        <v>190</v>
      </c>
      <c r="B150" s="7" t="s">
        <v>330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>
      <c r="A151" s="13" t="s">
        <v>191</v>
      </c>
      <c r="B151" s="7" t="s">
        <v>336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>
      <c r="A152" s="13" t="s">
        <v>334</v>
      </c>
      <c r="B152" s="7" t="s">
        <v>337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>
      <c r="A153" s="18" t="s">
        <v>12</v>
      </c>
      <c r="B153" s="50" t="s">
        <v>338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>
      <c r="A154" s="18" t="s">
        <v>13</v>
      </c>
      <c r="B154" s="50" t="s">
        <v>339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>
      <c r="A155" s="18" t="s">
        <v>14</v>
      </c>
      <c r="B155" s="50" t="s">
        <v>341</v>
      </c>
      <c r="C155" s="205">
        <f>+C131+C135+C142+C147+C153+C154</f>
        <v>7014609</v>
      </c>
      <c r="D155" s="199"/>
      <c r="E155" s="199"/>
      <c r="F155" s="199"/>
      <c r="G155" s="199">
        <f>C155+F155</f>
        <v>7014609</v>
      </c>
      <c r="H155" s="160"/>
      <c r="I155" s="161"/>
      <c r="J155" s="161"/>
      <c r="K155" s="161"/>
    </row>
    <row r="156" spans="1:11" s="150" customFormat="1" ht="12.95" customHeight="1" thickBot="1">
      <c r="A156" s="81" t="s">
        <v>15</v>
      </c>
      <c r="B156" s="124" t="s">
        <v>340</v>
      </c>
      <c r="C156" s="205">
        <f>+C130+C155</f>
        <v>997360353</v>
      </c>
      <c r="D156" s="215">
        <f>+D130+D155</f>
        <v>27564642</v>
      </c>
      <c r="E156" s="205">
        <f>+E130+E155</f>
        <v>30721932</v>
      </c>
      <c r="F156" s="205">
        <f>+F130+F155</f>
        <v>58286574</v>
      </c>
      <c r="G156" s="199">
        <f>+G130+G155</f>
        <v>1055646927</v>
      </c>
    </row>
    <row r="157" spans="1:11" ht="7.5" customHeight="1"/>
    <row r="158" spans="1:11">
      <c r="A158" s="390" t="s">
        <v>263</v>
      </c>
      <c r="B158" s="390"/>
      <c r="C158" s="390"/>
      <c r="D158" s="390"/>
      <c r="E158" s="390"/>
      <c r="F158" s="390"/>
      <c r="G158" s="390"/>
    </row>
    <row r="159" spans="1:11" ht="15" customHeight="1" thickBot="1">
      <c r="A159" s="380" t="s">
        <v>85</v>
      </c>
      <c r="B159" s="380"/>
      <c r="C159" s="83"/>
      <c r="G159" s="83" t="str">
        <f>G91</f>
        <v>Forintban!</v>
      </c>
    </row>
    <row r="160" spans="1:11" ht="25.5" customHeight="1" thickBot="1">
      <c r="A160" s="18">
        <v>1</v>
      </c>
      <c r="B160" s="23" t="s">
        <v>342</v>
      </c>
      <c r="C160" s="207">
        <f>+C63-C130</f>
        <v>-287008990</v>
      </c>
      <c r="D160" s="137">
        <f>+D63-D130</f>
        <v>4589621</v>
      </c>
      <c r="E160" s="137">
        <f>+E63-E130</f>
        <v>0</v>
      </c>
      <c r="F160" s="137">
        <f>+F63-F130</f>
        <v>4589621</v>
      </c>
      <c r="G160" s="77">
        <f>+G63-G130</f>
        <v>-282419369</v>
      </c>
    </row>
    <row r="161" spans="1:7" ht="32.25" customHeight="1" thickBot="1">
      <c r="A161" s="18" t="s">
        <v>6</v>
      </c>
      <c r="B161" s="23" t="s">
        <v>348</v>
      </c>
      <c r="C161" s="137">
        <f>+C87-C155</f>
        <v>287008990</v>
      </c>
      <c r="D161" s="137">
        <f>+D87-D155</f>
        <v>-4589621</v>
      </c>
      <c r="E161" s="137">
        <f>+E87-E155</f>
        <v>0</v>
      </c>
      <c r="F161" s="137">
        <f>+F87-F155</f>
        <v>-4589621</v>
      </c>
      <c r="G161" s="77">
        <f>+G87-G155</f>
        <v>282419369</v>
      </c>
    </row>
  </sheetData>
  <mergeCells count="12">
    <mergeCell ref="C92:G92"/>
    <mergeCell ref="A158:G158"/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76" fitToHeight="2" orientation="portrait" r:id="rId1"/>
  <headerFooter alignWithMargins="0">
    <oddHeader xml:space="preserve">&amp;C&amp;"Times New Roman CE,Félkövér"&amp;12
Tuzsér Nagyközségi Önkormányzat
2018. ÉVI KÖLTSÉGVETÉSÉNEK ÖSSZEVONT MÓDOSÍTOTT MÉRLEGE&amp;10
&amp;R&amp;"Times New Roman CE,Félkövér dőlt"&amp;11 1.1. melléklet </oddHeader>
  </headerFooter>
  <rowBreaks count="3" manualBreakCount="3">
    <brk id="67" max="6" man="1"/>
    <brk id="89" max="4" man="1"/>
    <brk id="157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61"/>
  <sheetViews>
    <sheetView view="pageLayout" zoomScaleSheetLayoutView="100" workbookViewId="0">
      <selection activeCell="G5" sqref="G5"/>
    </sheetView>
  </sheetViews>
  <sheetFormatPr defaultRowHeight="15.75"/>
  <cols>
    <col min="1" max="1" width="7.5" style="125" customWidth="1"/>
    <col min="2" max="2" width="59.6640625" style="125" customWidth="1"/>
    <col min="3" max="3" width="14.83203125" style="126" customWidth="1"/>
    <col min="4" max="4" width="11.83203125" style="148" customWidth="1"/>
    <col min="5" max="6" width="12.33203125" style="148" bestFit="1" customWidth="1"/>
    <col min="7" max="7" width="14.83203125" style="148" customWidth="1"/>
    <col min="8" max="16384" width="9.33203125" style="148"/>
  </cols>
  <sheetData>
    <row r="1" spans="1:7" ht="15.95" customHeight="1">
      <c r="A1" s="379" t="s">
        <v>3</v>
      </c>
      <c r="B1" s="379"/>
      <c r="C1" s="379"/>
      <c r="D1" s="379"/>
      <c r="E1" s="379"/>
      <c r="F1" s="379"/>
      <c r="G1" s="379"/>
    </row>
    <row r="2" spans="1:7" ht="15.95" customHeight="1" thickBot="1">
      <c r="A2" s="380" t="s">
        <v>83</v>
      </c>
      <c r="B2" s="380"/>
      <c r="C2" s="206"/>
      <c r="G2" s="206" t="s">
        <v>444</v>
      </c>
    </row>
    <row r="3" spans="1:7">
      <c r="A3" s="382" t="s">
        <v>48</v>
      </c>
      <c r="B3" s="384" t="s">
        <v>4</v>
      </c>
      <c r="C3" s="386" t="str">
        <f>+CONCATENATE(LEFT(ÖSSZEFÜGGÉSEK!A6,4),". évi")</f>
        <v>2018. évi</v>
      </c>
      <c r="D3" s="387"/>
      <c r="E3" s="388"/>
      <c r="F3" s="388"/>
      <c r="G3" s="389"/>
    </row>
    <row r="4" spans="1:7" ht="48.75" thickBot="1">
      <c r="A4" s="383"/>
      <c r="B4" s="385"/>
      <c r="C4" s="316" t="s">
        <v>380</v>
      </c>
      <c r="D4" s="317" t="s">
        <v>456</v>
      </c>
      <c r="E4" s="317" t="s">
        <v>508</v>
      </c>
      <c r="F4" s="318" t="s">
        <v>452</v>
      </c>
      <c r="G4" s="319" t="s">
        <v>509</v>
      </c>
    </row>
    <row r="5" spans="1:7" s="149" customFormat="1" ht="12" customHeight="1" thickBot="1">
      <c r="A5" s="145" t="s">
        <v>355</v>
      </c>
      <c r="B5" s="146" t="s">
        <v>356</v>
      </c>
      <c r="C5" s="320" t="s">
        <v>357</v>
      </c>
      <c r="D5" s="320" t="s">
        <v>359</v>
      </c>
      <c r="E5" s="321" t="s">
        <v>358</v>
      </c>
      <c r="F5" s="321" t="s">
        <v>458</v>
      </c>
      <c r="G5" s="322" t="s">
        <v>459</v>
      </c>
    </row>
    <row r="6" spans="1:7" s="150" customFormat="1" ht="12" customHeight="1" thickBot="1">
      <c r="A6" s="18" t="s">
        <v>5</v>
      </c>
      <c r="B6" s="19" t="s">
        <v>143</v>
      </c>
      <c r="C6" s="137">
        <f>+C7+C8+C9+C10+C11+C12</f>
        <v>169341793</v>
      </c>
      <c r="D6" s="137">
        <f>+D7+D8+D9+D10+D11+D12</f>
        <v>264830</v>
      </c>
      <c r="E6" s="137">
        <f>+E7+E8+E9+E10+E11+E12</f>
        <v>14431831</v>
      </c>
      <c r="F6" s="137">
        <f>+F7+F8+F9+F10+F11+F12</f>
        <v>14696661</v>
      </c>
      <c r="G6" s="77">
        <f>+G7+G8+G9+G10+G11+G12</f>
        <v>184038454</v>
      </c>
    </row>
    <row r="7" spans="1:7" s="150" customFormat="1" ht="12" customHeight="1">
      <c r="A7" s="13" t="s">
        <v>60</v>
      </c>
      <c r="B7" s="151" t="s">
        <v>144</v>
      </c>
      <c r="C7" s="139"/>
      <c r="D7" s="139"/>
      <c r="E7" s="139"/>
      <c r="F7" s="181">
        <f>D7+E7</f>
        <v>0</v>
      </c>
      <c r="G7" s="180">
        <f t="shared" ref="G7:G12" si="0">C7+F7</f>
        <v>0</v>
      </c>
    </row>
    <row r="8" spans="1:7" s="150" customFormat="1" ht="12" customHeight="1">
      <c r="A8" s="12" t="s">
        <v>61</v>
      </c>
      <c r="B8" s="152" t="s">
        <v>145</v>
      </c>
      <c r="C8" s="138">
        <v>109356633</v>
      </c>
      <c r="D8" s="139">
        <v>1450734</v>
      </c>
      <c r="E8" s="138">
        <v>-403533</v>
      </c>
      <c r="F8" s="181">
        <f t="shared" ref="F8:F62" si="1">D8+E8</f>
        <v>1047201</v>
      </c>
      <c r="G8" s="180">
        <f t="shared" si="0"/>
        <v>110403834</v>
      </c>
    </row>
    <row r="9" spans="1:7" s="150" customFormat="1" ht="12" customHeight="1">
      <c r="A9" s="12" t="s">
        <v>62</v>
      </c>
      <c r="B9" s="152" t="s">
        <v>146</v>
      </c>
      <c r="C9" s="138">
        <v>55644890</v>
      </c>
      <c r="D9" s="139">
        <v>-1185904</v>
      </c>
      <c r="E9" s="138">
        <v>1613503</v>
      </c>
      <c r="F9" s="181">
        <f t="shared" si="1"/>
        <v>427599</v>
      </c>
      <c r="G9" s="180">
        <f t="shared" si="0"/>
        <v>56072489</v>
      </c>
    </row>
    <row r="10" spans="1:7" s="150" customFormat="1" ht="12" customHeight="1">
      <c r="A10" s="12" t="s">
        <v>63</v>
      </c>
      <c r="B10" s="152" t="s">
        <v>147</v>
      </c>
      <c r="C10" s="138">
        <v>4340270</v>
      </c>
      <c r="D10" s="138"/>
      <c r="E10" s="138"/>
      <c r="F10" s="181">
        <f t="shared" si="1"/>
        <v>0</v>
      </c>
      <c r="G10" s="180">
        <f t="shared" si="0"/>
        <v>4340270</v>
      </c>
    </row>
    <row r="11" spans="1:7" s="150" customFormat="1" ht="12" customHeight="1">
      <c r="A11" s="12" t="s">
        <v>80</v>
      </c>
      <c r="B11" s="79" t="s">
        <v>300</v>
      </c>
      <c r="C11" s="138"/>
      <c r="D11" s="138"/>
      <c r="E11" s="138">
        <v>13221861</v>
      </c>
      <c r="F11" s="181">
        <f t="shared" si="1"/>
        <v>13221861</v>
      </c>
      <c r="G11" s="180">
        <f t="shared" si="0"/>
        <v>13221861</v>
      </c>
    </row>
    <row r="12" spans="1:7" s="150" customFormat="1" ht="12" customHeight="1" thickBot="1">
      <c r="A12" s="14" t="s">
        <v>64</v>
      </c>
      <c r="B12" s="80" t="s">
        <v>301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>
      <c r="A13" s="18" t="s">
        <v>6</v>
      </c>
      <c r="B13" s="78" t="s">
        <v>148</v>
      </c>
      <c r="C13" s="137">
        <f>+C14+C15+C16+C17+C18</f>
        <v>231412736</v>
      </c>
      <c r="D13" s="137">
        <f>+D14+D15+D16+D17+D18</f>
        <v>28934977</v>
      </c>
      <c r="E13" s="137">
        <f>+E14+E15+E16+E17+E18</f>
        <v>-16316497</v>
      </c>
      <c r="F13" s="137">
        <f>+F14+F15+F16+F17+F18</f>
        <v>12618480</v>
      </c>
      <c r="G13" s="77">
        <f>+G14+G15+G16+G17+G18</f>
        <v>244031216</v>
      </c>
    </row>
    <row r="14" spans="1:7" s="150" customFormat="1" ht="12" customHeight="1">
      <c r="A14" s="13" t="s">
        <v>66</v>
      </c>
      <c r="B14" s="151" t="s">
        <v>149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>
      <c r="A15" s="12" t="s">
        <v>67</v>
      </c>
      <c r="B15" s="152" t="s">
        <v>150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>
      <c r="A16" s="12" t="s">
        <v>68</v>
      </c>
      <c r="B16" s="152" t="s">
        <v>293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>
      <c r="A17" s="12" t="s">
        <v>69</v>
      </c>
      <c r="B17" s="152" t="s">
        <v>294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>
      <c r="A18" s="12" t="s">
        <v>70</v>
      </c>
      <c r="B18" s="152" t="s">
        <v>151</v>
      </c>
      <c r="C18" s="138">
        <v>231412736</v>
      </c>
      <c r="D18" s="139">
        <f>9541500+19393477</f>
        <v>28934977</v>
      </c>
      <c r="E18" s="138">
        <v>-16316497</v>
      </c>
      <c r="F18" s="181">
        <f t="shared" si="1"/>
        <v>12618480</v>
      </c>
      <c r="G18" s="180">
        <f t="shared" si="2"/>
        <v>244031216</v>
      </c>
    </row>
    <row r="19" spans="1:7" s="150" customFormat="1" ht="12" customHeight="1" thickBot="1">
      <c r="A19" s="14" t="s">
        <v>76</v>
      </c>
      <c r="B19" s="80" t="s">
        <v>152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>
      <c r="A20" s="18" t="s">
        <v>7</v>
      </c>
      <c r="B20" s="19" t="s">
        <v>153</v>
      </c>
      <c r="C20" s="137">
        <f>+C21+C22+C23+C24+C25</f>
        <v>0</v>
      </c>
      <c r="D20" s="137">
        <f>+D21+D22+D23+D24+D25</f>
        <v>0</v>
      </c>
      <c r="E20" s="137">
        <f>+E21+E22+E23+E24+E25</f>
        <v>0</v>
      </c>
      <c r="F20" s="137">
        <f>+F21+F22+F23+F24+F25</f>
        <v>0</v>
      </c>
      <c r="G20" s="77">
        <f>+G21+G22+G23+G24+G25</f>
        <v>0</v>
      </c>
    </row>
    <row r="21" spans="1:7" s="150" customFormat="1" ht="12" customHeight="1">
      <c r="A21" s="13" t="s">
        <v>49</v>
      </c>
      <c r="B21" s="151" t="s">
        <v>154</v>
      </c>
      <c r="C21" s="139"/>
      <c r="D21" s="139"/>
      <c r="E21" s="139"/>
      <c r="F21" s="181">
        <f t="shared" si="1"/>
        <v>0</v>
      </c>
      <c r="G21" s="180">
        <f t="shared" ref="G21:G26" si="3">C21+F21</f>
        <v>0</v>
      </c>
    </row>
    <row r="22" spans="1:7" s="150" customFormat="1" ht="12" customHeight="1">
      <c r="A22" s="12" t="s">
        <v>50</v>
      </c>
      <c r="B22" s="152" t="s">
        <v>155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>
      <c r="A23" s="12" t="s">
        <v>51</v>
      </c>
      <c r="B23" s="152" t="s">
        <v>295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>
      <c r="A24" s="12" t="s">
        <v>52</v>
      </c>
      <c r="B24" s="152" t="s">
        <v>296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>
      <c r="A25" s="12" t="s">
        <v>93</v>
      </c>
      <c r="B25" s="152" t="s">
        <v>156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>
      <c r="A26" s="14" t="s">
        <v>94</v>
      </c>
      <c r="B26" s="153" t="s">
        <v>157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>
      <c r="A27" s="18" t="s">
        <v>95</v>
      </c>
      <c r="B27" s="19" t="s">
        <v>433</v>
      </c>
      <c r="C27" s="143">
        <f>+C28+C29+C30+C31+C32+C33+C34</f>
        <v>148191829</v>
      </c>
      <c r="D27" s="143">
        <f>+D28+D29+D30+D31+D32+D33+D34</f>
        <v>-7824811</v>
      </c>
      <c r="E27" s="143">
        <f>+E28+E29+E30+E31+E32+E33+E34</f>
        <v>57855812</v>
      </c>
      <c r="F27" s="143">
        <f>+F28+F29+F30+F31+F32+F33+F34</f>
        <v>50031001</v>
      </c>
      <c r="G27" s="179">
        <f>+G28+G29+G30+G31+G32+G33+G34</f>
        <v>198222830</v>
      </c>
    </row>
    <row r="28" spans="1:7" s="150" customFormat="1" ht="12" customHeight="1">
      <c r="A28" s="13" t="s">
        <v>158</v>
      </c>
      <c r="B28" s="151" t="s">
        <v>426</v>
      </c>
      <c r="C28" s="181">
        <v>11000000</v>
      </c>
      <c r="D28" s="181"/>
      <c r="E28" s="139">
        <v>27263948</v>
      </c>
      <c r="F28" s="181">
        <f t="shared" si="1"/>
        <v>27263948</v>
      </c>
      <c r="G28" s="180">
        <f t="shared" ref="G28:G34" si="4">C28+F28</f>
        <v>38263948</v>
      </c>
    </row>
    <row r="29" spans="1:7" s="150" customFormat="1" ht="12" customHeight="1">
      <c r="A29" s="12" t="s">
        <v>159</v>
      </c>
      <c r="B29" s="152" t="s">
        <v>427</v>
      </c>
      <c r="C29" s="138"/>
      <c r="D29" s="138"/>
      <c r="E29" s="138"/>
      <c r="F29" s="181">
        <f t="shared" si="1"/>
        <v>0</v>
      </c>
      <c r="G29" s="180">
        <f t="shared" si="4"/>
        <v>0</v>
      </c>
    </row>
    <row r="30" spans="1:7" s="150" customFormat="1" ht="12" customHeight="1">
      <c r="A30" s="12" t="s">
        <v>160</v>
      </c>
      <c r="B30" s="152" t="s">
        <v>428</v>
      </c>
      <c r="C30" s="138">
        <v>132961829</v>
      </c>
      <c r="D30" s="139">
        <v>-7824811</v>
      </c>
      <c r="E30" s="138">
        <v>30078977</v>
      </c>
      <c r="F30" s="181">
        <f t="shared" si="1"/>
        <v>22254166</v>
      </c>
      <c r="G30" s="180">
        <f t="shared" si="4"/>
        <v>155215995</v>
      </c>
    </row>
    <row r="31" spans="1:7" s="150" customFormat="1" ht="12" customHeight="1">
      <c r="A31" s="12" t="s">
        <v>161</v>
      </c>
      <c r="B31" s="152" t="s">
        <v>429</v>
      </c>
      <c r="C31" s="138">
        <v>80000</v>
      </c>
      <c r="D31" s="138"/>
      <c r="E31" s="138">
        <v>133445</v>
      </c>
      <c r="F31" s="181">
        <f t="shared" si="1"/>
        <v>133445</v>
      </c>
      <c r="G31" s="180">
        <f t="shared" si="4"/>
        <v>213445</v>
      </c>
    </row>
    <row r="32" spans="1:7" s="150" customFormat="1" ht="12" customHeight="1">
      <c r="A32" s="12" t="s">
        <v>430</v>
      </c>
      <c r="B32" s="152" t="s">
        <v>162</v>
      </c>
      <c r="C32" s="138">
        <v>4000000</v>
      </c>
      <c r="D32" s="138"/>
      <c r="E32" s="138"/>
      <c r="F32" s="181">
        <f t="shared" si="1"/>
        <v>0</v>
      </c>
      <c r="G32" s="180">
        <f t="shared" si="4"/>
        <v>4000000</v>
      </c>
    </row>
    <row r="33" spans="1:7" s="150" customFormat="1" ht="12" customHeight="1">
      <c r="A33" s="12" t="s">
        <v>431</v>
      </c>
      <c r="B33" s="152" t="s">
        <v>163</v>
      </c>
      <c r="C33" s="138"/>
      <c r="D33" s="138"/>
      <c r="E33" s="138"/>
      <c r="F33" s="181">
        <f t="shared" si="1"/>
        <v>0</v>
      </c>
      <c r="G33" s="180">
        <f t="shared" si="4"/>
        <v>0</v>
      </c>
    </row>
    <row r="34" spans="1:7" s="150" customFormat="1" ht="12" customHeight="1" thickBot="1">
      <c r="A34" s="14" t="s">
        <v>432</v>
      </c>
      <c r="B34" s="153" t="s">
        <v>164</v>
      </c>
      <c r="C34" s="140">
        <v>150000</v>
      </c>
      <c r="D34" s="140"/>
      <c r="E34" s="140">
        <v>379442</v>
      </c>
      <c r="F34" s="304">
        <f t="shared" si="1"/>
        <v>379442</v>
      </c>
      <c r="G34" s="180">
        <f t="shared" si="4"/>
        <v>529442</v>
      </c>
    </row>
    <row r="35" spans="1:7" s="150" customFormat="1" ht="12" customHeight="1" thickBot="1">
      <c r="A35" s="18" t="s">
        <v>9</v>
      </c>
      <c r="B35" s="19" t="s">
        <v>302</v>
      </c>
      <c r="C35" s="137">
        <f>SUM(C36:C46)</f>
        <v>36548645</v>
      </c>
      <c r="D35" s="137">
        <f>SUM(D36:D46)</f>
        <v>0</v>
      </c>
      <c r="E35" s="137">
        <f>SUM(E36:E46)</f>
        <v>3898877</v>
      </c>
      <c r="F35" s="137">
        <f>SUM(F36:F46)</f>
        <v>3898877</v>
      </c>
      <c r="G35" s="77">
        <f>SUM(G36:G46)</f>
        <v>40447522</v>
      </c>
    </row>
    <row r="36" spans="1:7" s="150" customFormat="1" ht="12" customHeight="1">
      <c r="A36" s="13" t="s">
        <v>53</v>
      </c>
      <c r="B36" s="151" t="s">
        <v>167</v>
      </c>
      <c r="C36" s="139">
        <v>1200000</v>
      </c>
      <c r="D36" s="139"/>
      <c r="E36" s="139">
        <v>584994</v>
      </c>
      <c r="F36" s="181">
        <f t="shared" si="1"/>
        <v>584994</v>
      </c>
      <c r="G36" s="180">
        <f t="shared" ref="G36:G46" si="5">C36+F36</f>
        <v>1784994</v>
      </c>
    </row>
    <row r="37" spans="1:7" s="150" customFormat="1" ht="12" customHeight="1">
      <c r="A37" s="12" t="s">
        <v>54</v>
      </c>
      <c r="B37" s="152" t="s">
        <v>168</v>
      </c>
      <c r="C37" s="138">
        <v>21852000</v>
      </c>
      <c r="D37" s="138"/>
      <c r="E37" s="138">
        <v>3303883</v>
      </c>
      <c r="F37" s="181">
        <f t="shared" si="1"/>
        <v>3303883</v>
      </c>
      <c r="G37" s="180">
        <f t="shared" si="5"/>
        <v>25155883</v>
      </c>
    </row>
    <row r="38" spans="1:7" s="150" customFormat="1" ht="12" customHeight="1">
      <c r="A38" s="12" t="s">
        <v>55</v>
      </c>
      <c r="B38" s="152" t="s">
        <v>169</v>
      </c>
      <c r="C38" s="138">
        <v>4209000</v>
      </c>
      <c r="D38" s="138"/>
      <c r="E38" s="138">
        <v>-500000</v>
      </c>
      <c r="F38" s="181">
        <f t="shared" si="1"/>
        <v>-500000</v>
      </c>
      <c r="G38" s="180">
        <f t="shared" si="5"/>
        <v>3709000</v>
      </c>
    </row>
    <row r="39" spans="1:7" s="150" customFormat="1" ht="12" customHeight="1">
      <c r="A39" s="12" t="s">
        <v>97</v>
      </c>
      <c r="B39" s="152" t="s">
        <v>170</v>
      </c>
      <c r="C39" s="138"/>
      <c r="D39" s="138"/>
      <c r="E39" s="138"/>
      <c r="F39" s="181">
        <f t="shared" si="1"/>
        <v>0</v>
      </c>
      <c r="G39" s="180">
        <f t="shared" si="5"/>
        <v>0</v>
      </c>
    </row>
    <row r="40" spans="1:7" s="150" customFormat="1" ht="12" customHeight="1">
      <c r="A40" s="12" t="s">
        <v>98</v>
      </c>
      <c r="B40" s="152" t="s">
        <v>171</v>
      </c>
      <c r="C40" s="138">
        <v>2000000</v>
      </c>
      <c r="D40" s="138"/>
      <c r="E40" s="138">
        <v>500000</v>
      </c>
      <c r="F40" s="181">
        <f t="shared" si="1"/>
        <v>500000</v>
      </c>
      <c r="G40" s="180">
        <f t="shared" si="5"/>
        <v>2500000</v>
      </c>
    </row>
    <row r="41" spans="1:7" s="150" customFormat="1" ht="12" customHeight="1">
      <c r="A41" s="12" t="s">
        <v>99</v>
      </c>
      <c r="B41" s="152" t="s">
        <v>172</v>
      </c>
      <c r="C41" s="138">
        <v>7277645</v>
      </c>
      <c r="D41" s="138"/>
      <c r="E41" s="138">
        <v>0</v>
      </c>
      <c r="F41" s="181">
        <f t="shared" si="1"/>
        <v>0</v>
      </c>
      <c r="G41" s="180">
        <f t="shared" si="5"/>
        <v>7277645</v>
      </c>
    </row>
    <row r="42" spans="1:7" s="150" customFormat="1" ht="12" customHeight="1">
      <c r="A42" s="12" t="s">
        <v>100</v>
      </c>
      <c r="B42" s="152" t="s">
        <v>173</v>
      </c>
      <c r="C42" s="138"/>
      <c r="D42" s="138"/>
      <c r="E42" s="138"/>
      <c r="F42" s="181">
        <f t="shared" si="1"/>
        <v>0</v>
      </c>
      <c r="G42" s="180">
        <f t="shared" si="5"/>
        <v>0</v>
      </c>
    </row>
    <row r="43" spans="1:7" s="150" customFormat="1" ht="12" customHeight="1">
      <c r="A43" s="12" t="s">
        <v>101</v>
      </c>
      <c r="B43" s="152" t="s">
        <v>434</v>
      </c>
      <c r="C43" s="138">
        <v>10000</v>
      </c>
      <c r="D43" s="138"/>
      <c r="E43" s="138">
        <v>10000</v>
      </c>
      <c r="F43" s="181">
        <f t="shared" si="1"/>
        <v>10000</v>
      </c>
      <c r="G43" s="180">
        <f t="shared" si="5"/>
        <v>20000</v>
      </c>
    </row>
    <row r="44" spans="1:7" s="150" customFormat="1" ht="12" customHeight="1">
      <c r="A44" s="12" t="s">
        <v>165</v>
      </c>
      <c r="B44" s="152" t="s">
        <v>175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>
      <c r="A45" s="14" t="s">
        <v>166</v>
      </c>
      <c r="B45" s="153" t="s">
        <v>304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>
      <c r="A46" s="14" t="s">
        <v>303</v>
      </c>
      <c r="B46" s="80" t="s">
        <v>176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>
      <c r="A47" s="18" t="s">
        <v>10</v>
      </c>
      <c r="B47" s="19" t="s">
        <v>177</v>
      </c>
      <c r="C47" s="137">
        <f>SUM(C48:C52)</f>
        <v>0</v>
      </c>
      <c r="D47" s="137">
        <f>SUM(D48:D52)</f>
        <v>0</v>
      </c>
      <c r="E47" s="137">
        <f>SUM(E48:E52)</f>
        <v>850000</v>
      </c>
      <c r="F47" s="137">
        <f>SUM(F48:F52)</f>
        <v>850000</v>
      </c>
      <c r="G47" s="77">
        <f>SUM(G48:G52)</f>
        <v>850000</v>
      </c>
    </row>
    <row r="48" spans="1:7" s="150" customFormat="1" ht="12" customHeight="1">
      <c r="A48" s="13" t="s">
        <v>56</v>
      </c>
      <c r="B48" s="151" t="s">
        <v>181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>
      <c r="A49" s="12" t="s">
        <v>57</v>
      </c>
      <c r="B49" s="152" t="s">
        <v>182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>
      <c r="A50" s="12" t="s">
        <v>178</v>
      </c>
      <c r="B50" s="152" t="s">
        <v>183</v>
      </c>
      <c r="C50" s="141"/>
      <c r="D50" s="141"/>
      <c r="E50" s="182">
        <v>850000</v>
      </c>
      <c r="F50" s="305">
        <f t="shared" si="1"/>
        <v>850000</v>
      </c>
      <c r="G50" s="244">
        <f>C50+F50</f>
        <v>850000</v>
      </c>
    </row>
    <row r="51" spans="1:7" s="150" customFormat="1" ht="12" customHeight="1">
      <c r="A51" s="12" t="s">
        <v>179</v>
      </c>
      <c r="B51" s="152" t="s">
        <v>184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>
      <c r="A52" s="14" t="s">
        <v>180</v>
      </c>
      <c r="B52" s="80" t="s">
        <v>185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>
      <c r="A53" s="18" t="s">
        <v>102</v>
      </c>
      <c r="B53" s="19" t="s">
        <v>186</v>
      </c>
      <c r="C53" s="137">
        <f>SUM(C54:C56)</f>
        <v>400000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400000</v>
      </c>
    </row>
    <row r="54" spans="1:7" s="150" customFormat="1" ht="12" customHeight="1">
      <c r="A54" s="13" t="s">
        <v>58</v>
      </c>
      <c r="B54" s="151" t="s">
        <v>187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>
      <c r="A55" s="12" t="s">
        <v>59</v>
      </c>
      <c r="B55" s="152" t="s">
        <v>297</v>
      </c>
      <c r="C55" s="138">
        <v>400000</v>
      </c>
      <c r="D55" s="138"/>
      <c r="E55" s="139"/>
      <c r="F55" s="181">
        <f t="shared" si="1"/>
        <v>0</v>
      </c>
      <c r="G55" s="180">
        <f>C55+F55</f>
        <v>400000</v>
      </c>
    </row>
    <row r="56" spans="1:7" s="150" customFormat="1" ht="12" customHeight="1">
      <c r="A56" s="12" t="s">
        <v>190</v>
      </c>
      <c r="B56" s="152" t="s">
        <v>188</v>
      </c>
      <c r="C56" s="138"/>
      <c r="D56" s="138"/>
      <c r="E56" s="139"/>
      <c r="F56" s="181">
        <f t="shared" si="1"/>
        <v>0</v>
      </c>
      <c r="G56" s="180">
        <f>C56+F56</f>
        <v>0</v>
      </c>
    </row>
    <row r="57" spans="1:7" s="150" customFormat="1" ht="12" customHeight="1" thickBot="1">
      <c r="A57" s="14" t="s">
        <v>191</v>
      </c>
      <c r="B57" s="80" t="s">
        <v>189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>
      <c r="A58" s="18" t="s">
        <v>12</v>
      </c>
      <c r="B58" s="78" t="s">
        <v>192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>
      <c r="A59" s="13" t="s">
        <v>103</v>
      </c>
      <c r="B59" s="151" t="s">
        <v>194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>
      <c r="A60" s="12" t="s">
        <v>104</v>
      </c>
      <c r="B60" s="152" t="s">
        <v>298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>
      <c r="A61" s="12" t="s">
        <v>125</v>
      </c>
      <c r="B61" s="152" t="s">
        <v>195</v>
      </c>
      <c r="C61" s="141"/>
      <c r="D61" s="141"/>
      <c r="E61" s="141"/>
      <c r="F61" s="308">
        <f t="shared" si="1"/>
        <v>0</v>
      </c>
      <c r="G61" s="243">
        <f>C61+F61</f>
        <v>0</v>
      </c>
    </row>
    <row r="62" spans="1:7" s="150" customFormat="1" ht="12" customHeight="1" thickBot="1">
      <c r="A62" s="14" t="s">
        <v>193</v>
      </c>
      <c r="B62" s="80" t="s">
        <v>196</v>
      </c>
      <c r="C62" s="141"/>
      <c r="D62" s="141"/>
      <c r="E62" s="141"/>
      <c r="F62" s="308">
        <f t="shared" si="1"/>
        <v>0</v>
      </c>
      <c r="G62" s="243">
        <f>C62+F62</f>
        <v>0</v>
      </c>
    </row>
    <row r="63" spans="1:7" s="150" customFormat="1" ht="12" customHeight="1" thickBot="1">
      <c r="A63" s="193" t="s">
        <v>344</v>
      </c>
      <c r="B63" s="19" t="s">
        <v>197</v>
      </c>
      <c r="C63" s="143">
        <f>+C6+C13+C20+C27+C35+C47+C53+C58</f>
        <v>585895003</v>
      </c>
      <c r="D63" s="143">
        <f>+D6+D13+D20+D27+D35+D47+D53+D58</f>
        <v>21374996</v>
      </c>
      <c r="E63" s="143">
        <f>+E6+E13+E20+E27+E35+E47+E53+E58</f>
        <v>60720023</v>
      </c>
      <c r="F63" s="143">
        <f>+F6+F13+F20+F27+F35+F47+F53+F58</f>
        <v>82095019</v>
      </c>
      <c r="G63" s="179">
        <f>+G6+G13+G20+G27+G35+G47+G53+G58</f>
        <v>667990022</v>
      </c>
    </row>
    <row r="64" spans="1:7" s="150" customFormat="1" ht="12" customHeight="1" thickBot="1">
      <c r="A64" s="183" t="s">
        <v>198</v>
      </c>
      <c r="B64" s="78" t="s">
        <v>199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>
      <c r="A65" s="13" t="s">
        <v>227</v>
      </c>
      <c r="B65" s="151" t="s">
        <v>200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>
      <c r="A66" s="12" t="s">
        <v>236</v>
      </c>
      <c r="B66" s="152" t="s">
        <v>201</v>
      </c>
      <c r="C66" s="141"/>
      <c r="D66" s="141"/>
      <c r="E66" s="141"/>
      <c r="F66" s="308">
        <f>D66+E66</f>
        <v>0</v>
      </c>
      <c r="G66" s="243">
        <f>C66+F66</f>
        <v>0</v>
      </c>
    </row>
    <row r="67" spans="1:7" s="150" customFormat="1" ht="12" customHeight="1" thickBot="1">
      <c r="A67" s="16" t="s">
        <v>237</v>
      </c>
      <c r="B67" s="323" t="s">
        <v>329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>
      <c r="A68" s="183" t="s">
        <v>203</v>
      </c>
      <c r="B68" s="78" t="s">
        <v>204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>
      <c r="A69" s="13" t="s">
        <v>81</v>
      </c>
      <c r="B69" s="263" t="s">
        <v>205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>
      <c r="A70" s="12" t="s">
        <v>82</v>
      </c>
      <c r="B70" s="263" t="s">
        <v>448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>
      <c r="A71" s="12" t="s">
        <v>228</v>
      </c>
      <c r="B71" s="263" t="s">
        <v>206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>
      <c r="A72" s="14" t="s">
        <v>229</v>
      </c>
      <c r="B72" s="264" t="s">
        <v>449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>
      <c r="A73" s="183" t="s">
        <v>207</v>
      </c>
      <c r="B73" s="78" t="s">
        <v>208</v>
      </c>
      <c r="C73" s="137">
        <f>SUM(C74:C75)</f>
        <v>3142835</v>
      </c>
      <c r="D73" s="137">
        <f>SUM(D74:D75)</f>
        <v>-3114810</v>
      </c>
      <c r="E73" s="137">
        <f>SUM(E74:E75)</f>
        <v>3993839</v>
      </c>
      <c r="F73" s="137">
        <f>SUM(F74:F75)</f>
        <v>879029</v>
      </c>
      <c r="G73" s="77">
        <f>SUM(G74:G75)</f>
        <v>4021864</v>
      </c>
    </row>
    <row r="74" spans="1:7" s="150" customFormat="1" ht="12" customHeight="1">
      <c r="A74" s="13" t="s">
        <v>230</v>
      </c>
      <c r="B74" s="151" t="s">
        <v>209</v>
      </c>
      <c r="C74" s="141">
        <v>3142835</v>
      </c>
      <c r="D74" s="141">
        <v>-3114810</v>
      </c>
      <c r="E74" s="141">
        <v>3993839</v>
      </c>
      <c r="F74" s="308">
        <f>D74+E74</f>
        <v>879029</v>
      </c>
      <c r="G74" s="243">
        <f>C74+F74</f>
        <v>4021864</v>
      </c>
    </row>
    <row r="75" spans="1:7" s="150" customFormat="1" ht="12" customHeight="1" thickBot="1">
      <c r="A75" s="14" t="s">
        <v>231</v>
      </c>
      <c r="B75" s="80" t="s">
        <v>210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>
      <c r="A76" s="183" t="s">
        <v>211</v>
      </c>
      <c r="B76" s="78" t="s">
        <v>212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>
      <c r="A77" s="13" t="s">
        <v>232</v>
      </c>
      <c r="B77" s="151" t="s">
        <v>213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>
      <c r="A78" s="12" t="s">
        <v>233</v>
      </c>
      <c r="B78" s="152" t="s">
        <v>214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>
      <c r="A79" s="14" t="s">
        <v>234</v>
      </c>
      <c r="B79" s="80" t="s">
        <v>450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>
      <c r="A80" s="183" t="s">
        <v>215</v>
      </c>
      <c r="B80" s="78" t="s">
        <v>235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>
      <c r="A81" s="154" t="s">
        <v>216</v>
      </c>
      <c r="B81" s="151" t="s">
        <v>217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>
      <c r="A82" s="155" t="s">
        <v>218</v>
      </c>
      <c r="B82" s="152" t="s">
        <v>219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>
      <c r="A83" s="155" t="s">
        <v>220</v>
      </c>
      <c r="B83" s="152" t="s">
        <v>221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>
      <c r="A84" s="156" t="s">
        <v>222</v>
      </c>
      <c r="B84" s="80" t="s">
        <v>223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>
      <c r="A85" s="183" t="s">
        <v>224</v>
      </c>
      <c r="B85" s="78" t="s">
        <v>343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>
      <c r="A86" s="183" t="s">
        <v>226</v>
      </c>
      <c r="B86" s="78" t="s">
        <v>225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>
      <c r="A87" s="183" t="s">
        <v>238</v>
      </c>
      <c r="B87" s="157" t="s">
        <v>346</v>
      </c>
      <c r="C87" s="143">
        <f>+C64+C68+C73+C76+C80+C86+C85</f>
        <v>3142835</v>
      </c>
      <c r="D87" s="143">
        <f>+D64+D68+D73+D76+D80+D86+D85</f>
        <v>-3114810</v>
      </c>
      <c r="E87" s="143">
        <f>+E64+E68+E73+E76+E80+E86+E85</f>
        <v>3993839</v>
      </c>
      <c r="F87" s="143">
        <f>+F64+F68+F73+F76+F80+F86+F85</f>
        <v>879029</v>
      </c>
      <c r="G87" s="179">
        <f>+G64+G68+G73+G76+G80+G86+G85</f>
        <v>4021864</v>
      </c>
    </row>
    <row r="88" spans="1:7" s="150" customFormat="1" ht="25.5" customHeight="1" thickBot="1">
      <c r="A88" s="184" t="s">
        <v>345</v>
      </c>
      <c r="B88" s="158" t="s">
        <v>347</v>
      </c>
      <c r="C88" s="143">
        <f>+C63+C87</f>
        <v>589037838</v>
      </c>
      <c r="D88" s="143">
        <f>+D63+D87</f>
        <v>18260186</v>
      </c>
      <c r="E88" s="143">
        <f>+E63+E87</f>
        <v>64713862</v>
      </c>
      <c r="F88" s="143">
        <f>+F63+F87</f>
        <v>82974048</v>
      </c>
      <c r="G88" s="179">
        <f>+G63+G87</f>
        <v>672011886</v>
      </c>
    </row>
    <row r="89" spans="1:7" s="150" customFormat="1" ht="30.75" customHeight="1">
      <c r="A89" s="3"/>
      <c r="B89" s="4"/>
      <c r="C89" s="82"/>
    </row>
    <row r="90" spans="1:7" ht="16.5" customHeight="1">
      <c r="A90" s="379" t="s">
        <v>33</v>
      </c>
      <c r="B90" s="379"/>
      <c r="C90" s="379"/>
      <c r="D90" s="379"/>
      <c r="E90" s="379"/>
      <c r="F90" s="379"/>
      <c r="G90" s="379"/>
    </row>
    <row r="91" spans="1:7" s="159" customFormat="1" ht="16.5" customHeight="1" thickBot="1">
      <c r="A91" s="381" t="s">
        <v>84</v>
      </c>
      <c r="B91" s="381"/>
      <c r="C91" s="52"/>
      <c r="G91" s="52" t="str">
        <f>G2</f>
        <v>Forintban!</v>
      </c>
    </row>
    <row r="92" spans="1:7">
      <c r="A92" s="382" t="s">
        <v>48</v>
      </c>
      <c r="B92" s="384" t="s">
        <v>381</v>
      </c>
      <c r="C92" s="386" t="str">
        <f>+CONCATENATE(LEFT(ÖSSZEFÜGGÉSEK!A6,4),". évi")</f>
        <v>2018. évi</v>
      </c>
      <c r="D92" s="387"/>
      <c r="E92" s="388"/>
      <c r="F92" s="388"/>
      <c r="G92" s="389"/>
    </row>
    <row r="93" spans="1:7" ht="48.75" thickBot="1">
      <c r="A93" s="383"/>
      <c r="B93" s="385"/>
      <c r="C93" s="316" t="s">
        <v>380</v>
      </c>
      <c r="D93" s="317" t="s">
        <v>456</v>
      </c>
      <c r="E93" s="317" t="s">
        <v>457</v>
      </c>
      <c r="F93" s="318" t="s">
        <v>452</v>
      </c>
      <c r="G93" s="319" t="s">
        <v>455</v>
      </c>
    </row>
    <row r="94" spans="1:7" s="149" customFormat="1" ht="12" customHeight="1" thickBot="1">
      <c r="A94" s="25" t="s">
        <v>355</v>
      </c>
      <c r="B94" s="26" t="s">
        <v>356</v>
      </c>
      <c r="C94" s="320" t="s">
        <v>357</v>
      </c>
      <c r="D94" s="320" t="s">
        <v>359</v>
      </c>
      <c r="E94" s="321" t="s">
        <v>358</v>
      </c>
      <c r="F94" s="321" t="s">
        <v>458</v>
      </c>
      <c r="G94" s="322" t="s">
        <v>459</v>
      </c>
    </row>
    <row r="95" spans="1:7" ht="12" customHeight="1" thickBot="1">
      <c r="A95" s="20" t="s">
        <v>5</v>
      </c>
      <c r="B95" s="24" t="s">
        <v>305</v>
      </c>
      <c r="C95" s="136">
        <f>C96+C97+C98+C99+C100+C113</f>
        <v>582023229</v>
      </c>
      <c r="D95" s="136">
        <f>D96+D97+D98+D99+D100+D113</f>
        <v>18260186</v>
      </c>
      <c r="E95" s="136">
        <f>E96+E97+E98+E99+E100+E113</f>
        <v>64713862</v>
      </c>
      <c r="F95" s="136">
        <f>F96+F97+F98+F99+F100+F113</f>
        <v>82974048</v>
      </c>
      <c r="G95" s="196">
        <f>G96+G97+G98+G99+G100+G113</f>
        <v>664997277</v>
      </c>
    </row>
    <row r="96" spans="1:7" ht="12" customHeight="1">
      <c r="A96" s="15" t="s">
        <v>60</v>
      </c>
      <c r="B96" s="8" t="s">
        <v>34</v>
      </c>
      <c r="C96" s="301">
        <v>351233694</v>
      </c>
      <c r="D96" s="200">
        <v>6051249</v>
      </c>
      <c r="E96" s="200">
        <v>-1160000</v>
      </c>
      <c r="F96" s="309">
        <f t="shared" ref="F96:F115" si="8">D96+E96</f>
        <v>4891249</v>
      </c>
      <c r="G96" s="245">
        <f t="shared" ref="G96:G115" si="9">C96+F96</f>
        <v>356124943</v>
      </c>
    </row>
    <row r="97" spans="1:7" ht="12" customHeight="1">
      <c r="A97" s="12" t="s">
        <v>61</v>
      </c>
      <c r="B97" s="6" t="s">
        <v>105</v>
      </c>
      <c r="C97" s="138">
        <v>55948198</v>
      </c>
      <c r="D97" s="138">
        <v>1180702</v>
      </c>
      <c r="E97" s="138">
        <v>-2000000</v>
      </c>
      <c r="F97" s="310">
        <f t="shared" si="8"/>
        <v>-819298</v>
      </c>
      <c r="G97" s="241">
        <f t="shared" si="9"/>
        <v>55128900</v>
      </c>
    </row>
    <row r="98" spans="1:7" ht="12" customHeight="1">
      <c r="A98" s="12" t="s">
        <v>62</v>
      </c>
      <c r="B98" s="6" t="s">
        <v>79</v>
      </c>
      <c r="C98" s="140">
        <v>159460457</v>
      </c>
      <c r="D98" s="140">
        <v>1028235</v>
      </c>
      <c r="E98" s="140">
        <v>69437232</v>
      </c>
      <c r="F98" s="311">
        <f t="shared" si="8"/>
        <v>70465467</v>
      </c>
      <c r="G98" s="242">
        <f t="shared" si="9"/>
        <v>229925924</v>
      </c>
    </row>
    <row r="99" spans="1:7" ht="12" customHeight="1">
      <c r="A99" s="12" t="s">
        <v>63</v>
      </c>
      <c r="B99" s="9" t="s">
        <v>106</v>
      </c>
      <c r="C99" s="140">
        <v>13515400</v>
      </c>
      <c r="D99" s="140">
        <v>10000000</v>
      </c>
      <c r="E99" s="140">
        <v>302110</v>
      </c>
      <c r="F99" s="311">
        <f t="shared" si="8"/>
        <v>10302110</v>
      </c>
      <c r="G99" s="242">
        <f t="shared" si="9"/>
        <v>23817510</v>
      </c>
    </row>
    <row r="100" spans="1:7" ht="12" customHeight="1">
      <c r="A100" s="12" t="s">
        <v>71</v>
      </c>
      <c r="B100" s="17" t="s">
        <v>107</v>
      </c>
      <c r="C100" s="140">
        <v>1865480</v>
      </c>
      <c r="D100" s="140"/>
      <c r="E100" s="140">
        <v>-1865480</v>
      </c>
      <c r="F100" s="311">
        <f t="shared" si="8"/>
        <v>-1865480</v>
      </c>
      <c r="G100" s="242">
        <f t="shared" si="9"/>
        <v>0</v>
      </c>
    </row>
    <row r="101" spans="1:7" ht="12" customHeight="1">
      <c r="A101" s="12" t="s">
        <v>64</v>
      </c>
      <c r="B101" s="6" t="s">
        <v>310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>
      <c r="A102" s="12" t="s">
        <v>65</v>
      </c>
      <c r="B102" s="55" t="s">
        <v>309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>
      <c r="A103" s="12" t="s">
        <v>72</v>
      </c>
      <c r="B103" s="55" t="s">
        <v>308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>
      <c r="A104" s="12" t="s">
        <v>73</v>
      </c>
      <c r="B104" s="53" t="s">
        <v>241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>
      <c r="A105" s="12" t="s">
        <v>74</v>
      </c>
      <c r="B105" s="54" t="s">
        <v>242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>
      <c r="A106" s="12" t="s">
        <v>75</v>
      </c>
      <c r="B106" s="54" t="s">
        <v>243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>
      <c r="A107" s="12" t="s">
        <v>77</v>
      </c>
      <c r="B107" s="53" t="s">
        <v>244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>
      <c r="A108" s="12" t="s">
        <v>108</v>
      </c>
      <c r="B108" s="53" t="s">
        <v>245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>
      <c r="A109" s="12" t="s">
        <v>239</v>
      </c>
      <c r="B109" s="54" t="s">
        <v>246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>
      <c r="A110" s="11" t="s">
        <v>240</v>
      </c>
      <c r="B110" s="55" t="s">
        <v>247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>
      <c r="A111" s="12" t="s">
        <v>306</v>
      </c>
      <c r="B111" s="55" t="s">
        <v>248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>
      <c r="A112" s="14" t="s">
        <v>307</v>
      </c>
      <c r="B112" s="55" t="s">
        <v>249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>
      <c r="A113" s="12" t="s">
        <v>311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>
      <c r="A114" s="12" t="s">
        <v>312</v>
      </c>
      <c r="B114" s="6" t="s">
        <v>314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>
      <c r="A115" s="16" t="s">
        <v>313</v>
      </c>
      <c r="B115" s="192" t="s">
        <v>315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>
      <c r="A116" s="190" t="s">
        <v>6</v>
      </c>
      <c r="B116" s="191" t="s">
        <v>250</v>
      </c>
      <c r="C116" s="202">
        <f>+C117+C119+C121</f>
        <v>0</v>
      </c>
      <c r="D116" s="137">
        <f>+D117+D119+D121</f>
        <v>0</v>
      </c>
      <c r="E116" s="202">
        <f>+E117+E119+E121</f>
        <v>0</v>
      </c>
      <c r="F116" s="202">
        <f>+F117+F119+F121</f>
        <v>0</v>
      </c>
      <c r="G116" s="197">
        <f>+G117+G119+G121</f>
        <v>0</v>
      </c>
    </row>
    <row r="117" spans="1:7" ht="12" customHeight="1">
      <c r="A117" s="13" t="s">
        <v>66</v>
      </c>
      <c r="B117" s="6" t="s">
        <v>124</v>
      </c>
      <c r="C117" s="139"/>
      <c r="D117" s="209"/>
      <c r="E117" s="139"/>
      <c r="F117" s="181">
        <f t="shared" ref="F117:F129" si="10">D117+E117</f>
        <v>0</v>
      </c>
      <c r="G117" s="180">
        <f t="shared" ref="G117:G129" si="11">C117+F117</f>
        <v>0</v>
      </c>
    </row>
    <row r="118" spans="1:7" ht="12" customHeight="1">
      <c r="A118" s="13" t="s">
        <v>67</v>
      </c>
      <c r="B118" s="10" t="s">
        <v>254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>
      <c r="A119" s="13" t="s">
        <v>68</v>
      </c>
      <c r="B119" s="10" t="s">
        <v>109</v>
      </c>
      <c r="C119" s="138"/>
      <c r="D119" s="210"/>
      <c r="E119" s="138"/>
      <c r="F119" s="310">
        <f t="shared" si="10"/>
        <v>0</v>
      </c>
      <c r="G119" s="241">
        <f t="shared" si="11"/>
        <v>0</v>
      </c>
    </row>
    <row r="120" spans="1:7" ht="12" customHeight="1">
      <c r="A120" s="13" t="s">
        <v>69</v>
      </c>
      <c r="B120" s="10" t="s">
        <v>255</v>
      </c>
      <c r="C120" s="138"/>
      <c r="D120" s="210"/>
      <c r="E120" s="138"/>
      <c r="F120" s="310">
        <f t="shared" si="10"/>
        <v>0</v>
      </c>
      <c r="G120" s="241">
        <f t="shared" si="11"/>
        <v>0</v>
      </c>
    </row>
    <row r="121" spans="1:7" ht="12" customHeight="1">
      <c r="A121" s="13" t="s">
        <v>70</v>
      </c>
      <c r="B121" s="80" t="s">
        <v>126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>
      <c r="A122" s="13" t="s">
        <v>76</v>
      </c>
      <c r="B122" s="79" t="s">
        <v>299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>
      <c r="A123" s="13" t="s">
        <v>78</v>
      </c>
      <c r="B123" s="147" t="s">
        <v>260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ht="22.5">
      <c r="A124" s="13" t="s">
        <v>110</v>
      </c>
      <c r="B124" s="54" t="s">
        <v>243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>
      <c r="A125" s="13" t="s">
        <v>111</v>
      </c>
      <c r="B125" s="54" t="s">
        <v>259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>
      <c r="A126" s="13" t="s">
        <v>112</v>
      </c>
      <c r="B126" s="54" t="s">
        <v>258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>
      <c r="A127" s="13" t="s">
        <v>251</v>
      </c>
      <c r="B127" s="54" t="s">
        <v>246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>
      <c r="A128" s="13" t="s">
        <v>252</v>
      </c>
      <c r="B128" s="54" t="s">
        <v>257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23.25" thickBot="1">
      <c r="A129" s="11" t="s">
        <v>253</v>
      </c>
      <c r="B129" s="54" t="s">
        <v>256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>
      <c r="A130" s="18" t="s">
        <v>7</v>
      </c>
      <c r="B130" s="50" t="s">
        <v>316</v>
      </c>
      <c r="C130" s="137">
        <f>+C95+C116</f>
        <v>582023229</v>
      </c>
      <c r="D130" s="208">
        <f>+D95+D116</f>
        <v>18260186</v>
      </c>
      <c r="E130" s="137">
        <f>+E95+E116</f>
        <v>64713862</v>
      </c>
      <c r="F130" s="137">
        <f>+F95+F116</f>
        <v>82974048</v>
      </c>
      <c r="G130" s="77">
        <f>+G95+G116</f>
        <v>664997277</v>
      </c>
    </row>
    <row r="131" spans="1:7" ht="12" customHeight="1" thickBot="1">
      <c r="A131" s="18" t="s">
        <v>8</v>
      </c>
      <c r="B131" s="50" t="s">
        <v>382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>
      <c r="A132" s="13" t="s">
        <v>158</v>
      </c>
      <c r="B132" s="10" t="s">
        <v>324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>
      <c r="A133" s="13" t="s">
        <v>159</v>
      </c>
      <c r="B133" s="10" t="s">
        <v>325</v>
      </c>
      <c r="C133" s="138"/>
      <c r="D133" s="210"/>
      <c r="E133" s="138"/>
      <c r="F133" s="310">
        <f>D133+E133</f>
        <v>0</v>
      </c>
      <c r="G133" s="241">
        <f>C133+F133</f>
        <v>0</v>
      </c>
    </row>
    <row r="134" spans="1:7" ht="12" customHeight="1" thickBot="1">
      <c r="A134" s="11" t="s">
        <v>160</v>
      </c>
      <c r="B134" s="10" t="s">
        <v>326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>
      <c r="A135" s="18" t="s">
        <v>9</v>
      </c>
      <c r="B135" s="50" t="s">
        <v>318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>
      <c r="A136" s="13" t="s">
        <v>53</v>
      </c>
      <c r="B136" s="7" t="s">
        <v>327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>
      <c r="A137" s="13" t="s">
        <v>54</v>
      </c>
      <c r="B137" s="7" t="s">
        <v>319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>
      <c r="A138" s="13" t="s">
        <v>55</v>
      </c>
      <c r="B138" s="7" t="s">
        <v>320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>
      <c r="A139" s="13" t="s">
        <v>97</v>
      </c>
      <c r="B139" s="7" t="s">
        <v>321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>
      <c r="A140" s="13" t="s">
        <v>98</v>
      </c>
      <c r="B140" s="7" t="s">
        <v>322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>
      <c r="A141" s="11" t="s">
        <v>99</v>
      </c>
      <c r="B141" s="7" t="s">
        <v>323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>
      <c r="A142" s="18" t="s">
        <v>10</v>
      </c>
      <c r="B142" s="50" t="s">
        <v>331</v>
      </c>
      <c r="C142" s="143">
        <f>+C143+C144+C145+C146</f>
        <v>7014609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7014609</v>
      </c>
    </row>
    <row r="143" spans="1:7" ht="12" customHeight="1">
      <c r="A143" s="13" t="s">
        <v>56</v>
      </c>
      <c r="B143" s="7" t="s">
        <v>261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>
      <c r="A144" s="13" t="s">
        <v>57</v>
      </c>
      <c r="B144" s="7" t="s">
        <v>262</v>
      </c>
      <c r="C144" s="138">
        <v>7014609</v>
      </c>
      <c r="D144" s="210"/>
      <c r="E144" s="138"/>
      <c r="F144" s="310">
        <f>D144+E144</f>
        <v>0</v>
      </c>
      <c r="G144" s="241">
        <f>C144+F144</f>
        <v>7014609</v>
      </c>
    </row>
    <row r="145" spans="1:11" ht="12" customHeight="1">
      <c r="A145" s="13" t="s">
        <v>178</v>
      </c>
      <c r="B145" s="7" t="s">
        <v>332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>
      <c r="A146" s="11" t="s">
        <v>179</v>
      </c>
      <c r="B146" s="5" t="s">
        <v>281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>
      <c r="A147" s="18" t="s">
        <v>11</v>
      </c>
      <c r="B147" s="50" t="s">
        <v>333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>
      <c r="A148" s="13" t="s">
        <v>58</v>
      </c>
      <c r="B148" s="7" t="s">
        <v>328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>
      <c r="A149" s="13" t="s">
        <v>59</v>
      </c>
      <c r="B149" s="7" t="s">
        <v>335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>
      <c r="A150" s="13" t="s">
        <v>190</v>
      </c>
      <c r="B150" s="7" t="s">
        <v>330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>
      <c r="A151" s="13" t="s">
        <v>191</v>
      </c>
      <c r="B151" s="7" t="s">
        <v>336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>
      <c r="A152" s="13" t="s">
        <v>334</v>
      </c>
      <c r="B152" s="7" t="s">
        <v>337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>
      <c r="A153" s="18" t="s">
        <v>12</v>
      </c>
      <c r="B153" s="50" t="s">
        <v>338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>
      <c r="A154" s="18" t="s">
        <v>13</v>
      </c>
      <c r="B154" s="50" t="s">
        <v>339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>
      <c r="A155" s="18" t="s">
        <v>14</v>
      </c>
      <c r="B155" s="50" t="s">
        <v>341</v>
      </c>
      <c r="C155" s="205">
        <f>+C131+C135+C142+C147+C153+C154</f>
        <v>7014609</v>
      </c>
      <c r="D155" s="215">
        <f>+D131+D135+D142+D147+D153+D154</f>
        <v>0</v>
      </c>
      <c r="E155" s="205">
        <f>+E131+E135+E142+E147+E153+E154</f>
        <v>0</v>
      </c>
      <c r="F155" s="205">
        <f>+F131+F135+F142+F147+F153+F154</f>
        <v>0</v>
      </c>
      <c r="G155" s="199">
        <f>C155+F155</f>
        <v>7014609</v>
      </c>
      <c r="H155" s="160"/>
      <c r="I155" s="161"/>
      <c r="J155" s="161"/>
      <c r="K155" s="161"/>
    </row>
    <row r="156" spans="1:11" s="150" customFormat="1" ht="12.95" customHeight="1" thickBot="1">
      <c r="A156" s="81" t="s">
        <v>15</v>
      </c>
      <c r="B156" s="124" t="s">
        <v>340</v>
      </c>
      <c r="C156" s="205">
        <f>+C130+C155</f>
        <v>589037838</v>
      </c>
      <c r="D156" s="215">
        <f>+D130+D155</f>
        <v>18260186</v>
      </c>
      <c r="E156" s="205">
        <f>+E130+E155</f>
        <v>64713862</v>
      </c>
      <c r="F156" s="205">
        <f>+F130+F155</f>
        <v>82974048</v>
      </c>
      <c r="G156" s="199">
        <f>+G130+G155</f>
        <v>672011886</v>
      </c>
    </row>
    <row r="157" spans="1:11" ht="7.5" customHeight="1"/>
    <row r="158" spans="1:11">
      <c r="A158" s="390" t="s">
        <v>263</v>
      </c>
      <c r="B158" s="390"/>
      <c r="C158" s="390"/>
      <c r="D158" s="390"/>
      <c r="E158" s="390"/>
      <c r="F158" s="390"/>
      <c r="G158" s="390"/>
    </row>
    <row r="159" spans="1:11" ht="15" customHeight="1" thickBot="1">
      <c r="A159" s="380" t="s">
        <v>85</v>
      </c>
      <c r="B159" s="380"/>
      <c r="C159" s="83"/>
      <c r="G159" s="83" t="str">
        <f>G91</f>
        <v>Forintban!</v>
      </c>
    </row>
    <row r="160" spans="1:11" ht="25.5" customHeight="1" thickBot="1">
      <c r="A160" s="18">
        <v>1</v>
      </c>
      <c r="B160" s="23" t="s">
        <v>342</v>
      </c>
      <c r="C160" s="207">
        <f>+C63-C130</f>
        <v>3871774</v>
      </c>
      <c r="D160" s="137">
        <f>+D63-D130</f>
        <v>3114810</v>
      </c>
      <c r="E160" s="137">
        <f>+E63-E130</f>
        <v>-3993839</v>
      </c>
      <c r="F160" s="137">
        <f>+F63-F130</f>
        <v>-879029</v>
      </c>
      <c r="G160" s="77">
        <f>+G63-G130</f>
        <v>2992745</v>
      </c>
    </row>
    <row r="161" spans="1:7" ht="32.25" customHeight="1" thickBot="1">
      <c r="A161" s="18" t="s">
        <v>6</v>
      </c>
      <c r="B161" s="23" t="s">
        <v>348</v>
      </c>
      <c r="C161" s="137">
        <f>+C87-C155</f>
        <v>-3871774</v>
      </c>
      <c r="D161" s="137">
        <f>+D87-D155</f>
        <v>-3114810</v>
      </c>
      <c r="E161" s="137">
        <f>+E87-E155</f>
        <v>3993839</v>
      </c>
      <c r="F161" s="137">
        <f>+F87-F155</f>
        <v>879029</v>
      </c>
      <c r="G161" s="77">
        <f>+G87-G155</f>
        <v>-2992745</v>
      </c>
    </row>
  </sheetData>
  <mergeCells count="12">
    <mergeCell ref="A91:B91"/>
    <mergeCell ref="A92:A93"/>
    <mergeCell ref="B92:B93"/>
    <mergeCell ref="C92:G92"/>
    <mergeCell ref="A158:G158"/>
    <mergeCell ref="A159:B159"/>
    <mergeCell ref="A1:G1"/>
    <mergeCell ref="A2:B2"/>
    <mergeCell ref="A3:A4"/>
    <mergeCell ref="B3:B4"/>
    <mergeCell ref="C3:G3"/>
    <mergeCell ref="A90:G90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8" fitToHeight="2" orientation="portrait" r:id="rId1"/>
  <headerFooter alignWithMargins="0">
    <oddHeader xml:space="preserve">&amp;C&amp;"Times New Roman CE,Félkövér"&amp;12
Tuzsér Nagyközségi Önkormányzat
2018. ÉVI KÖLTSÉGVETÉS KÖTELEZŐ FELADATAINAK  MÓDOSÍTOTT MÉRLEGE&amp;10
&amp;R&amp;"Times New Roman CE,Félkövér dőlt"&amp;11 1.2. melléklet </oddHeader>
  </headerFooter>
  <rowBreaks count="3" manualBreakCount="3">
    <brk id="67" max="6" man="1"/>
    <brk id="89" max="4" man="1"/>
    <brk id="1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61"/>
  <sheetViews>
    <sheetView view="pageLayout" zoomScaleSheetLayoutView="100" workbookViewId="0">
      <selection activeCell="G5" sqref="G5"/>
    </sheetView>
  </sheetViews>
  <sheetFormatPr defaultRowHeight="15.75"/>
  <cols>
    <col min="1" max="1" width="7.5" style="125" customWidth="1"/>
    <col min="2" max="2" width="59.6640625" style="125" customWidth="1"/>
    <col min="3" max="3" width="14.83203125" style="126" customWidth="1"/>
    <col min="4" max="4" width="11.83203125" style="148" customWidth="1"/>
    <col min="5" max="6" width="13.33203125" style="148" bestFit="1" customWidth="1"/>
    <col min="7" max="7" width="14.83203125" style="148" customWidth="1"/>
    <col min="8" max="16384" width="9.33203125" style="148"/>
  </cols>
  <sheetData>
    <row r="1" spans="1:7" ht="15.95" customHeight="1">
      <c r="A1" s="379" t="s">
        <v>3</v>
      </c>
      <c r="B1" s="379"/>
      <c r="C1" s="379"/>
      <c r="D1" s="379"/>
      <c r="E1" s="379"/>
      <c r="F1" s="379"/>
      <c r="G1" s="379"/>
    </row>
    <row r="2" spans="1:7" ht="15.95" customHeight="1" thickBot="1">
      <c r="A2" s="380" t="s">
        <v>83</v>
      </c>
      <c r="B2" s="380"/>
      <c r="C2" s="206"/>
      <c r="G2" s="206" t="s">
        <v>444</v>
      </c>
    </row>
    <row r="3" spans="1:7">
      <c r="A3" s="382" t="s">
        <v>48</v>
      </c>
      <c r="B3" s="384" t="s">
        <v>4</v>
      </c>
      <c r="C3" s="386" t="str">
        <f>+CONCATENATE(LEFT(ÖSSZEFÜGGÉSEK!A6,4),". évi")</f>
        <v>2018. évi</v>
      </c>
      <c r="D3" s="387"/>
      <c r="E3" s="388"/>
      <c r="F3" s="388"/>
      <c r="G3" s="389"/>
    </row>
    <row r="4" spans="1:7" ht="48.75" thickBot="1">
      <c r="A4" s="383"/>
      <c r="B4" s="385"/>
      <c r="C4" s="316" t="s">
        <v>380</v>
      </c>
      <c r="D4" s="317" t="s">
        <v>456</v>
      </c>
      <c r="E4" s="317" t="s">
        <v>508</v>
      </c>
      <c r="F4" s="318" t="s">
        <v>452</v>
      </c>
      <c r="G4" s="319" t="s">
        <v>509</v>
      </c>
    </row>
    <row r="5" spans="1:7" s="149" customFormat="1" ht="12" customHeight="1" thickBot="1">
      <c r="A5" s="145" t="s">
        <v>355</v>
      </c>
      <c r="B5" s="146" t="s">
        <v>356</v>
      </c>
      <c r="C5" s="320" t="s">
        <v>357</v>
      </c>
      <c r="D5" s="320" t="s">
        <v>359</v>
      </c>
      <c r="E5" s="321" t="s">
        <v>358</v>
      </c>
      <c r="F5" s="321" t="s">
        <v>458</v>
      </c>
      <c r="G5" s="322" t="s">
        <v>459</v>
      </c>
    </row>
    <row r="6" spans="1:7" s="150" customFormat="1" ht="12" customHeight="1" thickBot="1">
      <c r="A6" s="18" t="s">
        <v>5</v>
      </c>
      <c r="B6" s="19" t="s">
        <v>143</v>
      </c>
      <c r="C6" s="137">
        <f>+C7+C8+C9+C10+C11+C12</f>
        <v>0</v>
      </c>
      <c r="D6" s="137">
        <f>+D7+D8+D9+D10+D11+D12</f>
        <v>0</v>
      </c>
      <c r="E6" s="137">
        <f>+E7+E8+E9+E10+E11+E12</f>
        <v>0</v>
      </c>
      <c r="F6" s="137">
        <f>+F7+F8+F9+F10+F11+F12</f>
        <v>0</v>
      </c>
      <c r="G6" s="77">
        <f>+G7+G8+G9+G10+G11+G12</f>
        <v>0</v>
      </c>
    </row>
    <row r="7" spans="1:7" s="150" customFormat="1" ht="12" customHeight="1">
      <c r="A7" s="13" t="s">
        <v>60</v>
      </c>
      <c r="B7" s="151" t="s">
        <v>144</v>
      </c>
      <c r="C7" s="139"/>
      <c r="D7" s="139"/>
      <c r="E7" s="139"/>
      <c r="F7" s="181">
        <f>D7+E7</f>
        <v>0</v>
      </c>
      <c r="G7" s="180">
        <f t="shared" ref="G7:G12" si="0">C7+F7</f>
        <v>0</v>
      </c>
    </row>
    <row r="8" spans="1:7" s="150" customFormat="1" ht="12" customHeight="1">
      <c r="A8" s="12" t="s">
        <v>61</v>
      </c>
      <c r="B8" s="152" t="s">
        <v>145</v>
      </c>
      <c r="C8" s="138"/>
      <c r="D8" s="138"/>
      <c r="E8" s="139"/>
      <c r="F8" s="181">
        <f t="shared" ref="F8:F62" si="1">D8+E8</f>
        <v>0</v>
      </c>
      <c r="G8" s="180">
        <f t="shared" si="0"/>
        <v>0</v>
      </c>
    </row>
    <row r="9" spans="1:7" s="150" customFormat="1" ht="12" customHeight="1">
      <c r="A9" s="12" t="s">
        <v>62</v>
      </c>
      <c r="B9" s="152" t="s">
        <v>146</v>
      </c>
      <c r="C9" s="138"/>
      <c r="D9" s="138"/>
      <c r="E9" s="139"/>
      <c r="F9" s="181">
        <f t="shared" si="1"/>
        <v>0</v>
      </c>
      <c r="G9" s="180">
        <f t="shared" si="0"/>
        <v>0</v>
      </c>
    </row>
    <row r="10" spans="1:7" s="150" customFormat="1" ht="12" customHeight="1">
      <c r="A10" s="12" t="s">
        <v>63</v>
      </c>
      <c r="B10" s="152" t="s">
        <v>147</v>
      </c>
      <c r="C10" s="138"/>
      <c r="D10" s="138"/>
      <c r="E10" s="139"/>
      <c r="F10" s="181">
        <f t="shared" si="1"/>
        <v>0</v>
      </c>
      <c r="G10" s="180">
        <f t="shared" si="0"/>
        <v>0</v>
      </c>
    </row>
    <row r="11" spans="1:7" s="150" customFormat="1" ht="12" customHeight="1">
      <c r="A11" s="12" t="s">
        <v>80</v>
      </c>
      <c r="B11" s="79" t="s">
        <v>300</v>
      </c>
      <c r="C11" s="138"/>
      <c r="D11" s="138"/>
      <c r="E11" s="139"/>
      <c r="F11" s="181">
        <f t="shared" si="1"/>
        <v>0</v>
      </c>
      <c r="G11" s="180">
        <f t="shared" si="0"/>
        <v>0</v>
      </c>
    </row>
    <row r="12" spans="1:7" s="150" customFormat="1" ht="12" customHeight="1" thickBot="1">
      <c r="A12" s="14" t="s">
        <v>64</v>
      </c>
      <c r="B12" s="80" t="s">
        <v>301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>
      <c r="A13" s="18" t="s">
        <v>6</v>
      </c>
      <c r="B13" s="78" t="s">
        <v>148</v>
      </c>
      <c r="C13" s="137">
        <f>+C14+C15+C16+C17+C18</f>
        <v>0</v>
      </c>
      <c r="D13" s="137">
        <f>+D14+D15+D16+D17+D18</f>
        <v>0</v>
      </c>
      <c r="E13" s="137">
        <f>+E14+E15+E16+E17+E18</f>
        <v>0</v>
      </c>
      <c r="F13" s="137">
        <f>+F14+F15+F16+F17+F18</f>
        <v>0</v>
      </c>
      <c r="G13" s="77">
        <f>+G14+G15+G16+G17+G18</f>
        <v>0</v>
      </c>
    </row>
    <row r="14" spans="1:7" s="150" customFormat="1" ht="12" customHeight="1">
      <c r="A14" s="13" t="s">
        <v>66</v>
      </c>
      <c r="B14" s="151" t="s">
        <v>149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>
      <c r="A15" s="12" t="s">
        <v>67</v>
      </c>
      <c r="B15" s="152" t="s">
        <v>150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>
      <c r="A16" s="12" t="s">
        <v>68</v>
      </c>
      <c r="B16" s="152" t="s">
        <v>293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>
      <c r="A17" s="12" t="s">
        <v>69</v>
      </c>
      <c r="B17" s="152" t="s">
        <v>294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>
      <c r="A18" s="12" t="s">
        <v>70</v>
      </c>
      <c r="B18" s="152" t="s">
        <v>151</v>
      </c>
      <c r="C18" s="138"/>
      <c r="D18" s="138"/>
      <c r="E18" s="139"/>
      <c r="F18" s="181">
        <f t="shared" si="1"/>
        <v>0</v>
      </c>
      <c r="G18" s="180">
        <f t="shared" si="2"/>
        <v>0</v>
      </c>
    </row>
    <row r="19" spans="1:7" s="150" customFormat="1" ht="12" customHeight="1" thickBot="1">
      <c r="A19" s="14" t="s">
        <v>76</v>
      </c>
      <c r="B19" s="80" t="s">
        <v>152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>
      <c r="A20" s="18" t="s">
        <v>7</v>
      </c>
      <c r="B20" s="19" t="s">
        <v>153</v>
      </c>
      <c r="C20" s="137">
        <f>+C21+C22+C23+C24+C25</f>
        <v>13865700</v>
      </c>
      <c r="D20" s="137">
        <f>+D21+D22+D23+D24+D25</f>
        <v>0</v>
      </c>
      <c r="E20" s="137">
        <f>+E21+E22+E23+E24+E25</f>
        <v>0</v>
      </c>
      <c r="F20" s="137">
        <f>+F21+F22+F23+F24+F25</f>
        <v>0</v>
      </c>
      <c r="G20" s="77">
        <f>+G21+G22+G23+G24+G25</f>
        <v>13865700</v>
      </c>
    </row>
    <row r="21" spans="1:7" s="150" customFormat="1" ht="12" customHeight="1">
      <c r="A21" s="13" t="s">
        <v>49</v>
      </c>
      <c r="B21" s="151" t="s">
        <v>154</v>
      </c>
      <c r="C21" s="139"/>
      <c r="D21" s="139"/>
      <c r="E21" s="139"/>
      <c r="F21" s="181">
        <f t="shared" si="1"/>
        <v>0</v>
      </c>
      <c r="G21" s="180">
        <f t="shared" ref="G21:G26" si="3">C21+F21</f>
        <v>0</v>
      </c>
    </row>
    <row r="22" spans="1:7" s="150" customFormat="1" ht="12" customHeight="1">
      <c r="A22" s="12" t="s">
        <v>50</v>
      </c>
      <c r="B22" s="152" t="s">
        <v>155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>
      <c r="A23" s="12" t="s">
        <v>51</v>
      </c>
      <c r="B23" s="152" t="s">
        <v>295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>
      <c r="A24" s="12" t="s">
        <v>52</v>
      </c>
      <c r="B24" s="152" t="s">
        <v>296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>
      <c r="A25" s="12" t="s">
        <v>93</v>
      </c>
      <c r="B25" s="152" t="s">
        <v>156</v>
      </c>
      <c r="C25" s="138">
        <v>13865700</v>
      </c>
      <c r="D25" s="138"/>
      <c r="E25" s="139"/>
      <c r="F25" s="181">
        <f t="shared" si="1"/>
        <v>0</v>
      </c>
      <c r="G25" s="180">
        <f t="shared" si="3"/>
        <v>13865700</v>
      </c>
    </row>
    <row r="26" spans="1:7" s="150" customFormat="1" ht="12" customHeight="1" thickBot="1">
      <c r="A26" s="14" t="s">
        <v>94</v>
      </c>
      <c r="B26" s="153" t="s">
        <v>157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>
      <c r="A27" s="18" t="s">
        <v>95</v>
      </c>
      <c r="B27" s="19" t="s">
        <v>433</v>
      </c>
      <c r="C27" s="143">
        <f>+C28+C29+C30+C31+C32+C33+C34</f>
        <v>24806595</v>
      </c>
      <c r="D27" s="143">
        <f>+D28+D29+D30+D31+D32+D33+D34</f>
        <v>7198996</v>
      </c>
      <c r="E27" s="143">
        <f>+E28+E29+E30+E31+E32+E33+E34</f>
        <v>-32005591</v>
      </c>
      <c r="F27" s="143">
        <f>+F28+F29+F30+F31+F32+F33+F34</f>
        <v>-24806595</v>
      </c>
      <c r="G27" s="179">
        <f>+G28+G29+G30+G31+G32+G33+G34</f>
        <v>0</v>
      </c>
    </row>
    <row r="28" spans="1:7" s="150" customFormat="1" ht="12" customHeight="1">
      <c r="A28" s="13" t="s">
        <v>158</v>
      </c>
      <c r="B28" s="151" t="s">
        <v>426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>
      <c r="A29" s="12" t="s">
        <v>159</v>
      </c>
      <c r="B29" s="152" t="s">
        <v>427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>
      <c r="A30" s="12" t="s">
        <v>160</v>
      </c>
      <c r="B30" s="152" t="s">
        <v>428</v>
      </c>
      <c r="C30" s="138">
        <v>24806595</v>
      </c>
      <c r="D30" s="138">
        <v>7198996</v>
      </c>
      <c r="E30" s="139">
        <v>-32005591</v>
      </c>
      <c r="F30" s="181">
        <f t="shared" si="1"/>
        <v>-24806595</v>
      </c>
      <c r="G30" s="180">
        <f t="shared" si="4"/>
        <v>0</v>
      </c>
    </row>
    <row r="31" spans="1:7" s="150" customFormat="1" ht="12" customHeight="1">
      <c r="A31" s="12" t="s">
        <v>161</v>
      </c>
      <c r="B31" s="152" t="s">
        <v>429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>
      <c r="A32" s="12" t="s">
        <v>430</v>
      </c>
      <c r="B32" s="152" t="s">
        <v>162</v>
      </c>
      <c r="C32" s="138"/>
      <c r="D32" s="138"/>
      <c r="E32" s="139"/>
      <c r="F32" s="181">
        <f t="shared" si="1"/>
        <v>0</v>
      </c>
      <c r="G32" s="180">
        <f t="shared" si="4"/>
        <v>0</v>
      </c>
    </row>
    <row r="33" spans="1:7" s="150" customFormat="1" ht="12" customHeight="1">
      <c r="A33" s="12" t="s">
        <v>431</v>
      </c>
      <c r="B33" s="152" t="s">
        <v>163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>
      <c r="A34" s="14" t="s">
        <v>432</v>
      </c>
      <c r="B34" s="153" t="s">
        <v>164</v>
      </c>
      <c r="C34" s="140"/>
      <c r="D34" s="140"/>
      <c r="E34" s="276"/>
      <c r="F34" s="304">
        <f t="shared" si="1"/>
        <v>0</v>
      </c>
      <c r="G34" s="180">
        <f t="shared" si="4"/>
        <v>0</v>
      </c>
    </row>
    <row r="35" spans="1:7" s="150" customFormat="1" ht="12" customHeight="1" thickBot="1">
      <c r="A35" s="18" t="s">
        <v>9</v>
      </c>
      <c r="B35" s="19" t="s">
        <v>302</v>
      </c>
      <c r="C35" s="137">
        <f>SUM(C36:C46)</f>
        <v>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0</v>
      </c>
    </row>
    <row r="36" spans="1:7" s="150" customFormat="1" ht="12" customHeight="1">
      <c r="A36" s="13" t="s">
        <v>53</v>
      </c>
      <c r="B36" s="151" t="s">
        <v>167</v>
      </c>
      <c r="C36" s="139"/>
      <c r="D36" s="139"/>
      <c r="E36" s="139"/>
      <c r="F36" s="181">
        <f t="shared" si="1"/>
        <v>0</v>
      </c>
      <c r="G36" s="180">
        <f t="shared" ref="G36:G46" si="5">C36+F36</f>
        <v>0</v>
      </c>
    </row>
    <row r="37" spans="1:7" s="150" customFormat="1" ht="12" customHeight="1">
      <c r="A37" s="12" t="s">
        <v>54</v>
      </c>
      <c r="B37" s="152" t="s">
        <v>168</v>
      </c>
      <c r="C37" s="138"/>
      <c r="D37" s="138"/>
      <c r="E37" s="139"/>
      <c r="F37" s="181">
        <f t="shared" si="1"/>
        <v>0</v>
      </c>
      <c r="G37" s="180">
        <f t="shared" si="5"/>
        <v>0</v>
      </c>
    </row>
    <row r="38" spans="1:7" s="150" customFormat="1" ht="12" customHeight="1">
      <c r="A38" s="12" t="s">
        <v>55</v>
      </c>
      <c r="B38" s="152" t="s">
        <v>169</v>
      </c>
      <c r="C38" s="138"/>
      <c r="D38" s="138"/>
      <c r="E38" s="139"/>
      <c r="F38" s="181">
        <f t="shared" si="1"/>
        <v>0</v>
      </c>
      <c r="G38" s="180">
        <f t="shared" si="5"/>
        <v>0</v>
      </c>
    </row>
    <row r="39" spans="1:7" s="150" customFormat="1" ht="12" customHeight="1">
      <c r="A39" s="12" t="s">
        <v>97</v>
      </c>
      <c r="B39" s="152" t="s">
        <v>170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>
      <c r="A40" s="12" t="s">
        <v>98</v>
      </c>
      <c r="B40" s="152" t="s">
        <v>171</v>
      </c>
      <c r="C40" s="138"/>
      <c r="D40" s="138"/>
      <c r="E40" s="139"/>
      <c r="F40" s="181">
        <f t="shared" si="1"/>
        <v>0</v>
      </c>
      <c r="G40" s="180">
        <f t="shared" si="5"/>
        <v>0</v>
      </c>
    </row>
    <row r="41" spans="1:7" s="150" customFormat="1" ht="12" customHeight="1">
      <c r="A41" s="12" t="s">
        <v>99</v>
      </c>
      <c r="B41" s="152" t="s">
        <v>172</v>
      </c>
      <c r="C41" s="138"/>
      <c r="D41" s="138"/>
      <c r="E41" s="139"/>
      <c r="F41" s="181">
        <f t="shared" si="1"/>
        <v>0</v>
      </c>
      <c r="G41" s="180">
        <f t="shared" si="5"/>
        <v>0</v>
      </c>
    </row>
    <row r="42" spans="1:7" s="150" customFormat="1" ht="12" customHeight="1">
      <c r="A42" s="12" t="s">
        <v>100</v>
      </c>
      <c r="B42" s="152" t="s">
        <v>173</v>
      </c>
      <c r="C42" s="138"/>
      <c r="D42" s="138"/>
      <c r="E42" s="139"/>
      <c r="F42" s="181">
        <f t="shared" si="1"/>
        <v>0</v>
      </c>
      <c r="G42" s="180">
        <f t="shared" si="5"/>
        <v>0</v>
      </c>
    </row>
    <row r="43" spans="1:7" s="150" customFormat="1" ht="12" customHeight="1">
      <c r="A43" s="12" t="s">
        <v>101</v>
      </c>
      <c r="B43" s="152" t="s">
        <v>434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>
      <c r="A44" s="12" t="s">
        <v>165</v>
      </c>
      <c r="B44" s="152" t="s">
        <v>175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>
      <c r="A45" s="14" t="s">
        <v>166</v>
      </c>
      <c r="B45" s="153" t="s">
        <v>304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>
      <c r="A46" s="14" t="s">
        <v>303</v>
      </c>
      <c r="B46" s="80" t="s">
        <v>176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>
      <c r="A47" s="18" t="s">
        <v>10</v>
      </c>
      <c r="B47" s="19" t="s">
        <v>177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>
      <c r="A48" s="13" t="s">
        <v>56</v>
      </c>
      <c r="B48" s="151" t="s">
        <v>181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>
      <c r="A49" s="12" t="s">
        <v>57</v>
      </c>
      <c r="B49" s="152" t="s">
        <v>182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>
      <c r="A50" s="12" t="s">
        <v>178</v>
      </c>
      <c r="B50" s="152" t="s">
        <v>183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>
      <c r="A51" s="12" t="s">
        <v>179</v>
      </c>
      <c r="B51" s="152" t="s">
        <v>184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>
      <c r="A52" s="14" t="s">
        <v>180</v>
      </c>
      <c r="B52" s="80" t="s">
        <v>185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>
      <c r="A53" s="18" t="s">
        <v>102</v>
      </c>
      <c r="B53" s="19" t="s">
        <v>186</v>
      </c>
      <c r="C53" s="137">
        <f>SUM(C54:C56)</f>
        <v>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0</v>
      </c>
    </row>
    <row r="54" spans="1:7" s="150" customFormat="1" ht="12" customHeight="1">
      <c r="A54" s="13" t="s">
        <v>58</v>
      </c>
      <c r="B54" s="151" t="s">
        <v>187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>
      <c r="A55" s="12" t="s">
        <v>59</v>
      </c>
      <c r="B55" s="152" t="s">
        <v>297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>
      <c r="A56" s="12" t="s">
        <v>190</v>
      </c>
      <c r="B56" s="152" t="s">
        <v>188</v>
      </c>
      <c r="C56" s="138"/>
      <c r="D56" s="138"/>
      <c r="E56" s="139"/>
      <c r="F56" s="181">
        <f t="shared" si="1"/>
        <v>0</v>
      </c>
      <c r="G56" s="180">
        <f>C56+F56</f>
        <v>0</v>
      </c>
    </row>
    <row r="57" spans="1:7" s="150" customFormat="1" ht="12" customHeight="1" thickBot="1">
      <c r="A57" s="14" t="s">
        <v>191</v>
      </c>
      <c r="B57" s="80" t="s">
        <v>189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>
      <c r="A58" s="18" t="s">
        <v>12</v>
      </c>
      <c r="B58" s="78" t="s">
        <v>192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>
      <c r="A59" s="13" t="s">
        <v>103</v>
      </c>
      <c r="B59" s="151" t="s">
        <v>194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>
      <c r="A60" s="12" t="s">
        <v>104</v>
      </c>
      <c r="B60" s="152" t="s">
        <v>298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>
      <c r="A61" s="12" t="s">
        <v>125</v>
      </c>
      <c r="B61" s="152" t="s">
        <v>195</v>
      </c>
      <c r="C61" s="141"/>
      <c r="D61" s="141"/>
      <c r="E61" s="141"/>
      <c r="F61" s="308">
        <f t="shared" si="1"/>
        <v>0</v>
      </c>
      <c r="G61" s="243">
        <f>C61+F61</f>
        <v>0</v>
      </c>
    </row>
    <row r="62" spans="1:7" s="150" customFormat="1" ht="12" customHeight="1" thickBot="1">
      <c r="A62" s="14" t="s">
        <v>193</v>
      </c>
      <c r="B62" s="80" t="s">
        <v>196</v>
      </c>
      <c r="C62" s="141"/>
      <c r="D62" s="141"/>
      <c r="E62" s="141"/>
      <c r="F62" s="308">
        <f t="shared" si="1"/>
        <v>0</v>
      </c>
      <c r="G62" s="243">
        <f>C62+F62</f>
        <v>0</v>
      </c>
    </row>
    <row r="63" spans="1:7" s="150" customFormat="1" ht="12" customHeight="1" thickBot="1">
      <c r="A63" s="193" t="s">
        <v>344</v>
      </c>
      <c r="B63" s="19" t="s">
        <v>197</v>
      </c>
      <c r="C63" s="143">
        <f>+C6+C13+C20+C27+C35+C47+C53+C58</f>
        <v>38672295</v>
      </c>
      <c r="D63" s="143">
        <f>+D6+D13+D20+D27+D35+D47+D53+D58</f>
        <v>7198996</v>
      </c>
      <c r="E63" s="143">
        <f>+E6+E13+E20+E27+E35+E47+E53+E58</f>
        <v>-32005591</v>
      </c>
      <c r="F63" s="143">
        <f>+F6+F13+F20+F27+F35+F47+F53+F58</f>
        <v>-24806595</v>
      </c>
      <c r="G63" s="179">
        <f>+G6+G13+G20+G27+G35+G47+G53+G58</f>
        <v>13865700</v>
      </c>
    </row>
    <row r="64" spans="1:7" s="150" customFormat="1" ht="12" customHeight="1" thickBot="1">
      <c r="A64" s="183" t="s">
        <v>198</v>
      </c>
      <c r="B64" s="78" t="s">
        <v>199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>
      <c r="A65" s="13" t="s">
        <v>227</v>
      </c>
      <c r="B65" s="151" t="s">
        <v>200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>
      <c r="A66" s="12" t="s">
        <v>236</v>
      </c>
      <c r="B66" s="152" t="s">
        <v>201</v>
      </c>
      <c r="C66" s="141"/>
      <c r="D66" s="141"/>
      <c r="E66" s="141"/>
      <c r="F66" s="308">
        <f>D66+E66</f>
        <v>0</v>
      </c>
      <c r="G66" s="243">
        <f>C66+F66</f>
        <v>0</v>
      </c>
    </row>
    <row r="67" spans="1:7" s="150" customFormat="1" ht="12" customHeight="1" thickBot="1">
      <c r="A67" s="16" t="s">
        <v>237</v>
      </c>
      <c r="B67" s="323" t="s">
        <v>329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>
      <c r="A68" s="183" t="s">
        <v>203</v>
      </c>
      <c r="B68" s="78" t="s">
        <v>204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>
      <c r="A69" s="13" t="s">
        <v>81</v>
      </c>
      <c r="B69" s="263" t="s">
        <v>205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>
      <c r="A70" s="12" t="s">
        <v>82</v>
      </c>
      <c r="B70" s="263" t="s">
        <v>448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>
      <c r="A71" s="12" t="s">
        <v>228</v>
      </c>
      <c r="B71" s="263" t="s">
        <v>206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>
      <c r="A72" s="14" t="s">
        <v>229</v>
      </c>
      <c r="B72" s="264" t="s">
        <v>449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>
      <c r="A73" s="183" t="s">
        <v>207</v>
      </c>
      <c r="B73" s="78" t="s">
        <v>208</v>
      </c>
      <c r="C73" s="137">
        <f>SUM(C74:C75)</f>
        <v>290254949</v>
      </c>
      <c r="D73" s="137">
        <f>SUM(D74:D75)</f>
        <v>-848996</v>
      </c>
      <c r="E73" s="137">
        <f>SUM(E74:E75)</f>
        <v>-3993839</v>
      </c>
      <c r="F73" s="137">
        <f>SUM(F74:F75)</f>
        <v>-4842835</v>
      </c>
      <c r="G73" s="77">
        <f>SUM(G74:G75)</f>
        <v>285412114</v>
      </c>
    </row>
    <row r="74" spans="1:7" s="150" customFormat="1" ht="12" customHeight="1">
      <c r="A74" s="13" t="s">
        <v>230</v>
      </c>
      <c r="B74" s="151" t="s">
        <v>209</v>
      </c>
      <c r="C74" s="141">
        <v>290254949</v>
      </c>
      <c r="D74" s="141">
        <v>-848996</v>
      </c>
      <c r="E74" s="141">
        <v>-3993839</v>
      </c>
      <c r="F74" s="308">
        <f>D74+E74</f>
        <v>-4842835</v>
      </c>
      <c r="G74" s="243">
        <f>C74+F74</f>
        <v>285412114</v>
      </c>
    </row>
    <row r="75" spans="1:7" s="150" customFormat="1" ht="12" customHeight="1" thickBot="1">
      <c r="A75" s="14" t="s">
        <v>231</v>
      </c>
      <c r="B75" s="80" t="s">
        <v>210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>
      <c r="A76" s="183" t="s">
        <v>211</v>
      </c>
      <c r="B76" s="78" t="s">
        <v>212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>
      <c r="A77" s="13" t="s">
        <v>232</v>
      </c>
      <c r="B77" s="151" t="s">
        <v>213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>
      <c r="A78" s="12" t="s">
        <v>233</v>
      </c>
      <c r="B78" s="152" t="s">
        <v>214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>
      <c r="A79" s="14" t="s">
        <v>234</v>
      </c>
      <c r="B79" s="80" t="s">
        <v>450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>
      <c r="A80" s="183" t="s">
        <v>215</v>
      </c>
      <c r="B80" s="78" t="s">
        <v>235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>
      <c r="A81" s="154" t="s">
        <v>216</v>
      </c>
      <c r="B81" s="151" t="s">
        <v>217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>
      <c r="A82" s="155" t="s">
        <v>218</v>
      </c>
      <c r="B82" s="152" t="s">
        <v>219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>
      <c r="A83" s="155" t="s">
        <v>220</v>
      </c>
      <c r="B83" s="152" t="s">
        <v>221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>
      <c r="A84" s="156" t="s">
        <v>222</v>
      </c>
      <c r="B84" s="80" t="s">
        <v>223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>
      <c r="A85" s="183" t="s">
        <v>224</v>
      </c>
      <c r="B85" s="78" t="s">
        <v>343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>
      <c r="A86" s="183" t="s">
        <v>226</v>
      </c>
      <c r="B86" s="78" t="s">
        <v>225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>
      <c r="A87" s="183" t="s">
        <v>238</v>
      </c>
      <c r="B87" s="157" t="s">
        <v>346</v>
      </c>
      <c r="C87" s="143">
        <f>+C64+C68+C73+C76+C80+C86+C85</f>
        <v>290254949</v>
      </c>
      <c r="D87" s="143">
        <f>+D64+D68+D73+D76+D80+D86+D85</f>
        <v>-848996</v>
      </c>
      <c r="E87" s="143">
        <f>+E64+E68+E73+E76+E80+E86+E85</f>
        <v>-3993839</v>
      </c>
      <c r="F87" s="143">
        <f>+F64+F68+F73+F76+F80+F86+F85</f>
        <v>-4842835</v>
      </c>
      <c r="G87" s="179">
        <f>+G64+G68+G73+G76+G80+G86+G85</f>
        <v>285412114</v>
      </c>
    </row>
    <row r="88" spans="1:7" s="150" customFormat="1" ht="25.5" customHeight="1" thickBot="1">
      <c r="A88" s="184" t="s">
        <v>345</v>
      </c>
      <c r="B88" s="158" t="s">
        <v>347</v>
      </c>
      <c r="C88" s="143">
        <f>+C63+C87</f>
        <v>328927244</v>
      </c>
      <c r="D88" s="143">
        <f>+D63+D87</f>
        <v>6350000</v>
      </c>
      <c r="E88" s="143">
        <f>+E63+E87</f>
        <v>-35999430</v>
      </c>
      <c r="F88" s="143">
        <f>+F63+F87</f>
        <v>-29649430</v>
      </c>
      <c r="G88" s="179">
        <f>+G63+G87</f>
        <v>299277814</v>
      </c>
    </row>
    <row r="89" spans="1:7" s="150" customFormat="1" ht="30.75" customHeight="1">
      <c r="A89" s="3"/>
      <c r="B89" s="4"/>
      <c r="C89" s="82"/>
    </row>
    <row r="90" spans="1:7" ht="16.5" customHeight="1">
      <c r="A90" s="379" t="s">
        <v>33</v>
      </c>
      <c r="B90" s="379"/>
      <c r="C90" s="379"/>
      <c r="D90" s="379"/>
      <c r="E90" s="379"/>
      <c r="F90" s="379"/>
      <c r="G90" s="379"/>
    </row>
    <row r="91" spans="1:7" s="159" customFormat="1" ht="16.5" customHeight="1" thickBot="1">
      <c r="A91" s="381" t="s">
        <v>84</v>
      </c>
      <c r="B91" s="381"/>
      <c r="C91" s="52"/>
      <c r="G91" s="52" t="str">
        <f>G2</f>
        <v>Forintban!</v>
      </c>
    </row>
    <row r="92" spans="1:7">
      <c r="A92" s="382" t="s">
        <v>48</v>
      </c>
      <c r="B92" s="384" t="s">
        <v>381</v>
      </c>
      <c r="C92" s="386" t="str">
        <f>+CONCATENATE(LEFT(ÖSSZEFÜGGÉSEK!A6,4),". évi")</f>
        <v>2018. évi</v>
      </c>
      <c r="D92" s="387"/>
      <c r="E92" s="388"/>
      <c r="F92" s="388"/>
      <c r="G92" s="389"/>
    </row>
    <row r="93" spans="1:7" ht="48.75" thickBot="1">
      <c r="A93" s="383"/>
      <c r="B93" s="385"/>
      <c r="C93" s="316" t="s">
        <v>380</v>
      </c>
      <c r="D93" s="317" t="s">
        <v>456</v>
      </c>
      <c r="E93" s="317" t="s">
        <v>457</v>
      </c>
      <c r="F93" s="318" t="s">
        <v>452</v>
      </c>
      <c r="G93" s="319" t="s">
        <v>455</v>
      </c>
    </row>
    <row r="94" spans="1:7" s="149" customFormat="1" ht="12" customHeight="1" thickBot="1">
      <c r="A94" s="25" t="s">
        <v>355</v>
      </c>
      <c r="B94" s="26" t="s">
        <v>356</v>
      </c>
      <c r="C94" s="320" t="s">
        <v>357</v>
      </c>
      <c r="D94" s="320" t="s">
        <v>359</v>
      </c>
      <c r="E94" s="321" t="s">
        <v>358</v>
      </c>
      <c r="F94" s="321" t="s">
        <v>458</v>
      </c>
      <c r="G94" s="322" t="s">
        <v>459</v>
      </c>
    </row>
    <row r="95" spans="1:7" ht="12" customHeight="1" thickBot="1">
      <c r="A95" s="20" t="s">
        <v>5</v>
      </c>
      <c r="B95" s="24" t="s">
        <v>305</v>
      </c>
      <c r="C95" s="136">
        <f>C96+C97+C98+C99+C100+C113</f>
        <v>13278635</v>
      </c>
      <c r="D95" s="136">
        <f>D96+D97+D98+D99+D100+D113</f>
        <v>0</v>
      </c>
      <c r="E95" s="136">
        <f>E96+E97+E98+E99+E100+E113</f>
        <v>10441415</v>
      </c>
      <c r="F95" s="136">
        <f>F96+F97+F98+F99+F100+F113</f>
        <v>10441415</v>
      </c>
      <c r="G95" s="196">
        <f>G96+G97+G98+G99+G100+G113</f>
        <v>23720050</v>
      </c>
    </row>
    <row r="96" spans="1:7" ht="12" customHeight="1">
      <c r="A96" s="15" t="s">
        <v>60</v>
      </c>
      <c r="B96" s="8" t="s">
        <v>34</v>
      </c>
      <c r="C96" s="301"/>
      <c r="D96" s="200"/>
      <c r="E96" s="200"/>
      <c r="F96" s="309">
        <f t="shared" ref="F96:F115" si="8">D96+E96</f>
        <v>0</v>
      </c>
      <c r="G96" s="245">
        <f t="shared" ref="G96:G115" si="9">C96+F96</f>
        <v>0</v>
      </c>
    </row>
    <row r="97" spans="1:7" ht="12" customHeight="1">
      <c r="A97" s="12" t="s">
        <v>61</v>
      </c>
      <c r="B97" s="6" t="s">
        <v>105</v>
      </c>
      <c r="C97" s="138"/>
      <c r="D97" s="138"/>
      <c r="E97" s="138"/>
      <c r="F97" s="310">
        <f t="shared" si="8"/>
        <v>0</v>
      </c>
      <c r="G97" s="241">
        <f t="shared" si="9"/>
        <v>0</v>
      </c>
    </row>
    <row r="98" spans="1:7" ht="12" customHeight="1">
      <c r="A98" s="12" t="s">
        <v>62</v>
      </c>
      <c r="B98" s="6" t="s">
        <v>79</v>
      </c>
      <c r="C98" s="140"/>
      <c r="D98" s="140"/>
      <c r="E98" s="140"/>
      <c r="F98" s="311">
        <f t="shared" si="8"/>
        <v>0</v>
      </c>
      <c r="G98" s="242">
        <f t="shared" si="9"/>
        <v>0</v>
      </c>
    </row>
    <row r="99" spans="1:7" ht="12" customHeight="1">
      <c r="A99" s="12" t="s">
        <v>63</v>
      </c>
      <c r="B99" s="9" t="s">
        <v>106</v>
      </c>
      <c r="C99" s="140"/>
      <c r="D99" s="140"/>
      <c r="E99" s="140"/>
      <c r="F99" s="311">
        <f t="shared" si="8"/>
        <v>0</v>
      </c>
      <c r="G99" s="242">
        <f t="shared" si="9"/>
        <v>0</v>
      </c>
    </row>
    <row r="100" spans="1:7" ht="12" customHeight="1">
      <c r="A100" s="12" t="s">
        <v>71</v>
      </c>
      <c r="B100" s="17" t="s">
        <v>107</v>
      </c>
      <c r="C100" s="140">
        <v>13278635</v>
      </c>
      <c r="D100" s="140"/>
      <c r="E100" s="140">
        <v>10441415</v>
      </c>
      <c r="F100" s="311">
        <f t="shared" si="8"/>
        <v>10441415</v>
      </c>
      <c r="G100" s="242">
        <f t="shared" si="9"/>
        <v>23720050</v>
      </c>
    </row>
    <row r="101" spans="1:7" ht="12" customHeight="1">
      <c r="A101" s="12" t="s">
        <v>64</v>
      </c>
      <c r="B101" s="6" t="s">
        <v>310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>
      <c r="A102" s="12" t="s">
        <v>65</v>
      </c>
      <c r="B102" s="55" t="s">
        <v>309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>
      <c r="A103" s="12" t="s">
        <v>72</v>
      </c>
      <c r="B103" s="55" t="s">
        <v>308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>
      <c r="A104" s="12" t="s">
        <v>73</v>
      </c>
      <c r="B104" s="53" t="s">
        <v>241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>
      <c r="A105" s="12" t="s">
        <v>74</v>
      </c>
      <c r="B105" s="54" t="s">
        <v>242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>
      <c r="A106" s="12" t="s">
        <v>75</v>
      </c>
      <c r="B106" s="54" t="s">
        <v>243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>
      <c r="A107" s="12" t="s">
        <v>77</v>
      </c>
      <c r="B107" s="53" t="s">
        <v>244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>
      <c r="A108" s="12" t="s">
        <v>108</v>
      </c>
      <c r="B108" s="53" t="s">
        <v>245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>
      <c r="A109" s="12" t="s">
        <v>239</v>
      </c>
      <c r="B109" s="54" t="s">
        <v>246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>
      <c r="A110" s="11" t="s">
        <v>240</v>
      </c>
      <c r="B110" s="55" t="s">
        <v>247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>
      <c r="A111" s="12" t="s">
        <v>306</v>
      </c>
      <c r="B111" s="55" t="s">
        <v>248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>
      <c r="A112" s="14" t="s">
        <v>307</v>
      </c>
      <c r="B112" s="55" t="s">
        <v>249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>
      <c r="A113" s="12" t="s">
        <v>311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>
      <c r="A114" s="12" t="s">
        <v>312</v>
      </c>
      <c r="B114" s="6" t="s">
        <v>314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>
      <c r="A115" s="16" t="s">
        <v>313</v>
      </c>
      <c r="B115" s="192" t="s">
        <v>315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>
      <c r="A116" s="190" t="s">
        <v>6</v>
      </c>
      <c r="B116" s="191" t="s">
        <v>250</v>
      </c>
      <c r="C116" s="202">
        <f>+C117+C119+C121</f>
        <v>315648609</v>
      </c>
      <c r="D116" s="137">
        <f>+D117+D119+D121</f>
        <v>6350000</v>
      </c>
      <c r="E116" s="202">
        <f>+E117+E119+E121</f>
        <v>-46440845</v>
      </c>
      <c r="F116" s="202">
        <f>+F117+F119+F121</f>
        <v>-40090845</v>
      </c>
      <c r="G116" s="197">
        <f>+G117+G119+G121</f>
        <v>275557764</v>
      </c>
    </row>
    <row r="117" spans="1:7" ht="12" customHeight="1">
      <c r="A117" s="13" t="s">
        <v>66</v>
      </c>
      <c r="B117" s="6" t="s">
        <v>124</v>
      </c>
      <c r="C117" s="139">
        <v>10966685</v>
      </c>
      <c r="D117" s="209">
        <v>6350000</v>
      </c>
      <c r="E117" s="139">
        <v>117348933</v>
      </c>
      <c r="F117" s="181">
        <f t="shared" ref="F117:F129" si="10">D117+E117</f>
        <v>123698933</v>
      </c>
      <c r="G117" s="180">
        <f t="shared" ref="G117:G129" si="11">C117+F117</f>
        <v>134665618</v>
      </c>
    </row>
    <row r="118" spans="1:7" ht="12" customHeight="1">
      <c r="A118" s="13" t="s">
        <v>67</v>
      </c>
      <c r="B118" s="10" t="s">
        <v>254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>
      <c r="A119" s="13" t="s">
        <v>68</v>
      </c>
      <c r="B119" s="10" t="s">
        <v>109</v>
      </c>
      <c r="C119" s="138">
        <v>304681924</v>
      </c>
      <c r="D119" s="210"/>
      <c r="E119" s="377">
        <v>-163789778</v>
      </c>
      <c r="F119" s="310">
        <f t="shared" si="10"/>
        <v>-163789778</v>
      </c>
      <c r="G119" s="241">
        <f t="shared" si="11"/>
        <v>140892146</v>
      </c>
    </row>
    <row r="120" spans="1:7" ht="12" customHeight="1">
      <c r="A120" s="13" t="s">
        <v>69</v>
      </c>
      <c r="B120" s="10" t="s">
        <v>255</v>
      </c>
      <c r="C120" s="138"/>
      <c r="D120" s="210"/>
      <c r="E120" s="138"/>
      <c r="F120" s="310">
        <f t="shared" si="10"/>
        <v>0</v>
      </c>
      <c r="G120" s="241">
        <f t="shared" si="11"/>
        <v>0</v>
      </c>
    </row>
    <row r="121" spans="1:7" ht="12" customHeight="1">
      <c r="A121" s="13" t="s">
        <v>70</v>
      </c>
      <c r="B121" s="80" t="s">
        <v>126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>
      <c r="A122" s="13" t="s">
        <v>76</v>
      </c>
      <c r="B122" s="79" t="s">
        <v>299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>
      <c r="A123" s="13" t="s">
        <v>78</v>
      </c>
      <c r="B123" s="147" t="s">
        <v>260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ht="22.5">
      <c r="A124" s="13" t="s">
        <v>110</v>
      </c>
      <c r="B124" s="54" t="s">
        <v>243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>
      <c r="A125" s="13" t="s">
        <v>111</v>
      </c>
      <c r="B125" s="54" t="s">
        <v>259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>
      <c r="A126" s="13" t="s">
        <v>112</v>
      </c>
      <c r="B126" s="54" t="s">
        <v>258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>
      <c r="A127" s="13" t="s">
        <v>251</v>
      </c>
      <c r="B127" s="54" t="s">
        <v>246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>
      <c r="A128" s="13" t="s">
        <v>252</v>
      </c>
      <c r="B128" s="54" t="s">
        <v>257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23.25" thickBot="1">
      <c r="A129" s="11" t="s">
        <v>253</v>
      </c>
      <c r="B129" s="54" t="s">
        <v>256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>
      <c r="A130" s="18" t="s">
        <v>7</v>
      </c>
      <c r="B130" s="50" t="s">
        <v>316</v>
      </c>
      <c r="C130" s="137">
        <f>+C95+C116</f>
        <v>328927244</v>
      </c>
      <c r="D130" s="208">
        <f>+D95+D116</f>
        <v>6350000</v>
      </c>
      <c r="E130" s="137">
        <f>+E95+E116</f>
        <v>-35999430</v>
      </c>
      <c r="F130" s="137">
        <f>+F95+F116</f>
        <v>-29649430</v>
      </c>
      <c r="G130" s="77">
        <f>+G95+G116</f>
        <v>299277814</v>
      </c>
    </row>
    <row r="131" spans="1:7" ht="12" customHeight="1" thickBot="1">
      <c r="A131" s="18" t="s">
        <v>8</v>
      </c>
      <c r="B131" s="50" t="s">
        <v>382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>
      <c r="A132" s="13" t="s">
        <v>158</v>
      </c>
      <c r="B132" s="10" t="s">
        <v>324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>
      <c r="A133" s="13" t="s">
        <v>159</v>
      </c>
      <c r="B133" s="10" t="s">
        <v>325</v>
      </c>
      <c r="C133" s="138"/>
      <c r="D133" s="210"/>
      <c r="E133" s="138"/>
      <c r="F133" s="310">
        <f>D133+E133</f>
        <v>0</v>
      </c>
      <c r="G133" s="241">
        <f>C133+F133</f>
        <v>0</v>
      </c>
    </row>
    <row r="134" spans="1:7" ht="12" customHeight="1" thickBot="1">
      <c r="A134" s="11" t="s">
        <v>160</v>
      </c>
      <c r="B134" s="10" t="s">
        <v>326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>
      <c r="A135" s="18" t="s">
        <v>9</v>
      </c>
      <c r="B135" s="50" t="s">
        <v>318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>
      <c r="A136" s="13" t="s">
        <v>53</v>
      </c>
      <c r="B136" s="7" t="s">
        <v>327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>
      <c r="A137" s="13" t="s">
        <v>54</v>
      </c>
      <c r="B137" s="7" t="s">
        <v>319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>
      <c r="A138" s="13" t="s">
        <v>55</v>
      </c>
      <c r="B138" s="7" t="s">
        <v>320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>
      <c r="A139" s="13" t="s">
        <v>97</v>
      </c>
      <c r="B139" s="7" t="s">
        <v>321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>
      <c r="A140" s="13" t="s">
        <v>98</v>
      </c>
      <c r="B140" s="7" t="s">
        <v>322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>
      <c r="A141" s="11" t="s">
        <v>99</v>
      </c>
      <c r="B141" s="7" t="s">
        <v>323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>
      <c r="A142" s="18" t="s">
        <v>10</v>
      </c>
      <c r="B142" s="50" t="s">
        <v>331</v>
      </c>
      <c r="C142" s="143">
        <f>+C143+C144+C145+C146</f>
        <v>0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0</v>
      </c>
    </row>
    <row r="143" spans="1:7" ht="12" customHeight="1">
      <c r="A143" s="13" t="s">
        <v>56</v>
      </c>
      <c r="B143" s="7" t="s">
        <v>261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>
      <c r="A144" s="13" t="s">
        <v>57</v>
      </c>
      <c r="B144" s="7" t="s">
        <v>262</v>
      </c>
      <c r="C144" s="138"/>
      <c r="D144" s="210"/>
      <c r="E144" s="138"/>
      <c r="F144" s="310">
        <f>D144+E144</f>
        <v>0</v>
      </c>
      <c r="G144" s="241">
        <f>C144+F144</f>
        <v>0</v>
      </c>
    </row>
    <row r="145" spans="1:11" ht="12" customHeight="1">
      <c r="A145" s="13" t="s">
        <v>178</v>
      </c>
      <c r="B145" s="7" t="s">
        <v>332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>
      <c r="A146" s="11" t="s">
        <v>179</v>
      </c>
      <c r="B146" s="5" t="s">
        <v>281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>
      <c r="A147" s="18" t="s">
        <v>11</v>
      </c>
      <c r="B147" s="50" t="s">
        <v>333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>
      <c r="A148" s="13" t="s">
        <v>58</v>
      </c>
      <c r="B148" s="7" t="s">
        <v>328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>
      <c r="A149" s="13" t="s">
        <v>59</v>
      </c>
      <c r="B149" s="7" t="s">
        <v>335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>
      <c r="A150" s="13" t="s">
        <v>190</v>
      </c>
      <c r="B150" s="7" t="s">
        <v>330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>
      <c r="A151" s="13" t="s">
        <v>191</v>
      </c>
      <c r="B151" s="7" t="s">
        <v>336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>
      <c r="A152" s="13" t="s">
        <v>334</v>
      </c>
      <c r="B152" s="7" t="s">
        <v>337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>
      <c r="A153" s="18" t="s">
        <v>12</v>
      </c>
      <c r="B153" s="50" t="s">
        <v>338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>
      <c r="A154" s="18" t="s">
        <v>13</v>
      </c>
      <c r="B154" s="50" t="s">
        <v>339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>
      <c r="A155" s="18" t="s">
        <v>14</v>
      </c>
      <c r="B155" s="50" t="s">
        <v>341</v>
      </c>
      <c r="C155" s="205">
        <f>+C131+C135+C142+C147+C153+C154</f>
        <v>0</v>
      </c>
      <c r="D155" s="215">
        <f>+D131+D135+D142+D147+D153+D154</f>
        <v>0</v>
      </c>
      <c r="E155" s="205">
        <f>+E131+E135+E142+E147+E153+E154</f>
        <v>0</v>
      </c>
      <c r="F155" s="205">
        <f>+F131+F135+F142+F147+F153+F154</f>
        <v>0</v>
      </c>
      <c r="G155" s="199">
        <f>C155+F155</f>
        <v>0</v>
      </c>
      <c r="H155" s="160"/>
      <c r="I155" s="161"/>
      <c r="J155" s="161"/>
      <c r="K155" s="161"/>
    </row>
    <row r="156" spans="1:11" s="150" customFormat="1" ht="12.95" customHeight="1" thickBot="1">
      <c r="A156" s="81" t="s">
        <v>15</v>
      </c>
      <c r="B156" s="124" t="s">
        <v>340</v>
      </c>
      <c r="C156" s="205">
        <f>+C130+C155</f>
        <v>328927244</v>
      </c>
      <c r="D156" s="215">
        <f>+D130+D155</f>
        <v>6350000</v>
      </c>
      <c r="E156" s="205">
        <f>+E130+E155</f>
        <v>-35999430</v>
      </c>
      <c r="F156" s="205">
        <f>+F130+F155</f>
        <v>-29649430</v>
      </c>
      <c r="G156" s="199">
        <f>+G130+G155</f>
        <v>299277814</v>
      </c>
    </row>
    <row r="157" spans="1:11" ht="7.5" customHeight="1"/>
    <row r="158" spans="1:11">
      <c r="A158" s="390" t="s">
        <v>263</v>
      </c>
      <c r="B158" s="390"/>
      <c r="C158" s="390"/>
      <c r="D158" s="390"/>
      <c r="E158" s="390"/>
      <c r="F158" s="390"/>
      <c r="G158" s="390"/>
    </row>
    <row r="159" spans="1:11" ht="15" customHeight="1" thickBot="1">
      <c r="A159" s="380" t="s">
        <v>85</v>
      </c>
      <c r="B159" s="380"/>
      <c r="C159" s="83"/>
      <c r="G159" s="83" t="str">
        <f>G91</f>
        <v>Forintban!</v>
      </c>
    </row>
    <row r="160" spans="1:11" ht="25.5" customHeight="1" thickBot="1">
      <c r="A160" s="18">
        <v>1</v>
      </c>
      <c r="B160" s="23" t="s">
        <v>342</v>
      </c>
      <c r="C160" s="207">
        <f>+C63-C130</f>
        <v>-290254949</v>
      </c>
      <c r="D160" s="137">
        <f>+D63-D130</f>
        <v>848996</v>
      </c>
      <c r="E160" s="137">
        <f>+E63-E130</f>
        <v>3993839</v>
      </c>
      <c r="F160" s="137">
        <f>+F63-F130</f>
        <v>4842835</v>
      </c>
      <c r="G160" s="77">
        <f>+G63-G130</f>
        <v>-285412114</v>
      </c>
    </row>
    <row r="161" spans="1:7" ht="32.25" customHeight="1" thickBot="1">
      <c r="A161" s="18" t="s">
        <v>6</v>
      </c>
      <c r="B161" s="23" t="s">
        <v>348</v>
      </c>
      <c r="C161" s="137">
        <f>+C87-C155</f>
        <v>290254949</v>
      </c>
      <c r="D161" s="137">
        <f>+D87-D155</f>
        <v>-848996</v>
      </c>
      <c r="E161" s="137">
        <f>+E87-E155</f>
        <v>-3993839</v>
      </c>
      <c r="F161" s="137">
        <f>+F87-F155</f>
        <v>-4842835</v>
      </c>
      <c r="G161" s="77">
        <f>+G87-G155</f>
        <v>285412114</v>
      </c>
    </row>
  </sheetData>
  <mergeCells count="12">
    <mergeCell ref="A91:B91"/>
    <mergeCell ref="A92:A93"/>
    <mergeCell ref="B92:B93"/>
    <mergeCell ref="C92:G92"/>
    <mergeCell ref="A158:G158"/>
    <mergeCell ref="A159:B159"/>
    <mergeCell ref="A1:G1"/>
    <mergeCell ref="A2:B2"/>
    <mergeCell ref="A3:A4"/>
    <mergeCell ref="B3:B4"/>
    <mergeCell ref="C3:G3"/>
    <mergeCell ref="A90:G90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8" fitToHeight="2" orientation="portrait" r:id="rId1"/>
  <headerFooter alignWithMargins="0">
    <oddHeader xml:space="preserve">&amp;C&amp;"Times New Roman CE,Félkövér"&amp;12
Tuzsér Nagyközségi Önkormányzat
2018. ÉVI KÖLTSÉGVETÉS ÖNKÉNT VÁLLALT FELADATAINAK MÓDOSÍTOTT MÉRLEGE&amp;10
&amp;R&amp;"Times New Roman CE,Félkövér dőlt"&amp;11 1.3. melléklet </oddHeader>
  </headerFooter>
  <rowBreaks count="3" manualBreakCount="3">
    <brk id="67" max="6" man="1"/>
    <brk id="89" max="4" man="1"/>
    <brk id="157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61"/>
  <sheetViews>
    <sheetView view="pageLayout" zoomScaleSheetLayoutView="100" workbookViewId="0">
      <selection activeCell="G5" sqref="G5"/>
    </sheetView>
  </sheetViews>
  <sheetFormatPr defaultRowHeight="15.75"/>
  <cols>
    <col min="1" max="1" width="7.5" style="125" customWidth="1"/>
    <col min="2" max="2" width="59.6640625" style="125" customWidth="1"/>
    <col min="3" max="3" width="14.83203125" style="126" customWidth="1"/>
    <col min="4" max="6" width="11.83203125" style="148" customWidth="1"/>
    <col min="7" max="7" width="14.83203125" style="148" customWidth="1"/>
    <col min="8" max="16384" width="9.33203125" style="148"/>
  </cols>
  <sheetData>
    <row r="1" spans="1:7" ht="15.95" customHeight="1">
      <c r="A1" s="379" t="s">
        <v>3</v>
      </c>
      <c r="B1" s="379"/>
      <c r="C1" s="379"/>
      <c r="D1" s="379"/>
      <c r="E1" s="379"/>
      <c r="F1" s="379"/>
      <c r="G1" s="379"/>
    </row>
    <row r="2" spans="1:7" ht="15.95" customHeight="1" thickBot="1">
      <c r="A2" s="380" t="s">
        <v>83</v>
      </c>
      <c r="B2" s="380"/>
      <c r="C2" s="206"/>
      <c r="G2" s="206" t="s">
        <v>444</v>
      </c>
    </row>
    <row r="3" spans="1:7">
      <c r="A3" s="382" t="s">
        <v>48</v>
      </c>
      <c r="B3" s="384" t="s">
        <v>4</v>
      </c>
      <c r="C3" s="386" t="str">
        <f>+CONCATENATE(LEFT(ÖSSZEFÜGGÉSEK!A6,4),". évi")</f>
        <v>2018. évi</v>
      </c>
      <c r="D3" s="387"/>
      <c r="E3" s="388"/>
      <c r="F3" s="388"/>
      <c r="G3" s="389"/>
    </row>
    <row r="4" spans="1:7" ht="48.75" thickBot="1">
      <c r="A4" s="383"/>
      <c r="B4" s="385"/>
      <c r="C4" s="316" t="s">
        <v>380</v>
      </c>
      <c r="D4" s="317" t="s">
        <v>456</v>
      </c>
      <c r="E4" s="317" t="s">
        <v>508</v>
      </c>
      <c r="F4" s="318" t="s">
        <v>452</v>
      </c>
      <c r="G4" s="319" t="s">
        <v>509</v>
      </c>
    </row>
    <row r="5" spans="1:7" s="149" customFormat="1" ht="12" customHeight="1" thickBot="1">
      <c r="A5" s="145" t="s">
        <v>355</v>
      </c>
      <c r="B5" s="146" t="s">
        <v>356</v>
      </c>
      <c r="C5" s="320" t="s">
        <v>357</v>
      </c>
      <c r="D5" s="320" t="s">
        <v>359</v>
      </c>
      <c r="E5" s="321" t="s">
        <v>358</v>
      </c>
      <c r="F5" s="321" t="s">
        <v>458</v>
      </c>
      <c r="G5" s="322" t="s">
        <v>459</v>
      </c>
    </row>
    <row r="6" spans="1:7" s="150" customFormat="1" ht="12" customHeight="1" thickBot="1">
      <c r="A6" s="18" t="s">
        <v>5</v>
      </c>
      <c r="B6" s="19" t="s">
        <v>143</v>
      </c>
      <c r="C6" s="137">
        <f>+C7+C8+C9+C10+C11+C12</f>
        <v>43044961</v>
      </c>
      <c r="D6" s="137">
        <f>+D7+D8+D9+D10+D11+D12</f>
        <v>0</v>
      </c>
      <c r="E6" s="137">
        <f>+E7+E8+E9+E10+E11+E12</f>
        <v>80886</v>
      </c>
      <c r="F6" s="137">
        <f>+F7+F8+F9+F10+F11+F12</f>
        <v>80886</v>
      </c>
      <c r="G6" s="77">
        <f>+G7+G8+G9+G10+G11+G12</f>
        <v>43125847</v>
      </c>
    </row>
    <row r="7" spans="1:7" s="150" customFormat="1" ht="12" customHeight="1">
      <c r="A7" s="13" t="s">
        <v>60</v>
      </c>
      <c r="B7" s="151" t="s">
        <v>144</v>
      </c>
      <c r="C7" s="139">
        <v>43044961</v>
      </c>
      <c r="D7" s="139"/>
      <c r="E7" s="139">
        <v>80886</v>
      </c>
      <c r="F7" s="181">
        <f>D7+E7</f>
        <v>80886</v>
      </c>
      <c r="G7" s="180">
        <f t="shared" ref="G7:G12" si="0">C7+F7</f>
        <v>43125847</v>
      </c>
    </row>
    <row r="8" spans="1:7" s="150" customFormat="1" ht="12" customHeight="1">
      <c r="A8" s="12" t="s">
        <v>61</v>
      </c>
      <c r="B8" s="152" t="s">
        <v>145</v>
      </c>
      <c r="C8" s="138"/>
      <c r="D8" s="138"/>
      <c r="E8" s="139"/>
      <c r="F8" s="181">
        <f t="shared" ref="F8:F62" si="1">D8+E8</f>
        <v>0</v>
      </c>
      <c r="G8" s="180">
        <f t="shared" si="0"/>
        <v>0</v>
      </c>
    </row>
    <row r="9" spans="1:7" s="150" customFormat="1" ht="12" customHeight="1">
      <c r="A9" s="12" t="s">
        <v>62</v>
      </c>
      <c r="B9" s="152" t="s">
        <v>146</v>
      </c>
      <c r="C9" s="138"/>
      <c r="D9" s="138"/>
      <c r="E9" s="139"/>
      <c r="F9" s="181">
        <f t="shared" si="1"/>
        <v>0</v>
      </c>
      <c r="G9" s="180">
        <f t="shared" si="0"/>
        <v>0</v>
      </c>
    </row>
    <row r="10" spans="1:7" s="150" customFormat="1" ht="12" customHeight="1">
      <c r="A10" s="12" t="s">
        <v>63</v>
      </c>
      <c r="B10" s="152" t="s">
        <v>147</v>
      </c>
      <c r="C10" s="138"/>
      <c r="D10" s="138"/>
      <c r="E10" s="139"/>
      <c r="F10" s="181">
        <f t="shared" si="1"/>
        <v>0</v>
      </c>
      <c r="G10" s="180">
        <f t="shared" si="0"/>
        <v>0</v>
      </c>
    </row>
    <row r="11" spans="1:7" s="150" customFormat="1" ht="12" customHeight="1">
      <c r="A11" s="12" t="s">
        <v>80</v>
      </c>
      <c r="B11" s="79" t="s">
        <v>300</v>
      </c>
      <c r="C11" s="138"/>
      <c r="D11" s="138"/>
      <c r="E11" s="139"/>
      <c r="F11" s="181">
        <f t="shared" si="1"/>
        <v>0</v>
      </c>
      <c r="G11" s="180">
        <f t="shared" si="0"/>
        <v>0</v>
      </c>
    </row>
    <row r="12" spans="1:7" s="150" customFormat="1" ht="12" customHeight="1" thickBot="1">
      <c r="A12" s="14" t="s">
        <v>64</v>
      </c>
      <c r="B12" s="80" t="s">
        <v>301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>
      <c r="A13" s="18" t="s">
        <v>6</v>
      </c>
      <c r="B13" s="78" t="s">
        <v>148</v>
      </c>
      <c r="C13" s="137">
        <f>+C14+C15+C16+C17+C18</f>
        <v>13492919</v>
      </c>
      <c r="D13" s="137">
        <f>+D14+D15+D16+D17+D18</f>
        <v>2854456</v>
      </c>
      <c r="E13" s="137">
        <f>+E14+E15+E16+E17+E18</f>
        <v>0</v>
      </c>
      <c r="F13" s="137">
        <f>+F14+F15+F16+F17+F18</f>
        <v>2854456</v>
      </c>
      <c r="G13" s="77">
        <f>+G14+G15+G16+G17+G18</f>
        <v>16347375</v>
      </c>
    </row>
    <row r="14" spans="1:7" s="150" customFormat="1" ht="12" customHeight="1">
      <c r="A14" s="13" t="s">
        <v>66</v>
      </c>
      <c r="B14" s="151" t="s">
        <v>149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>
      <c r="A15" s="12" t="s">
        <v>67</v>
      </c>
      <c r="B15" s="152" t="s">
        <v>150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>
      <c r="A16" s="12" t="s">
        <v>68</v>
      </c>
      <c r="B16" s="152" t="s">
        <v>293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>
      <c r="A17" s="12" t="s">
        <v>69</v>
      </c>
      <c r="B17" s="152" t="s">
        <v>294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>
      <c r="A18" s="12" t="s">
        <v>70</v>
      </c>
      <c r="B18" s="152" t="s">
        <v>151</v>
      </c>
      <c r="C18" s="138">
        <v>13492919</v>
      </c>
      <c r="D18" s="138">
        <v>2854456</v>
      </c>
      <c r="E18" s="139"/>
      <c r="F18" s="181">
        <f t="shared" si="1"/>
        <v>2854456</v>
      </c>
      <c r="G18" s="180">
        <f t="shared" si="2"/>
        <v>16347375</v>
      </c>
    </row>
    <row r="19" spans="1:7" s="150" customFormat="1" ht="12" customHeight="1" thickBot="1">
      <c r="A19" s="14" t="s">
        <v>76</v>
      </c>
      <c r="B19" s="80" t="s">
        <v>152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>
      <c r="A20" s="18" t="s">
        <v>7</v>
      </c>
      <c r="B20" s="19" t="s">
        <v>153</v>
      </c>
      <c r="C20" s="137">
        <f>+C21+C22+C23+C24+C25</f>
        <v>0</v>
      </c>
      <c r="D20" s="137">
        <f>+D21+D22+D23+D24+D25</f>
        <v>0</v>
      </c>
      <c r="E20" s="137">
        <f>+E21+E22+E23+E24+E25</f>
        <v>0</v>
      </c>
      <c r="F20" s="137">
        <f>+F21+F22+F23+F24+F25</f>
        <v>0</v>
      </c>
      <c r="G20" s="77">
        <f>+G21+G22+G23+G24+G25</f>
        <v>0</v>
      </c>
    </row>
    <row r="21" spans="1:7" s="150" customFormat="1" ht="12" customHeight="1">
      <c r="A21" s="13" t="s">
        <v>49</v>
      </c>
      <c r="B21" s="151" t="s">
        <v>154</v>
      </c>
      <c r="C21" s="139"/>
      <c r="D21" s="139"/>
      <c r="E21" s="139"/>
      <c r="F21" s="181">
        <f t="shared" si="1"/>
        <v>0</v>
      </c>
      <c r="G21" s="180">
        <f t="shared" ref="G21:G26" si="3">C21+F21</f>
        <v>0</v>
      </c>
    </row>
    <row r="22" spans="1:7" s="150" customFormat="1" ht="12" customHeight="1">
      <c r="A22" s="12" t="s">
        <v>50</v>
      </c>
      <c r="B22" s="152" t="s">
        <v>155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>
      <c r="A23" s="12" t="s">
        <v>51</v>
      </c>
      <c r="B23" s="152" t="s">
        <v>295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>
      <c r="A24" s="12" t="s">
        <v>52</v>
      </c>
      <c r="B24" s="152" t="s">
        <v>296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>
      <c r="A25" s="12" t="s">
        <v>93</v>
      </c>
      <c r="B25" s="152" t="s">
        <v>156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>
      <c r="A26" s="14" t="s">
        <v>94</v>
      </c>
      <c r="B26" s="153" t="s">
        <v>157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>
      <c r="A27" s="18" t="s">
        <v>95</v>
      </c>
      <c r="B27" s="19" t="s">
        <v>433</v>
      </c>
      <c r="C27" s="143">
        <f>+C28+C29+C30+C31+C32+C33+C34</f>
        <v>22231576</v>
      </c>
      <c r="D27" s="143">
        <f>+D28+D29+D30+D31+D32+D33+D34</f>
        <v>725815</v>
      </c>
      <c r="E27" s="143">
        <f>+E28+E29+E30+E31+E32+E33+E34</f>
        <v>1926614</v>
      </c>
      <c r="F27" s="143">
        <f>+F28+F29+F30+F31+F32+F33+F34</f>
        <v>2652429</v>
      </c>
      <c r="G27" s="179">
        <f>+G28+G29+G30+G31+G32+G33+G34</f>
        <v>24884005</v>
      </c>
    </row>
    <row r="28" spans="1:7" s="150" customFormat="1" ht="12" customHeight="1">
      <c r="A28" s="13" t="s">
        <v>158</v>
      </c>
      <c r="B28" s="151" t="s">
        <v>426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>
      <c r="A29" s="12" t="s">
        <v>159</v>
      </c>
      <c r="B29" s="152" t="s">
        <v>427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>
      <c r="A30" s="12" t="s">
        <v>160</v>
      </c>
      <c r="B30" s="152" t="s">
        <v>428</v>
      </c>
      <c r="C30" s="138">
        <v>22231576</v>
      </c>
      <c r="D30" s="138">
        <v>625815</v>
      </c>
      <c r="E30" s="139">
        <v>1926614</v>
      </c>
      <c r="F30" s="181">
        <f t="shared" si="1"/>
        <v>2552429</v>
      </c>
      <c r="G30" s="180">
        <f t="shared" si="4"/>
        <v>24784005</v>
      </c>
    </row>
    <row r="31" spans="1:7" s="150" customFormat="1" ht="12" customHeight="1">
      <c r="A31" s="12" t="s">
        <v>161</v>
      </c>
      <c r="B31" s="152" t="s">
        <v>429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>
      <c r="A32" s="12" t="s">
        <v>430</v>
      </c>
      <c r="B32" s="152" t="s">
        <v>162</v>
      </c>
      <c r="C32" s="138"/>
      <c r="D32" s="138"/>
      <c r="E32" s="139"/>
      <c r="F32" s="181">
        <f t="shared" si="1"/>
        <v>0</v>
      </c>
      <c r="G32" s="180">
        <f t="shared" si="4"/>
        <v>0</v>
      </c>
    </row>
    <row r="33" spans="1:7" s="150" customFormat="1" ht="12" customHeight="1">
      <c r="A33" s="12" t="s">
        <v>431</v>
      </c>
      <c r="B33" s="152" t="s">
        <v>163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>
      <c r="A34" s="14" t="s">
        <v>432</v>
      </c>
      <c r="B34" s="153" t="s">
        <v>164</v>
      </c>
      <c r="C34" s="140"/>
      <c r="D34" s="140">
        <v>100000</v>
      </c>
      <c r="E34" s="276"/>
      <c r="F34" s="304">
        <f t="shared" si="1"/>
        <v>100000</v>
      </c>
      <c r="G34" s="180">
        <f t="shared" si="4"/>
        <v>100000</v>
      </c>
    </row>
    <row r="35" spans="1:7" s="150" customFormat="1" ht="12" customHeight="1" thickBot="1">
      <c r="A35" s="18" t="s">
        <v>9</v>
      </c>
      <c r="B35" s="19" t="s">
        <v>302</v>
      </c>
      <c r="C35" s="137">
        <f>SUM(C36:C46)</f>
        <v>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0</v>
      </c>
    </row>
    <row r="36" spans="1:7" s="150" customFormat="1" ht="12" customHeight="1">
      <c r="A36" s="13" t="s">
        <v>53</v>
      </c>
      <c r="B36" s="151" t="s">
        <v>167</v>
      </c>
      <c r="C36" s="139"/>
      <c r="D36" s="139"/>
      <c r="E36" s="139"/>
      <c r="F36" s="181">
        <f t="shared" si="1"/>
        <v>0</v>
      </c>
      <c r="G36" s="180">
        <f t="shared" ref="G36:G46" si="5">C36+F36</f>
        <v>0</v>
      </c>
    </row>
    <row r="37" spans="1:7" s="150" customFormat="1" ht="12" customHeight="1">
      <c r="A37" s="12" t="s">
        <v>54</v>
      </c>
      <c r="B37" s="152" t="s">
        <v>168</v>
      </c>
      <c r="C37" s="138"/>
      <c r="D37" s="138"/>
      <c r="E37" s="139"/>
      <c r="F37" s="181">
        <f t="shared" si="1"/>
        <v>0</v>
      </c>
      <c r="G37" s="180">
        <f t="shared" si="5"/>
        <v>0</v>
      </c>
    </row>
    <row r="38" spans="1:7" s="150" customFormat="1" ht="12" customHeight="1">
      <c r="A38" s="12" t="s">
        <v>55</v>
      </c>
      <c r="B38" s="152" t="s">
        <v>169</v>
      </c>
      <c r="C38" s="138"/>
      <c r="D38" s="138"/>
      <c r="E38" s="139"/>
      <c r="F38" s="181">
        <f t="shared" si="1"/>
        <v>0</v>
      </c>
      <c r="G38" s="180">
        <f t="shared" si="5"/>
        <v>0</v>
      </c>
    </row>
    <row r="39" spans="1:7" s="150" customFormat="1" ht="12" customHeight="1">
      <c r="A39" s="12" t="s">
        <v>97</v>
      </c>
      <c r="B39" s="152" t="s">
        <v>170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>
      <c r="A40" s="12" t="s">
        <v>98</v>
      </c>
      <c r="B40" s="152" t="s">
        <v>171</v>
      </c>
      <c r="C40" s="138"/>
      <c r="D40" s="138"/>
      <c r="E40" s="139"/>
      <c r="F40" s="181">
        <f t="shared" si="1"/>
        <v>0</v>
      </c>
      <c r="G40" s="180">
        <f t="shared" si="5"/>
        <v>0</v>
      </c>
    </row>
    <row r="41" spans="1:7" s="150" customFormat="1" ht="12" customHeight="1">
      <c r="A41" s="12" t="s">
        <v>99</v>
      </c>
      <c r="B41" s="152" t="s">
        <v>172</v>
      </c>
      <c r="C41" s="138"/>
      <c r="D41" s="138"/>
      <c r="E41" s="139"/>
      <c r="F41" s="181">
        <f t="shared" si="1"/>
        <v>0</v>
      </c>
      <c r="G41" s="180">
        <f t="shared" si="5"/>
        <v>0</v>
      </c>
    </row>
    <row r="42" spans="1:7" s="150" customFormat="1" ht="12" customHeight="1">
      <c r="A42" s="12" t="s">
        <v>100</v>
      </c>
      <c r="B42" s="152" t="s">
        <v>173</v>
      </c>
      <c r="C42" s="138"/>
      <c r="D42" s="138"/>
      <c r="E42" s="139"/>
      <c r="F42" s="181">
        <f t="shared" si="1"/>
        <v>0</v>
      </c>
      <c r="G42" s="180">
        <f t="shared" si="5"/>
        <v>0</v>
      </c>
    </row>
    <row r="43" spans="1:7" s="150" customFormat="1" ht="12" customHeight="1">
      <c r="A43" s="12" t="s">
        <v>101</v>
      </c>
      <c r="B43" s="152" t="s">
        <v>434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>
      <c r="A44" s="12" t="s">
        <v>165</v>
      </c>
      <c r="B44" s="152" t="s">
        <v>175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>
      <c r="A45" s="14" t="s">
        <v>166</v>
      </c>
      <c r="B45" s="153" t="s">
        <v>304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>
      <c r="A46" s="14" t="s">
        <v>303</v>
      </c>
      <c r="B46" s="80" t="s">
        <v>176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>
      <c r="A47" s="18" t="s">
        <v>10</v>
      </c>
      <c r="B47" s="19" t="s">
        <v>177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>
      <c r="A48" s="13" t="s">
        <v>56</v>
      </c>
      <c r="B48" s="151" t="s">
        <v>181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>
      <c r="A49" s="12" t="s">
        <v>57</v>
      </c>
      <c r="B49" s="152" t="s">
        <v>182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>
      <c r="A50" s="12" t="s">
        <v>178</v>
      </c>
      <c r="B50" s="152" t="s">
        <v>183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>
      <c r="A51" s="12" t="s">
        <v>179</v>
      </c>
      <c r="B51" s="152" t="s">
        <v>184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>
      <c r="A52" s="14" t="s">
        <v>180</v>
      </c>
      <c r="B52" s="80" t="s">
        <v>185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>
      <c r="A53" s="18" t="s">
        <v>102</v>
      </c>
      <c r="B53" s="19" t="s">
        <v>186</v>
      </c>
      <c r="C53" s="137">
        <f>SUM(C54:C56)</f>
        <v>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0</v>
      </c>
    </row>
    <row r="54" spans="1:7" s="150" customFormat="1" ht="12" customHeight="1">
      <c r="A54" s="13" t="s">
        <v>58</v>
      </c>
      <c r="B54" s="151" t="s">
        <v>187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>
      <c r="A55" s="12" t="s">
        <v>59</v>
      </c>
      <c r="B55" s="152" t="s">
        <v>297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>
      <c r="A56" s="12" t="s">
        <v>190</v>
      </c>
      <c r="B56" s="152" t="s">
        <v>188</v>
      </c>
      <c r="C56" s="138"/>
      <c r="D56" s="138"/>
      <c r="E56" s="139"/>
      <c r="F56" s="181">
        <f t="shared" si="1"/>
        <v>0</v>
      </c>
      <c r="G56" s="180">
        <f>C56+F56</f>
        <v>0</v>
      </c>
    </row>
    <row r="57" spans="1:7" s="150" customFormat="1" ht="12" customHeight="1" thickBot="1">
      <c r="A57" s="14" t="s">
        <v>191</v>
      </c>
      <c r="B57" s="80" t="s">
        <v>189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>
      <c r="A58" s="18" t="s">
        <v>12</v>
      </c>
      <c r="B58" s="78" t="s">
        <v>192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>
      <c r="A59" s="13" t="s">
        <v>103</v>
      </c>
      <c r="B59" s="151" t="s">
        <v>194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>
      <c r="A60" s="12" t="s">
        <v>104</v>
      </c>
      <c r="B60" s="152" t="s">
        <v>298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>
      <c r="A61" s="12" t="s">
        <v>125</v>
      </c>
      <c r="B61" s="152" t="s">
        <v>195</v>
      </c>
      <c r="C61" s="141"/>
      <c r="D61" s="141"/>
      <c r="E61" s="141"/>
      <c r="F61" s="308">
        <f t="shared" si="1"/>
        <v>0</v>
      </c>
      <c r="G61" s="243">
        <f>C61+F61</f>
        <v>0</v>
      </c>
    </row>
    <row r="62" spans="1:7" s="150" customFormat="1" ht="12" customHeight="1" thickBot="1">
      <c r="A62" s="14" t="s">
        <v>193</v>
      </c>
      <c r="B62" s="80" t="s">
        <v>196</v>
      </c>
      <c r="C62" s="141"/>
      <c r="D62" s="141"/>
      <c r="E62" s="141"/>
      <c r="F62" s="308">
        <f t="shared" si="1"/>
        <v>0</v>
      </c>
      <c r="G62" s="243">
        <f>C62+F62</f>
        <v>0</v>
      </c>
    </row>
    <row r="63" spans="1:7" s="150" customFormat="1" ht="12" customHeight="1" thickBot="1">
      <c r="A63" s="193" t="s">
        <v>344</v>
      </c>
      <c r="B63" s="19" t="s">
        <v>197</v>
      </c>
      <c r="C63" s="143">
        <f>+C6+C13+C20+C27+C35+C47+C53+C58</f>
        <v>78769456</v>
      </c>
      <c r="D63" s="143">
        <f>+D6+D13+D20+D27+D35+D47+D53+D58</f>
        <v>3580271</v>
      </c>
      <c r="E63" s="143">
        <f>+E6+E13+E20+E27+E35+E47+E53+E58</f>
        <v>2007500</v>
      </c>
      <c r="F63" s="143">
        <f>+F6+F13+F20+F27+F35+F47+F53+F58</f>
        <v>5587771</v>
      </c>
      <c r="G63" s="179">
        <f>+G6+G13+G20+G27+G35+G47+G53+G58</f>
        <v>84357227</v>
      </c>
    </row>
    <row r="64" spans="1:7" s="150" customFormat="1" ht="12" customHeight="1" thickBot="1">
      <c r="A64" s="183" t="s">
        <v>198</v>
      </c>
      <c r="B64" s="78" t="s">
        <v>199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>
      <c r="A65" s="13" t="s">
        <v>227</v>
      </c>
      <c r="B65" s="151" t="s">
        <v>200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>
      <c r="A66" s="12" t="s">
        <v>236</v>
      </c>
      <c r="B66" s="152" t="s">
        <v>201</v>
      </c>
      <c r="C66" s="141"/>
      <c r="D66" s="141"/>
      <c r="E66" s="141"/>
      <c r="F66" s="308">
        <f>D66+E66</f>
        <v>0</v>
      </c>
      <c r="G66" s="243">
        <f>C66+F66</f>
        <v>0</v>
      </c>
    </row>
    <row r="67" spans="1:7" s="150" customFormat="1" ht="12" customHeight="1" thickBot="1">
      <c r="A67" s="16" t="s">
        <v>237</v>
      </c>
      <c r="B67" s="323" t="s">
        <v>329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>
      <c r="A68" s="183" t="s">
        <v>203</v>
      </c>
      <c r="B68" s="78" t="s">
        <v>204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>
      <c r="A69" s="13" t="s">
        <v>81</v>
      </c>
      <c r="B69" s="263" t="s">
        <v>205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>
      <c r="A70" s="12" t="s">
        <v>82</v>
      </c>
      <c r="B70" s="263" t="s">
        <v>448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>
      <c r="A71" s="12" t="s">
        <v>228</v>
      </c>
      <c r="B71" s="263" t="s">
        <v>206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>
      <c r="A72" s="14" t="s">
        <v>229</v>
      </c>
      <c r="B72" s="264" t="s">
        <v>449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>
      <c r="A73" s="183" t="s">
        <v>207</v>
      </c>
      <c r="B73" s="78" t="s">
        <v>208</v>
      </c>
      <c r="C73" s="137">
        <f>SUM(C74:C75)</f>
        <v>625815</v>
      </c>
      <c r="D73" s="137">
        <f>SUM(D74:D75)</f>
        <v>-625815</v>
      </c>
      <c r="E73" s="137">
        <f>SUM(E74:E75)</f>
        <v>0</v>
      </c>
      <c r="F73" s="137">
        <f>SUM(F74:F75)</f>
        <v>-625815</v>
      </c>
      <c r="G73" s="77">
        <f>SUM(G74:G75)</f>
        <v>0</v>
      </c>
    </row>
    <row r="74" spans="1:7" s="150" customFormat="1" ht="12" customHeight="1">
      <c r="A74" s="13" t="s">
        <v>230</v>
      </c>
      <c r="B74" s="151" t="s">
        <v>209</v>
      </c>
      <c r="C74" s="141">
        <v>625815</v>
      </c>
      <c r="D74" s="141">
        <v>-625815</v>
      </c>
      <c r="E74" s="141">
        <v>0</v>
      </c>
      <c r="F74" s="308">
        <f>D74+E74</f>
        <v>-625815</v>
      </c>
      <c r="G74" s="243">
        <f>C74+F74</f>
        <v>0</v>
      </c>
    </row>
    <row r="75" spans="1:7" s="150" customFormat="1" ht="12" customHeight="1" thickBot="1">
      <c r="A75" s="14" t="s">
        <v>231</v>
      </c>
      <c r="B75" s="80" t="s">
        <v>210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>
      <c r="A76" s="183" t="s">
        <v>211</v>
      </c>
      <c r="B76" s="78" t="s">
        <v>212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>
      <c r="A77" s="13" t="s">
        <v>232</v>
      </c>
      <c r="B77" s="151" t="s">
        <v>213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>
      <c r="A78" s="12" t="s">
        <v>233</v>
      </c>
      <c r="B78" s="152" t="s">
        <v>214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>
      <c r="A79" s="14" t="s">
        <v>234</v>
      </c>
      <c r="B79" s="80" t="s">
        <v>450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>
      <c r="A80" s="183" t="s">
        <v>215</v>
      </c>
      <c r="B80" s="78" t="s">
        <v>235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>
      <c r="A81" s="154" t="s">
        <v>216</v>
      </c>
      <c r="B81" s="151" t="s">
        <v>217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>
      <c r="A82" s="155" t="s">
        <v>218</v>
      </c>
      <c r="B82" s="152" t="s">
        <v>219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>
      <c r="A83" s="155" t="s">
        <v>220</v>
      </c>
      <c r="B83" s="152" t="s">
        <v>221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>
      <c r="A84" s="156" t="s">
        <v>222</v>
      </c>
      <c r="B84" s="80" t="s">
        <v>223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>
      <c r="A85" s="183" t="s">
        <v>224</v>
      </c>
      <c r="B85" s="78" t="s">
        <v>343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>
      <c r="A86" s="183" t="s">
        <v>226</v>
      </c>
      <c r="B86" s="78" t="s">
        <v>225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>
      <c r="A87" s="183" t="s">
        <v>238</v>
      </c>
      <c r="B87" s="157" t="s">
        <v>346</v>
      </c>
      <c r="C87" s="143">
        <f>+C64+C68+C73+C76+C80+C86+C85</f>
        <v>625815</v>
      </c>
      <c r="D87" s="143">
        <f>+D64+D68+D73+D76+D80+D86+D85</f>
        <v>-625815</v>
      </c>
      <c r="E87" s="143">
        <f>+E64+E68+E73+E76+E80+E86+E85</f>
        <v>0</v>
      </c>
      <c r="F87" s="143">
        <f>+F64+F68+F73+F76+F80+F86+F85</f>
        <v>-625815</v>
      </c>
      <c r="G87" s="179">
        <f>+G64+G68+G73+G76+G80+G86+G85</f>
        <v>0</v>
      </c>
    </row>
    <row r="88" spans="1:7" s="150" customFormat="1" ht="25.5" customHeight="1" thickBot="1">
      <c r="A88" s="184" t="s">
        <v>345</v>
      </c>
      <c r="B88" s="158" t="s">
        <v>347</v>
      </c>
      <c r="C88" s="143">
        <f>+C63+C87</f>
        <v>79395271</v>
      </c>
      <c r="D88" s="143">
        <f>+D63+D87</f>
        <v>2954456</v>
      </c>
      <c r="E88" s="143">
        <f>+E63+E87</f>
        <v>2007500</v>
      </c>
      <c r="F88" s="143">
        <f>+F63+F87</f>
        <v>4961956</v>
      </c>
      <c r="G88" s="179">
        <f>+G63+G87</f>
        <v>84357227</v>
      </c>
    </row>
    <row r="89" spans="1:7" s="150" customFormat="1" ht="30.75" customHeight="1">
      <c r="A89" s="3"/>
      <c r="B89" s="4"/>
      <c r="C89" s="82"/>
    </row>
    <row r="90" spans="1:7" ht="16.5" customHeight="1">
      <c r="A90" s="379" t="s">
        <v>33</v>
      </c>
      <c r="B90" s="379"/>
      <c r="C90" s="379"/>
      <c r="D90" s="379"/>
      <c r="E90" s="379"/>
      <c r="F90" s="379"/>
      <c r="G90" s="379"/>
    </row>
    <row r="91" spans="1:7" s="159" customFormat="1" ht="16.5" customHeight="1" thickBot="1">
      <c r="A91" s="381" t="s">
        <v>84</v>
      </c>
      <c r="B91" s="381"/>
      <c r="C91" s="52"/>
      <c r="G91" s="52" t="str">
        <f>G2</f>
        <v>Forintban!</v>
      </c>
    </row>
    <row r="92" spans="1:7">
      <c r="A92" s="382" t="s">
        <v>48</v>
      </c>
      <c r="B92" s="384" t="s">
        <v>381</v>
      </c>
      <c r="C92" s="386" t="str">
        <f>+CONCATENATE(LEFT(ÖSSZEFÜGGÉSEK!A6,4),". évi")</f>
        <v>2018. évi</v>
      </c>
      <c r="D92" s="387"/>
      <c r="E92" s="388"/>
      <c r="F92" s="388"/>
      <c r="G92" s="389"/>
    </row>
    <row r="93" spans="1:7" ht="48.75" thickBot="1">
      <c r="A93" s="383"/>
      <c r="B93" s="385"/>
      <c r="C93" s="316" t="s">
        <v>380</v>
      </c>
      <c r="D93" s="317" t="s">
        <v>456</v>
      </c>
      <c r="E93" s="317" t="s">
        <v>457</v>
      </c>
      <c r="F93" s="318" t="s">
        <v>452</v>
      </c>
      <c r="G93" s="319" t="s">
        <v>455</v>
      </c>
    </row>
    <row r="94" spans="1:7" s="149" customFormat="1" ht="12" customHeight="1" thickBot="1">
      <c r="A94" s="25" t="s">
        <v>355</v>
      </c>
      <c r="B94" s="26" t="s">
        <v>356</v>
      </c>
      <c r="C94" s="320" t="s">
        <v>357</v>
      </c>
      <c r="D94" s="320" t="s">
        <v>359</v>
      </c>
      <c r="E94" s="321" t="s">
        <v>358</v>
      </c>
      <c r="F94" s="321" t="s">
        <v>458</v>
      </c>
      <c r="G94" s="322" t="s">
        <v>459</v>
      </c>
    </row>
    <row r="95" spans="1:7" ht="12" customHeight="1" thickBot="1">
      <c r="A95" s="20" t="s">
        <v>5</v>
      </c>
      <c r="B95" s="24" t="s">
        <v>305</v>
      </c>
      <c r="C95" s="136">
        <f>C96+C97+C98+C99+C100+C113</f>
        <v>79268271</v>
      </c>
      <c r="D95" s="136">
        <f>D96+D97+D98+D99+D100+D113</f>
        <v>2954456</v>
      </c>
      <c r="E95" s="136">
        <f>E96+E97+E98+E99+E100+E113</f>
        <v>2007500</v>
      </c>
      <c r="F95" s="136">
        <f>F96+F97+F98+F99+F100+F113</f>
        <v>4961956</v>
      </c>
      <c r="G95" s="196">
        <f>G96+G97+G98+G99+G100+G113</f>
        <v>84230227</v>
      </c>
    </row>
    <row r="96" spans="1:7" ht="12" customHeight="1">
      <c r="A96" s="15" t="s">
        <v>60</v>
      </c>
      <c r="B96" s="8" t="s">
        <v>34</v>
      </c>
      <c r="C96" s="301">
        <v>57699640</v>
      </c>
      <c r="D96" s="200">
        <v>2074360</v>
      </c>
      <c r="E96" s="200">
        <v>1676300</v>
      </c>
      <c r="F96" s="309">
        <f t="shared" ref="F96:F115" si="8">D96+E96</f>
        <v>3750660</v>
      </c>
      <c r="G96" s="245">
        <f t="shared" ref="G96:G115" si="9">C96+F96</f>
        <v>61450300</v>
      </c>
    </row>
    <row r="97" spans="1:7" ht="12" customHeight="1">
      <c r="A97" s="12" t="s">
        <v>61</v>
      </c>
      <c r="B97" s="6" t="s">
        <v>105</v>
      </c>
      <c r="C97" s="138">
        <v>12280831</v>
      </c>
      <c r="D97" s="138">
        <v>600096</v>
      </c>
      <c r="E97" s="138">
        <v>100000</v>
      </c>
      <c r="F97" s="310">
        <f t="shared" si="8"/>
        <v>700096</v>
      </c>
      <c r="G97" s="241">
        <f t="shared" si="9"/>
        <v>12980927</v>
      </c>
    </row>
    <row r="98" spans="1:7" ht="12" customHeight="1">
      <c r="A98" s="12" t="s">
        <v>62</v>
      </c>
      <c r="B98" s="6" t="s">
        <v>79</v>
      </c>
      <c r="C98" s="140">
        <v>9287800</v>
      </c>
      <c r="D98" s="140">
        <v>280000</v>
      </c>
      <c r="E98" s="140">
        <v>231200</v>
      </c>
      <c r="F98" s="311">
        <f t="shared" si="8"/>
        <v>511200</v>
      </c>
      <c r="G98" s="242">
        <f t="shared" si="9"/>
        <v>9799000</v>
      </c>
    </row>
    <row r="99" spans="1:7" ht="12" customHeight="1">
      <c r="A99" s="12" t="s">
        <v>63</v>
      </c>
      <c r="B99" s="9" t="s">
        <v>106</v>
      </c>
      <c r="C99" s="140"/>
      <c r="D99" s="140"/>
      <c r="E99" s="140"/>
      <c r="F99" s="311">
        <f t="shared" si="8"/>
        <v>0</v>
      </c>
      <c r="G99" s="242">
        <f t="shared" si="9"/>
        <v>0</v>
      </c>
    </row>
    <row r="100" spans="1:7" ht="12" customHeight="1">
      <c r="A100" s="12" t="s">
        <v>71</v>
      </c>
      <c r="B100" s="17" t="s">
        <v>107</v>
      </c>
      <c r="C100" s="140"/>
      <c r="D100" s="140"/>
      <c r="E100" s="140"/>
      <c r="F100" s="311">
        <f t="shared" si="8"/>
        <v>0</v>
      </c>
      <c r="G100" s="242">
        <f t="shared" si="9"/>
        <v>0</v>
      </c>
    </row>
    <row r="101" spans="1:7" ht="12" customHeight="1">
      <c r="A101" s="12" t="s">
        <v>64</v>
      </c>
      <c r="B101" s="6" t="s">
        <v>310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>
      <c r="A102" s="12" t="s">
        <v>65</v>
      </c>
      <c r="B102" s="55" t="s">
        <v>309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>
      <c r="A103" s="12" t="s">
        <v>72</v>
      </c>
      <c r="B103" s="55" t="s">
        <v>308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>
      <c r="A104" s="12" t="s">
        <v>73</v>
      </c>
      <c r="B104" s="53" t="s">
        <v>241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>
      <c r="A105" s="12" t="s">
        <v>74</v>
      </c>
      <c r="B105" s="54" t="s">
        <v>242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>
      <c r="A106" s="12" t="s">
        <v>75</v>
      </c>
      <c r="B106" s="54" t="s">
        <v>243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>
      <c r="A107" s="12" t="s">
        <v>77</v>
      </c>
      <c r="B107" s="53" t="s">
        <v>244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>
      <c r="A108" s="12" t="s">
        <v>108</v>
      </c>
      <c r="B108" s="53" t="s">
        <v>245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>
      <c r="A109" s="12" t="s">
        <v>239</v>
      </c>
      <c r="B109" s="54" t="s">
        <v>246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>
      <c r="A110" s="11" t="s">
        <v>240</v>
      </c>
      <c r="B110" s="55" t="s">
        <v>247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>
      <c r="A111" s="12" t="s">
        <v>306</v>
      </c>
      <c r="B111" s="55" t="s">
        <v>248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>
      <c r="A112" s="14" t="s">
        <v>307</v>
      </c>
      <c r="B112" s="55" t="s">
        <v>249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>
      <c r="A113" s="12" t="s">
        <v>311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>
      <c r="A114" s="12" t="s">
        <v>312</v>
      </c>
      <c r="B114" s="6" t="s">
        <v>314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>
      <c r="A115" s="16" t="s">
        <v>313</v>
      </c>
      <c r="B115" s="192" t="s">
        <v>315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>
      <c r="A116" s="190" t="s">
        <v>6</v>
      </c>
      <c r="B116" s="191" t="s">
        <v>250</v>
      </c>
      <c r="C116" s="202">
        <f>+C117+C119+C121</f>
        <v>127000</v>
      </c>
      <c r="D116" s="137">
        <f>+D117+D119+D121</f>
        <v>0</v>
      </c>
      <c r="E116" s="202">
        <f>+E117+E119+E121</f>
        <v>0</v>
      </c>
      <c r="F116" s="202">
        <f>+F117+F119+F121</f>
        <v>0</v>
      </c>
      <c r="G116" s="197">
        <f>+G117+G119+G121</f>
        <v>127000</v>
      </c>
    </row>
    <row r="117" spans="1:7" ht="12" customHeight="1">
      <c r="A117" s="13" t="s">
        <v>66</v>
      </c>
      <c r="B117" s="6" t="s">
        <v>124</v>
      </c>
      <c r="C117" s="139">
        <v>127000</v>
      </c>
      <c r="D117" s="209"/>
      <c r="E117" s="139"/>
      <c r="F117" s="181">
        <f t="shared" ref="F117:F129" si="10">D117+E117</f>
        <v>0</v>
      </c>
      <c r="G117" s="180">
        <f t="shared" ref="G117:G129" si="11">C117+F117</f>
        <v>127000</v>
      </c>
    </row>
    <row r="118" spans="1:7" ht="12" customHeight="1">
      <c r="A118" s="13" t="s">
        <v>67</v>
      </c>
      <c r="B118" s="10" t="s">
        <v>254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>
      <c r="A119" s="13" t="s">
        <v>68</v>
      </c>
      <c r="B119" s="10" t="s">
        <v>109</v>
      </c>
      <c r="C119" s="138"/>
      <c r="D119" s="210"/>
      <c r="E119" s="138"/>
      <c r="F119" s="310">
        <f t="shared" si="10"/>
        <v>0</v>
      </c>
      <c r="G119" s="241">
        <f t="shared" si="11"/>
        <v>0</v>
      </c>
    </row>
    <row r="120" spans="1:7" ht="12" customHeight="1">
      <c r="A120" s="13" t="s">
        <v>69</v>
      </c>
      <c r="B120" s="10" t="s">
        <v>255</v>
      </c>
      <c r="C120" s="138"/>
      <c r="D120" s="210"/>
      <c r="E120" s="138"/>
      <c r="F120" s="310">
        <f t="shared" si="10"/>
        <v>0</v>
      </c>
      <c r="G120" s="241">
        <f t="shared" si="11"/>
        <v>0</v>
      </c>
    </row>
    <row r="121" spans="1:7" ht="12" customHeight="1">
      <c r="A121" s="13" t="s">
        <v>70</v>
      </c>
      <c r="B121" s="80" t="s">
        <v>126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>
      <c r="A122" s="13" t="s">
        <v>76</v>
      </c>
      <c r="B122" s="79" t="s">
        <v>299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>
      <c r="A123" s="13" t="s">
        <v>78</v>
      </c>
      <c r="B123" s="147" t="s">
        <v>260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ht="22.5">
      <c r="A124" s="13" t="s">
        <v>110</v>
      </c>
      <c r="B124" s="54" t="s">
        <v>243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>
      <c r="A125" s="13" t="s">
        <v>111</v>
      </c>
      <c r="B125" s="54" t="s">
        <v>259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>
      <c r="A126" s="13" t="s">
        <v>112</v>
      </c>
      <c r="B126" s="54" t="s">
        <v>258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>
      <c r="A127" s="13" t="s">
        <v>251</v>
      </c>
      <c r="B127" s="54" t="s">
        <v>246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>
      <c r="A128" s="13" t="s">
        <v>252</v>
      </c>
      <c r="B128" s="54" t="s">
        <v>257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23.25" thickBot="1">
      <c r="A129" s="11" t="s">
        <v>253</v>
      </c>
      <c r="B129" s="54" t="s">
        <v>256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>
      <c r="A130" s="18" t="s">
        <v>7</v>
      </c>
      <c r="B130" s="50" t="s">
        <v>316</v>
      </c>
      <c r="C130" s="137">
        <f>+C95+C116</f>
        <v>79395271</v>
      </c>
      <c r="D130" s="208">
        <f>+D95+D116</f>
        <v>2954456</v>
      </c>
      <c r="E130" s="137">
        <f>+E95+E116</f>
        <v>2007500</v>
      </c>
      <c r="F130" s="137">
        <f>+F95+F116</f>
        <v>4961956</v>
      </c>
      <c r="G130" s="77">
        <f>+G95+G116</f>
        <v>84357227</v>
      </c>
    </row>
    <row r="131" spans="1:7" ht="12" customHeight="1" thickBot="1">
      <c r="A131" s="18" t="s">
        <v>8</v>
      </c>
      <c r="B131" s="50" t="s">
        <v>382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>
      <c r="A132" s="13" t="s">
        <v>158</v>
      </c>
      <c r="B132" s="10" t="s">
        <v>324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>
      <c r="A133" s="13" t="s">
        <v>159</v>
      </c>
      <c r="B133" s="10" t="s">
        <v>325</v>
      </c>
      <c r="C133" s="138"/>
      <c r="D133" s="210"/>
      <c r="E133" s="138"/>
      <c r="F133" s="310">
        <f>D133+E133</f>
        <v>0</v>
      </c>
      <c r="G133" s="241">
        <f>C133+F133</f>
        <v>0</v>
      </c>
    </row>
    <row r="134" spans="1:7" ht="12" customHeight="1" thickBot="1">
      <c r="A134" s="11" t="s">
        <v>160</v>
      </c>
      <c r="B134" s="10" t="s">
        <v>326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>
      <c r="A135" s="18" t="s">
        <v>9</v>
      </c>
      <c r="B135" s="50" t="s">
        <v>318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>
      <c r="A136" s="13" t="s">
        <v>53</v>
      </c>
      <c r="B136" s="7" t="s">
        <v>327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>
      <c r="A137" s="13" t="s">
        <v>54</v>
      </c>
      <c r="B137" s="7" t="s">
        <v>319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>
      <c r="A138" s="13" t="s">
        <v>55</v>
      </c>
      <c r="B138" s="7" t="s">
        <v>320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>
      <c r="A139" s="13" t="s">
        <v>97</v>
      </c>
      <c r="B139" s="7" t="s">
        <v>321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>
      <c r="A140" s="13" t="s">
        <v>98</v>
      </c>
      <c r="B140" s="7" t="s">
        <v>322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>
      <c r="A141" s="11" t="s">
        <v>99</v>
      </c>
      <c r="B141" s="7" t="s">
        <v>323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>
      <c r="A142" s="18" t="s">
        <v>10</v>
      </c>
      <c r="B142" s="50" t="s">
        <v>331</v>
      </c>
      <c r="C142" s="143">
        <f>+C143+C144+C145+C146</f>
        <v>0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0</v>
      </c>
    </row>
    <row r="143" spans="1:7" ht="12" customHeight="1">
      <c r="A143" s="13" t="s">
        <v>56</v>
      </c>
      <c r="B143" s="7" t="s">
        <v>261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>
      <c r="A144" s="13" t="s">
        <v>57</v>
      </c>
      <c r="B144" s="7" t="s">
        <v>262</v>
      </c>
      <c r="C144" s="138"/>
      <c r="D144" s="210"/>
      <c r="E144" s="138"/>
      <c r="F144" s="310">
        <f>D144+E144</f>
        <v>0</v>
      </c>
      <c r="G144" s="241">
        <f>C144+F144</f>
        <v>0</v>
      </c>
    </row>
    <row r="145" spans="1:11" ht="12" customHeight="1">
      <c r="A145" s="13" t="s">
        <v>178</v>
      </c>
      <c r="B145" s="7" t="s">
        <v>332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>
      <c r="A146" s="11" t="s">
        <v>179</v>
      </c>
      <c r="B146" s="5" t="s">
        <v>281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>
      <c r="A147" s="18" t="s">
        <v>11</v>
      </c>
      <c r="B147" s="50" t="s">
        <v>333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>
      <c r="A148" s="13" t="s">
        <v>58</v>
      </c>
      <c r="B148" s="7" t="s">
        <v>328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>
      <c r="A149" s="13" t="s">
        <v>59</v>
      </c>
      <c r="B149" s="7" t="s">
        <v>335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>
      <c r="A150" s="13" t="s">
        <v>190</v>
      </c>
      <c r="B150" s="7" t="s">
        <v>330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>
      <c r="A151" s="13" t="s">
        <v>191</v>
      </c>
      <c r="B151" s="7" t="s">
        <v>336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>
      <c r="A152" s="13" t="s">
        <v>334</v>
      </c>
      <c r="B152" s="7" t="s">
        <v>337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>
      <c r="A153" s="18" t="s">
        <v>12</v>
      </c>
      <c r="B153" s="50" t="s">
        <v>338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>
      <c r="A154" s="18" t="s">
        <v>13</v>
      </c>
      <c r="B154" s="50" t="s">
        <v>339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>
      <c r="A155" s="18" t="s">
        <v>14</v>
      </c>
      <c r="B155" s="50" t="s">
        <v>341</v>
      </c>
      <c r="C155" s="205">
        <f>+C131+C135+C142+C147+C153+C154</f>
        <v>0</v>
      </c>
      <c r="D155" s="215">
        <f>+D131+D135+D142+D147+D153+D154</f>
        <v>0</v>
      </c>
      <c r="E155" s="205">
        <f>+E131+E135+E142+E147+E153+E154</f>
        <v>0</v>
      </c>
      <c r="F155" s="205">
        <f>+F131+F135+F142+F147+F153+F154</f>
        <v>0</v>
      </c>
      <c r="G155" s="199">
        <f>C155+F155</f>
        <v>0</v>
      </c>
      <c r="H155" s="160"/>
      <c r="I155" s="161"/>
      <c r="J155" s="161"/>
      <c r="K155" s="161"/>
    </row>
    <row r="156" spans="1:11" s="150" customFormat="1" ht="12.95" customHeight="1" thickBot="1">
      <c r="A156" s="81" t="s">
        <v>15</v>
      </c>
      <c r="B156" s="124" t="s">
        <v>340</v>
      </c>
      <c r="C156" s="205">
        <f>+C130+C155</f>
        <v>79395271</v>
      </c>
      <c r="D156" s="215">
        <f>+D130+D155</f>
        <v>2954456</v>
      </c>
      <c r="E156" s="205">
        <f>+E130+E155</f>
        <v>2007500</v>
      </c>
      <c r="F156" s="205">
        <f>+F130+F155</f>
        <v>4961956</v>
      </c>
      <c r="G156" s="199">
        <f>+G130+G155</f>
        <v>84357227</v>
      </c>
    </row>
    <row r="157" spans="1:11" ht="7.5" customHeight="1"/>
    <row r="158" spans="1:11">
      <c r="A158" s="390" t="s">
        <v>263</v>
      </c>
      <c r="B158" s="390"/>
      <c r="C158" s="390"/>
      <c r="D158" s="390"/>
      <c r="E158" s="390"/>
      <c r="F158" s="390"/>
      <c r="G158" s="390"/>
    </row>
    <row r="159" spans="1:11" ht="15" customHeight="1" thickBot="1">
      <c r="A159" s="380" t="s">
        <v>85</v>
      </c>
      <c r="B159" s="380"/>
      <c r="C159" s="83"/>
      <c r="G159" s="83" t="str">
        <f>G91</f>
        <v>Forintban!</v>
      </c>
    </row>
    <row r="160" spans="1:11" ht="25.5" customHeight="1" thickBot="1">
      <c r="A160" s="18">
        <v>1</v>
      </c>
      <c r="B160" s="23" t="s">
        <v>342</v>
      </c>
      <c r="C160" s="207">
        <f>+C63-C130</f>
        <v>-625815</v>
      </c>
      <c r="D160" s="137">
        <f>+D63-D130</f>
        <v>625815</v>
      </c>
      <c r="E160" s="137">
        <f>+E63-E130</f>
        <v>0</v>
      </c>
      <c r="F160" s="137">
        <f>+F63-F130</f>
        <v>625815</v>
      </c>
      <c r="G160" s="77">
        <f>+G63-G130</f>
        <v>0</v>
      </c>
    </row>
    <row r="161" spans="1:7" ht="32.25" customHeight="1" thickBot="1">
      <c r="A161" s="18" t="s">
        <v>6</v>
      </c>
      <c r="B161" s="23" t="s">
        <v>348</v>
      </c>
      <c r="C161" s="137">
        <f>+C87-C155</f>
        <v>625815</v>
      </c>
      <c r="D161" s="137">
        <f>+D87-D155</f>
        <v>-625815</v>
      </c>
      <c r="E161" s="137">
        <f>+E87-E155</f>
        <v>0</v>
      </c>
      <c r="F161" s="137">
        <f>+F87-F155</f>
        <v>-625815</v>
      </c>
      <c r="G161" s="77">
        <f>+G87-G155</f>
        <v>0</v>
      </c>
    </row>
  </sheetData>
  <mergeCells count="12">
    <mergeCell ref="A91:B91"/>
    <mergeCell ref="A92:A93"/>
    <mergeCell ref="B92:B93"/>
    <mergeCell ref="C92:G92"/>
    <mergeCell ref="A158:G158"/>
    <mergeCell ref="A159:B159"/>
    <mergeCell ref="A1:G1"/>
    <mergeCell ref="A2:B2"/>
    <mergeCell ref="A3:A4"/>
    <mergeCell ref="B3:B4"/>
    <mergeCell ref="C3:G3"/>
    <mergeCell ref="A90:G90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8" fitToHeight="2" orientation="portrait" r:id="rId1"/>
  <headerFooter alignWithMargins="0">
    <oddHeader xml:space="preserve">&amp;C&amp;"Times New Roman CE,Félkövér"&amp;12
Tuzsér Nagyközségi Önkormányzat
2018. ÉVI KÖLTSÉGVETÉS ÁLLAMIGAZGATÁSI FELADATOK MÓDOSÍTOTT MÉRLEGE&amp;10
&amp;R&amp;"Times New Roman CE,Félkövér dőlt"&amp;11 1.4. melléklet </oddHeader>
  </headerFooter>
  <rowBreaks count="3" manualBreakCount="3">
    <brk id="67" max="6" man="1"/>
    <brk id="89" max="4" man="1"/>
    <brk id="15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view="pageLayout" topLeftCell="C1" zoomScaleNormal="130" zoomScaleSheetLayoutView="100" workbookViewId="0">
      <selection activeCell="I5" sqref="I5"/>
    </sheetView>
  </sheetViews>
  <sheetFormatPr defaultRowHeight="12.75"/>
  <cols>
    <col min="1" max="1" width="6.83203125" style="34" customWidth="1"/>
    <col min="2" max="2" width="48" style="58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>
      <c r="B1" s="90" t="s">
        <v>89</v>
      </c>
      <c r="C1" s="91"/>
      <c r="D1" s="91"/>
      <c r="E1" s="91"/>
      <c r="F1" s="91"/>
      <c r="G1" s="91"/>
      <c r="H1" s="91"/>
      <c r="I1" s="91"/>
      <c r="J1" s="393" t="s">
        <v>383</v>
      </c>
    </row>
    <row r="2" spans="1:10" ht="14.25" thickBot="1">
      <c r="G2" s="92"/>
      <c r="H2" s="92"/>
      <c r="I2" s="92" t="str">
        <f>+'1.4.sz.mell. '!G2</f>
        <v>Forintban!</v>
      </c>
      <c r="J2" s="393"/>
    </row>
    <row r="3" spans="1:10" ht="18" customHeight="1" thickBot="1">
      <c r="A3" s="391" t="s">
        <v>48</v>
      </c>
      <c r="B3" s="93" t="s">
        <v>37</v>
      </c>
      <c r="C3" s="94"/>
      <c r="D3" s="216"/>
      <c r="E3" s="216"/>
      <c r="F3" s="93" t="s">
        <v>38</v>
      </c>
      <c r="G3" s="95"/>
      <c r="H3" s="219"/>
      <c r="I3" s="220"/>
      <c r="J3" s="393"/>
    </row>
    <row r="4" spans="1:10" s="96" customFormat="1" ht="42.75" customHeight="1" thickBot="1">
      <c r="A4" s="392"/>
      <c r="B4" s="59" t="s">
        <v>41</v>
      </c>
      <c r="C4" s="332" t="str">
        <f>+CONCATENATE('1.1.sz.mell.'!C3," eredeti előirányzat")</f>
        <v>2018. évi eredeti előirányzat</v>
      </c>
      <c r="D4" s="333" t="s">
        <v>495</v>
      </c>
      <c r="E4" s="333" t="s">
        <v>508</v>
      </c>
      <c r="F4" s="334" t="s">
        <v>41</v>
      </c>
      <c r="G4" s="332" t="str">
        <f>+C4</f>
        <v>2018. évi eredeti előirányzat</v>
      </c>
      <c r="H4" s="335" t="str">
        <f>+D4</f>
        <v>Módosítás</v>
      </c>
      <c r="I4" s="336" t="str">
        <f>+E4</f>
        <v xml:space="preserve">II. sz. módosítás </v>
      </c>
      <c r="J4" s="393"/>
    </row>
    <row r="5" spans="1:10" s="100" customFormat="1" ht="12" customHeight="1" thickBot="1">
      <c r="A5" s="97" t="s">
        <v>355</v>
      </c>
      <c r="B5" s="98" t="s">
        <v>356</v>
      </c>
      <c r="C5" s="99" t="s">
        <v>357</v>
      </c>
      <c r="D5" s="217" t="s">
        <v>359</v>
      </c>
      <c r="E5" s="217" t="s">
        <v>441</v>
      </c>
      <c r="F5" s="98" t="s">
        <v>384</v>
      </c>
      <c r="G5" s="99" t="s">
        <v>361</v>
      </c>
      <c r="H5" s="99" t="s">
        <v>362</v>
      </c>
      <c r="I5" s="259" t="s">
        <v>442</v>
      </c>
      <c r="J5" s="393"/>
    </row>
    <row r="6" spans="1:10" ht="12.95" customHeight="1">
      <c r="A6" s="101" t="s">
        <v>5</v>
      </c>
      <c r="B6" s="102" t="s">
        <v>264</v>
      </c>
      <c r="C6" s="84">
        <v>212386754</v>
      </c>
      <c r="D6" s="84">
        <v>14777547</v>
      </c>
      <c r="E6" s="247">
        <f>C6+D6</f>
        <v>227164301</v>
      </c>
      <c r="F6" s="102" t="s">
        <v>42</v>
      </c>
      <c r="G6" s="84">
        <v>408933334</v>
      </c>
      <c r="H6" s="200">
        <v>8641909</v>
      </c>
      <c r="I6" s="251">
        <f>G6+H6</f>
        <v>417575243</v>
      </c>
      <c r="J6" s="393"/>
    </row>
    <row r="7" spans="1:10" ht="12.95" customHeight="1">
      <c r="A7" s="103" t="s">
        <v>6</v>
      </c>
      <c r="B7" s="104" t="s">
        <v>265</v>
      </c>
      <c r="C7" s="85">
        <v>244905655</v>
      </c>
      <c r="D7" s="139">
        <v>15472936</v>
      </c>
      <c r="E7" s="247">
        <f t="shared" ref="E7:E16" si="0">C7+D7</f>
        <v>260378591</v>
      </c>
      <c r="F7" s="104" t="s">
        <v>105</v>
      </c>
      <c r="G7" s="85">
        <v>68229029</v>
      </c>
      <c r="H7" s="138">
        <v>-119202</v>
      </c>
      <c r="I7" s="251">
        <f t="shared" ref="I7:I17" si="1">G7+H7</f>
        <v>68109827</v>
      </c>
      <c r="J7" s="393"/>
    </row>
    <row r="8" spans="1:10" ht="12.95" customHeight="1">
      <c r="A8" s="103" t="s">
        <v>7</v>
      </c>
      <c r="B8" s="104" t="s">
        <v>286</v>
      </c>
      <c r="C8" s="85"/>
      <c r="D8" s="85"/>
      <c r="E8" s="247">
        <f t="shared" si="0"/>
        <v>0</v>
      </c>
      <c r="F8" s="104" t="s">
        <v>129</v>
      </c>
      <c r="G8" s="85">
        <v>168748257</v>
      </c>
      <c r="H8" s="140">
        <v>70976667</v>
      </c>
      <c r="I8" s="251">
        <f t="shared" si="1"/>
        <v>239724924</v>
      </c>
      <c r="J8" s="393"/>
    </row>
    <row r="9" spans="1:10" ht="12.95" customHeight="1">
      <c r="A9" s="103" t="s">
        <v>8</v>
      </c>
      <c r="B9" s="104" t="s">
        <v>96</v>
      </c>
      <c r="C9" s="85">
        <v>183575040</v>
      </c>
      <c r="D9" s="85">
        <v>39531795</v>
      </c>
      <c r="E9" s="247">
        <f t="shared" si="0"/>
        <v>223106835</v>
      </c>
      <c r="F9" s="104" t="s">
        <v>106</v>
      </c>
      <c r="G9" s="85">
        <v>13515400</v>
      </c>
      <c r="H9" s="140">
        <v>10302110</v>
      </c>
      <c r="I9" s="251">
        <f t="shared" si="1"/>
        <v>23817510</v>
      </c>
      <c r="J9" s="393"/>
    </row>
    <row r="10" spans="1:10" ht="12.95" customHeight="1">
      <c r="A10" s="103" t="s">
        <v>9</v>
      </c>
      <c r="B10" s="105" t="s">
        <v>292</v>
      </c>
      <c r="C10" s="85">
        <v>36548645</v>
      </c>
      <c r="D10" s="85">
        <v>3898877</v>
      </c>
      <c r="E10" s="247">
        <f t="shared" si="0"/>
        <v>40447522</v>
      </c>
      <c r="F10" s="104" t="s">
        <v>107</v>
      </c>
      <c r="G10" s="85">
        <v>15144115</v>
      </c>
      <c r="H10" s="85">
        <v>8575935</v>
      </c>
      <c r="I10" s="251">
        <f t="shared" si="1"/>
        <v>23720050</v>
      </c>
      <c r="J10" s="393"/>
    </row>
    <row r="11" spans="1:10" ht="12.95" customHeight="1">
      <c r="A11" s="103" t="s">
        <v>10</v>
      </c>
      <c r="B11" s="104" t="s">
        <v>266</v>
      </c>
      <c r="C11" s="86">
        <v>400000</v>
      </c>
      <c r="D11" s="86"/>
      <c r="E11" s="247">
        <f t="shared" si="0"/>
        <v>400000</v>
      </c>
      <c r="F11" s="104" t="s">
        <v>35</v>
      </c>
      <c r="G11" s="85"/>
      <c r="H11" s="85"/>
      <c r="I11" s="251">
        <f t="shared" si="1"/>
        <v>0</v>
      </c>
      <c r="J11" s="393"/>
    </row>
    <row r="12" spans="1:10" ht="12.95" customHeight="1">
      <c r="A12" s="103" t="s">
        <v>11</v>
      </c>
      <c r="B12" s="104" t="s">
        <v>349</v>
      </c>
      <c r="C12" s="85"/>
      <c r="D12" s="85"/>
      <c r="E12" s="247">
        <f t="shared" si="0"/>
        <v>0</v>
      </c>
      <c r="F12" s="30"/>
      <c r="G12" s="85"/>
      <c r="H12" s="85"/>
      <c r="I12" s="251">
        <f t="shared" si="1"/>
        <v>0</v>
      </c>
      <c r="J12" s="393"/>
    </row>
    <row r="13" spans="1:10" ht="12.95" customHeight="1">
      <c r="A13" s="103" t="s">
        <v>12</v>
      </c>
      <c r="B13" s="30"/>
      <c r="C13" s="85"/>
      <c r="D13" s="85"/>
      <c r="E13" s="247">
        <f t="shared" si="0"/>
        <v>0</v>
      </c>
      <c r="F13" s="30"/>
      <c r="G13" s="85"/>
      <c r="H13" s="85"/>
      <c r="I13" s="251">
        <f t="shared" si="1"/>
        <v>0</v>
      </c>
      <c r="J13" s="393"/>
    </row>
    <row r="14" spans="1:10" ht="12.95" customHeight="1">
      <c r="A14" s="103" t="s">
        <v>13</v>
      </c>
      <c r="B14" s="162"/>
      <c r="C14" s="86"/>
      <c r="D14" s="86"/>
      <c r="E14" s="247">
        <f t="shared" si="0"/>
        <v>0</v>
      </c>
      <c r="F14" s="30"/>
      <c r="G14" s="85"/>
      <c r="H14" s="85"/>
      <c r="I14" s="251">
        <f t="shared" si="1"/>
        <v>0</v>
      </c>
      <c r="J14" s="393"/>
    </row>
    <row r="15" spans="1:10" ht="12.95" customHeight="1">
      <c r="A15" s="103" t="s">
        <v>14</v>
      </c>
      <c r="B15" s="30"/>
      <c r="C15" s="85"/>
      <c r="D15" s="85"/>
      <c r="E15" s="247">
        <f t="shared" si="0"/>
        <v>0</v>
      </c>
      <c r="F15" s="30"/>
      <c r="G15" s="85"/>
      <c r="H15" s="85"/>
      <c r="I15" s="251">
        <f t="shared" si="1"/>
        <v>0</v>
      </c>
      <c r="J15" s="393"/>
    </row>
    <row r="16" spans="1:10" ht="12.95" customHeight="1">
      <c r="A16" s="103" t="s">
        <v>15</v>
      </c>
      <c r="B16" s="30"/>
      <c r="C16" s="85"/>
      <c r="D16" s="85"/>
      <c r="E16" s="247">
        <f t="shared" si="0"/>
        <v>0</v>
      </c>
      <c r="F16" s="30"/>
      <c r="G16" s="85"/>
      <c r="H16" s="85"/>
      <c r="I16" s="251">
        <f t="shared" si="1"/>
        <v>0</v>
      </c>
      <c r="J16" s="393"/>
    </row>
    <row r="17" spans="1:10" ht="12.95" customHeight="1" thickBot="1">
      <c r="A17" s="103" t="s">
        <v>16</v>
      </c>
      <c r="B17" s="36"/>
      <c r="C17" s="87"/>
      <c r="D17" s="87"/>
      <c r="E17" s="248"/>
      <c r="F17" s="30"/>
      <c r="G17" s="87"/>
      <c r="H17" s="87"/>
      <c r="I17" s="251">
        <f t="shared" si="1"/>
        <v>0</v>
      </c>
      <c r="J17" s="393"/>
    </row>
    <row r="18" spans="1:10" ht="21.75" thickBot="1">
      <c r="A18" s="106" t="s">
        <v>17</v>
      </c>
      <c r="B18" s="51" t="s">
        <v>350</v>
      </c>
      <c r="C18" s="88">
        <f>SUM(C6:C17)</f>
        <v>677816094</v>
      </c>
      <c r="D18" s="88">
        <f>SUM(D6:D17)</f>
        <v>73681155</v>
      </c>
      <c r="E18" s="88">
        <f>SUM(E6:E17)</f>
        <v>751497249</v>
      </c>
      <c r="F18" s="51" t="s">
        <v>272</v>
      </c>
      <c r="G18" s="88">
        <f>SUM(G6:G17)</f>
        <v>674570135</v>
      </c>
      <c r="H18" s="88">
        <f>SUM(H6:H17)</f>
        <v>98377419</v>
      </c>
      <c r="I18" s="122">
        <f>SUM(I6:I17)</f>
        <v>772947554</v>
      </c>
      <c r="J18" s="393"/>
    </row>
    <row r="19" spans="1:10" ht="12.95" customHeight="1">
      <c r="A19" s="107" t="s">
        <v>18</v>
      </c>
      <c r="B19" s="108" t="s">
        <v>269</v>
      </c>
      <c r="C19" s="194">
        <f>+C20+C21+C22+C23</f>
        <v>3768650</v>
      </c>
      <c r="D19" s="194">
        <f>+D20+D21+D22+D23</f>
        <v>24696264</v>
      </c>
      <c r="E19" s="194">
        <f>+E20+E21+E22+E23</f>
        <v>28464914</v>
      </c>
      <c r="F19" s="109" t="s">
        <v>113</v>
      </c>
      <c r="G19" s="89"/>
      <c r="H19" s="89"/>
      <c r="I19" s="252">
        <f>G19+H19</f>
        <v>0</v>
      </c>
      <c r="J19" s="393"/>
    </row>
    <row r="20" spans="1:10" ht="12.95" customHeight="1">
      <c r="A20" s="110" t="s">
        <v>19</v>
      </c>
      <c r="B20" s="109" t="s">
        <v>122</v>
      </c>
      <c r="C20" s="42">
        <v>3768650</v>
      </c>
      <c r="D20" s="42">
        <v>24696264</v>
      </c>
      <c r="E20" s="249">
        <f>C20+D20</f>
        <v>28464914</v>
      </c>
      <c r="F20" s="109" t="s">
        <v>271</v>
      </c>
      <c r="G20" s="42"/>
      <c r="H20" s="42"/>
      <c r="I20" s="253">
        <f t="shared" ref="I20:I28" si="2">G20+H20</f>
        <v>0</v>
      </c>
      <c r="J20" s="393"/>
    </row>
    <row r="21" spans="1:10" ht="12.95" customHeight="1">
      <c r="A21" s="110" t="s">
        <v>20</v>
      </c>
      <c r="B21" s="109" t="s">
        <v>123</v>
      </c>
      <c r="C21" s="42"/>
      <c r="D21" s="42"/>
      <c r="E21" s="249">
        <f>C21+D21</f>
        <v>0</v>
      </c>
      <c r="F21" s="109" t="s">
        <v>87</v>
      </c>
      <c r="G21" s="42"/>
      <c r="H21" s="42"/>
      <c r="I21" s="253">
        <f t="shared" si="2"/>
        <v>0</v>
      </c>
      <c r="J21" s="393"/>
    </row>
    <row r="22" spans="1:10" ht="12.95" customHeight="1">
      <c r="A22" s="110" t="s">
        <v>21</v>
      </c>
      <c r="B22" s="109" t="s">
        <v>127</v>
      </c>
      <c r="C22" s="42"/>
      <c r="D22" s="42"/>
      <c r="E22" s="249">
        <f>C22+D22</f>
        <v>0</v>
      </c>
      <c r="F22" s="109" t="s">
        <v>88</v>
      </c>
      <c r="G22" s="42"/>
      <c r="H22" s="42"/>
      <c r="I22" s="253">
        <f t="shared" si="2"/>
        <v>0</v>
      </c>
      <c r="J22" s="393"/>
    </row>
    <row r="23" spans="1:10" ht="12.95" customHeight="1">
      <c r="A23" s="110" t="s">
        <v>22</v>
      </c>
      <c r="B23" s="109" t="s">
        <v>128</v>
      </c>
      <c r="C23" s="42"/>
      <c r="D23" s="42"/>
      <c r="E23" s="249">
        <f>C23+D23</f>
        <v>0</v>
      </c>
      <c r="F23" s="108" t="s">
        <v>130</v>
      </c>
      <c r="G23" s="42"/>
      <c r="H23" s="42"/>
      <c r="I23" s="253">
        <f t="shared" si="2"/>
        <v>0</v>
      </c>
      <c r="J23" s="393"/>
    </row>
    <row r="24" spans="1:10" ht="12.95" customHeight="1">
      <c r="A24" s="110" t="s">
        <v>23</v>
      </c>
      <c r="B24" s="109" t="s">
        <v>270</v>
      </c>
      <c r="C24" s="111">
        <f>+C25+C26</f>
        <v>0</v>
      </c>
      <c r="D24" s="111">
        <f>+D25+D26</f>
        <v>0</v>
      </c>
      <c r="E24" s="111">
        <f>+E25+E26</f>
        <v>0</v>
      </c>
      <c r="F24" s="109" t="s">
        <v>114</v>
      </c>
      <c r="G24" s="42"/>
      <c r="H24" s="42"/>
      <c r="I24" s="253">
        <f t="shared" si="2"/>
        <v>0</v>
      </c>
      <c r="J24" s="393"/>
    </row>
    <row r="25" spans="1:10" ht="12.95" customHeight="1">
      <c r="A25" s="107" t="s">
        <v>24</v>
      </c>
      <c r="B25" s="108" t="s">
        <v>267</v>
      </c>
      <c r="C25" s="89"/>
      <c r="D25" s="89"/>
      <c r="E25" s="250">
        <f>C25+D25</f>
        <v>0</v>
      </c>
      <c r="F25" s="102" t="s">
        <v>332</v>
      </c>
      <c r="G25" s="89"/>
      <c r="H25" s="89"/>
      <c r="I25" s="252">
        <f t="shared" si="2"/>
        <v>0</v>
      </c>
      <c r="J25" s="393"/>
    </row>
    <row r="26" spans="1:10" ht="12.95" customHeight="1">
      <c r="A26" s="110" t="s">
        <v>25</v>
      </c>
      <c r="B26" s="109" t="s">
        <v>268</v>
      </c>
      <c r="C26" s="42"/>
      <c r="D26" s="42"/>
      <c r="E26" s="249">
        <f>C26+D26</f>
        <v>0</v>
      </c>
      <c r="F26" s="104" t="s">
        <v>338</v>
      </c>
      <c r="G26" s="42"/>
      <c r="H26" s="42"/>
      <c r="I26" s="253">
        <f t="shared" si="2"/>
        <v>0</v>
      </c>
      <c r="J26" s="393"/>
    </row>
    <row r="27" spans="1:10" ht="12.95" customHeight="1">
      <c r="A27" s="103" t="s">
        <v>26</v>
      </c>
      <c r="B27" s="109" t="s">
        <v>436</v>
      </c>
      <c r="C27" s="42"/>
      <c r="D27" s="42"/>
      <c r="E27" s="249">
        <f>C27+D27</f>
        <v>0</v>
      </c>
      <c r="F27" s="104" t="s">
        <v>339</v>
      </c>
      <c r="G27" s="42"/>
      <c r="H27" s="42"/>
      <c r="I27" s="253">
        <f t="shared" si="2"/>
        <v>0</v>
      </c>
      <c r="J27" s="393"/>
    </row>
    <row r="28" spans="1:10" ht="12.95" customHeight="1" thickBot="1">
      <c r="A28" s="133" t="s">
        <v>27</v>
      </c>
      <c r="B28" s="108" t="s">
        <v>225</v>
      </c>
      <c r="C28" s="89"/>
      <c r="D28" s="89"/>
      <c r="E28" s="250">
        <f>C28+D28</f>
        <v>0</v>
      </c>
      <c r="F28" s="164" t="s">
        <v>465</v>
      </c>
      <c r="G28" s="89">
        <v>7014609</v>
      </c>
      <c r="H28" s="89"/>
      <c r="I28" s="252">
        <f t="shared" si="2"/>
        <v>7014609</v>
      </c>
      <c r="J28" s="393"/>
    </row>
    <row r="29" spans="1:10" ht="24" customHeight="1" thickBot="1">
      <c r="A29" s="106" t="s">
        <v>28</v>
      </c>
      <c r="B29" s="51" t="s">
        <v>351</v>
      </c>
      <c r="C29" s="88">
        <f>+C19+C24+C27+C28</f>
        <v>3768650</v>
      </c>
      <c r="D29" s="88">
        <f>+D19+D24+D27+D28</f>
        <v>24696264</v>
      </c>
      <c r="E29" s="218">
        <f>+E19+E24+E27+E28</f>
        <v>28464914</v>
      </c>
      <c r="F29" s="51" t="s">
        <v>353</v>
      </c>
      <c r="G29" s="88">
        <f>SUM(G19:G28)</f>
        <v>7014609</v>
      </c>
      <c r="H29" s="88">
        <f>SUM(H19:H28)</f>
        <v>0</v>
      </c>
      <c r="I29" s="122">
        <f>SUM(I19:I28)</f>
        <v>7014609</v>
      </c>
      <c r="J29" s="393"/>
    </row>
    <row r="30" spans="1:10" ht="13.5" thickBot="1">
      <c r="A30" s="106" t="s">
        <v>29</v>
      </c>
      <c r="B30" s="112" t="s">
        <v>352</v>
      </c>
      <c r="C30" s="260">
        <f>+C18+C29</f>
        <v>681584744</v>
      </c>
      <c r="D30" s="260">
        <f>+D18+D29</f>
        <v>98377419</v>
      </c>
      <c r="E30" s="261">
        <f>+E18+E29</f>
        <v>779962163</v>
      </c>
      <c r="F30" s="112" t="s">
        <v>354</v>
      </c>
      <c r="G30" s="260">
        <f>+G18+G29</f>
        <v>681584744</v>
      </c>
      <c r="H30" s="260">
        <f>+H18+H29</f>
        <v>98377419</v>
      </c>
      <c r="I30" s="261">
        <f>+I18+I29</f>
        <v>779962163</v>
      </c>
      <c r="J30" s="393"/>
    </row>
    <row r="31" spans="1:10" ht="13.5" thickBot="1">
      <c r="A31" s="106" t="s">
        <v>30</v>
      </c>
      <c r="B31" s="112" t="s">
        <v>91</v>
      </c>
      <c r="C31" s="260" t="str">
        <f>IF(C18-G18&lt;0,G18-C18,"-")</f>
        <v>-</v>
      </c>
      <c r="D31" s="260">
        <f>IF(D18-H18&lt;0,H18-D18,"-")</f>
        <v>24696264</v>
      </c>
      <c r="E31" s="261">
        <f>IF(E18-I18&lt;0,I18-E18,"-")</f>
        <v>21450305</v>
      </c>
      <c r="F31" s="112" t="s">
        <v>92</v>
      </c>
      <c r="G31" s="260">
        <f>IF(C18-G18&gt;0,C18-G18,"-")</f>
        <v>3245959</v>
      </c>
      <c r="H31" s="260" t="str">
        <f>IF(D18-H18&gt;0,D18-H18,"-")</f>
        <v>-</v>
      </c>
      <c r="I31" s="261" t="str">
        <f>IF(E18-I18&gt;0,E18-I18,"-")</f>
        <v>-</v>
      </c>
      <c r="J31" s="393"/>
    </row>
    <row r="32" spans="1:10" ht="13.5" thickBot="1">
      <c r="A32" s="106" t="s">
        <v>31</v>
      </c>
      <c r="B32" s="112" t="s">
        <v>445</v>
      </c>
      <c r="C32" s="260" t="str">
        <f>IF(C30-G30&lt;0,G30-C30,"-")</f>
        <v>-</v>
      </c>
      <c r="D32" s="260" t="str">
        <f>IF(D30-H30&lt;0,H30-D30,"-")</f>
        <v>-</v>
      </c>
      <c r="E32" s="260" t="str">
        <f>IF(E30-I30&lt;0,I30-E30,"-")</f>
        <v>-</v>
      </c>
      <c r="F32" s="112" t="s">
        <v>446</v>
      </c>
      <c r="G32" s="260" t="str">
        <f>IF(C30-G30&gt;0,C30-G30,"-")</f>
        <v>-</v>
      </c>
      <c r="H32" s="260" t="str">
        <f>IF(D30-H30&gt;0,D30-H30,"-")</f>
        <v>-</v>
      </c>
      <c r="I32" s="262" t="str">
        <f>IF(E30-I30&gt;0,E30-I30,"-")</f>
        <v>-</v>
      </c>
      <c r="J32" s="393"/>
    </row>
    <row r="33" spans="2:6" ht="18.75">
      <c r="B33" s="394"/>
      <c r="C33" s="394"/>
      <c r="D33" s="394"/>
      <c r="E33" s="394"/>
      <c r="F33" s="394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view="pageLayout" topLeftCell="C1" zoomScaleSheetLayoutView="115" workbookViewId="0">
      <selection activeCell="I5" sqref="I5"/>
    </sheetView>
  </sheetViews>
  <sheetFormatPr defaultRowHeight="12.75"/>
  <cols>
    <col min="1" max="1" width="6.83203125" style="34" customWidth="1"/>
    <col min="2" max="2" width="49.83203125" style="58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>
      <c r="B1" s="90" t="s">
        <v>90</v>
      </c>
      <c r="C1" s="91"/>
      <c r="D1" s="91"/>
      <c r="E1" s="91"/>
      <c r="F1" s="91"/>
      <c r="G1" s="91"/>
      <c r="H1" s="91"/>
      <c r="I1" s="91"/>
      <c r="J1" s="393" t="s">
        <v>385</v>
      </c>
    </row>
    <row r="2" spans="1:10" ht="14.25" thickBot="1">
      <c r="G2" s="92"/>
      <c r="H2" s="92"/>
      <c r="I2" s="92" t="str">
        <f>'2.1.sz.mell  '!I2</f>
        <v>Forintban!</v>
      </c>
      <c r="J2" s="393"/>
    </row>
    <row r="3" spans="1:10" ht="13.5" customHeight="1" thickBot="1">
      <c r="A3" s="391" t="s">
        <v>48</v>
      </c>
      <c r="B3" s="93" t="s">
        <v>37</v>
      </c>
      <c r="C3" s="94"/>
      <c r="D3" s="216"/>
      <c r="E3" s="216"/>
      <c r="F3" s="93" t="s">
        <v>38</v>
      </c>
      <c r="G3" s="95"/>
      <c r="H3" s="219"/>
      <c r="I3" s="220"/>
      <c r="J3" s="393"/>
    </row>
    <row r="4" spans="1:10" s="96" customFormat="1" ht="24.75" thickBot="1">
      <c r="A4" s="392"/>
      <c r="B4" s="59" t="s">
        <v>41</v>
      </c>
      <c r="C4" s="332" t="str">
        <f>+CONCATENATE('1.1.sz.mell.'!C3," eredeti előirányzat")</f>
        <v>2018. évi eredeti előirányzat</v>
      </c>
      <c r="D4" s="333" t="s">
        <v>495</v>
      </c>
      <c r="E4" s="333" t="s">
        <v>508</v>
      </c>
      <c r="F4" s="334" t="s">
        <v>41</v>
      </c>
      <c r="G4" s="332" t="str">
        <f>+C4</f>
        <v>2018. évi eredeti előirányzat</v>
      </c>
      <c r="H4" s="335" t="str">
        <f>+D4</f>
        <v>Módosítás</v>
      </c>
      <c r="I4" s="336" t="str">
        <f>+E4</f>
        <v xml:space="preserve">II. sz. módosítás </v>
      </c>
      <c r="J4" s="393"/>
    </row>
    <row r="5" spans="1:10" s="96" customFormat="1" ht="13.5" thickBot="1">
      <c r="A5" s="97" t="s">
        <v>355</v>
      </c>
      <c r="B5" s="98" t="s">
        <v>356</v>
      </c>
      <c r="C5" s="99" t="s">
        <v>357</v>
      </c>
      <c r="D5" s="217" t="s">
        <v>359</v>
      </c>
      <c r="E5" s="217" t="s">
        <v>441</v>
      </c>
      <c r="F5" s="98" t="s">
        <v>384</v>
      </c>
      <c r="G5" s="99" t="s">
        <v>361</v>
      </c>
      <c r="H5" s="99" t="s">
        <v>362</v>
      </c>
      <c r="I5" s="259" t="s">
        <v>442</v>
      </c>
      <c r="J5" s="393"/>
    </row>
    <row r="6" spans="1:10" ht="12.95" customHeight="1">
      <c r="A6" s="101" t="s">
        <v>5</v>
      </c>
      <c r="B6" s="102" t="s">
        <v>273</v>
      </c>
      <c r="C6" s="84">
        <v>13865700</v>
      </c>
      <c r="D6" s="84"/>
      <c r="E6" s="247">
        <f>C6+D6</f>
        <v>13865700</v>
      </c>
      <c r="F6" s="102" t="s">
        <v>124</v>
      </c>
      <c r="G6" s="84">
        <v>11093685</v>
      </c>
      <c r="H6" s="223">
        <v>123698933</v>
      </c>
      <c r="I6" s="254">
        <f>G6+H6</f>
        <v>134792618</v>
      </c>
      <c r="J6" s="393"/>
    </row>
    <row r="7" spans="1:10">
      <c r="A7" s="103" t="s">
        <v>6</v>
      </c>
      <c r="B7" s="104" t="s">
        <v>274</v>
      </c>
      <c r="C7" s="85"/>
      <c r="D7" s="85"/>
      <c r="E7" s="247">
        <f t="shared" ref="E7:E16" si="0">C7+D7</f>
        <v>0</v>
      </c>
      <c r="F7" s="104" t="s">
        <v>279</v>
      </c>
      <c r="G7" s="85"/>
      <c r="H7" s="85"/>
      <c r="I7" s="255">
        <f t="shared" ref="I7:I29" si="1">G7+H7</f>
        <v>0</v>
      </c>
      <c r="J7" s="393"/>
    </row>
    <row r="8" spans="1:10" ht="12.95" customHeight="1">
      <c r="A8" s="103" t="s">
        <v>7</v>
      </c>
      <c r="B8" s="104" t="s">
        <v>2</v>
      </c>
      <c r="C8" s="85"/>
      <c r="D8" s="85">
        <v>850000</v>
      </c>
      <c r="E8" s="247">
        <f t="shared" si="0"/>
        <v>850000</v>
      </c>
      <c r="F8" s="104" t="s">
        <v>109</v>
      </c>
      <c r="G8" s="85">
        <v>304681924</v>
      </c>
      <c r="H8" s="85">
        <v>-163789778</v>
      </c>
      <c r="I8" s="255">
        <f t="shared" si="1"/>
        <v>140892146</v>
      </c>
      <c r="J8" s="393"/>
    </row>
    <row r="9" spans="1:10" ht="12.95" customHeight="1">
      <c r="A9" s="103" t="s">
        <v>8</v>
      </c>
      <c r="B9" s="104" t="s">
        <v>275</v>
      </c>
      <c r="C9" s="85"/>
      <c r="D9" s="85"/>
      <c r="E9" s="247">
        <f t="shared" si="0"/>
        <v>0</v>
      </c>
      <c r="F9" s="104" t="s">
        <v>280</v>
      </c>
      <c r="G9" s="85"/>
      <c r="H9" s="85"/>
      <c r="I9" s="255">
        <f t="shared" si="1"/>
        <v>0</v>
      </c>
      <c r="J9" s="393"/>
    </row>
    <row r="10" spans="1:10" ht="12.75" customHeight="1">
      <c r="A10" s="103" t="s">
        <v>9</v>
      </c>
      <c r="B10" s="104" t="s">
        <v>276</v>
      </c>
      <c r="C10" s="85"/>
      <c r="D10" s="85"/>
      <c r="E10" s="247">
        <f t="shared" si="0"/>
        <v>0</v>
      </c>
      <c r="F10" s="104" t="s">
        <v>126</v>
      </c>
      <c r="G10" s="85"/>
      <c r="H10" s="85"/>
      <c r="I10" s="255">
        <f t="shared" si="1"/>
        <v>0</v>
      </c>
      <c r="J10" s="393"/>
    </row>
    <row r="11" spans="1:10" ht="12.95" customHeight="1">
      <c r="A11" s="103" t="s">
        <v>10</v>
      </c>
      <c r="B11" s="104" t="s">
        <v>277</v>
      </c>
      <c r="C11" s="86"/>
      <c r="D11" s="86"/>
      <c r="E11" s="247">
        <f t="shared" si="0"/>
        <v>0</v>
      </c>
      <c r="F11" s="165"/>
      <c r="G11" s="85"/>
      <c r="H11" s="85"/>
      <c r="I11" s="255">
        <f t="shared" si="1"/>
        <v>0</v>
      </c>
      <c r="J11" s="393"/>
    </row>
    <row r="12" spans="1:10" ht="12.95" customHeight="1">
      <c r="A12" s="103" t="s">
        <v>11</v>
      </c>
      <c r="B12" s="30" t="s">
        <v>466</v>
      </c>
      <c r="C12" s="85">
        <v>11654960</v>
      </c>
      <c r="D12" s="85">
        <v>-11654960</v>
      </c>
      <c r="E12" s="247">
        <f t="shared" si="0"/>
        <v>0</v>
      </c>
      <c r="F12" s="165"/>
      <c r="G12" s="85"/>
      <c r="H12" s="85"/>
      <c r="I12" s="255">
        <f t="shared" si="1"/>
        <v>0</v>
      </c>
      <c r="J12" s="393"/>
    </row>
    <row r="13" spans="1:10" ht="12.95" customHeight="1">
      <c r="A13" s="103" t="s">
        <v>12</v>
      </c>
      <c r="B13" s="30"/>
      <c r="C13" s="85"/>
      <c r="D13" s="85"/>
      <c r="E13" s="247">
        <f t="shared" si="0"/>
        <v>0</v>
      </c>
      <c r="F13" s="166"/>
      <c r="G13" s="85"/>
      <c r="H13" s="85"/>
      <c r="I13" s="255">
        <f t="shared" si="1"/>
        <v>0</v>
      </c>
      <c r="J13" s="393"/>
    </row>
    <row r="14" spans="1:10" ht="12.95" customHeight="1">
      <c r="A14" s="103" t="s">
        <v>13</v>
      </c>
      <c r="B14" s="163"/>
      <c r="C14" s="86"/>
      <c r="D14" s="86"/>
      <c r="E14" s="247">
        <f t="shared" si="0"/>
        <v>0</v>
      </c>
      <c r="F14" s="165"/>
      <c r="G14" s="85"/>
      <c r="H14" s="85"/>
      <c r="I14" s="255">
        <f t="shared" si="1"/>
        <v>0</v>
      </c>
      <c r="J14" s="393"/>
    </row>
    <row r="15" spans="1:10">
      <c r="A15" s="103" t="s">
        <v>14</v>
      </c>
      <c r="B15" s="30"/>
      <c r="C15" s="86"/>
      <c r="D15" s="86"/>
      <c r="E15" s="247">
        <f t="shared" si="0"/>
        <v>0</v>
      </c>
      <c r="F15" s="165"/>
      <c r="G15" s="85"/>
      <c r="H15" s="85"/>
      <c r="I15" s="255">
        <f t="shared" si="1"/>
        <v>0</v>
      </c>
      <c r="J15" s="393"/>
    </row>
    <row r="16" spans="1:10" ht="12.95" customHeight="1" thickBot="1">
      <c r="A16" s="133" t="s">
        <v>15</v>
      </c>
      <c r="B16" s="164"/>
      <c r="C16" s="135"/>
      <c r="D16" s="135"/>
      <c r="E16" s="247">
        <f t="shared" si="0"/>
        <v>0</v>
      </c>
      <c r="F16" s="134" t="s">
        <v>35</v>
      </c>
      <c r="G16" s="221"/>
      <c r="H16" s="221"/>
      <c r="I16" s="256">
        <f t="shared" si="1"/>
        <v>0</v>
      </c>
      <c r="J16" s="393"/>
    </row>
    <row r="17" spans="1:10" ht="15.95" customHeight="1" thickBot="1">
      <c r="A17" s="106" t="s">
        <v>16</v>
      </c>
      <c r="B17" s="51" t="s">
        <v>287</v>
      </c>
      <c r="C17" s="88">
        <f>+C6+C8+C9+C11+C12+C13+C14+C15+C16</f>
        <v>25520660</v>
      </c>
      <c r="D17" s="88">
        <f>+D6+D8+D9+D11+D12+D13+D14+D15+D16</f>
        <v>-10804960</v>
      </c>
      <c r="E17" s="88">
        <f>+E6+E8+E9+E11+E12+E13+E14+E15+E16</f>
        <v>14715700</v>
      </c>
      <c r="F17" s="51" t="s">
        <v>288</v>
      </c>
      <c r="G17" s="88">
        <f>+G6+G8+G10+G11+G12+G13+G14+G15+G16</f>
        <v>315775609</v>
      </c>
      <c r="H17" s="88">
        <f>+H6+H8+H10+H11+H12+H13+H14+H15+H16</f>
        <v>-40090845</v>
      </c>
      <c r="I17" s="122">
        <f>+I6+I8+I10+I11+I12+I13+I14+I15+I16</f>
        <v>275684764</v>
      </c>
      <c r="J17" s="393"/>
    </row>
    <row r="18" spans="1:10" ht="12.95" customHeight="1">
      <c r="A18" s="101" t="s">
        <v>17</v>
      </c>
      <c r="B18" s="114" t="s">
        <v>142</v>
      </c>
      <c r="C18" s="121">
        <f>+C19+C20+C21+C22+C23</f>
        <v>290254949</v>
      </c>
      <c r="D18" s="121">
        <f>+D19+D20+D21+D22+D23</f>
        <v>-29285885</v>
      </c>
      <c r="E18" s="121">
        <f>+E19+E20+E21+E22+E23</f>
        <v>260969064</v>
      </c>
      <c r="F18" s="109" t="s">
        <v>113</v>
      </c>
      <c r="G18" s="222"/>
      <c r="H18" s="222"/>
      <c r="I18" s="257">
        <f t="shared" si="1"/>
        <v>0</v>
      </c>
      <c r="J18" s="393"/>
    </row>
    <row r="19" spans="1:10" ht="12.95" customHeight="1">
      <c r="A19" s="103" t="s">
        <v>18</v>
      </c>
      <c r="B19" s="115" t="s">
        <v>131</v>
      </c>
      <c r="C19" s="42">
        <v>290254949</v>
      </c>
      <c r="D19" s="42">
        <v>-29285885</v>
      </c>
      <c r="E19" s="249">
        <f t="shared" ref="E19:E29" si="2">C19+D19</f>
        <v>260969064</v>
      </c>
      <c r="F19" s="109" t="s">
        <v>116</v>
      </c>
      <c r="G19" s="42"/>
      <c r="H19" s="42"/>
      <c r="I19" s="253">
        <f t="shared" si="1"/>
        <v>0</v>
      </c>
      <c r="J19" s="393"/>
    </row>
    <row r="20" spans="1:10" ht="12.95" customHeight="1">
      <c r="A20" s="101" t="s">
        <v>19</v>
      </c>
      <c r="B20" s="115" t="s">
        <v>132</v>
      </c>
      <c r="C20" s="42"/>
      <c r="D20" s="42"/>
      <c r="E20" s="249">
        <f t="shared" si="2"/>
        <v>0</v>
      </c>
      <c r="F20" s="109" t="s">
        <v>87</v>
      </c>
      <c r="G20" s="42"/>
      <c r="H20" s="42"/>
      <c r="I20" s="253">
        <f t="shared" si="1"/>
        <v>0</v>
      </c>
      <c r="J20" s="393"/>
    </row>
    <row r="21" spans="1:10" ht="12.95" customHeight="1">
      <c r="A21" s="103" t="s">
        <v>20</v>
      </c>
      <c r="B21" s="115" t="s">
        <v>133</v>
      </c>
      <c r="C21" s="42"/>
      <c r="D21" s="42"/>
      <c r="E21" s="249">
        <f t="shared" si="2"/>
        <v>0</v>
      </c>
      <c r="F21" s="109" t="s">
        <v>88</v>
      </c>
      <c r="G21" s="42"/>
      <c r="H21" s="42"/>
      <c r="I21" s="253">
        <f t="shared" si="1"/>
        <v>0</v>
      </c>
      <c r="J21" s="393"/>
    </row>
    <row r="22" spans="1:10" ht="12.95" customHeight="1">
      <c r="A22" s="101" t="s">
        <v>21</v>
      </c>
      <c r="B22" s="115" t="s">
        <v>134</v>
      </c>
      <c r="C22" s="42"/>
      <c r="D22" s="42"/>
      <c r="E22" s="249">
        <f t="shared" si="2"/>
        <v>0</v>
      </c>
      <c r="F22" s="108" t="s">
        <v>130</v>
      </c>
      <c r="G22" s="42"/>
      <c r="H22" s="42"/>
      <c r="I22" s="253">
        <f t="shared" si="1"/>
        <v>0</v>
      </c>
      <c r="J22" s="393"/>
    </row>
    <row r="23" spans="1:10" ht="12.95" customHeight="1">
      <c r="A23" s="103" t="s">
        <v>22</v>
      </c>
      <c r="B23" s="116" t="s">
        <v>135</v>
      </c>
      <c r="C23" s="42"/>
      <c r="D23" s="42"/>
      <c r="E23" s="249">
        <f t="shared" si="2"/>
        <v>0</v>
      </c>
      <c r="F23" s="109" t="s">
        <v>117</v>
      </c>
      <c r="G23" s="42"/>
      <c r="H23" s="42"/>
      <c r="I23" s="253">
        <f t="shared" si="1"/>
        <v>0</v>
      </c>
      <c r="J23" s="393"/>
    </row>
    <row r="24" spans="1:10" ht="12.95" customHeight="1">
      <c r="A24" s="101" t="s">
        <v>23</v>
      </c>
      <c r="B24" s="117" t="s">
        <v>136</v>
      </c>
      <c r="C24" s="111">
        <f>+C25+C26+C27+C28+C29</f>
        <v>0</v>
      </c>
      <c r="D24" s="111">
        <f>+D25+D26+D27+D28+D29</f>
        <v>0</v>
      </c>
      <c r="E24" s="111">
        <f>+E25+E26+E27+E28+E29</f>
        <v>0</v>
      </c>
      <c r="F24" s="118" t="s">
        <v>115</v>
      </c>
      <c r="G24" s="42"/>
      <c r="H24" s="42"/>
      <c r="I24" s="253">
        <f t="shared" si="1"/>
        <v>0</v>
      </c>
      <c r="J24" s="393"/>
    </row>
    <row r="25" spans="1:10" ht="12.95" customHeight="1">
      <c r="A25" s="103" t="s">
        <v>24</v>
      </c>
      <c r="B25" s="116" t="s">
        <v>137</v>
      </c>
      <c r="C25" s="42"/>
      <c r="D25" s="42"/>
      <c r="E25" s="249">
        <f t="shared" si="2"/>
        <v>0</v>
      </c>
      <c r="F25" s="118" t="s">
        <v>281</v>
      </c>
      <c r="G25" s="42"/>
      <c r="H25" s="42"/>
      <c r="I25" s="253">
        <f t="shared" si="1"/>
        <v>0</v>
      </c>
      <c r="J25" s="393"/>
    </row>
    <row r="26" spans="1:10" ht="12.95" customHeight="1">
      <c r="A26" s="101" t="s">
        <v>25</v>
      </c>
      <c r="B26" s="116" t="s">
        <v>138</v>
      </c>
      <c r="C26" s="42"/>
      <c r="D26" s="42"/>
      <c r="E26" s="249">
        <f t="shared" si="2"/>
        <v>0</v>
      </c>
      <c r="F26" s="113"/>
      <c r="G26" s="42"/>
      <c r="H26" s="42"/>
      <c r="I26" s="253">
        <f t="shared" si="1"/>
        <v>0</v>
      </c>
      <c r="J26" s="393"/>
    </row>
    <row r="27" spans="1:10" ht="12.95" customHeight="1">
      <c r="A27" s="103" t="s">
        <v>26</v>
      </c>
      <c r="B27" s="115" t="s">
        <v>139</v>
      </c>
      <c r="C27" s="42"/>
      <c r="D27" s="42"/>
      <c r="E27" s="249">
        <f t="shared" si="2"/>
        <v>0</v>
      </c>
      <c r="F27" s="49"/>
      <c r="G27" s="42"/>
      <c r="H27" s="42"/>
      <c r="I27" s="253">
        <f t="shared" si="1"/>
        <v>0</v>
      </c>
      <c r="J27" s="393"/>
    </row>
    <row r="28" spans="1:10" ht="12.95" customHeight="1">
      <c r="A28" s="101" t="s">
        <v>27</v>
      </c>
      <c r="B28" s="119" t="s">
        <v>140</v>
      </c>
      <c r="C28" s="42"/>
      <c r="D28" s="42"/>
      <c r="E28" s="249">
        <f t="shared" si="2"/>
        <v>0</v>
      </c>
      <c r="F28" s="30"/>
      <c r="G28" s="42"/>
      <c r="H28" s="42"/>
      <c r="I28" s="253">
        <f t="shared" si="1"/>
        <v>0</v>
      </c>
      <c r="J28" s="393"/>
    </row>
    <row r="29" spans="1:10" ht="12.95" customHeight="1" thickBot="1">
      <c r="A29" s="103" t="s">
        <v>28</v>
      </c>
      <c r="B29" s="120" t="s">
        <v>141</v>
      </c>
      <c r="C29" s="42"/>
      <c r="D29" s="42"/>
      <c r="E29" s="249">
        <f t="shared" si="2"/>
        <v>0</v>
      </c>
      <c r="F29" s="49"/>
      <c r="G29" s="42"/>
      <c r="H29" s="42"/>
      <c r="I29" s="253">
        <f t="shared" si="1"/>
        <v>0</v>
      </c>
      <c r="J29" s="393"/>
    </row>
    <row r="30" spans="1:10" ht="21.75" customHeight="1" thickBot="1">
      <c r="A30" s="106" t="s">
        <v>29</v>
      </c>
      <c r="B30" s="51" t="s">
        <v>278</v>
      </c>
      <c r="C30" s="88">
        <f>+C18+C24</f>
        <v>290254949</v>
      </c>
      <c r="D30" s="88">
        <f>+D18+D24</f>
        <v>-29285885</v>
      </c>
      <c r="E30" s="88">
        <f>+E18+E24</f>
        <v>260969064</v>
      </c>
      <c r="F30" s="51" t="s">
        <v>282</v>
      </c>
      <c r="G30" s="88">
        <f>SUM(G18:G29)</f>
        <v>0</v>
      </c>
      <c r="H30" s="88">
        <f>SUM(H18:H29)</f>
        <v>0</v>
      </c>
      <c r="I30" s="122">
        <f>SUM(I18:I29)</f>
        <v>0</v>
      </c>
      <c r="J30" s="393"/>
    </row>
    <row r="31" spans="1:10" ht="13.5" thickBot="1">
      <c r="A31" s="106" t="s">
        <v>30</v>
      </c>
      <c r="B31" s="112" t="s">
        <v>283</v>
      </c>
      <c r="C31" s="260">
        <f>+C17+C30</f>
        <v>315775609</v>
      </c>
      <c r="D31" s="260">
        <f>+D17+D30</f>
        <v>-40090845</v>
      </c>
      <c r="E31" s="261">
        <f>+E17+E30</f>
        <v>275684764</v>
      </c>
      <c r="F31" s="112" t="s">
        <v>284</v>
      </c>
      <c r="G31" s="260">
        <f>+G17+G30</f>
        <v>315775609</v>
      </c>
      <c r="H31" s="260">
        <f>+H17+H30</f>
        <v>-40090845</v>
      </c>
      <c r="I31" s="261">
        <f>+I17+I30</f>
        <v>275684764</v>
      </c>
      <c r="J31" s="393"/>
    </row>
    <row r="32" spans="1:10" ht="13.5" thickBot="1">
      <c r="A32" s="106" t="s">
        <v>31</v>
      </c>
      <c r="B32" s="112" t="s">
        <v>91</v>
      </c>
      <c r="C32" s="260">
        <f>IF(C17-G17&lt;0,G17-C17,"-")</f>
        <v>290254949</v>
      </c>
      <c r="D32" s="260" t="str">
        <f>IF(D17-H17&lt;0,H17-D17,"-")</f>
        <v>-</v>
      </c>
      <c r="E32" s="261">
        <f>IF(E17-I17&lt;0,I17-E17,"-")</f>
        <v>260969064</v>
      </c>
      <c r="F32" s="112" t="s">
        <v>92</v>
      </c>
      <c r="G32" s="260" t="str">
        <f>IF(C17-G17&gt;0,C17-G17,"-")</f>
        <v>-</v>
      </c>
      <c r="H32" s="260">
        <f>IF(D17-H17&gt;0,D17-H17,"-")</f>
        <v>29285885</v>
      </c>
      <c r="I32" s="261" t="str">
        <f>IF(E17-I17&gt;0,E17-I17,"-")</f>
        <v>-</v>
      </c>
      <c r="J32" s="393"/>
    </row>
    <row r="33" spans="1:10" ht="13.5" thickBot="1">
      <c r="A33" s="106" t="s">
        <v>32</v>
      </c>
      <c r="B33" s="112" t="s">
        <v>445</v>
      </c>
      <c r="C33" s="260" t="str">
        <f>IF(C31-G31&lt;0,G31-C31,"-")</f>
        <v>-</v>
      </c>
      <c r="D33" s="260" t="str">
        <f>IF(D31-H31&lt;0,H31-D31,"-")</f>
        <v>-</v>
      </c>
      <c r="E33" s="260" t="str">
        <f>IF(E31-I31&lt;0,I31-E31,"-")</f>
        <v>-</v>
      </c>
      <c r="F33" s="112" t="s">
        <v>446</v>
      </c>
      <c r="G33" s="260" t="str">
        <f>IF(C31-G31&gt;0,C31-G31,"-")</f>
        <v>-</v>
      </c>
      <c r="H33" s="260" t="str">
        <f>IF(D31-H31&gt;0,D31-H31,"-")</f>
        <v>-</v>
      </c>
      <c r="I33" s="262" t="str">
        <f>IF(E31-I31&gt;0,E31-I31,"-")</f>
        <v>-</v>
      </c>
      <c r="J33" s="393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topLeftCell="A13" workbookViewId="0">
      <selection activeCell="E14" sqref="E14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24" t="s">
        <v>440</v>
      </c>
      <c r="B1" s="64"/>
      <c r="C1" s="64"/>
      <c r="D1" s="64"/>
      <c r="E1" s="225" t="s">
        <v>86</v>
      </c>
    </row>
    <row r="2" spans="1:5">
      <c r="A2" s="64"/>
      <c r="B2" s="64"/>
      <c r="C2" s="64"/>
      <c r="D2" s="64"/>
      <c r="E2" s="64"/>
    </row>
    <row r="3" spans="1:5">
      <c r="A3" s="226"/>
      <c r="B3" s="227"/>
      <c r="C3" s="226"/>
      <c r="D3" s="228"/>
      <c r="E3" s="227"/>
    </row>
    <row r="4" spans="1:5" ht="15.75">
      <c r="A4" s="66" t="str">
        <f>+ÖSSZEFÜGGÉSEK!A6</f>
        <v>2018. évi eredeti előirányzat BEVÉTELEK</v>
      </c>
      <c r="B4" s="229"/>
      <c r="C4" s="230"/>
      <c r="D4" s="228"/>
      <c r="E4" s="227"/>
    </row>
    <row r="5" spans="1:5">
      <c r="A5" s="226"/>
      <c r="B5" s="227"/>
      <c r="C5" s="226"/>
      <c r="D5" s="228"/>
      <c r="E5" s="227"/>
    </row>
    <row r="6" spans="1:5">
      <c r="A6" s="226" t="s">
        <v>406</v>
      </c>
      <c r="B6" s="227">
        <f>+'1.1.sz.mell.'!C63</f>
        <v>703336754</v>
      </c>
      <c r="C6" s="226" t="s">
        <v>386</v>
      </c>
      <c r="D6" s="228">
        <f>+'2.1.sz.mell  '!C18+'2.2.sz.mell  '!C17</f>
        <v>703336754</v>
      </c>
      <c r="E6" s="227">
        <f>+B6-D6</f>
        <v>0</v>
      </c>
    </row>
    <row r="7" spans="1:5">
      <c r="A7" s="226" t="s">
        <v>422</v>
      </c>
      <c r="B7" s="227">
        <f>+'1.1.sz.mell.'!C87</f>
        <v>294023599</v>
      </c>
      <c r="C7" s="226" t="s">
        <v>392</v>
      </c>
      <c r="D7" s="228">
        <f>+'2.1.sz.mell  '!C29+'2.2.sz.mell  '!C30</f>
        <v>294023599</v>
      </c>
      <c r="E7" s="227">
        <f>+B7-D7</f>
        <v>0</v>
      </c>
    </row>
    <row r="8" spans="1:5">
      <c r="A8" s="226" t="s">
        <v>423</v>
      </c>
      <c r="B8" s="227">
        <f>+'1.1.sz.mell.'!C88</f>
        <v>997360353</v>
      </c>
      <c r="C8" s="226" t="s">
        <v>393</v>
      </c>
      <c r="D8" s="228">
        <f>+'2.1.sz.mell  '!C30+'2.2.sz.mell  '!C31</f>
        <v>997360353</v>
      </c>
      <c r="E8" s="227">
        <f>+B8-D8</f>
        <v>0</v>
      </c>
    </row>
    <row r="9" spans="1:5">
      <c r="A9" s="226"/>
      <c r="B9" s="227"/>
      <c r="C9" s="226"/>
      <c r="D9" s="228"/>
      <c r="E9" s="227"/>
    </row>
    <row r="10" spans="1:5" ht="15.75">
      <c r="A10" s="66" t="str">
        <f>+ÖSSZEFÜGGÉSEK!A13</f>
        <v>2018. évi előirányzat módosítások BEVÉTELEK</v>
      </c>
      <c r="B10" s="229"/>
      <c r="C10" s="230"/>
      <c r="D10" s="228"/>
      <c r="E10" s="227"/>
    </row>
    <row r="11" spans="1:5">
      <c r="A11" s="226"/>
      <c r="B11" s="227"/>
      <c r="C11" s="226"/>
      <c r="D11" s="228"/>
      <c r="E11" s="227"/>
    </row>
    <row r="12" spans="1:5">
      <c r="A12" s="226" t="s">
        <v>407</v>
      </c>
      <c r="B12" s="227">
        <f>+'1.1.sz.mell.'!F63</f>
        <v>62876195</v>
      </c>
      <c r="C12" s="226" t="s">
        <v>387</v>
      </c>
      <c r="D12" s="228">
        <f>+'2.1.sz.mell  '!D18+'2.2.sz.mell  '!D17</f>
        <v>62876195</v>
      </c>
      <c r="E12" s="227">
        <f>+B12-D12</f>
        <v>0</v>
      </c>
    </row>
    <row r="13" spans="1:5">
      <c r="A13" s="226" t="s">
        <v>408</v>
      </c>
      <c r="B13" s="227">
        <f>+'1.1.sz.mell.'!F87</f>
        <v>-4589621</v>
      </c>
      <c r="C13" s="226" t="s">
        <v>394</v>
      </c>
      <c r="D13" s="228">
        <f>+'2.1.sz.mell  '!D29+'2.2.sz.mell  '!D30</f>
        <v>-4589621</v>
      </c>
      <c r="E13" s="227">
        <f>+B13-D13</f>
        <v>0</v>
      </c>
    </row>
    <row r="14" spans="1:5">
      <c r="A14" s="226" t="s">
        <v>409</v>
      </c>
      <c r="B14" s="227">
        <f>+'1.1.sz.mell.'!F88</f>
        <v>58286574</v>
      </c>
      <c r="C14" s="226" t="s">
        <v>395</v>
      </c>
      <c r="D14" s="228">
        <f>+'2.1.sz.mell  '!D30+'2.2.sz.mell  '!D31</f>
        <v>58286574</v>
      </c>
      <c r="E14" s="227">
        <f>+B14-D14</f>
        <v>0</v>
      </c>
    </row>
    <row r="15" spans="1:5">
      <c r="A15" s="226"/>
      <c r="B15" s="227"/>
      <c r="C15" s="226"/>
      <c r="D15" s="228"/>
      <c r="E15" s="227"/>
    </row>
    <row r="16" spans="1:5" ht="14.25">
      <c r="A16" s="231" t="str">
        <f>+ÖSSZEFÜGGÉSEK!A19</f>
        <v>2018. módosítás utáni módosított előrirányzatok BEVÉTELEK</v>
      </c>
      <c r="B16" s="65"/>
      <c r="C16" s="230"/>
      <c r="D16" s="228"/>
      <c r="E16" s="227"/>
    </row>
    <row r="17" spans="1:5">
      <c r="A17" s="226"/>
      <c r="B17" s="227"/>
      <c r="C17" s="226"/>
      <c r="D17" s="228"/>
      <c r="E17" s="227"/>
    </row>
    <row r="18" spans="1:5">
      <c r="A18" s="226" t="s">
        <v>410</v>
      </c>
      <c r="B18" s="227">
        <f>+'1.1.sz.mell.'!G63</f>
        <v>766212949</v>
      </c>
      <c r="C18" s="226" t="s">
        <v>388</v>
      </c>
      <c r="D18" s="228">
        <f>+'2.1.sz.mell  '!E18+'2.2.sz.mell  '!E17</f>
        <v>766212949</v>
      </c>
      <c r="E18" s="227">
        <f>+B18-D18</f>
        <v>0</v>
      </c>
    </row>
    <row r="19" spans="1:5">
      <c r="A19" s="226" t="s">
        <v>411</v>
      </c>
      <c r="B19" s="227">
        <f>+'1.1.sz.mell.'!G87</f>
        <v>289433978</v>
      </c>
      <c r="C19" s="226" t="s">
        <v>396</v>
      </c>
      <c r="D19" s="228">
        <f>+'2.1.sz.mell  '!E29+'2.2.sz.mell  '!E30</f>
        <v>289433978</v>
      </c>
      <c r="E19" s="227">
        <f>+B19-D19</f>
        <v>0</v>
      </c>
    </row>
    <row r="20" spans="1:5">
      <c r="A20" s="226" t="s">
        <v>412</v>
      </c>
      <c r="B20" s="227">
        <f>+'1.1.sz.mell.'!G88</f>
        <v>1055646927</v>
      </c>
      <c r="C20" s="226" t="s">
        <v>397</v>
      </c>
      <c r="D20" s="228">
        <f>+'2.1.sz.mell  '!E30+'2.2.sz.mell  '!E31</f>
        <v>1055646927</v>
      </c>
      <c r="E20" s="227">
        <f>+B20-D20</f>
        <v>0</v>
      </c>
    </row>
    <row r="21" spans="1:5">
      <c r="A21" s="226"/>
      <c r="B21" s="227"/>
      <c r="C21" s="226"/>
      <c r="D21" s="228"/>
      <c r="E21" s="227"/>
    </row>
    <row r="22" spans="1:5" ht="15.75">
      <c r="A22" s="66" t="str">
        <f>+ÖSSZEFÜGGÉSEK!A25</f>
        <v>2018. évi eredeti előirányzat KIADÁSOK</v>
      </c>
      <c r="B22" s="229"/>
      <c r="C22" s="230"/>
      <c r="D22" s="228"/>
      <c r="E22" s="227"/>
    </row>
    <row r="23" spans="1:5">
      <c r="A23" s="226"/>
      <c r="B23" s="227"/>
      <c r="C23" s="226"/>
      <c r="D23" s="228"/>
      <c r="E23" s="227"/>
    </row>
    <row r="24" spans="1:5">
      <c r="A24" s="226" t="s">
        <v>424</v>
      </c>
      <c r="B24" s="227">
        <f>+'1.1.sz.mell.'!C130</f>
        <v>990345744</v>
      </c>
      <c r="C24" s="226" t="s">
        <v>389</v>
      </c>
      <c r="D24" s="228">
        <f>+'2.1.sz.mell  '!G18+'2.2.sz.mell  '!G17</f>
        <v>990345744</v>
      </c>
      <c r="E24" s="227">
        <f>+B24-D24</f>
        <v>0</v>
      </c>
    </row>
    <row r="25" spans="1:5">
      <c r="A25" s="226" t="s">
        <v>414</v>
      </c>
      <c r="B25" s="227">
        <f>+'1.1.sz.mell.'!C155</f>
        <v>7014609</v>
      </c>
      <c r="C25" s="226" t="s">
        <v>398</v>
      </c>
      <c r="D25" s="228">
        <f>+'2.1.sz.mell  '!G29+'2.2.sz.mell  '!G30</f>
        <v>7014609</v>
      </c>
      <c r="E25" s="227">
        <f>+B25-D25</f>
        <v>0</v>
      </c>
    </row>
    <row r="26" spans="1:5">
      <c r="A26" s="226" t="s">
        <v>415</v>
      </c>
      <c r="B26" s="227">
        <f>+'1.1.sz.mell.'!C156</f>
        <v>997360353</v>
      </c>
      <c r="C26" s="226" t="s">
        <v>399</v>
      </c>
      <c r="D26" s="228">
        <f>+'2.1.sz.mell  '!G30+'2.2.sz.mell  '!G31</f>
        <v>997360353</v>
      </c>
      <c r="E26" s="227">
        <f>+B26-D26</f>
        <v>0</v>
      </c>
    </row>
    <row r="27" spans="1:5">
      <c r="A27" s="226"/>
      <c r="B27" s="227"/>
      <c r="C27" s="226"/>
      <c r="D27" s="228"/>
      <c r="E27" s="227"/>
    </row>
    <row r="28" spans="1:5" ht="15.75">
      <c r="A28" s="66" t="str">
        <f>+ÖSSZEFÜGGÉSEK!A31</f>
        <v>2018. évi előirányzat módosítások KIADÁSOK</v>
      </c>
      <c r="B28" s="229"/>
      <c r="C28" s="230"/>
      <c r="D28" s="228"/>
      <c r="E28" s="227"/>
    </row>
    <row r="29" spans="1:5">
      <c r="A29" s="226"/>
      <c r="B29" s="227"/>
      <c r="C29" s="226"/>
      <c r="D29" s="228"/>
      <c r="E29" s="227"/>
    </row>
    <row r="30" spans="1:5">
      <c r="A30" s="226" t="s">
        <v>416</v>
      </c>
      <c r="B30" s="227">
        <f>+'1.1.sz.mell.'!F130</f>
        <v>58286574</v>
      </c>
      <c r="C30" s="226" t="s">
        <v>390</v>
      </c>
      <c r="D30" s="228">
        <f>+'2.1.sz.mell  '!H18+'2.2.sz.mell  '!H17</f>
        <v>58286574</v>
      </c>
      <c r="E30" s="227">
        <f>+B30-D30</f>
        <v>0</v>
      </c>
    </row>
    <row r="31" spans="1:5">
      <c r="A31" s="226" t="s">
        <v>417</v>
      </c>
      <c r="B31" s="227">
        <f>+'1.1.sz.mell.'!F155</f>
        <v>0</v>
      </c>
      <c r="C31" s="226" t="s">
        <v>400</v>
      </c>
      <c r="D31" s="228">
        <f>+'2.1.sz.mell  '!H29+'2.2.sz.mell  '!H30</f>
        <v>0</v>
      </c>
      <c r="E31" s="227">
        <f>+B31-D31</f>
        <v>0</v>
      </c>
    </row>
    <row r="32" spans="1:5">
      <c r="A32" s="226" t="s">
        <v>418</v>
      </c>
      <c r="B32" s="227">
        <f>+'1.1.sz.mell.'!F156</f>
        <v>58286574</v>
      </c>
      <c r="C32" s="226" t="s">
        <v>401</v>
      </c>
      <c r="D32" s="228">
        <f>+'2.1.sz.mell  '!H30+'2.2.sz.mell  '!H31</f>
        <v>58286574</v>
      </c>
      <c r="E32" s="227">
        <f>+B32-D32</f>
        <v>0</v>
      </c>
    </row>
    <row r="33" spans="1:5">
      <c r="A33" s="226"/>
      <c r="B33" s="227"/>
      <c r="C33" s="226"/>
      <c r="D33" s="228"/>
      <c r="E33" s="227"/>
    </row>
    <row r="34" spans="1:5" ht="15.75">
      <c r="A34" s="232" t="str">
        <f>+ÖSSZEFÜGGÉSEK!A37</f>
        <v>2018. módosítás utáni módosított előirányzatok KIADÁSOK</v>
      </c>
      <c r="B34" s="229"/>
      <c r="C34" s="230"/>
      <c r="D34" s="228"/>
      <c r="E34" s="227"/>
    </row>
    <row r="35" spans="1:5">
      <c r="A35" s="226"/>
      <c r="B35" s="227"/>
      <c r="C35" s="226"/>
      <c r="D35" s="228"/>
      <c r="E35" s="227"/>
    </row>
    <row r="36" spans="1:5">
      <c r="A36" s="226" t="s">
        <v>419</v>
      </c>
      <c r="B36" s="227">
        <f>+'1.1.sz.mell.'!G130</f>
        <v>1048632318</v>
      </c>
      <c r="C36" s="226" t="s">
        <v>391</v>
      </c>
      <c r="D36" s="228">
        <f>+'2.1.sz.mell  '!I18+'2.2.sz.mell  '!I17</f>
        <v>1048632318</v>
      </c>
      <c r="E36" s="227">
        <f>+B36-D36</f>
        <v>0</v>
      </c>
    </row>
    <row r="37" spans="1:5">
      <c r="A37" s="226" t="s">
        <v>420</v>
      </c>
      <c r="B37" s="227">
        <f>+'1.1.sz.mell.'!G155</f>
        <v>7014609</v>
      </c>
      <c r="C37" s="226" t="s">
        <v>402</v>
      </c>
      <c r="D37" s="228">
        <f>+'2.1.sz.mell  '!I29+'2.2.sz.mell  '!I30</f>
        <v>7014609</v>
      </c>
      <c r="E37" s="227">
        <f>+B37-D37</f>
        <v>0</v>
      </c>
    </row>
    <row r="38" spans="1:5">
      <c r="A38" s="226" t="s">
        <v>425</v>
      </c>
      <c r="B38" s="227">
        <f>+'1.1.sz.mell.'!G156</f>
        <v>1055646927</v>
      </c>
      <c r="C38" s="226" t="s">
        <v>403</v>
      </c>
      <c r="D38" s="228">
        <f>+'2.1.sz.mell  '!I30+'2.2.sz.mell  '!I31</f>
        <v>1055646927</v>
      </c>
      <c r="E38" s="227">
        <f>+B38-D38</f>
        <v>0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I23"/>
  <sheetViews>
    <sheetView view="pageLayout" topLeftCell="A6" workbookViewId="0">
      <selection activeCell="F24" sqref="F24"/>
    </sheetView>
  </sheetViews>
  <sheetFormatPr defaultRowHeight="12.75"/>
  <cols>
    <col min="1" max="1" width="38.83203125" style="28" customWidth="1"/>
    <col min="2" max="8" width="15.83203125" style="27" customWidth="1"/>
    <col min="9" max="9" width="15.83203125" style="34" customWidth="1"/>
    <col min="10" max="11" width="12.83203125" style="27" customWidth="1"/>
    <col min="12" max="12" width="13.83203125" style="27" customWidth="1"/>
    <col min="13" max="16384" width="9.33203125" style="27"/>
  </cols>
  <sheetData>
    <row r="1" spans="1:9" ht="25.5" customHeight="1">
      <c r="A1" s="395" t="s">
        <v>0</v>
      </c>
      <c r="B1" s="395"/>
      <c r="C1" s="395"/>
      <c r="D1" s="395"/>
      <c r="E1" s="395"/>
      <c r="F1" s="395"/>
      <c r="G1" s="395"/>
      <c r="H1" s="395"/>
      <c r="I1" s="395"/>
    </row>
    <row r="2" spans="1:9" ht="22.5" customHeight="1" thickBot="1">
      <c r="A2" s="58"/>
      <c r="B2" s="34"/>
      <c r="C2" s="34"/>
      <c r="D2" s="34"/>
      <c r="E2" s="34"/>
      <c r="F2" s="34"/>
      <c r="G2" s="34"/>
      <c r="H2" s="34"/>
      <c r="I2" s="31" t="str">
        <f>'2.2.sz.mell  '!I2</f>
        <v>Forintban!</v>
      </c>
    </row>
    <row r="3" spans="1:9" s="29" customFormat="1" ht="44.25" customHeight="1" thickBot="1">
      <c r="A3" s="59" t="s">
        <v>44</v>
      </c>
      <c r="B3" s="60" t="s">
        <v>45</v>
      </c>
      <c r="C3" s="60" t="s">
        <v>46</v>
      </c>
      <c r="D3" s="60" t="str">
        <f>+CONCATENATE("Felhasználás   ",LEFT(ÖSSZEFÜGGÉSEK!A6,4)-1,". XII. 31-ig")</f>
        <v>Felhasználás   2017. XII. 31-ig</v>
      </c>
      <c r="E3" s="60" t="str">
        <f>+CONCATENATE(LEFT(ÖSSZEFÜGGÉSEK!A6,4),". évi",CHAR(10),"eredeti előirányzat")</f>
        <v>2018. évi
eredeti előirányzat</v>
      </c>
      <c r="F3" s="335" t="s">
        <v>451</v>
      </c>
      <c r="G3" s="335" t="s">
        <v>514</v>
      </c>
      <c r="H3" s="335" t="s">
        <v>452</v>
      </c>
      <c r="I3" s="319" t="s">
        <v>509</v>
      </c>
    </row>
    <row r="4" spans="1:9" s="34" customFormat="1" ht="12" customHeight="1" thickBot="1">
      <c r="A4" s="32" t="s">
        <v>355</v>
      </c>
      <c r="B4" s="33" t="s">
        <v>356</v>
      </c>
      <c r="C4" s="33" t="s">
        <v>357</v>
      </c>
      <c r="D4" s="33" t="s">
        <v>359</v>
      </c>
      <c r="E4" s="33" t="s">
        <v>358</v>
      </c>
      <c r="F4" s="33" t="s">
        <v>360</v>
      </c>
      <c r="G4" s="33" t="s">
        <v>361</v>
      </c>
      <c r="H4" s="337" t="s">
        <v>454</v>
      </c>
      <c r="I4" s="338" t="s">
        <v>453</v>
      </c>
    </row>
    <row r="5" spans="1:9" ht="15.95" customHeight="1">
      <c r="A5" s="186" t="s">
        <v>496</v>
      </c>
      <c r="B5" s="21">
        <v>6996366</v>
      </c>
      <c r="C5" s="188" t="s">
        <v>497</v>
      </c>
      <c r="D5" s="21">
        <v>3149981</v>
      </c>
      <c r="E5" s="21">
        <v>3846385</v>
      </c>
      <c r="F5" s="21"/>
      <c r="G5" s="21">
        <v>0</v>
      </c>
      <c r="H5" s="21">
        <f>F5+G5</f>
        <v>0</v>
      </c>
      <c r="I5" s="35">
        <f>E5+H5</f>
        <v>3846385</v>
      </c>
    </row>
    <row r="6" spans="1:9" ht="15.95" customHeight="1">
      <c r="A6" s="186" t="s">
        <v>498</v>
      </c>
      <c r="B6" s="21">
        <v>2000000</v>
      </c>
      <c r="C6" s="188" t="s">
        <v>499</v>
      </c>
      <c r="D6" s="21"/>
      <c r="E6" s="21">
        <v>2000000</v>
      </c>
      <c r="F6" s="21"/>
      <c r="G6" s="21"/>
      <c r="H6" s="21">
        <f>F6+G6</f>
        <v>0</v>
      </c>
      <c r="I6" s="35">
        <f>E6+H6</f>
        <v>2000000</v>
      </c>
    </row>
    <row r="7" spans="1:9" ht="15.95" customHeight="1">
      <c r="A7" s="186" t="s">
        <v>500</v>
      </c>
      <c r="B7" s="21">
        <v>127000</v>
      </c>
      <c r="C7" s="188" t="s">
        <v>499</v>
      </c>
      <c r="D7" s="21"/>
      <c r="E7" s="21">
        <v>127000</v>
      </c>
      <c r="F7" s="21"/>
      <c r="G7" s="21"/>
      <c r="H7" s="21">
        <f t="shared" ref="H7:H22" si="0">F7+G7</f>
        <v>0</v>
      </c>
      <c r="I7" s="35">
        <f t="shared" ref="I7:I22" si="1">E7+H7</f>
        <v>127000</v>
      </c>
    </row>
    <row r="8" spans="1:9" ht="15.95" customHeight="1">
      <c r="A8" s="187" t="s">
        <v>501</v>
      </c>
      <c r="B8" s="21">
        <v>1450000</v>
      </c>
      <c r="C8" s="188" t="s">
        <v>499</v>
      </c>
      <c r="D8" s="21"/>
      <c r="E8" s="21">
        <v>1450000</v>
      </c>
      <c r="F8" s="21"/>
      <c r="G8" s="21"/>
      <c r="H8" s="21">
        <f t="shared" si="0"/>
        <v>0</v>
      </c>
      <c r="I8" s="35">
        <f t="shared" si="1"/>
        <v>1450000</v>
      </c>
    </row>
    <row r="9" spans="1:9" ht="15.95" customHeight="1">
      <c r="A9" s="186" t="s">
        <v>502</v>
      </c>
      <c r="B9" s="21">
        <v>3670300</v>
      </c>
      <c r="C9" s="188" t="s">
        <v>499</v>
      </c>
      <c r="D9" s="21"/>
      <c r="E9" s="21">
        <v>3670300</v>
      </c>
      <c r="F9" s="21"/>
      <c r="G9" s="21"/>
      <c r="H9" s="21">
        <f t="shared" si="0"/>
        <v>0</v>
      </c>
      <c r="I9" s="35">
        <f t="shared" si="1"/>
        <v>3670300</v>
      </c>
    </row>
    <row r="10" spans="1:9" ht="15.95" customHeight="1">
      <c r="A10" s="187" t="s">
        <v>503</v>
      </c>
      <c r="B10" s="21">
        <v>6350000</v>
      </c>
      <c r="C10" s="188" t="s">
        <v>499</v>
      </c>
      <c r="D10" s="21"/>
      <c r="E10" s="21">
        <v>0</v>
      </c>
      <c r="F10" s="21">
        <v>6350000</v>
      </c>
      <c r="G10" s="21"/>
      <c r="H10" s="21">
        <f t="shared" si="0"/>
        <v>6350000</v>
      </c>
      <c r="I10" s="35">
        <f t="shared" si="1"/>
        <v>6350000</v>
      </c>
    </row>
    <row r="11" spans="1:9" ht="15.95" customHeight="1">
      <c r="A11" s="186" t="s">
        <v>513</v>
      </c>
      <c r="B11" s="21">
        <v>1498600</v>
      </c>
      <c r="C11" s="188" t="s">
        <v>499</v>
      </c>
      <c r="D11" s="21"/>
      <c r="E11" s="21">
        <v>0</v>
      </c>
      <c r="F11" s="21"/>
      <c r="G11" s="21">
        <v>1498600</v>
      </c>
      <c r="H11" s="21">
        <f>F11+G11</f>
        <v>1498600</v>
      </c>
      <c r="I11" s="35">
        <f>E11+H11</f>
        <v>1498600</v>
      </c>
    </row>
    <row r="12" spans="1:9" ht="15.95" customHeight="1">
      <c r="A12" s="186" t="s">
        <v>504</v>
      </c>
      <c r="B12" s="21">
        <v>57346520</v>
      </c>
      <c r="C12" s="188" t="s">
        <v>499</v>
      </c>
      <c r="D12" s="21"/>
      <c r="E12" s="21"/>
      <c r="F12" s="21"/>
      <c r="G12" s="21">
        <v>57346520</v>
      </c>
      <c r="H12" s="21">
        <f>F12+G12</f>
        <v>57346520</v>
      </c>
      <c r="I12" s="35">
        <f>E12+H12</f>
        <v>57346520</v>
      </c>
    </row>
    <row r="13" spans="1:9" ht="15.95" customHeight="1">
      <c r="A13" s="186" t="s">
        <v>506</v>
      </c>
      <c r="B13" s="21">
        <v>58376813</v>
      </c>
      <c r="C13" s="188" t="s">
        <v>499</v>
      </c>
      <c r="D13" s="21"/>
      <c r="E13" s="21"/>
      <c r="F13" s="21"/>
      <c r="G13" s="21">
        <v>58376813</v>
      </c>
      <c r="H13" s="21">
        <f>F13+G13</f>
        <v>58376813</v>
      </c>
      <c r="I13" s="35">
        <f>E13+H13</f>
        <v>58376813</v>
      </c>
    </row>
    <row r="14" spans="1:9" ht="15.95" customHeight="1">
      <c r="A14" s="186"/>
      <c r="B14" s="21"/>
      <c r="C14" s="188"/>
      <c r="D14" s="21"/>
      <c r="E14" s="21"/>
      <c r="F14" s="21"/>
      <c r="G14" s="21"/>
      <c r="H14" s="21">
        <f t="shared" si="0"/>
        <v>0</v>
      </c>
      <c r="I14" s="35">
        <f t="shared" si="1"/>
        <v>0</v>
      </c>
    </row>
    <row r="15" spans="1:9" ht="15.95" customHeight="1">
      <c r="A15" s="186"/>
      <c r="B15" s="21"/>
      <c r="C15" s="188"/>
      <c r="D15" s="21"/>
      <c r="E15" s="21"/>
      <c r="F15" s="21"/>
      <c r="G15" s="21"/>
      <c r="H15" s="21">
        <f t="shared" si="0"/>
        <v>0</v>
      </c>
      <c r="I15" s="35">
        <f t="shared" si="1"/>
        <v>0</v>
      </c>
    </row>
    <row r="16" spans="1:9" ht="15.95" customHeight="1">
      <c r="A16" s="186"/>
      <c r="B16" s="21"/>
      <c r="C16" s="188"/>
      <c r="D16" s="21"/>
      <c r="E16" s="21"/>
      <c r="F16" s="21"/>
      <c r="G16" s="21"/>
      <c r="H16" s="21">
        <f t="shared" si="0"/>
        <v>0</v>
      </c>
      <c r="I16" s="35">
        <f t="shared" si="1"/>
        <v>0</v>
      </c>
    </row>
    <row r="17" spans="1:9" ht="15.95" customHeight="1">
      <c r="A17" s="186"/>
      <c r="B17" s="21"/>
      <c r="C17" s="188"/>
      <c r="D17" s="21"/>
      <c r="E17" s="21"/>
      <c r="F17" s="21"/>
      <c r="G17" s="21"/>
      <c r="H17" s="21">
        <f t="shared" si="0"/>
        <v>0</v>
      </c>
      <c r="I17" s="35">
        <f t="shared" si="1"/>
        <v>0</v>
      </c>
    </row>
    <row r="18" spans="1:9" ht="15.95" customHeight="1">
      <c r="A18" s="186"/>
      <c r="B18" s="21"/>
      <c r="C18" s="188"/>
      <c r="D18" s="21"/>
      <c r="E18" s="21"/>
      <c r="F18" s="21"/>
      <c r="G18" s="21"/>
      <c r="H18" s="21">
        <f t="shared" si="0"/>
        <v>0</v>
      </c>
      <c r="I18" s="35">
        <f t="shared" si="1"/>
        <v>0</v>
      </c>
    </row>
    <row r="19" spans="1:9" ht="15.95" customHeight="1">
      <c r="A19" s="186"/>
      <c r="B19" s="21"/>
      <c r="C19" s="188"/>
      <c r="D19" s="21"/>
      <c r="E19" s="21"/>
      <c r="F19" s="21"/>
      <c r="G19" s="21"/>
      <c r="H19" s="21">
        <f t="shared" si="0"/>
        <v>0</v>
      </c>
      <c r="I19" s="35">
        <f t="shared" si="1"/>
        <v>0</v>
      </c>
    </row>
    <row r="20" spans="1:9" ht="15.95" customHeight="1">
      <c r="A20" s="186"/>
      <c r="B20" s="21"/>
      <c r="C20" s="188"/>
      <c r="D20" s="21"/>
      <c r="E20" s="21"/>
      <c r="F20" s="21"/>
      <c r="G20" s="21"/>
      <c r="H20" s="21">
        <f t="shared" si="0"/>
        <v>0</v>
      </c>
      <c r="I20" s="35">
        <f t="shared" si="1"/>
        <v>0</v>
      </c>
    </row>
    <row r="21" spans="1:9" ht="15.95" customHeight="1">
      <c r="A21" s="186"/>
      <c r="B21" s="21"/>
      <c r="C21" s="188"/>
      <c r="D21" s="21"/>
      <c r="E21" s="21"/>
      <c r="F21" s="21"/>
      <c r="G21" s="21"/>
      <c r="H21" s="21">
        <f t="shared" si="0"/>
        <v>0</v>
      </c>
      <c r="I21" s="35">
        <f t="shared" si="1"/>
        <v>0</v>
      </c>
    </row>
    <row r="22" spans="1:9" ht="15.95" customHeight="1" thickBot="1">
      <c r="A22" s="36"/>
      <c r="B22" s="22"/>
      <c r="C22" s="189"/>
      <c r="D22" s="22"/>
      <c r="E22" s="22"/>
      <c r="F22" s="22"/>
      <c r="G22" s="22"/>
      <c r="H22" s="21">
        <f t="shared" si="0"/>
        <v>0</v>
      </c>
      <c r="I22" s="37">
        <f t="shared" si="1"/>
        <v>0</v>
      </c>
    </row>
    <row r="23" spans="1:9" s="40" customFormat="1" ht="18" customHeight="1" thickBot="1">
      <c r="A23" s="61" t="s">
        <v>43</v>
      </c>
      <c r="B23" s="38">
        <f>SUM(B5:B22)</f>
        <v>137815599</v>
      </c>
      <c r="C23" s="48"/>
      <c r="D23" s="38">
        <f>SUM(D5:D22)</f>
        <v>3149981</v>
      </c>
      <c r="E23" s="38">
        <f>SUM(E5:E22)</f>
        <v>11093685</v>
      </c>
      <c r="F23" s="38"/>
      <c r="G23" s="38">
        <f>SUM(G5:G22)</f>
        <v>117221933</v>
      </c>
      <c r="H23" s="38">
        <f>SUM(H5:H22)</f>
        <v>123571933</v>
      </c>
      <c r="I23" s="39">
        <f>SUM(I5:I22)</f>
        <v>134665618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12</vt:i4>
      </vt:variant>
    </vt:vector>
  </HeadingPairs>
  <TitlesOfParts>
    <vt:vector size="32" baseType="lpstr">
      <vt:lpstr>ÖSSZEFÜGGÉSEK</vt:lpstr>
      <vt:lpstr>1.1.sz.mell.</vt:lpstr>
      <vt:lpstr>1.2.sz.mell. </vt:lpstr>
      <vt:lpstr>1.3.sz.mell. </vt:lpstr>
      <vt:lpstr>1.4.sz.mell. </vt:lpstr>
      <vt:lpstr>2.1.sz.mell  </vt:lpstr>
      <vt:lpstr>2.2.sz.mell  </vt:lpstr>
      <vt:lpstr>ELLENŐRZÉS-1.sz.2.a.sz.2.b.sz.</vt:lpstr>
      <vt:lpstr>3.sz.mell.</vt:lpstr>
      <vt:lpstr>4.sz.mell. </vt:lpstr>
      <vt:lpstr>5.1. sz. mell</vt:lpstr>
      <vt:lpstr>5.1.1. sz. mell </vt:lpstr>
      <vt:lpstr>5.1.2. sz. mell </vt:lpstr>
      <vt:lpstr>5.1.3. sz. mell </vt:lpstr>
      <vt:lpstr>5.2. sz. mell </vt:lpstr>
      <vt:lpstr>5.2.3. sz. mell  </vt:lpstr>
      <vt:lpstr>5.3. sz. mell  </vt:lpstr>
      <vt:lpstr>5.3.1. sz. mell   </vt:lpstr>
      <vt:lpstr>Munka1</vt:lpstr>
      <vt:lpstr>Munka2</vt:lpstr>
      <vt:lpstr>'5.1. sz. mell'!Nyomtatási_cím</vt:lpstr>
      <vt:lpstr>'5.1.1. sz. mell '!Nyomtatási_cím</vt:lpstr>
      <vt:lpstr>'5.1.2. sz. mell '!Nyomtatási_cím</vt:lpstr>
      <vt:lpstr>'5.1.3. sz. mell '!Nyomtatási_cím</vt:lpstr>
      <vt:lpstr>'5.2. sz. mell '!Nyomtatási_cím</vt:lpstr>
      <vt:lpstr>'5.2.3. sz. mell  '!Nyomtatási_cím</vt:lpstr>
      <vt:lpstr>'5.3. sz. mell  '!Nyomtatási_cím</vt:lpstr>
      <vt:lpstr>'5.3.1. sz. mell   '!Nyomtatási_cím</vt:lpstr>
      <vt:lpstr>'1.1.sz.mell.'!Nyomtatási_terület</vt:lpstr>
      <vt:lpstr>'1.2.sz.mell. '!Nyomtatási_terület</vt:lpstr>
      <vt:lpstr>'1.3.sz.mell. '!Nyomtatási_terület</vt:lpstr>
      <vt:lpstr>'1.4.sz.mell.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2017-12-28T12:01:25Z</cp:lastPrinted>
  <dcterms:created xsi:type="dcterms:W3CDTF">1999-10-30T10:30:45Z</dcterms:created>
  <dcterms:modified xsi:type="dcterms:W3CDTF">2018-12-06T13:50:35Z</dcterms:modified>
</cp:coreProperties>
</file>