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12" activeTab="9"/>
  </bookViews>
  <sheets>
    <sheet name="Bevkiad. mérleg" sheetId="1" r:id="rId1"/>
    <sheet name="Bevételek" sheetId="2" r:id="rId2"/>
    <sheet name="Kiadások" sheetId="3" r:id="rId3"/>
    <sheet name="Mérleg" sheetId="4" r:id="rId4"/>
    <sheet name="Vagyonkimutatás" sheetId="5" r:id="rId5"/>
    <sheet name="Maradvány" sheetId="6" r:id="rId6"/>
    <sheet name="Pénzeszköz" sheetId="7" r:id="rId7"/>
    <sheet name="Adósság" sheetId="8" r:id="rId8"/>
    <sheet name="Beruházás-felújítás" sheetId="9" r:id="rId9"/>
    <sheet name="Közvetett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<sst xmlns="http://schemas.openxmlformats.org/spreadsheetml/2006/main" count="1104" uniqueCount="593">
  <si>
    <t>(eFt)</t>
  </si>
  <si>
    <t>B E V É T E L E K</t>
  </si>
  <si>
    <t>M É R L E G E</t>
  </si>
  <si>
    <t>Megnevezés</t>
  </si>
  <si>
    <t>K I A D ÁS O K</t>
  </si>
  <si>
    <t>10</t>
  </si>
  <si>
    <t>11</t>
  </si>
  <si>
    <t>12</t>
  </si>
  <si>
    <t>13</t>
  </si>
  <si>
    <t>Költségvetési bevétek összesen</t>
  </si>
  <si>
    <t>Költségvetési kiadások összesen</t>
  </si>
  <si>
    <t>Költségvetési hiány</t>
  </si>
  <si>
    <t>Költségvetési többlet</t>
  </si>
  <si>
    <t>Finanszírozási bevételek összesen</t>
  </si>
  <si>
    <t>Finanszírozási kiadások összesen</t>
  </si>
  <si>
    <t>Finanszírozási bevételek és kiadások egyenlege</t>
  </si>
  <si>
    <t>Bevételek összesen</t>
  </si>
  <si>
    <t>Kiadások összesen</t>
  </si>
  <si>
    <t>Előirányzat-csoport / kiemelt előirányzat</t>
  </si>
  <si>
    <t>A</t>
  </si>
  <si>
    <t>B</t>
  </si>
  <si>
    <t>C</t>
  </si>
  <si>
    <t>D</t>
  </si>
  <si>
    <t>E</t>
  </si>
  <si>
    <t>F</t>
  </si>
  <si>
    <t>G</t>
  </si>
  <si>
    <t>6</t>
  </si>
  <si>
    <t>7</t>
  </si>
  <si>
    <t>8</t>
  </si>
  <si>
    <t>9</t>
  </si>
  <si>
    <t>H</t>
  </si>
  <si>
    <t>I</t>
  </si>
  <si>
    <t>J</t>
  </si>
  <si>
    <t>L</t>
  </si>
  <si>
    <t>M</t>
  </si>
  <si>
    <t>K</t>
  </si>
  <si>
    <t>N</t>
  </si>
  <si>
    <t>O</t>
  </si>
  <si>
    <t>1. melléklet</t>
  </si>
  <si>
    <t>3</t>
  </si>
  <si>
    <t>4</t>
  </si>
  <si>
    <t>5</t>
  </si>
  <si>
    <t>14</t>
  </si>
  <si>
    <t>15</t>
  </si>
  <si>
    <t>16</t>
  </si>
  <si>
    <t>17</t>
  </si>
  <si>
    <t>18</t>
  </si>
  <si>
    <t>2</t>
  </si>
  <si>
    <t>2. melléklet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</si>
  <si>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</si>
  <si>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</si>
  <si>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</si>
  <si>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</si>
  <si>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</si>
  <si>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</si>
  <si>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</si>
  <si>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</si>
  <si>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</si>
  <si>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</t>
  </si>
  <si>
    <t>Működési hiány:</t>
  </si>
  <si>
    <t>Felhalmozási hiány:</t>
  </si>
  <si>
    <t>28</t>
  </si>
  <si>
    <t>29</t>
  </si>
  <si>
    <t>30</t>
  </si>
  <si>
    <t>31</t>
  </si>
  <si>
    <t>32</t>
  </si>
  <si>
    <t>Működési többlet:</t>
  </si>
  <si>
    <t>Felhalmozási többlet:</t>
  </si>
  <si>
    <t>B3 Közhatalmi bevételek</t>
  </si>
  <si>
    <t>B4 Működési bevételek</t>
  </si>
  <si>
    <t>B6 Működési célú átvett pénzeszközök</t>
  </si>
  <si>
    <t>Működési bevételek</t>
  </si>
  <si>
    <t>Felhalmozási bevételek</t>
  </si>
  <si>
    <t>B1 Működési célú támogatások államháztartáson belülről</t>
  </si>
  <si>
    <t>B2 Felhalmozási célú támogatások államháztartáson belülről</t>
  </si>
  <si>
    <t>B5 Felhalmozási bevételek</t>
  </si>
  <si>
    <t>Felhalmozási célú hitelek felvétele</t>
  </si>
  <si>
    <t>B8 Finanszírozási bevételek</t>
  </si>
  <si>
    <t>Működési kiadások</t>
  </si>
  <si>
    <t>K1 Személyi juttatások</t>
  </si>
  <si>
    <t>K3 Dologi kiadások</t>
  </si>
  <si>
    <t>K4 Ellátottak pénzbeli juttatásai</t>
  </si>
  <si>
    <t>K5 Egyéb működési célú kiadások</t>
  </si>
  <si>
    <t>Felhalmozási kiadások</t>
  </si>
  <si>
    <t>K6 Beruházások</t>
  </si>
  <si>
    <t>K7 Felújítások</t>
  </si>
  <si>
    <t>K8 Egyéb felhalmozási célú kiadások</t>
  </si>
  <si>
    <t>K9 Finanszírozási kiadások</t>
  </si>
  <si>
    <t>Felhalmozási célú hitelek törlesztése</t>
  </si>
  <si>
    <t>Működési bevételek összesen:</t>
  </si>
  <si>
    <t>Működési kiadások összesen:</t>
  </si>
  <si>
    <t>Felhalmozási bevételek összesen:</t>
  </si>
  <si>
    <t>Felhalmozási kiadások összesen:</t>
  </si>
  <si>
    <t>K2 Munkaadókat terhelő járulékok és szociális hj. adó</t>
  </si>
  <si>
    <t>Előző év költségvetési maradványának igénybevétele műk.</t>
  </si>
  <si>
    <t>Előző év költségvetési maradványának igénybevétele felhalm.</t>
  </si>
  <si>
    <t>Működési célú hitelek törlesztése</t>
  </si>
  <si>
    <t>Forgatási célú értékpapírok kiadásai</t>
  </si>
  <si>
    <t>Függő, átfutó, kiegyenlítő kiadások</t>
  </si>
  <si>
    <t>Függő, átfutó, kiegyenlítő bevételek</t>
  </si>
  <si>
    <t>3. melléklet</t>
  </si>
  <si>
    <t>013350</t>
  </si>
  <si>
    <t>064010</t>
  </si>
  <si>
    <t>066020</t>
  </si>
  <si>
    <t>011130</t>
  </si>
  <si>
    <t>084031</t>
  </si>
  <si>
    <t>Működési célú hitelek felvétele</t>
  </si>
  <si>
    <t>B7 Felhalmozási célú átvett pénzeszközök</t>
  </si>
  <si>
    <t>KORMÁNYZATI FUNKCIÓ</t>
  </si>
  <si>
    <t>kód</t>
  </si>
  <si>
    <t>megnevezés</t>
  </si>
  <si>
    <t>B1</t>
  </si>
  <si>
    <t>B2</t>
  </si>
  <si>
    <t>B3</t>
  </si>
  <si>
    <t>B4</t>
  </si>
  <si>
    <t>B5</t>
  </si>
  <si>
    <t>B6</t>
  </si>
  <si>
    <t>B7</t>
  </si>
  <si>
    <t>B1-B7</t>
  </si>
  <si>
    <t>B8</t>
  </si>
  <si>
    <t>B1-B8</t>
  </si>
  <si>
    <t>Város-, és községgazdálkodási egyéb szolgáltatások</t>
  </si>
  <si>
    <t>Ö</t>
  </si>
  <si>
    <t>Kötelező feladat</t>
  </si>
  <si>
    <t>Önként vállalt feladat</t>
  </si>
  <si>
    <t>K I A D Á S O K</t>
  </si>
  <si>
    <t>K1</t>
  </si>
  <si>
    <t>K2</t>
  </si>
  <si>
    <t>K3</t>
  </si>
  <si>
    <t>K4</t>
  </si>
  <si>
    <t>K5</t>
  </si>
  <si>
    <t>K6</t>
  </si>
  <si>
    <t>K7</t>
  </si>
  <si>
    <t>K8</t>
  </si>
  <si>
    <t>K1-K7</t>
  </si>
  <si>
    <t>K9</t>
  </si>
  <si>
    <t>K1-K9</t>
  </si>
  <si>
    <t>Beruházások</t>
  </si>
  <si>
    <t>Felújítások</t>
  </si>
  <si>
    <t>Önkormányzatok és önk. hivatalok jogalkotó és  ált. ig. tev.</t>
  </si>
  <si>
    <t>Az önk. vagyonnal való gazdálkodással kapcs. feladatok</t>
  </si>
  <si>
    <t>018010</t>
  </si>
  <si>
    <t>Önkormányzatok elszámolásai a központi költségvetéssel</t>
  </si>
  <si>
    <t>900060</t>
  </si>
  <si>
    <t>041233</t>
  </si>
  <si>
    <t>Hosszabb időtartamú közfoglalkoztatás</t>
  </si>
  <si>
    <t>013320</t>
  </si>
  <si>
    <t>Közvilágítás</t>
  </si>
  <si>
    <t>107060</t>
  </si>
  <si>
    <t>Civil szervezetek működési támogatása</t>
  </si>
  <si>
    <t>107055</t>
  </si>
  <si>
    <t>107051</t>
  </si>
  <si>
    <t>Falugondnoki, tanyagondnoki szolgáltatás</t>
  </si>
  <si>
    <t>Szociális étkeztetés</t>
  </si>
  <si>
    <t>051040</t>
  </si>
  <si>
    <t>Köztemető fenntartás és működtetés</t>
  </si>
  <si>
    <t>107052</t>
  </si>
  <si>
    <t>Házi segítségnyújtás</t>
  </si>
  <si>
    <t>ebből: - költségvetési támogatás</t>
  </si>
  <si>
    <t xml:space="preserve">          - működőképesség meg. szolg kiegészítő támogatás</t>
  </si>
  <si>
    <t>ebből: - közösségi tér kialakításához</t>
  </si>
  <si>
    <t xml:space="preserve">          - falugondnoki gépjármű beszerzéséhez</t>
  </si>
  <si>
    <t>Létszám- előirányzat (fö)</t>
  </si>
  <si>
    <t>ebből: - helyi adók</t>
  </si>
  <si>
    <t xml:space="preserve">          - bírságok, egyéb bevételek</t>
  </si>
  <si>
    <t xml:space="preserve">          - gépjárműadó</t>
  </si>
  <si>
    <t>ÖSSZESEN:</t>
  </si>
  <si>
    <t>a 2/2014. (II. 24.) Önkormányzati Rendelethez</t>
  </si>
  <si>
    <t>Módosított előirányzat</t>
  </si>
  <si>
    <t>Teljesítés</t>
  </si>
  <si>
    <t>Teljesítés (%)</t>
  </si>
  <si>
    <t>Műk. c. tám. Áht-n belülről</t>
  </si>
  <si>
    <t>módosított ei.</t>
  </si>
  <si>
    <t>teljesítés</t>
  </si>
  <si>
    <t>Felh. c. tám. Áht-n belülről</t>
  </si>
  <si>
    <t>Közhatalmi bevételek</t>
  </si>
  <si>
    <t>Műk. célú átvett p. eszk.</t>
  </si>
  <si>
    <t>Felh. célú átvett p. eszk.</t>
  </si>
  <si>
    <t>Költségvetési bevételek</t>
  </si>
  <si>
    <t>Finanszírozási bevételek</t>
  </si>
  <si>
    <t>teljesítés (%)</t>
  </si>
  <si>
    <t>BEVÉTELEK</t>
  </si>
  <si>
    <t>Személyi juttatások</t>
  </si>
  <si>
    <t>Munkadókat t. járulékok</t>
  </si>
  <si>
    <t>Dologi kiadások</t>
  </si>
  <si>
    <t>Ellátottak pénzbeli jutt.</t>
  </si>
  <si>
    <t>Egyéb műk. kiad.</t>
  </si>
  <si>
    <t>Egyéb felh. Kiadások</t>
  </si>
  <si>
    <t>Költségvetési kiadások</t>
  </si>
  <si>
    <t>Finanszírozási kiadások</t>
  </si>
  <si>
    <t>KIADÁSOK</t>
  </si>
  <si>
    <t>104051</t>
  </si>
  <si>
    <t>082091</t>
  </si>
  <si>
    <t>Likviditási célú hitelek</t>
  </si>
  <si>
    <t>Nem veszélyes hulladék kezelése, ártalmatlanítása</t>
  </si>
  <si>
    <t>K/Ö</t>
  </si>
  <si>
    <t>Közművelődés</t>
  </si>
  <si>
    <t>Gyermekvédelmi pénzbeli és természetbeni ellátás</t>
  </si>
  <si>
    <t>Államháztartáson belüli megelőlegezések visszafizetése</t>
  </si>
  <si>
    <t>082044</t>
  </si>
  <si>
    <t>Könyvtári szolgáltatások</t>
  </si>
  <si>
    <t>018030</t>
  </si>
  <si>
    <t>Támogatási célú finanszírozási műveletek</t>
  </si>
  <si>
    <t>900020</t>
  </si>
  <si>
    <t>Önkorm.funkcióira nem sorolható bevételei államháztartáson kívül</t>
  </si>
  <si>
    <t>Egyéb szociális pénzbeli és természetbeni ellátások</t>
  </si>
  <si>
    <t>Államháztartáson belüli megelőlegezések</t>
  </si>
  <si>
    <t>ebből: - önkormányzati segély - települési támogatás</t>
  </si>
  <si>
    <t>tény</t>
  </si>
  <si>
    <t>Eredeti</t>
  </si>
  <si>
    <t>előirányzat</t>
  </si>
  <si>
    <t>eredeti ei.</t>
  </si>
  <si>
    <t>104037</t>
  </si>
  <si>
    <t>Intézményen kivüli gyermekétkeztetés</t>
  </si>
  <si>
    <t>Forgatási és befektetési célú finanszirozási műveletek</t>
  </si>
  <si>
    <t>Önkormányzati vagyonnal való gazdálkodással kapcs.felad.</t>
  </si>
  <si>
    <t>045120</t>
  </si>
  <si>
    <t>Út, autópálya építése</t>
  </si>
  <si>
    <t>045160</t>
  </si>
  <si>
    <t>Közutak, hidak, alagutak üzemeltetése, fenntartása</t>
  </si>
  <si>
    <t>066010</t>
  </si>
  <si>
    <t>Zöldterület-kezelés</t>
  </si>
  <si>
    <t>FOLYÁS KÖZSÉG ÖNKORMÁNYZAT 2018. ÉVI KÖLTSÉGVETÉSÉNEK  TELJESÍTÉSE</t>
  </si>
  <si>
    <t>051030</t>
  </si>
  <si>
    <t>Nem veszélyes hulladék vegyes begyűjtése, szállítása, átrak.</t>
  </si>
  <si>
    <t>051050</t>
  </si>
  <si>
    <t>Veszélyes hulladék begyűjtése, szállítása, átrakása</t>
  </si>
  <si>
    <t>052080</t>
  </si>
  <si>
    <t>Szennyvízcsatorna építése, fenntartása, üzemeltetése</t>
  </si>
  <si>
    <t>Forgatási és befektetési célú finanszírozási műveletek</t>
  </si>
  <si>
    <t>2017.</t>
  </si>
  <si>
    <t>Folyás Község Önkormányzat 2018. évi költségvetésének  teljesítése nettósított</t>
  </si>
  <si>
    <t>33</t>
  </si>
  <si>
    <t>34</t>
  </si>
  <si>
    <t>35</t>
  </si>
  <si>
    <t>36</t>
  </si>
  <si>
    <t>37</t>
  </si>
  <si>
    <t>38</t>
  </si>
  <si>
    <t>39</t>
  </si>
  <si>
    <t>40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</si>
  <si>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</si>
  <si>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</si>
  <si>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</si>
  <si>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</si>
  <si>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</si>
  <si>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</si>
  <si>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</si>
  <si>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</si>
  <si>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</si>
  <si>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</si>
  <si>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</si>
  <si>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</si>
  <si>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</si>
  <si>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</si>
  <si>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</si>
  <si>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</si>
  <si>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</si>
  <si>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</si>
  <si>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</si>
  <si>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</si>
  <si>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</si>
  <si>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</si>
  <si>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</si>
  <si>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</si>
  <si>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</si>
  <si>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AQ</t>
  </si>
  <si>
    <t>AP</t>
  </si>
  <si>
    <t>AO</t>
  </si>
  <si>
    <t>AR</t>
  </si>
  <si>
    <t>AS</t>
  </si>
  <si>
    <t>AT</t>
  </si>
  <si>
    <t>AU</t>
  </si>
  <si>
    <t>4. melléklet</t>
  </si>
  <si>
    <t>2018. évi MÉRLEG -FOLYÁS Község Önkormányzata (Ft)</t>
  </si>
  <si>
    <t>Előző időszak</t>
  </si>
  <si>
    <t>Módosítások</t>
  </si>
  <si>
    <t>Tárgyi időszak</t>
  </si>
  <si>
    <t>ESZKÖZÖK</t>
  </si>
  <si>
    <t>01</t>
  </si>
  <si>
    <t>A/I/1</t>
  </si>
  <si>
    <t>Vagyoni értékű jogok</t>
  </si>
  <si>
    <t>02</t>
  </si>
  <si>
    <t>A/I/2</t>
  </si>
  <si>
    <t>Szellemi termékek</t>
  </si>
  <si>
    <t>03</t>
  </si>
  <si>
    <t>A/I</t>
  </si>
  <si>
    <t>Immateriális javak (=A/I/1+A/I/2+A/I/3) (=01+02)</t>
  </si>
  <si>
    <t>04</t>
  </si>
  <si>
    <t>A/II/1</t>
  </si>
  <si>
    <t>Ingatlanok és a kapcsolódó vagyoni értékű jogok</t>
  </si>
  <si>
    <t>05</t>
  </si>
  <si>
    <t>A/II/2</t>
  </si>
  <si>
    <t>Gépek,berendezések,felszerelések,járművek</t>
  </si>
  <si>
    <t>06</t>
  </si>
  <si>
    <t>A/II/3</t>
  </si>
  <si>
    <t>Tenyészállatok</t>
  </si>
  <si>
    <t>07</t>
  </si>
  <si>
    <t xml:space="preserve">A/II/4 </t>
  </si>
  <si>
    <t>Beruházások, felújítások</t>
  </si>
  <si>
    <t>08</t>
  </si>
  <si>
    <t>A/II</t>
  </si>
  <si>
    <t>Tárgyi eszközök (=A/II/1+…+A/II/5) (=04+05+06)</t>
  </si>
  <si>
    <t>09</t>
  </si>
  <si>
    <t>A/III/1</t>
  </si>
  <si>
    <t xml:space="preserve">Tartós részesedések (=A/III/1a+…+A/III/1e) </t>
  </si>
  <si>
    <t>A/III/1b</t>
  </si>
  <si>
    <t xml:space="preserve">     - ebből: tartós részesedések nem pénzügyi vállalkozásban</t>
  </si>
  <si>
    <t>A/III/1e</t>
  </si>
  <si>
    <t xml:space="preserve">     - ebből: egyéb tartós részesedések</t>
  </si>
  <si>
    <t>A/III</t>
  </si>
  <si>
    <t xml:space="preserve">Befektetett pénzügyi eszközök (=A/III/1+A/III/2+A/III/3) </t>
  </si>
  <si>
    <t>A)</t>
  </si>
  <si>
    <t xml:space="preserve">NEMZETI VAGYONBA TARTOZÓ BEFEKTETETT ESZKÖZÖK (=A/I+A/II+A/III+A/IV) </t>
  </si>
  <si>
    <t>C/II/1</t>
  </si>
  <si>
    <t>Forintpénztár</t>
  </si>
  <si>
    <t>C/II</t>
  </si>
  <si>
    <t>Pénztárak, csekkek, betétkönyvek (=C/II/1+C/II/2+C/II/3)</t>
  </si>
  <si>
    <t>C/III/1</t>
  </si>
  <si>
    <t>Kincstáron kívüli forintszámlák</t>
  </si>
  <si>
    <t>C/III</t>
  </si>
  <si>
    <t>Forintszámlák (=C/III/1+C/III/2)</t>
  </si>
  <si>
    <t>C)</t>
  </si>
  <si>
    <t>PÉNZESZKÖZÖK (=C/I…+C/V) (=14+16)</t>
  </si>
  <si>
    <t>D/I/3</t>
  </si>
  <si>
    <t>Költségvetési évben esedékes követelések közhatalmi bevételre (=D/I/3a+…+D/I/3f)</t>
  </si>
  <si>
    <t>D/I/3d</t>
  </si>
  <si>
    <t xml:space="preserve">     - ebből: költségvetési évben esedékes követelések vagyoni típusú adókra</t>
  </si>
  <si>
    <t>D/I/3e</t>
  </si>
  <si>
    <t xml:space="preserve">     - ebből: költségvetési évben esedékes követelések termékek és szolgáltatások adóira</t>
  </si>
  <si>
    <t>D/I/3f</t>
  </si>
  <si>
    <t xml:space="preserve">     - ebből: költségvetési éveben esedékes követelések egyéb közhatalmi bevételekre</t>
  </si>
  <si>
    <t>D/I/4</t>
  </si>
  <si>
    <t>Költségvetési évben esedékes követelések működési bevételre (=D/I/4a+…+D/I/4i)</t>
  </si>
  <si>
    <t>D/I/4a</t>
  </si>
  <si>
    <t xml:space="preserve">     - ebből: költségvetési évben esedékes követelések készletértékesítés ellenértéke, szolgáltatások ellenértéke, közvetített szolgáltatások ellenértékére</t>
  </si>
  <si>
    <t>D/I/5</t>
  </si>
  <si>
    <t>Költségvetési évben esedékes követelések felhalmozási bevételre (=D/I/5a+…+D/I/5e)</t>
  </si>
  <si>
    <t>D/I/5b</t>
  </si>
  <si>
    <t xml:space="preserve">      -ebből: költségvetési évben esedékes követelések ingatlanok értékesítésére</t>
  </si>
  <si>
    <t>D/I</t>
  </si>
  <si>
    <t xml:space="preserve">Költségvetési évben esedékes követelések (=D/I/1+…+D/I/8) </t>
  </si>
  <si>
    <t>D/III/1</t>
  </si>
  <si>
    <t>Adott előlegek (=D/III/1a+…+D/III/1f)</t>
  </si>
  <si>
    <t>D/III/1e</t>
  </si>
  <si>
    <t xml:space="preserve">      - ebből: foglalkoztatottaknak adott előlegek</t>
  </si>
  <si>
    <t>D/III/4</t>
  </si>
  <si>
    <t>Forgótőke elszámolása</t>
  </si>
  <si>
    <t>D/III</t>
  </si>
  <si>
    <t xml:space="preserve">Követelés jellegű sajátos elszámolások (=D/III/1+…+D/III/9)  </t>
  </si>
  <si>
    <t>D)</t>
  </si>
  <si>
    <t xml:space="preserve">KÖVETELÉSEK (=D/I+D/II+D/III) </t>
  </si>
  <si>
    <t xml:space="preserve">ESZKÖZÖK ÖSSZESEN (=A+B+C+D+E+F) </t>
  </si>
  <si>
    <t>FORRÁSOK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</si>
  <si>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</si>
  <si>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</si>
  <si>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</si>
  <si>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</si>
  <si>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</si>
  <si>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 (=G/III/1+G/III/2+G/III/3)</t>
  </si>
  <si>
    <t>G/IV</t>
  </si>
  <si>
    <t>Felhamozott eredmény</t>
  </si>
  <si>
    <t>G/VI</t>
  </si>
  <si>
    <t>Mérleg szerinti eredmény</t>
  </si>
  <si>
    <t>G)</t>
  </si>
  <si>
    <t xml:space="preserve">SAJÁT TŐKE (=G/I+…+G/VI) </t>
  </si>
  <si>
    <t>H/I/3</t>
  </si>
  <si>
    <t>Költségvetési évben esedékes kötelezettségek dologi kiadásokra</t>
  </si>
  <si>
    <t>41</t>
  </si>
  <si>
    <t>H/I/5</t>
  </si>
  <si>
    <t>Költségvetési évben esedékes kötelezettségek egyéb működési célú kiadásokra (&gt;=H/I/5a+H/I/5b)</t>
  </si>
  <si>
    <t>42</t>
  </si>
  <si>
    <t>H/I/6</t>
  </si>
  <si>
    <t>Költségvetési évben esedékes kötelezettségek beruházásokra</t>
  </si>
  <si>
    <t>43</t>
  </si>
  <si>
    <t>H/I</t>
  </si>
  <si>
    <t xml:space="preserve">Költségvetési évben esedékes kötelezettségek (=H/I/1+…H/I/9) </t>
  </si>
  <si>
    <t>44</t>
  </si>
  <si>
    <t>H/II/3</t>
  </si>
  <si>
    <t>Költségvetési évet követően esedékes kötelezettségek dologi kiadásokra</t>
  </si>
  <si>
    <t>45</t>
  </si>
  <si>
    <t>H/II/9</t>
  </si>
  <si>
    <t>Költségvetési évet követően esedékes kötelezettségek finanszírozási kiadásokra (&gt;=H/II/9a+…+H/II/9j)</t>
  </si>
  <si>
    <t>46</t>
  </si>
  <si>
    <t>H/II/9a</t>
  </si>
  <si>
    <t xml:space="preserve">      - ebből: költségvetési évet követően esedékes kötelezettségek hosszú lejáratú hitelek, kölcsönök törlesztésére pénzügyi vállalkozásoknál</t>
  </si>
  <si>
    <t>47</t>
  </si>
  <si>
    <t>H/II/9e</t>
  </si>
  <si>
    <t xml:space="preserve">      -ebből: költségvetési évet követően esedékes kötelezettségek államháztartáson belüli megelőlegezések visszafizetésére</t>
  </si>
  <si>
    <t>48</t>
  </si>
  <si>
    <t>H/II</t>
  </si>
  <si>
    <t xml:space="preserve">Költségvetési évet követően esedékes kötelezettségek (=H/II/1+…H/II/9) </t>
  </si>
  <si>
    <t>49</t>
  </si>
  <si>
    <t>H/III/1</t>
  </si>
  <si>
    <t>Kapott előlegek</t>
  </si>
  <si>
    <t>50</t>
  </si>
  <si>
    <t>H/III/3</t>
  </si>
  <si>
    <t>Más szervezetet megillető bevételek elszámolása</t>
  </si>
  <si>
    <t>51</t>
  </si>
  <si>
    <t>H/III</t>
  </si>
  <si>
    <t xml:space="preserve">Kötelezettség jellegű sajátos elszámolások (=H/III/1+…+H/III/10) </t>
  </si>
  <si>
    <t>52</t>
  </si>
  <si>
    <t xml:space="preserve">H) </t>
  </si>
  <si>
    <t xml:space="preserve">KÖTELEZETTSÉGEK (=H/I+H/II+H/III) </t>
  </si>
  <si>
    <t>53</t>
  </si>
  <si>
    <t>J/2</t>
  </si>
  <si>
    <t>Költségek,ráfordítások passzív időbeli elhatárolása</t>
  </si>
  <si>
    <t>54</t>
  </si>
  <si>
    <t>J/3</t>
  </si>
  <si>
    <t>Halasztott eredményszemléletű bevételek</t>
  </si>
  <si>
    <t>55</t>
  </si>
  <si>
    <t>J)</t>
  </si>
  <si>
    <t xml:space="preserve">PASSZÍV IDŐBELI ELHATÁROLÁSOK (=J/1+J/2+J/3) </t>
  </si>
  <si>
    <t>56</t>
  </si>
  <si>
    <t xml:space="preserve">FORRÁSOK ÖSSZESEN (=G+H+I+J) </t>
  </si>
  <si>
    <t>5. melléklet</t>
  </si>
  <si>
    <t>A könyvviteli mérlegben értékkel szereplő eszközök</t>
  </si>
  <si>
    <t>2018.</t>
  </si>
  <si>
    <t>A.</t>
  </si>
  <si>
    <t>Nemzeti vagyonba tartozó befektetett eszközök</t>
  </si>
  <si>
    <t>Bruttó érték</t>
  </si>
  <si>
    <t>Nettó érték</t>
  </si>
  <si>
    <t>I.</t>
  </si>
  <si>
    <t>Immateriális javak</t>
  </si>
  <si>
    <t>II.</t>
  </si>
  <si>
    <t>Tárgyi eszközök</t>
  </si>
  <si>
    <t>1.</t>
  </si>
  <si>
    <t>Ingatlanok és kapcsolódó vagyoni értékű jogok</t>
  </si>
  <si>
    <t>Forgalomképtelen ingatlanok</t>
  </si>
  <si>
    <t>Korlátozottan forgalomképes ingatlanok</t>
  </si>
  <si>
    <t>Üzleti vagyonba tartozó ingatlanok</t>
  </si>
  <si>
    <t>2.</t>
  </si>
  <si>
    <t xml:space="preserve">Gépek, berendezések, felszerelések, járművek </t>
  </si>
  <si>
    <t>3.</t>
  </si>
  <si>
    <t>4.</t>
  </si>
  <si>
    <t>5.</t>
  </si>
  <si>
    <t>Tárgyi eszközök értékhelyesbítése</t>
  </si>
  <si>
    <t>III.</t>
  </si>
  <si>
    <t>Befektetett pénzügyi eszközök</t>
  </si>
  <si>
    <t>Tartós részesedések</t>
  </si>
  <si>
    <t>Tartós hitelviszonyt megtestesítő értékpapírok</t>
  </si>
  <si>
    <t>Befektetett pénzügyi eszközök értékhelyesbítése</t>
  </si>
  <si>
    <t>IV.</t>
  </si>
  <si>
    <t>Koncesszióba, vagyonkezelésbe adott eszközök</t>
  </si>
  <si>
    <t>Nemzeti vagyonba tartozó befektetett eszközök összesen</t>
  </si>
  <si>
    <t>B.</t>
  </si>
  <si>
    <t>Nemzeti vagyonba tartozó forgóeszközök</t>
  </si>
  <si>
    <t>Készletek</t>
  </si>
  <si>
    <t>Értékpapírok</t>
  </si>
  <si>
    <t>Nemzeti vagyonba tartozó forgóeszközök összesen</t>
  </si>
  <si>
    <t>C.</t>
  </si>
  <si>
    <t>Pénzeszközök</t>
  </si>
  <si>
    <t>Lekötött bankbetétek</t>
  </si>
  <si>
    <t>Pénztárak, csekkek, betétkönyvek</t>
  </si>
  <si>
    <t>Forintszámlák</t>
  </si>
  <si>
    <t>Devizaszámlák</t>
  </si>
  <si>
    <t>Pénzeszközök összesen</t>
  </si>
  <si>
    <t>"0"-ra leírt eszközök állománya</t>
  </si>
  <si>
    <t>Gépek, berendezések, felszerelések, járművek</t>
  </si>
  <si>
    <t>Kisértékű eszközök állománya</t>
  </si>
  <si>
    <t>A nemzeti vagyonról szóló 2011. évi CXCVI. törvény 1. § (2) bekezdés g) és h) pontja</t>
  </si>
  <si>
    <t>szerinti kulturális javak és régészeti leletek állománya</t>
  </si>
  <si>
    <t>Kulturális javak</t>
  </si>
  <si>
    <t>Régészeti leletek</t>
  </si>
  <si>
    <t>VAGYONKIMUTATÁS 2018.</t>
  </si>
  <si>
    <t>2018. évi maradvány-kimutatás -Folyás Község Önkormányzata (Ft)</t>
  </si>
  <si>
    <t>Összeg</t>
  </si>
  <si>
    <t>B)</t>
  </si>
  <si>
    <t>Alaptevékenység költségvetési bevételei</t>
  </si>
  <si>
    <t>Alaptevékenység költségvetési kiadásai</t>
  </si>
  <si>
    <t>Alaptevékenység költségvetési egyenlege (=01-02)</t>
  </si>
  <si>
    <t>Alaptevékenység finanszírozási bevételei</t>
  </si>
  <si>
    <t>Alaptevékenység finanszírozási kiadásai</t>
  </si>
  <si>
    <t>II</t>
  </si>
  <si>
    <t>Alaptevékenység finanszírozási egyenlege (=03-04)</t>
  </si>
  <si>
    <t>Alaptevékenység maradványa (=+I+II)</t>
  </si>
  <si>
    <t>Vállalkozási tevékenység költségvetési bevételei</t>
  </si>
  <si>
    <t>Vállalkozási tevékenység költségvetési kiadásai</t>
  </si>
  <si>
    <t>III</t>
  </si>
  <si>
    <t>Vállalkozási tevékenység költségvetési egyenlege (=05-06)</t>
  </si>
  <si>
    <t>Vállalkozási tevékenység finanszírozási bevételei</t>
  </si>
  <si>
    <t>Vállakozási tevékenység finanszírozási kiadásai</t>
  </si>
  <si>
    <t>IV</t>
  </si>
  <si>
    <t>Vállalkozási tevékenység finanszírozási egyenlege (=07-08)</t>
  </si>
  <si>
    <t>Vállalkozási tevékenység maradványa (=+III+IV)</t>
  </si>
  <si>
    <t>Összes maradvány (=A+B)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</si>
  <si>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</si>
  <si>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</si>
  <si>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</si>
  <si>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</si>
  <si>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</si>
  <si>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Vállalkozási tevékenység felhasználható maradványa (=B-F)</t>
  </si>
  <si>
    <t>6. melléklet</t>
  </si>
  <si>
    <t>FOLYÁS Község Önkormányzata pénzeszközeinek változása a 2018. évben (Ft)</t>
  </si>
  <si>
    <t>Folyás</t>
  </si>
  <si>
    <t>Község Önkormányzata</t>
  </si>
  <si>
    <t>Pénzeszközök a tárgyidőszak elején</t>
  </si>
  <si>
    <t xml:space="preserve"> - Költségvetési bankszámlák egyenlege</t>
  </si>
  <si>
    <t xml:space="preserve"> - Devizaszámlák</t>
  </si>
  <si>
    <t xml:space="preserve"> - Pénztárak egyenlege</t>
  </si>
  <si>
    <t>Pénzeszközök a tárgyidőszak elején összesen (1+2)</t>
  </si>
  <si>
    <t>Pénzeszközök a tárgyidőszak végén</t>
  </si>
  <si>
    <t>Pénzeszközök a tárgyidőszak végén összesen (4+5)</t>
  </si>
  <si>
    <t>7. melléklet</t>
  </si>
  <si>
    <t>8. melléklet</t>
  </si>
  <si>
    <t>Kimutatás Folyás Község Önkormányzat fejlesztési célú hitelállományáról</t>
  </si>
  <si>
    <t>adatok eFt-ban</t>
  </si>
  <si>
    <t>Hitelfolyósító megnevezése</t>
  </si>
  <si>
    <t xml:space="preserve">2014 január 1-jén fennálló hitel összege (eFt) </t>
  </si>
  <si>
    <t>Hitel megnevezése</t>
  </si>
  <si>
    <t>Szerződés száma</t>
  </si>
  <si>
    <t>2018. január 1-jén fennálló hitel összege (eFt)</t>
  </si>
  <si>
    <t>Hitelfelvétel összeg (eFt)</t>
  </si>
  <si>
    <t>Hiteltörlesztés összege (eFt)</t>
  </si>
  <si>
    <t>2018. december 31-én fenálló hitel összege (eFt)</t>
  </si>
  <si>
    <t>Lejárat</t>
  </si>
  <si>
    <t>Polgári Bank Zrt.</t>
  </si>
  <si>
    <t>Beruházási hitel</t>
  </si>
  <si>
    <t>17/21/2014/V</t>
  </si>
  <si>
    <t>10. melléklet</t>
  </si>
  <si>
    <t>Folyás Község Önkormányzata közvetett támogatások 2018 *</t>
  </si>
  <si>
    <t>(kedvezmények, mentességek)</t>
  </si>
  <si>
    <t>Összeg (Ft)</t>
  </si>
  <si>
    <t>Ellátottak térítési díjának, kártérítésének méltányossági alapon történő elengedése</t>
  </si>
  <si>
    <t>Lakosság részére lakásépítéshez, lakásfelújításhoz nyújtott kölcsön elengedése</t>
  </si>
  <si>
    <t>Helyi adóknál, gépjárműadónál biztosított, kedvezmény mentesség adónemenként</t>
  </si>
  <si>
    <t xml:space="preserve"> - Magánszemélyek kommunális adója</t>
  </si>
  <si>
    <t xml:space="preserve"> - Helyi iparűzési adó</t>
  </si>
  <si>
    <t xml:space="preserve"> - Gépjárműadó</t>
  </si>
  <si>
    <t>Helyi adókból, gépjárműadóból összesen:</t>
  </si>
  <si>
    <t>Helyiségek, eszközök haszn. szárm. bevételből nyújtott kedvezmény mentesség</t>
  </si>
  <si>
    <t>Egyéb nyújtott kedvezmény, vagy kölcsön elengedés összege</t>
  </si>
  <si>
    <t>Közvetett támogatás összesen:</t>
  </si>
  <si>
    <r>
      <t xml:space="preserve">* Az államháztartásról szóló 2011. évi CXCV. törvény 24. § (4) bekezdés </t>
    </r>
    <r>
      <rPr>
        <i/>
        <sz val="9"/>
        <rFont val="Arial"/>
        <family val="2"/>
      </rPr>
      <t>c)</t>
    </r>
    <r>
      <rPr>
        <sz val="9"/>
        <rFont val="Arial"/>
        <family val="2"/>
      </rPr>
      <t xml:space="preserve"> pontja alapján.</t>
    </r>
  </si>
  <si>
    <t>9. melléklet</t>
  </si>
  <si>
    <t>Folyás Község Önkormányzata</t>
  </si>
  <si>
    <t>KIMUTATÁS</t>
  </si>
  <si>
    <t>a 2018. évben megvalósított intézményi fejlesztésekről,</t>
  </si>
  <si>
    <t>felújításokról</t>
  </si>
  <si>
    <t>(ezer Ft-ban)</t>
  </si>
  <si>
    <t>Megvalósult feladat leírása</t>
  </si>
  <si>
    <t>Ráfordítás</t>
  </si>
  <si>
    <t>2018. évi Beszerzés</t>
  </si>
  <si>
    <t>(ÁFA nélkül)</t>
  </si>
  <si>
    <t>Immateriális javak beszerzése összesen:</t>
  </si>
  <si>
    <t>Ingatlanok  beszerzése összesen:</t>
  </si>
  <si>
    <t>Ingatlanok és kapcsolódó vagyoni értékű jogok beszerzése összesen:</t>
  </si>
  <si>
    <t>Kossuth u. Hrsz. .3662 Kút</t>
  </si>
  <si>
    <t>Hrsz.: 3850/2 Járda</t>
  </si>
  <si>
    <t>Gazdasági épület HRSZ 3050/2</t>
  </si>
  <si>
    <t>Gépek, berendezések és felszerelések beszerzése összesen:</t>
  </si>
  <si>
    <t>Képzőművészeti alkotás beszerzése összesen</t>
  </si>
  <si>
    <t>Suzuki XSA S-cross 1.4 GL 1/2 része</t>
  </si>
  <si>
    <t>Járművek beszerzése összesen:</t>
  </si>
  <si>
    <t>Kisértékű gép berendezés, felszerelés</t>
  </si>
  <si>
    <t>Kisértékű informatikai eszközök</t>
  </si>
  <si>
    <t>Kisértékű vagyoni értékű jogok</t>
  </si>
  <si>
    <t>Kisértékű járművek</t>
  </si>
  <si>
    <t>Kisértékű állat összesen</t>
  </si>
  <si>
    <t>Beszerzés nagyértékű összesen:</t>
  </si>
  <si>
    <t>Beszerzés nagyértékű és kisértékű összesenösszesen:</t>
  </si>
  <si>
    <t>2018. évi Felújítás</t>
  </si>
  <si>
    <t>Immateriális javak felújítása összesen:</t>
  </si>
  <si>
    <t>2018. évi Felújítás összesen</t>
  </si>
  <si>
    <t>Béke u. HRSZ 3754</t>
  </si>
  <si>
    <t>Attila u. HRSZ 3590</t>
  </si>
  <si>
    <t>Ingatlanok és kapcsolódó vagyoni értékű jogok felújítása összesen:</t>
  </si>
  <si>
    <t>Gépek, berendezések és felszerelések felújítása összesen:</t>
  </si>
  <si>
    <t>Képzőművészeti alkotás felújítása összesen</t>
  </si>
  <si>
    <t>Járművek felújítása összesen:</t>
  </si>
  <si>
    <t>Felújítás összesen:</t>
  </si>
  <si>
    <t>2018. évi Térítésmentes átvétel</t>
  </si>
  <si>
    <t>(ÁFÁ-s)</t>
  </si>
  <si>
    <t>Gépek, berendezések és felszerelések térítésmentes átvétele összesen:</t>
  </si>
  <si>
    <t>Járművek térítésmentes átvétele összesen:</t>
  </si>
  <si>
    <t>Immateriális javak térítésmentes átvétele összesen:</t>
  </si>
  <si>
    <t>Ingatlanok és kapcsolódó vagyoni értékű jogok térítésmentes átvétele összesen:</t>
  </si>
  <si>
    <t>Térítésmentes átvétel összesen:</t>
  </si>
  <si>
    <t>2018. évi Értékesítés</t>
  </si>
  <si>
    <t>Inmateriális javak értékesítése összesen</t>
  </si>
  <si>
    <t>2018.évi Értékesítés</t>
  </si>
  <si>
    <t>Ingatlanok és kapcsolódó vagyoni értékű jogok értékesítése összesen:</t>
  </si>
  <si>
    <t>Gépek, berendezések és felszerelések értékesítése összesen:</t>
  </si>
  <si>
    <t>Járművek értékesítése összesen:</t>
  </si>
  <si>
    <t>Tenyész állatok értékesítése:</t>
  </si>
  <si>
    <t>Értékesítés összesen:</t>
  </si>
  <si>
    <t>2018. évi Térítésmentes átadás</t>
  </si>
  <si>
    <t>Immateriális javak térítésmentes átadása összesen</t>
  </si>
  <si>
    <t>Ingatlanok és kapcsolódó vagyoni értékű jogok térítésmentes átadása összesen:</t>
  </si>
  <si>
    <t>Gépek, berendezések és felszerelések térítésmentes átadása összesen:</t>
  </si>
  <si>
    <t>Járművek térítésmentes átadás összesen</t>
  </si>
  <si>
    <t>Térítésmentes átadás összesen:</t>
  </si>
  <si>
    <t>a 8/2019. (V. 06.) Önkormányzati Rendelethez</t>
  </si>
  <si>
    <t xml:space="preserve">a 8/2019. (V. 06.) Önkormányzati Rendelethez 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</si>
</sst>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  <numFmt numFmtId="167" formatCode="[$-40E]yyyy\.\ mmmm\ d\."/>
    <numFmt numFmtId="168" formatCode="yyyy/mm/dd;@"/>
    <numFmt numFmtId="169" formatCode="mmm/yyyy"/>
    <numFmt numFmtId="170" formatCode="#,##0\ &quot;Ft&quot;"/>
    <numFmt numFmtId="171" formatCode="0.0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#,##0.000"/>
    <numFmt numFmtId="177" formatCode="#,##0\ _F_t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 CE"/>
      <family val="0"/>
    </font>
    <font>
      <i/>
      <sz val="10"/>
      <name val="Arial"/>
      <family val="2"/>
    </font>
    <font>
      <sz val="14"/>
      <name val="Arial CE"/>
      <family val="2"/>
    </font>
    <font>
      <sz val="16"/>
      <name val="Arial CE"/>
      <family val="0"/>
    </font>
    <font>
      <b/>
      <sz val="10"/>
      <name val="Arial CE"/>
      <family val="0"/>
    </font>
    <font>
      <i/>
      <sz val="10"/>
      <name val="Arial CE"/>
      <family val="2"/>
    </font>
    <font>
      <b/>
      <sz val="12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u val="single"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 CE"/>
      <family val="2"/>
    </font>
    <font>
      <i/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2"/>
    </font>
    <font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double"/>
      <bottom style="double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/>
      <bottom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double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3" fillId="33" borderId="10" xfId="0" applyFont="1" applyFill="1" applyBorder="1" applyAlignment="1">
      <alignment/>
    </xf>
    <xf numFmtId="0" fontId="15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3" fontId="11" fillId="0" borderId="24" xfId="0" applyNumberFormat="1" applyFont="1" applyBorder="1" applyAlignment="1">
      <alignment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3" fillId="33" borderId="25" xfId="0" applyFont="1" applyFill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3" fontId="13" fillId="33" borderId="29" xfId="0" applyNumberFormat="1" applyFont="1" applyFill="1" applyBorder="1" applyAlignment="1">
      <alignment/>
    </xf>
    <xf numFmtId="3" fontId="13" fillId="33" borderId="30" xfId="0" applyNumberFormat="1" applyFont="1" applyFill="1" applyBorder="1" applyAlignment="1">
      <alignment/>
    </xf>
    <xf numFmtId="0" fontId="11" fillId="0" borderId="31" xfId="0" applyFont="1" applyBorder="1" applyAlignment="1">
      <alignment/>
    </xf>
    <xf numFmtId="3" fontId="11" fillId="0" borderId="32" xfId="0" applyNumberFormat="1" applyFont="1" applyBorder="1" applyAlignment="1">
      <alignment/>
    </xf>
    <xf numFmtId="0" fontId="11" fillId="0" borderId="33" xfId="0" applyFont="1" applyBorder="1" applyAlignment="1">
      <alignment/>
    </xf>
    <xf numFmtId="0" fontId="13" fillId="33" borderId="34" xfId="0" applyFont="1" applyFill="1" applyBorder="1" applyAlignment="1">
      <alignment/>
    </xf>
    <xf numFmtId="0" fontId="13" fillId="33" borderId="35" xfId="0" applyFont="1" applyFill="1" applyBorder="1" applyAlignment="1">
      <alignment/>
    </xf>
    <xf numFmtId="0" fontId="11" fillId="0" borderId="11" xfId="0" applyFont="1" applyBorder="1" applyAlignment="1">
      <alignment horizontal="center" vertical="center"/>
    </xf>
    <xf numFmtId="3" fontId="11" fillId="0" borderId="36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13" fillId="33" borderId="37" xfId="0" applyFont="1" applyFill="1" applyBorder="1" applyAlignment="1">
      <alignment/>
    </xf>
    <xf numFmtId="0" fontId="11" fillId="0" borderId="38" xfId="0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3" fontId="13" fillId="33" borderId="40" xfId="0" applyNumberFormat="1" applyFont="1" applyFill="1" applyBorder="1" applyAlignment="1">
      <alignment/>
    </xf>
    <xf numFmtId="3" fontId="11" fillId="0" borderId="38" xfId="0" applyNumberFormat="1" applyFont="1" applyBorder="1" applyAlignment="1">
      <alignment/>
    </xf>
    <xf numFmtId="3" fontId="13" fillId="33" borderId="41" xfId="0" applyNumberFormat="1" applyFont="1" applyFill="1" applyBorder="1" applyAlignment="1">
      <alignment/>
    </xf>
    <xf numFmtId="0" fontId="11" fillId="33" borderId="37" xfId="0" applyFont="1" applyFill="1" applyBorder="1" applyAlignment="1">
      <alignment/>
    </xf>
    <xf numFmtId="0" fontId="11" fillId="0" borderId="35" xfId="0" applyFont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3" fontId="13" fillId="0" borderId="38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0" fontId="11" fillId="0" borderId="18" xfId="0" applyFont="1" applyFill="1" applyBorder="1" applyAlignment="1">
      <alignment/>
    </xf>
    <xf numFmtId="3" fontId="13" fillId="33" borderId="42" xfId="0" applyNumberFormat="1" applyFont="1" applyFill="1" applyBorder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vertical="center"/>
    </xf>
    <xf numFmtId="3" fontId="17" fillId="0" borderId="0" xfId="0" applyNumberFormat="1" applyFont="1" applyAlignment="1">
      <alignment horizontal="centerContinuous" vertical="center"/>
    </xf>
    <xf numFmtId="3" fontId="4" fillId="0" borderId="11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36" xfId="0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16" fillId="0" borderId="22" xfId="0" applyFont="1" applyBorder="1" applyAlignment="1">
      <alignment/>
    </xf>
    <xf numFmtId="3" fontId="16" fillId="0" borderId="22" xfId="0" applyNumberFormat="1" applyFont="1" applyBorder="1" applyAlignment="1">
      <alignment/>
    </xf>
    <xf numFmtId="3" fontId="16" fillId="0" borderId="36" xfId="0" applyNumberFormat="1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19" xfId="0" applyFont="1" applyBorder="1" applyAlignment="1">
      <alignment/>
    </xf>
    <xf numFmtId="3" fontId="6" fillId="0" borderId="0" xfId="0" applyNumberFormat="1" applyFont="1" applyAlignment="1">
      <alignment horizontal="center" vertical="center"/>
    </xf>
    <xf numFmtId="3" fontId="19" fillId="33" borderId="38" xfId="0" applyNumberFormat="1" applyFont="1" applyFill="1" applyBorder="1" applyAlignment="1">
      <alignment horizontal="center" vertical="center"/>
    </xf>
    <xf numFmtId="3" fontId="8" fillId="33" borderId="38" xfId="0" applyNumberFormat="1" applyFont="1" applyFill="1" applyBorder="1" applyAlignment="1">
      <alignment horizontal="centerContinuous" vertical="center"/>
    </xf>
    <xf numFmtId="3" fontId="4" fillId="33" borderId="38" xfId="0" applyNumberFormat="1" applyFont="1" applyFill="1" applyBorder="1" applyAlignment="1">
      <alignment horizontal="centerContinuous" vertical="center"/>
    </xf>
    <xf numFmtId="3" fontId="4" fillId="33" borderId="16" xfId="0" applyNumberFormat="1" applyFont="1" applyFill="1" applyBorder="1" applyAlignment="1">
      <alignment horizontal="centerContinuous" vertical="center"/>
    </xf>
    <xf numFmtId="3" fontId="4" fillId="33" borderId="36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left" vertical="center"/>
    </xf>
    <xf numFmtId="3" fontId="4" fillId="0" borderId="36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vertical="center"/>
    </xf>
    <xf numFmtId="1" fontId="4" fillId="0" borderId="43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left" vertical="center"/>
    </xf>
    <xf numFmtId="3" fontId="19" fillId="33" borderId="39" xfId="0" applyNumberFormat="1" applyFont="1" applyFill="1" applyBorder="1" applyAlignment="1">
      <alignment horizontal="left" vertical="center"/>
    </xf>
    <xf numFmtId="3" fontId="19" fillId="33" borderId="39" xfId="0" applyNumberFormat="1" applyFont="1" applyFill="1" applyBorder="1" applyAlignment="1">
      <alignment vertical="center"/>
    </xf>
    <xf numFmtId="3" fontId="19" fillId="33" borderId="32" xfId="0" applyNumberFormat="1" applyFont="1" applyFill="1" applyBorder="1" applyAlignment="1">
      <alignment vertical="center"/>
    </xf>
    <xf numFmtId="3" fontId="19" fillId="33" borderId="44" xfId="0" applyNumberFormat="1" applyFont="1" applyFill="1" applyBorder="1" applyAlignment="1">
      <alignment horizontal="left" vertical="center"/>
    </xf>
    <xf numFmtId="3" fontId="19" fillId="33" borderId="44" xfId="0" applyNumberFormat="1" applyFont="1" applyFill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166" fontId="4" fillId="0" borderId="12" xfId="0" applyNumberFormat="1" applyFont="1" applyBorder="1" applyAlignment="1">
      <alignment vertical="center"/>
    </xf>
    <xf numFmtId="3" fontId="4" fillId="33" borderId="39" xfId="0" applyNumberFormat="1" applyFont="1" applyFill="1" applyBorder="1" applyAlignment="1">
      <alignment horizontal="center" vertical="center"/>
    </xf>
    <xf numFmtId="3" fontId="4" fillId="33" borderId="45" xfId="0" applyNumberFormat="1" applyFont="1" applyFill="1" applyBorder="1" applyAlignment="1">
      <alignment horizontal="center" vertical="center"/>
    </xf>
    <xf numFmtId="3" fontId="4" fillId="33" borderId="46" xfId="0" applyNumberFormat="1" applyFont="1" applyFill="1" applyBorder="1" applyAlignment="1">
      <alignment horizontal="center" vertical="center"/>
    </xf>
    <xf numFmtId="3" fontId="4" fillId="33" borderId="47" xfId="0" applyNumberFormat="1" applyFont="1" applyFill="1" applyBorder="1" applyAlignment="1">
      <alignment horizontal="center" vertical="center"/>
    </xf>
    <xf numFmtId="3" fontId="4" fillId="0" borderId="48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4" fillId="33" borderId="50" xfId="0" applyNumberFormat="1" applyFont="1" applyFill="1" applyBorder="1" applyAlignment="1">
      <alignment vertical="center"/>
    </xf>
    <xf numFmtId="3" fontId="19" fillId="33" borderId="51" xfId="0" applyNumberFormat="1" applyFont="1" applyFill="1" applyBorder="1" applyAlignment="1">
      <alignment vertical="center"/>
    </xf>
    <xf numFmtId="49" fontId="4" fillId="0" borderId="36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vertical="center"/>
    </xf>
    <xf numFmtId="3" fontId="19" fillId="34" borderId="39" xfId="0" applyNumberFormat="1" applyFont="1" applyFill="1" applyBorder="1" applyAlignment="1">
      <alignment horizontal="center" vertical="center"/>
    </xf>
    <xf numFmtId="3" fontId="19" fillId="34" borderId="44" xfId="0" applyNumberFormat="1" applyFont="1" applyFill="1" applyBorder="1" applyAlignment="1">
      <alignment horizontal="center" vertical="center"/>
    </xf>
    <xf numFmtId="3" fontId="4" fillId="34" borderId="39" xfId="0" applyNumberFormat="1" applyFont="1" applyFill="1" applyBorder="1" applyAlignment="1">
      <alignment vertical="center"/>
    </xf>
    <xf numFmtId="3" fontId="4" fillId="34" borderId="32" xfId="0" applyNumberFormat="1" applyFont="1" applyFill="1" applyBorder="1" applyAlignment="1">
      <alignment vertical="center"/>
    </xf>
    <xf numFmtId="3" fontId="19" fillId="34" borderId="44" xfId="0" applyNumberFormat="1" applyFont="1" applyFill="1" applyBorder="1" applyAlignment="1">
      <alignment vertical="center"/>
    </xf>
    <xf numFmtId="166" fontId="19" fillId="34" borderId="52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11" fillId="0" borderId="53" xfId="0" applyNumberFormat="1" applyFont="1" applyBorder="1" applyAlignment="1">
      <alignment/>
    </xf>
    <xf numFmtId="166" fontId="11" fillId="0" borderId="14" xfId="0" applyNumberFormat="1" applyFont="1" applyBorder="1" applyAlignment="1">
      <alignment/>
    </xf>
    <xf numFmtId="166" fontId="13" fillId="33" borderId="29" xfId="0" applyNumberFormat="1" applyFont="1" applyFill="1" applyBorder="1" applyAlignment="1">
      <alignment/>
    </xf>
    <xf numFmtId="166" fontId="11" fillId="0" borderId="12" xfId="0" applyNumberFormat="1" applyFont="1" applyBorder="1" applyAlignment="1">
      <alignment/>
    </xf>
    <xf numFmtId="166" fontId="13" fillId="33" borderId="30" xfId="0" applyNumberFormat="1" applyFont="1" applyFill="1" applyBorder="1" applyAlignment="1">
      <alignment/>
    </xf>
    <xf numFmtId="3" fontId="65" fillId="0" borderId="49" xfId="0" applyNumberFormat="1" applyFont="1" applyBorder="1" applyAlignment="1">
      <alignment vertical="center"/>
    </xf>
    <xf numFmtId="0" fontId="11" fillId="33" borderId="39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3" fontId="11" fillId="0" borderId="21" xfId="0" applyNumberFormat="1" applyFont="1" applyBorder="1" applyAlignment="1">
      <alignment/>
    </xf>
    <xf numFmtId="166" fontId="4" fillId="0" borderId="36" xfId="0" applyNumberFormat="1" applyFont="1" applyBorder="1" applyAlignment="1">
      <alignment vertical="center"/>
    </xf>
    <xf numFmtId="3" fontId="19" fillId="33" borderId="54" xfId="0" applyNumberFormat="1" applyFont="1" applyFill="1" applyBorder="1" applyAlignment="1">
      <alignment horizontal="center" vertical="center"/>
    </xf>
    <xf numFmtId="3" fontId="8" fillId="33" borderId="21" xfId="0" applyNumberFormat="1" applyFont="1" applyFill="1" applyBorder="1" applyAlignment="1">
      <alignment horizontal="centerContinuous" vertical="center"/>
    </xf>
    <xf numFmtId="166" fontId="19" fillId="35" borderId="44" xfId="0" applyNumberFormat="1" applyFont="1" applyFill="1" applyBorder="1" applyAlignment="1">
      <alignment vertical="center"/>
    </xf>
    <xf numFmtId="166" fontId="19" fillId="35" borderId="52" xfId="0" applyNumberFormat="1" applyFont="1" applyFill="1" applyBorder="1" applyAlignment="1">
      <alignment vertical="center"/>
    </xf>
    <xf numFmtId="166" fontId="4" fillId="35" borderId="39" xfId="0" applyNumberFormat="1" applyFont="1" applyFill="1" applyBorder="1" applyAlignment="1">
      <alignment vertical="center"/>
    </xf>
    <xf numFmtId="3" fontId="4" fillId="35" borderId="39" xfId="0" applyNumberFormat="1" applyFont="1" applyFill="1" applyBorder="1" applyAlignment="1">
      <alignment vertical="center"/>
    </xf>
    <xf numFmtId="3" fontId="11" fillId="0" borderId="55" xfId="0" applyNumberFormat="1" applyFont="1" applyBorder="1" applyAlignment="1">
      <alignment/>
    </xf>
    <xf numFmtId="3" fontId="13" fillId="33" borderId="56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3" fontId="13" fillId="33" borderId="57" xfId="0" applyNumberFormat="1" applyFont="1" applyFill="1" applyBorder="1" applyAlignment="1">
      <alignment/>
    </xf>
    <xf numFmtId="3" fontId="13" fillId="33" borderId="58" xfId="0" applyNumberFormat="1" applyFont="1" applyFill="1" applyBorder="1" applyAlignment="1">
      <alignment/>
    </xf>
    <xf numFmtId="3" fontId="11" fillId="0" borderId="59" xfId="0" applyNumberFormat="1" applyFont="1" applyBorder="1" applyAlignment="1">
      <alignment/>
    </xf>
    <xf numFmtId="3" fontId="11" fillId="0" borderId="60" xfId="0" applyNumberFormat="1" applyFont="1" applyBorder="1" applyAlignment="1">
      <alignment/>
    </xf>
    <xf numFmtId="3" fontId="11" fillId="0" borderId="41" xfId="0" applyNumberFormat="1" applyFont="1" applyBorder="1" applyAlignment="1">
      <alignment/>
    </xf>
    <xf numFmtId="3" fontId="4" fillId="0" borderId="36" xfId="0" applyNumberFormat="1" applyFont="1" applyBorder="1" applyAlignment="1">
      <alignment horizontal="right" vertical="center"/>
    </xf>
    <xf numFmtId="3" fontId="66" fillId="0" borderId="22" xfId="0" applyNumberFormat="1" applyFont="1" applyBorder="1" applyAlignment="1">
      <alignment/>
    </xf>
    <xf numFmtId="3" fontId="4" fillId="0" borderId="39" xfId="0" applyNumberFormat="1" applyFont="1" applyBorder="1" applyAlignment="1">
      <alignment horizontal="left" vertical="center"/>
    </xf>
    <xf numFmtId="3" fontId="4" fillId="0" borderId="39" xfId="0" applyNumberFormat="1" applyFont="1" applyBorder="1" applyAlignment="1">
      <alignment vertical="center"/>
    </xf>
    <xf numFmtId="166" fontId="4" fillId="0" borderId="39" xfId="0" applyNumberFormat="1" applyFont="1" applyBorder="1" applyAlignment="1">
      <alignment vertical="center"/>
    </xf>
    <xf numFmtId="166" fontId="4" fillId="0" borderId="32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horizontal="center" vertical="center"/>
    </xf>
    <xf numFmtId="3" fontId="11" fillId="0" borderId="36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49" fontId="0" fillId="36" borderId="36" xfId="0" applyNumberFormat="1" applyFill="1" applyBorder="1" applyAlignment="1">
      <alignment horizontal="center" vertical="center"/>
    </xf>
    <xf numFmtId="3" fontId="0" fillId="36" borderId="36" xfId="0" applyNumberFormat="1" applyFill="1" applyBorder="1" applyAlignment="1">
      <alignment horizontal="center"/>
    </xf>
    <xf numFmtId="49" fontId="0" fillId="0" borderId="36" xfId="0" applyNumberFormat="1" applyBorder="1" applyAlignment="1">
      <alignment horizontal="center" vertical="center"/>
    </xf>
    <xf numFmtId="3" fontId="0" fillId="0" borderId="36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22" xfId="0" applyBorder="1" applyAlignment="1">
      <alignment/>
    </xf>
    <xf numFmtId="0" fontId="61" fillId="0" borderId="53" xfId="0" applyFont="1" applyBorder="1" applyAlignment="1">
      <alignment/>
    </xf>
    <xf numFmtId="0" fontId="61" fillId="0" borderId="22" xfId="0" applyFont="1" applyBorder="1" applyAlignment="1">
      <alignment/>
    </xf>
    <xf numFmtId="3" fontId="61" fillId="0" borderId="36" xfId="0" applyNumberFormat="1" applyFont="1" applyBorder="1" applyAlignment="1">
      <alignment/>
    </xf>
    <xf numFmtId="0" fontId="61" fillId="0" borderId="0" xfId="0" applyFont="1" applyAlignment="1">
      <alignment/>
    </xf>
    <xf numFmtId="0" fontId="0" fillId="0" borderId="22" xfId="0" applyBorder="1" applyAlignment="1">
      <alignment wrapText="1"/>
    </xf>
    <xf numFmtId="0" fontId="61" fillId="0" borderId="22" xfId="0" applyFont="1" applyBorder="1" applyAlignment="1">
      <alignment wrapText="1"/>
    </xf>
    <xf numFmtId="0" fontId="0" fillId="0" borderId="53" xfId="0" applyFont="1" applyBorder="1" applyAlignment="1">
      <alignment/>
    </xf>
    <xf numFmtId="0" fontId="0" fillId="0" borderId="22" xfId="0" applyFont="1" applyBorder="1" applyAlignment="1">
      <alignment wrapText="1"/>
    </xf>
    <xf numFmtId="3" fontId="0" fillId="0" borderId="36" xfId="0" applyNumberFormat="1" applyFont="1" applyBorder="1" applyAlignment="1">
      <alignment/>
    </xf>
    <xf numFmtId="0" fontId="0" fillId="0" borderId="0" xfId="0" applyFont="1" applyAlignment="1">
      <alignment/>
    </xf>
    <xf numFmtId="0" fontId="48" fillId="0" borderId="0" xfId="59">
      <alignment/>
      <protection/>
    </xf>
    <xf numFmtId="0" fontId="20" fillId="0" borderId="0" xfId="59" applyFont="1" applyAlignment="1">
      <alignment horizontal="right" vertical="center"/>
      <protection/>
    </xf>
    <xf numFmtId="0" fontId="14" fillId="0" borderId="0" xfId="59" applyFont="1" applyAlignment="1">
      <alignment horizontal="right" vertical="center"/>
      <protection/>
    </xf>
    <xf numFmtId="0" fontId="61" fillId="0" borderId="0" xfId="59" applyFont="1" applyAlignment="1">
      <alignment horizontal="center"/>
      <protection/>
    </xf>
    <xf numFmtId="0" fontId="48" fillId="0" borderId="0" xfId="59" applyAlignment="1">
      <alignment horizontal="center"/>
      <protection/>
    </xf>
    <xf numFmtId="0" fontId="48" fillId="0" borderId="36" xfId="59" applyBorder="1" applyAlignment="1">
      <alignment horizontal="center"/>
      <protection/>
    </xf>
    <xf numFmtId="49" fontId="11" fillId="0" borderId="36" xfId="59" applyNumberFormat="1" applyFont="1" applyBorder="1" applyAlignment="1">
      <alignment horizontal="center" vertical="center"/>
      <protection/>
    </xf>
    <xf numFmtId="0" fontId="48" fillId="0" borderId="0" xfId="59" applyAlignment="1">
      <alignment horizontal="center" wrapText="1"/>
      <protection/>
    </xf>
    <xf numFmtId="0" fontId="61" fillId="35" borderId="22" xfId="59" applyFont="1" applyFill="1" applyBorder="1">
      <alignment/>
      <protection/>
    </xf>
    <xf numFmtId="0" fontId="61" fillId="35" borderId="36" xfId="59" applyFont="1" applyFill="1" applyBorder="1">
      <alignment/>
      <protection/>
    </xf>
    <xf numFmtId="0" fontId="48" fillId="35" borderId="36" xfId="59" applyFill="1" applyBorder="1" applyAlignment="1">
      <alignment horizontal="center"/>
      <protection/>
    </xf>
    <xf numFmtId="0" fontId="61" fillId="0" borderId="0" xfId="59" applyFont="1">
      <alignment/>
      <protection/>
    </xf>
    <xf numFmtId="0" fontId="46" fillId="0" borderId="22" xfId="59" applyFont="1" applyBorder="1">
      <alignment/>
      <protection/>
    </xf>
    <xf numFmtId="0" fontId="46" fillId="0" borderId="36" xfId="59" applyFont="1" applyBorder="1">
      <alignment/>
      <protection/>
    </xf>
    <xf numFmtId="3" fontId="46" fillId="0" borderId="36" xfId="59" applyNumberFormat="1" applyFont="1" applyBorder="1">
      <alignment/>
      <protection/>
    </xf>
    <xf numFmtId="3" fontId="48" fillId="0" borderId="0" xfId="59" applyNumberFormat="1">
      <alignment/>
      <protection/>
    </xf>
    <xf numFmtId="0" fontId="47" fillId="0" borderId="22" xfId="59" applyFont="1" applyBorder="1">
      <alignment/>
      <protection/>
    </xf>
    <xf numFmtId="0" fontId="47" fillId="0" borderId="36" xfId="59" applyFont="1" applyBorder="1">
      <alignment/>
      <protection/>
    </xf>
    <xf numFmtId="3" fontId="47" fillId="0" borderId="36" xfId="59" applyNumberFormat="1" applyFont="1" applyBorder="1">
      <alignment/>
      <protection/>
    </xf>
    <xf numFmtId="0" fontId="47" fillId="35" borderId="22" xfId="59" applyFont="1" applyFill="1" applyBorder="1">
      <alignment/>
      <protection/>
    </xf>
    <xf numFmtId="0" fontId="47" fillId="35" borderId="36" xfId="59" applyFont="1" applyFill="1" applyBorder="1">
      <alignment/>
      <protection/>
    </xf>
    <xf numFmtId="3" fontId="47" fillId="35" borderId="36" xfId="59" applyNumberFormat="1" applyFont="1" applyFill="1" applyBorder="1">
      <alignment/>
      <protection/>
    </xf>
    <xf numFmtId="0" fontId="46" fillId="0" borderId="0" xfId="59" applyFont="1">
      <alignment/>
      <protection/>
    </xf>
    <xf numFmtId="0" fontId="47" fillId="0" borderId="0" xfId="59" applyFont="1" applyAlignment="1">
      <alignment horizontal="center"/>
      <protection/>
    </xf>
    <xf numFmtId="3" fontId="48" fillId="0" borderId="36" xfId="59" applyNumberFormat="1" applyBorder="1">
      <alignment/>
      <protection/>
    </xf>
    <xf numFmtId="177" fontId="0" fillId="0" borderId="0" xfId="0" applyNumberFormat="1" applyAlignment="1">
      <alignment horizontal="right"/>
    </xf>
    <xf numFmtId="177" fontId="0" fillId="0" borderId="0" xfId="0" applyNumberFormat="1" applyAlignment="1">
      <alignment/>
    </xf>
    <xf numFmtId="49" fontId="0" fillId="36" borderId="36" xfId="0" applyNumberFormat="1" applyFill="1" applyBorder="1" applyAlignment="1">
      <alignment horizontal="center"/>
    </xf>
    <xf numFmtId="177" fontId="0" fillId="36" borderId="36" xfId="0" applyNumberFormat="1" applyFill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53" xfId="0" applyNumberFormat="1" applyBorder="1" applyAlignment="1">
      <alignment/>
    </xf>
    <xf numFmtId="177" fontId="0" fillId="0" borderId="36" xfId="0" applyNumberFormat="1" applyBorder="1" applyAlignment="1">
      <alignment/>
    </xf>
    <xf numFmtId="49" fontId="61" fillId="0" borderId="36" xfId="0" applyNumberFormat="1" applyFont="1" applyBorder="1" applyAlignment="1">
      <alignment horizontal="center"/>
    </xf>
    <xf numFmtId="49" fontId="61" fillId="0" borderId="53" xfId="0" applyNumberFormat="1" applyFont="1" applyBorder="1" applyAlignment="1">
      <alignment/>
    </xf>
    <xf numFmtId="177" fontId="61" fillId="0" borderId="36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/>
    </xf>
    <xf numFmtId="0" fontId="61" fillId="0" borderId="39" xfId="0" applyFont="1" applyBorder="1" applyAlignment="1">
      <alignment horizontal="center"/>
    </xf>
    <xf numFmtId="0" fontId="61" fillId="0" borderId="46" xfId="0" applyFont="1" applyBorder="1" applyAlignment="1">
      <alignment horizontal="center"/>
    </xf>
    <xf numFmtId="0" fontId="0" fillId="0" borderId="36" xfId="0" applyBorder="1" applyAlignment="1">
      <alignment/>
    </xf>
    <xf numFmtId="0" fontId="61" fillId="0" borderId="36" xfId="0" applyFont="1" applyBorder="1" applyAlignment="1">
      <alignment/>
    </xf>
    <xf numFmtId="0" fontId="11" fillId="0" borderId="0" xfId="57" applyFont="1">
      <alignment/>
      <protection/>
    </xf>
    <xf numFmtId="0" fontId="11" fillId="0" borderId="0" xfId="57" applyAlignment="1">
      <alignment horizontal="right"/>
      <protection/>
    </xf>
    <xf numFmtId="0" fontId="11" fillId="0" borderId="0" xfId="57" applyFont="1" applyAlignment="1">
      <alignment/>
      <protection/>
    </xf>
    <xf numFmtId="0" fontId="2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right"/>
      <protection/>
    </xf>
    <xf numFmtId="0" fontId="11" fillId="0" borderId="0" xfId="57" applyFont="1" applyBorder="1" applyAlignment="1">
      <alignment horizontal="center"/>
      <protection/>
    </xf>
    <xf numFmtId="0" fontId="11" fillId="0" borderId="61" xfId="57" applyFont="1" applyBorder="1" applyAlignment="1">
      <alignment horizontal="center"/>
      <protection/>
    </xf>
    <xf numFmtId="0" fontId="11" fillId="0" borderId="61" xfId="57" applyFont="1" applyFill="1" applyBorder="1" applyAlignment="1">
      <alignment horizontal="center"/>
      <protection/>
    </xf>
    <xf numFmtId="0" fontId="13" fillId="0" borderId="62" xfId="57" applyFont="1" applyBorder="1" applyAlignment="1">
      <alignment horizontal="center" vertical="center" wrapText="1"/>
      <protection/>
    </xf>
    <xf numFmtId="0" fontId="13" fillId="0" borderId="63" xfId="57" applyFont="1" applyFill="1" applyBorder="1" applyAlignment="1">
      <alignment horizontal="center" vertical="center"/>
      <protection/>
    </xf>
    <xf numFmtId="0" fontId="13" fillId="0" borderId="64" xfId="57" applyFont="1" applyBorder="1" applyAlignment="1">
      <alignment horizontal="center" vertical="center" wrapText="1"/>
      <protection/>
    </xf>
    <xf numFmtId="0" fontId="13" fillId="0" borderId="65" xfId="57" applyFont="1" applyFill="1" applyBorder="1" applyAlignment="1">
      <alignment horizontal="center" vertical="center" wrapText="1"/>
      <protection/>
    </xf>
    <xf numFmtId="0" fontId="11" fillId="0" borderId="66" xfId="57" applyFont="1" applyBorder="1" applyAlignment="1">
      <alignment horizontal="center" vertical="center"/>
      <protection/>
    </xf>
    <xf numFmtId="0" fontId="11" fillId="0" borderId="61" xfId="57" applyFont="1" applyBorder="1" applyAlignment="1">
      <alignment horizontal="center" vertical="center"/>
      <protection/>
    </xf>
    <xf numFmtId="3" fontId="11" fillId="0" borderId="67" xfId="57" applyNumberFormat="1" applyFont="1" applyBorder="1" applyAlignment="1">
      <alignment horizontal="center" vertical="center"/>
      <protection/>
    </xf>
    <xf numFmtId="3" fontId="11" fillId="0" borderId="61" xfId="57" applyNumberFormat="1" applyFont="1" applyBorder="1" applyAlignment="1">
      <alignment horizontal="center" vertical="center"/>
      <protection/>
    </xf>
    <xf numFmtId="3" fontId="11" fillId="0" borderId="61" xfId="57" applyNumberFormat="1" applyFont="1" applyFill="1" applyBorder="1" applyAlignment="1">
      <alignment horizontal="center" vertical="center"/>
      <protection/>
    </xf>
    <xf numFmtId="3" fontId="11" fillId="0" borderId="68" xfId="57" applyNumberFormat="1" applyFont="1" applyBorder="1" applyAlignment="1">
      <alignment horizontal="center"/>
      <protection/>
    </xf>
    <xf numFmtId="14" fontId="11" fillId="0" borderId="69" xfId="57" applyNumberFormat="1" applyFont="1" applyBorder="1" applyAlignment="1">
      <alignment horizontal="center"/>
      <protection/>
    </xf>
    <xf numFmtId="0" fontId="13" fillId="0" borderId="0" xfId="57" applyFont="1" applyBorder="1" applyAlignment="1">
      <alignment horizontal="left"/>
      <protection/>
    </xf>
    <xf numFmtId="14" fontId="11" fillId="0" borderId="0" xfId="57" applyNumberFormat="1" applyFont="1" applyBorder="1">
      <alignment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 applyBorder="1" applyAlignment="1">
      <alignment/>
      <protection/>
    </xf>
    <xf numFmtId="0" fontId="4" fillId="0" borderId="0" xfId="59" applyFont="1" applyAlignment="1">
      <alignment horizontal="right" vertical="center"/>
      <protection/>
    </xf>
    <xf numFmtId="0" fontId="23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11" xfId="59" applyFont="1" applyBorder="1" applyAlignment="1">
      <alignment horizontal="center" vertical="center"/>
      <protection/>
    </xf>
    <xf numFmtId="3" fontId="11" fillId="0" borderId="11" xfId="59" applyNumberFormat="1" applyFont="1" applyBorder="1" applyAlignment="1">
      <alignment horizontal="center" vertical="center"/>
      <protection/>
    </xf>
    <xf numFmtId="0" fontId="13" fillId="33" borderId="37" xfId="59" applyFont="1" applyFill="1" applyBorder="1">
      <alignment/>
      <protection/>
    </xf>
    <xf numFmtId="0" fontId="13" fillId="33" borderId="56" xfId="59" applyFont="1" applyFill="1" applyBorder="1">
      <alignment/>
      <protection/>
    </xf>
    <xf numFmtId="3" fontId="13" fillId="33" borderId="70" xfId="59" applyNumberFormat="1" applyFont="1" applyFill="1" applyBorder="1" applyAlignment="1">
      <alignment horizontal="center" wrapText="1"/>
      <protection/>
    </xf>
    <xf numFmtId="49" fontId="11" fillId="0" borderId="12" xfId="59" applyNumberFormat="1" applyFont="1" applyBorder="1" applyAlignment="1">
      <alignment horizontal="center" vertical="center"/>
      <protection/>
    </xf>
    <xf numFmtId="0" fontId="11" fillId="0" borderId="71" xfId="59" applyFont="1" applyFill="1" applyBorder="1">
      <alignment/>
      <protection/>
    </xf>
    <xf numFmtId="0" fontId="13" fillId="0" borderId="72" xfId="59" applyFont="1" applyFill="1" applyBorder="1">
      <alignment/>
      <protection/>
    </xf>
    <xf numFmtId="3" fontId="11" fillId="0" borderId="73" xfId="59" applyNumberFormat="1" applyFont="1" applyFill="1" applyBorder="1" applyAlignment="1">
      <alignment horizontal="right"/>
      <protection/>
    </xf>
    <xf numFmtId="0" fontId="11" fillId="0" borderId="74" xfId="59" applyFont="1" applyFill="1" applyBorder="1">
      <alignment/>
      <protection/>
    </xf>
    <xf numFmtId="0" fontId="13" fillId="0" borderId="75" xfId="59" applyFont="1" applyFill="1" applyBorder="1">
      <alignment/>
      <protection/>
    </xf>
    <xf numFmtId="3" fontId="11" fillId="0" borderId="76" xfId="59" applyNumberFormat="1" applyFont="1" applyFill="1" applyBorder="1" applyAlignment="1">
      <alignment horizontal="right"/>
      <protection/>
    </xf>
    <xf numFmtId="3" fontId="11" fillId="0" borderId="75" xfId="59" applyNumberFormat="1" applyFont="1" applyFill="1" applyBorder="1">
      <alignment/>
      <protection/>
    </xf>
    <xf numFmtId="0" fontId="11" fillId="0" borderId="74" xfId="59" applyFont="1" applyBorder="1">
      <alignment/>
      <protection/>
    </xf>
    <xf numFmtId="3" fontId="11" fillId="0" borderId="75" xfId="59" applyNumberFormat="1" applyFont="1" applyBorder="1">
      <alignment/>
      <protection/>
    </xf>
    <xf numFmtId="3" fontId="11" fillId="0" borderId="76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11" fillId="0" borderId="77" xfId="59" applyFont="1" applyBorder="1">
      <alignment/>
      <protection/>
    </xf>
    <xf numFmtId="3" fontId="11" fillId="0" borderId="78" xfId="59" applyNumberFormat="1" applyFont="1" applyBorder="1">
      <alignment/>
      <protection/>
    </xf>
    <xf numFmtId="3" fontId="11" fillId="0" borderId="79" xfId="59" applyNumberFormat="1" applyFont="1" applyBorder="1">
      <alignment/>
      <protection/>
    </xf>
    <xf numFmtId="3" fontId="13" fillId="33" borderId="56" xfId="59" applyNumberFormat="1" applyFont="1" applyFill="1" applyBorder="1">
      <alignment/>
      <protection/>
    </xf>
    <xf numFmtId="3" fontId="13" fillId="33" borderId="70" xfId="59" applyNumberFormat="1" applyFont="1" applyFill="1" applyBorder="1">
      <alignment/>
      <protection/>
    </xf>
    <xf numFmtId="0" fontId="13" fillId="0" borderId="0" xfId="59" applyFont="1" applyBorder="1" applyAlignment="1">
      <alignment horizontal="center" vertical="center"/>
      <protection/>
    </xf>
    <xf numFmtId="0" fontId="11" fillId="0" borderId="0" xfId="59" applyFont="1" applyBorder="1">
      <alignment/>
      <protection/>
    </xf>
    <xf numFmtId="3" fontId="11" fillId="0" borderId="0" xfId="59" applyNumberFormat="1" applyFont="1" applyBorder="1">
      <alignment/>
      <protection/>
    </xf>
    <xf numFmtId="0" fontId="25" fillId="0" borderId="0" xfId="0" applyFont="1" applyAlignment="1">
      <alignment/>
    </xf>
    <xf numFmtId="0" fontId="25" fillId="0" borderId="80" xfId="0" applyFont="1" applyBorder="1" applyAlignment="1">
      <alignment/>
    </xf>
    <xf numFmtId="0" fontId="25" fillId="0" borderId="80" xfId="0" applyFont="1" applyBorder="1" applyAlignment="1">
      <alignment horizontal="right"/>
    </xf>
    <xf numFmtId="0" fontId="27" fillId="0" borderId="68" xfId="0" applyFont="1" applyBorder="1" applyAlignment="1">
      <alignment/>
    </xf>
    <xf numFmtId="0" fontId="25" fillId="0" borderId="68" xfId="0" applyFont="1" applyBorder="1" applyAlignment="1">
      <alignment horizontal="right"/>
    </xf>
    <xf numFmtId="0" fontId="25" fillId="0" borderId="63" xfId="0" applyFont="1" applyBorder="1" applyAlignment="1">
      <alignment/>
    </xf>
    <xf numFmtId="3" fontId="25" fillId="0" borderId="63" xfId="0" applyNumberFormat="1" applyFont="1" applyBorder="1" applyAlignment="1">
      <alignment horizontal="right"/>
    </xf>
    <xf numFmtId="0" fontId="25" fillId="0" borderId="63" xfId="0" applyFont="1" applyBorder="1" applyAlignment="1">
      <alignment horizontal="right"/>
    </xf>
    <xf numFmtId="0" fontId="26" fillId="0" borderId="61" xfId="0" applyFont="1" applyBorder="1" applyAlignment="1">
      <alignment horizontal="right"/>
    </xf>
    <xf numFmtId="3" fontId="26" fillId="0" borderId="61" xfId="0" applyNumberFormat="1" applyFont="1" applyBorder="1" applyAlignment="1">
      <alignment horizontal="right"/>
    </xf>
    <xf numFmtId="0" fontId="25" fillId="0" borderId="63" xfId="0" applyFont="1" applyBorder="1" applyAlignment="1">
      <alignment horizontal="left"/>
    </xf>
    <xf numFmtId="0" fontId="26" fillId="0" borderId="61" xfId="0" applyFont="1" applyFill="1" applyBorder="1" applyAlignment="1">
      <alignment horizontal="right"/>
    </xf>
    <xf numFmtId="3" fontId="26" fillId="0" borderId="61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6" fillId="0" borderId="61" xfId="0" applyNumberFormat="1" applyFont="1" applyFill="1" applyBorder="1" applyAlignment="1">
      <alignment horizontal="right"/>
    </xf>
    <xf numFmtId="3" fontId="25" fillId="0" borderId="63" xfId="0" applyNumberFormat="1" applyFont="1" applyFill="1" applyBorder="1" applyAlignment="1">
      <alignment horizontal="left"/>
    </xf>
    <xf numFmtId="3" fontId="25" fillId="0" borderId="63" xfId="0" applyNumberFormat="1" applyFont="1" applyFill="1" applyBorder="1" applyAlignment="1">
      <alignment/>
    </xf>
    <xf numFmtId="0" fontId="25" fillId="0" borderId="63" xfId="0" applyFont="1" applyFill="1" applyBorder="1" applyAlignment="1">
      <alignment horizontal="left"/>
    </xf>
    <xf numFmtId="3" fontId="25" fillId="0" borderId="63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26" fillId="0" borderId="81" xfId="0" applyNumberFormat="1" applyFont="1" applyBorder="1" applyAlignment="1">
      <alignment horizontal="right"/>
    </xf>
    <xf numFmtId="3" fontId="26" fillId="0" borderId="81" xfId="0" applyNumberFormat="1" applyFont="1" applyBorder="1" applyAlignment="1">
      <alignment/>
    </xf>
    <xf numFmtId="3" fontId="26" fillId="0" borderId="68" xfId="0" applyNumberFormat="1" applyFont="1" applyBorder="1" applyAlignment="1">
      <alignment horizontal="right"/>
    </xf>
    <xf numFmtId="3" fontId="26" fillId="0" borderId="68" xfId="0" applyNumberFormat="1" applyFont="1" applyBorder="1" applyAlignment="1">
      <alignment/>
    </xf>
    <xf numFmtId="3" fontId="26" fillId="0" borderId="61" xfId="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3" fontId="26" fillId="0" borderId="0" xfId="0" applyNumberFormat="1" applyFont="1" applyBorder="1" applyAlignment="1">
      <alignment/>
    </xf>
    <xf numFmtId="0" fontId="26" fillId="0" borderId="63" xfId="0" applyFont="1" applyBorder="1" applyAlignment="1">
      <alignment horizontal="right"/>
    </xf>
    <xf numFmtId="0" fontId="25" fillId="0" borderId="63" xfId="56" applyFont="1" applyFill="1" applyBorder="1">
      <alignment/>
      <protection/>
    </xf>
    <xf numFmtId="3" fontId="25" fillId="0" borderId="68" xfId="0" applyNumberFormat="1" applyFont="1" applyFill="1" applyBorder="1" applyAlignment="1">
      <alignment/>
    </xf>
    <xf numFmtId="3" fontId="26" fillId="0" borderId="61" xfId="0" applyNumberFormat="1" applyFont="1" applyFill="1" applyBorder="1" applyAlignment="1">
      <alignment/>
    </xf>
    <xf numFmtId="3" fontId="25" fillId="0" borderId="82" xfId="0" applyNumberFormat="1" applyFont="1" applyFill="1" applyBorder="1" applyAlignment="1">
      <alignment horizontal="left"/>
    </xf>
    <xf numFmtId="0" fontId="0" fillId="0" borderId="83" xfId="0" applyFill="1" applyBorder="1" applyAlignment="1">
      <alignment/>
    </xf>
    <xf numFmtId="3" fontId="26" fillId="0" borderId="63" xfId="0" applyNumberFormat="1" applyFont="1" applyBorder="1" applyAlignment="1">
      <alignment horizontal="right"/>
    </xf>
    <xf numFmtId="0" fontId="25" fillId="0" borderId="61" xfId="0" applyFont="1" applyBorder="1" applyAlignment="1">
      <alignment horizontal="left"/>
    </xf>
    <xf numFmtId="3" fontId="26" fillId="0" borderId="67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" fontId="26" fillId="0" borderId="61" xfId="0" applyNumberFormat="1" applyFont="1" applyBorder="1" applyAlignment="1">
      <alignment/>
    </xf>
    <xf numFmtId="3" fontId="27" fillId="0" borderId="63" xfId="0" applyNumberFormat="1" applyFont="1" applyFill="1" applyBorder="1" applyAlignment="1">
      <alignment/>
    </xf>
    <xf numFmtId="3" fontId="25" fillId="0" borderId="6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3" fontId="25" fillId="0" borderId="6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5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33" borderId="84" xfId="0" applyFont="1" applyFill="1" applyBorder="1" applyAlignment="1">
      <alignment horizontal="center"/>
    </xf>
    <xf numFmtId="0" fontId="13" fillId="33" borderId="85" xfId="0" applyFont="1" applyFill="1" applyBorder="1" applyAlignment="1">
      <alignment horizontal="center"/>
    </xf>
    <xf numFmtId="0" fontId="13" fillId="33" borderId="86" xfId="0" applyFont="1" applyFill="1" applyBorder="1" applyAlignment="1">
      <alignment horizontal="center"/>
    </xf>
    <xf numFmtId="0" fontId="13" fillId="33" borderId="87" xfId="0" applyFont="1" applyFill="1" applyBorder="1" applyAlignment="1">
      <alignment horizontal="center"/>
    </xf>
    <xf numFmtId="0" fontId="13" fillId="33" borderId="88" xfId="0" applyFont="1" applyFill="1" applyBorder="1" applyAlignment="1">
      <alignment horizontal="center"/>
    </xf>
    <xf numFmtId="0" fontId="13" fillId="33" borderId="89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33" borderId="9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43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19" fillId="33" borderId="91" xfId="0" applyNumberFormat="1" applyFont="1" applyFill="1" applyBorder="1" applyAlignment="1">
      <alignment horizontal="center" vertical="center"/>
    </xf>
    <xf numFmtId="3" fontId="19" fillId="33" borderId="38" xfId="0" applyNumberFormat="1" applyFont="1" applyFill="1" applyBorder="1" applyAlignment="1">
      <alignment horizontal="center" vertical="center"/>
    </xf>
    <xf numFmtId="3" fontId="4" fillId="33" borderId="43" xfId="0" applyNumberFormat="1" applyFont="1" applyFill="1" applyBorder="1" applyAlignment="1">
      <alignment horizontal="center" vertical="center"/>
    </xf>
    <xf numFmtId="3" fontId="4" fillId="33" borderId="92" xfId="0" applyNumberFormat="1" applyFont="1" applyFill="1" applyBorder="1" applyAlignment="1">
      <alignment horizontal="center" vertical="center"/>
    </xf>
    <xf numFmtId="3" fontId="4" fillId="33" borderId="36" xfId="0" applyNumberFormat="1" applyFont="1" applyFill="1" applyBorder="1" applyAlignment="1">
      <alignment horizontal="center" vertical="center"/>
    </xf>
    <xf numFmtId="3" fontId="4" fillId="33" borderId="39" xfId="0" applyNumberFormat="1" applyFont="1" applyFill="1" applyBorder="1" applyAlignment="1">
      <alignment horizontal="center" vertical="center"/>
    </xf>
    <xf numFmtId="3" fontId="4" fillId="33" borderId="53" xfId="0" applyNumberFormat="1" applyFont="1" applyFill="1" applyBorder="1" applyAlignment="1">
      <alignment horizontal="center" vertical="center"/>
    </xf>
    <xf numFmtId="3" fontId="4" fillId="33" borderId="27" xfId="0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horizontal="center" vertical="center"/>
    </xf>
    <xf numFmtId="3" fontId="4" fillId="33" borderId="93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4" fillId="33" borderId="94" xfId="0" applyNumberFormat="1" applyFont="1" applyFill="1" applyBorder="1" applyAlignment="1">
      <alignment horizontal="center" vertical="center"/>
    </xf>
    <xf numFmtId="3" fontId="4" fillId="33" borderId="95" xfId="0" applyNumberFormat="1" applyFont="1" applyFill="1" applyBorder="1" applyAlignment="1">
      <alignment horizontal="center" vertical="center"/>
    </xf>
    <xf numFmtId="3" fontId="4" fillId="33" borderId="31" xfId="0" applyNumberFormat="1" applyFont="1" applyFill="1" applyBorder="1" applyAlignment="1">
      <alignment horizontal="center" vertical="center"/>
    </xf>
    <xf numFmtId="3" fontId="4" fillId="33" borderId="59" xfId="0" applyNumberFormat="1" applyFont="1" applyFill="1" applyBorder="1" applyAlignment="1">
      <alignment horizontal="center" vertical="center"/>
    </xf>
    <xf numFmtId="3" fontId="4" fillId="33" borderId="96" xfId="0" applyNumberFormat="1" applyFont="1" applyFill="1" applyBorder="1" applyAlignment="1">
      <alignment horizontal="center" vertical="center"/>
    </xf>
    <xf numFmtId="3" fontId="4" fillId="33" borderId="97" xfId="0" applyNumberFormat="1" applyFont="1" applyFill="1" applyBorder="1" applyAlignment="1">
      <alignment horizontal="center" vertical="center"/>
    </xf>
    <xf numFmtId="3" fontId="4" fillId="33" borderId="98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9" fillId="33" borderId="43" xfId="0" applyNumberFormat="1" applyFont="1" applyFill="1" applyBorder="1" applyAlignment="1">
      <alignment horizontal="left" vertical="center"/>
    </xf>
    <xf numFmtId="3" fontId="19" fillId="33" borderId="36" xfId="0" applyNumberFormat="1" applyFont="1" applyFill="1" applyBorder="1" applyAlignment="1">
      <alignment horizontal="left" vertical="center"/>
    </xf>
    <xf numFmtId="3" fontId="19" fillId="33" borderId="90" xfId="0" applyNumberFormat="1" applyFont="1" applyFill="1" applyBorder="1" applyAlignment="1">
      <alignment horizontal="left" vertical="center"/>
    </xf>
    <xf numFmtId="3" fontId="19" fillId="33" borderId="11" xfId="0" applyNumberFormat="1" applyFont="1" applyFill="1" applyBorder="1" applyAlignment="1">
      <alignment horizontal="left" vertical="center"/>
    </xf>
    <xf numFmtId="3" fontId="11" fillId="0" borderId="32" xfId="0" applyNumberFormat="1" applyFont="1" applyBorder="1" applyAlignment="1">
      <alignment horizontal="center" vertical="center"/>
    </xf>
    <xf numFmtId="3" fontId="11" fillId="0" borderId="99" xfId="0" applyNumberFormat="1" applyFont="1" applyBorder="1" applyAlignment="1">
      <alignment horizontal="center" vertical="center"/>
    </xf>
    <xf numFmtId="3" fontId="11" fillId="0" borderId="100" xfId="0" applyNumberFormat="1" applyFont="1" applyBorder="1" applyAlignment="1">
      <alignment horizontal="center" vertical="center"/>
    </xf>
    <xf numFmtId="3" fontId="4" fillId="33" borderId="49" xfId="0" applyNumberFormat="1" applyFont="1" applyFill="1" applyBorder="1" applyAlignment="1">
      <alignment horizontal="center" vertical="center"/>
    </xf>
    <xf numFmtId="3" fontId="4" fillId="33" borderId="101" xfId="0" applyNumberFormat="1" applyFont="1" applyFill="1" applyBorder="1" applyAlignment="1">
      <alignment horizontal="center" vertical="center"/>
    </xf>
    <xf numFmtId="3" fontId="4" fillId="33" borderId="48" xfId="0" applyNumberFormat="1" applyFont="1" applyFill="1" applyBorder="1" applyAlignment="1">
      <alignment horizontal="center" vertical="center"/>
    </xf>
    <xf numFmtId="3" fontId="4" fillId="33" borderId="102" xfId="0" applyNumberFormat="1" applyFont="1" applyFill="1" applyBorder="1" applyAlignment="1">
      <alignment horizontal="center" vertical="center"/>
    </xf>
    <xf numFmtId="3" fontId="11" fillId="0" borderId="36" xfId="0" applyNumberFormat="1" applyFont="1" applyBorder="1" applyAlignment="1">
      <alignment horizontal="center" vertical="center"/>
    </xf>
    <xf numFmtId="3" fontId="4" fillId="33" borderId="50" xfId="0" applyNumberFormat="1" applyFont="1" applyFill="1" applyBorder="1" applyAlignment="1">
      <alignment horizontal="center" vertical="center" textRotation="90" wrapText="1"/>
    </xf>
    <xf numFmtId="3" fontId="4" fillId="33" borderId="102" xfId="0" applyNumberFormat="1" applyFont="1" applyFill="1" applyBorder="1" applyAlignment="1">
      <alignment horizontal="center" vertical="center" textRotation="90" wrapText="1"/>
    </xf>
    <xf numFmtId="3" fontId="4" fillId="33" borderId="51" xfId="0" applyNumberFormat="1" applyFont="1" applyFill="1" applyBorder="1" applyAlignment="1">
      <alignment horizontal="center" vertical="center" textRotation="90" wrapText="1"/>
    </xf>
    <xf numFmtId="49" fontId="11" fillId="0" borderId="39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1" fillId="0" borderId="36" xfId="0" applyFont="1" applyBorder="1" applyAlignment="1">
      <alignment horizontal="left"/>
    </xf>
    <xf numFmtId="49" fontId="0" fillId="36" borderId="36" xfId="0" applyNumberFormat="1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49" fontId="11" fillId="0" borderId="39" xfId="59" applyNumberFormat="1" applyFont="1" applyBorder="1" applyAlignment="1">
      <alignment horizontal="center" vertical="center"/>
      <protection/>
    </xf>
    <xf numFmtId="49" fontId="11" fillId="0" borderId="46" xfId="59" applyNumberFormat="1" applyFont="1" applyBorder="1" applyAlignment="1">
      <alignment horizontal="center" vertical="center"/>
      <protection/>
    </xf>
    <xf numFmtId="0" fontId="46" fillId="35" borderId="95" xfId="59" applyFont="1" applyFill="1" applyBorder="1" applyAlignment="1">
      <alignment horizontal="center" wrapText="1"/>
      <protection/>
    </xf>
    <xf numFmtId="0" fontId="46" fillId="35" borderId="31" xfId="59" applyFont="1" applyFill="1" applyBorder="1" applyAlignment="1">
      <alignment horizontal="center" wrapText="1"/>
      <protection/>
    </xf>
    <xf numFmtId="0" fontId="46" fillId="35" borderId="59" xfId="59" applyFont="1" applyFill="1" applyBorder="1" applyAlignment="1">
      <alignment horizontal="center" wrapText="1"/>
      <protection/>
    </xf>
    <xf numFmtId="0" fontId="46" fillId="35" borderId="96" xfId="59" applyFont="1" applyFill="1" applyBorder="1" applyAlignment="1">
      <alignment horizontal="center" wrapText="1"/>
      <protection/>
    </xf>
    <xf numFmtId="0" fontId="46" fillId="35" borderId="97" xfId="59" applyFont="1" applyFill="1" applyBorder="1" applyAlignment="1">
      <alignment horizontal="center" wrapText="1"/>
      <protection/>
    </xf>
    <xf numFmtId="0" fontId="46" fillId="35" borderId="98" xfId="59" applyFont="1" applyFill="1" applyBorder="1" applyAlignment="1">
      <alignment horizontal="center" wrapText="1"/>
      <protection/>
    </xf>
    <xf numFmtId="0" fontId="48" fillId="35" borderId="53" xfId="59" applyFill="1" applyBorder="1" applyAlignment="1">
      <alignment horizontal="center" wrapText="1"/>
      <protection/>
    </xf>
    <xf numFmtId="0" fontId="48" fillId="35" borderId="22" xfId="59" applyFill="1" applyBorder="1" applyAlignment="1">
      <alignment horizontal="center" wrapText="1"/>
      <protection/>
    </xf>
    <xf numFmtId="0" fontId="47" fillId="0" borderId="0" xfId="59" applyFont="1" applyAlignment="1">
      <alignment horizontal="center"/>
      <protection/>
    </xf>
    <xf numFmtId="0" fontId="61" fillId="0" borderId="0" xfId="59" applyFont="1" applyAlignment="1">
      <alignment horizontal="center"/>
      <protection/>
    </xf>
    <xf numFmtId="0" fontId="48" fillId="0" borderId="0" xfId="59" applyFont="1" applyAlignment="1">
      <alignment horizontal="center"/>
      <protection/>
    </xf>
    <xf numFmtId="0" fontId="48" fillId="0" borderId="36" xfId="59" applyBorder="1" applyAlignment="1">
      <alignment horizontal="center"/>
      <protection/>
    </xf>
    <xf numFmtId="0" fontId="48" fillId="35" borderId="36" xfId="59" applyFill="1" applyBorder="1" applyAlignment="1">
      <alignment horizontal="center" wrapText="1"/>
      <protection/>
    </xf>
    <xf numFmtId="0" fontId="61" fillId="0" borderId="0" xfId="0" applyFont="1" applyAlignment="1">
      <alignment horizontal="center"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/>
    </xf>
    <xf numFmtId="0" fontId="13" fillId="0" borderId="63" xfId="57" applyFont="1" applyFill="1" applyBorder="1" applyAlignment="1">
      <alignment horizontal="center" vertical="center" wrapText="1"/>
      <protection/>
    </xf>
    <xf numFmtId="0" fontId="11" fillId="0" borderId="65" xfId="57" applyFont="1" applyBorder="1" applyAlignment="1">
      <alignment horizontal="center" vertical="center" wrapText="1"/>
      <protection/>
    </xf>
    <xf numFmtId="0" fontId="13" fillId="0" borderId="63" xfId="57" applyFont="1" applyBorder="1" applyAlignment="1">
      <alignment horizontal="center" vertical="center" wrapText="1"/>
      <protection/>
    </xf>
    <xf numFmtId="0" fontId="13" fillId="0" borderId="65" xfId="57" applyFont="1" applyBorder="1" applyAlignment="1">
      <alignment horizontal="center" vertical="center" wrapText="1"/>
      <protection/>
    </xf>
    <xf numFmtId="0" fontId="13" fillId="0" borderId="103" xfId="57" applyFont="1" applyBorder="1" applyAlignment="1">
      <alignment horizontal="center" vertical="center" wrapText="1"/>
      <protection/>
    </xf>
    <xf numFmtId="0" fontId="13" fillId="0" borderId="104" xfId="57" applyFont="1" applyBorder="1" applyAlignment="1">
      <alignment horizontal="center" vertical="center" wrapText="1"/>
      <protection/>
    </xf>
    <xf numFmtId="0" fontId="21" fillId="0" borderId="0" xfId="57" applyFont="1" applyBorder="1" applyAlignment="1">
      <alignment horizontal="center" vertical="center"/>
      <protection/>
    </xf>
    <xf numFmtId="0" fontId="11" fillId="0" borderId="0" xfId="57" applyFont="1" applyAlignment="1">
      <alignment/>
      <protection/>
    </xf>
    <xf numFmtId="0" fontId="22" fillId="0" borderId="0" xfId="57" applyFont="1" applyBorder="1" applyAlignment="1">
      <alignment horizontal="center"/>
      <protection/>
    </xf>
    <xf numFmtId="0" fontId="13" fillId="0" borderId="105" xfId="57" applyFont="1" applyBorder="1" applyAlignment="1">
      <alignment horizontal="center" vertical="center" wrapText="1"/>
      <protection/>
    </xf>
    <xf numFmtId="0" fontId="13" fillId="0" borderId="106" xfId="57" applyFont="1" applyBorder="1" applyAlignment="1">
      <alignment horizontal="center" vertical="center" wrapText="1"/>
      <protection/>
    </xf>
    <xf numFmtId="0" fontId="13" fillId="0" borderId="83" xfId="57" applyFont="1" applyBorder="1" applyAlignment="1">
      <alignment horizontal="center" vertical="center" wrapText="1"/>
      <protection/>
    </xf>
    <xf numFmtId="0" fontId="13" fillId="0" borderId="107" xfId="57" applyFont="1" applyBorder="1" applyAlignment="1">
      <alignment horizontal="center" vertical="center" wrapText="1"/>
      <protection/>
    </xf>
    <xf numFmtId="0" fontId="13" fillId="0" borderId="63" xfId="57" applyFont="1" applyBorder="1" applyAlignment="1">
      <alignment horizontal="center" vertical="center"/>
      <protection/>
    </xf>
    <xf numFmtId="0" fontId="11" fillId="0" borderId="65" xfId="57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1" fillId="0" borderId="0" xfId="59" applyFont="1" applyBorder="1" applyAlignment="1">
      <alignment horizontal="center"/>
      <protection/>
    </xf>
    <xf numFmtId="0" fontId="23" fillId="0" borderId="0" xfId="59" applyFont="1" applyBorder="1" applyAlignment="1">
      <alignment horizontal="center"/>
      <protection/>
    </xf>
    <xf numFmtId="0" fontId="14" fillId="0" borderId="0" xfId="59" applyFont="1" applyBorder="1" applyAlignment="1">
      <alignment horizontal="lef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4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.7\mindenki\Users\felhasznalo\Documents\XLS\&#214;nk_Hiv_Bev_Kiad_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felhasznalo\Documents\XLS\KV12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ító"/>
      <sheetName val="Közös Hiv - bev."/>
      <sheetName val="Közös Hiv - kiad."/>
      <sheetName val="Önk-bev."/>
      <sheetName val="Önk-kiad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2"/>
      <sheetName val="4"/>
      <sheetName val="6"/>
      <sheetName val="7"/>
      <sheetName val="8"/>
      <sheetName val="9"/>
      <sheetName val="10"/>
      <sheetName val="12"/>
      <sheetName val=" 13"/>
      <sheetName val=" 14"/>
      <sheetName val=" 15"/>
      <sheetName val=" 16"/>
      <sheetName val=" 17"/>
      <sheetName val=" 19"/>
      <sheetName val=" 21"/>
      <sheetName val=" 22"/>
      <sheetName val=" 25"/>
      <sheetName val=" 26"/>
      <sheetName val=" 27"/>
      <sheetName val=" 29"/>
      <sheetName val=" 31"/>
      <sheetName val=" 33"/>
      <sheetName val=" 34"/>
      <sheetName val=" 35"/>
      <sheetName val=" 37"/>
      <sheetName val=" 38"/>
      <sheetName val=" 39"/>
      <sheetName val=" 41"/>
      <sheetName val=" 42"/>
      <sheetName val=" 43"/>
      <sheetName val=" 44"/>
      <sheetName val=" 45"/>
      <sheetName val=" 46"/>
      <sheetName val=" 47"/>
      <sheetName val=" 48"/>
      <sheetName val=" 49"/>
      <sheetName val=" 50"/>
      <sheetName val=" 51"/>
      <sheetName val=" 52"/>
      <sheetName val=" 53"/>
      <sheetName val=" 54"/>
      <sheetName val=" 55"/>
      <sheetName val=" 56"/>
      <sheetName val=" 57"/>
      <sheetName val=" 59"/>
      <sheetName val=" 61"/>
      <sheetName val=" 62"/>
      <sheetName val=" 63"/>
      <sheetName val=" 64"/>
      <sheetName val=" 66"/>
      <sheetName val="Borító"/>
      <sheetName val="Változások"/>
      <sheetName val="Étkeztetés"/>
      <sheetName val="Pmar 2010"/>
      <sheetName val="Közvil"/>
      <sheetName val="Farag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PageLayoutView="0" workbookViewId="0" topLeftCell="D1">
      <selection activeCell="O4" sqref="O4"/>
    </sheetView>
  </sheetViews>
  <sheetFormatPr defaultColWidth="9.140625" defaultRowHeight="12.75"/>
  <cols>
    <col min="1" max="1" width="4.7109375" style="9" customWidth="1"/>
    <col min="2" max="2" width="1.7109375" style="2" customWidth="1"/>
    <col min="3" max="3" width="52.7109375" style="2" customWidth="1"/>
    <col min="4" max="7" width="10.7109375" style="2" customWidth="1"/>
    <col min="8" max="8" width="10.7109375" style="3" customWidth="1"/>
    <col min="9" max="9" width="1.7109375" style="2" customWidth="1"/>
    <col min="10" max="10" width="52.7109375" style="2" customWidth="1"/>
    <col min="11" max="14" width="10.7109375" style="2" customWidth="1"/>
    <col min="15" max="15" width="10.7109375" style="3" customWidth="1"/>
    <col min="16" max="16" width="9.140625" style="2" customWidth="1"/>
    <col min="17" max="17" width="9.140625" style="2" hidden="1" customWidth="1"/>
    <col min="18" max="16384" width="9.140625" style="2" customWidth="1"/>
  </cols>
  <sheetData>
    <row r="1" ht="12.75">
      <c r="O1" s="5" t="s">
        <v>38</v>
      </c>
    </row>
    <row r="2" ht="12.75" hidden="1">
      <c r="O2" s="23" t="s">
        <v>167</v>
      </c>
    </row>
    <row r="3" ht="12.75">
      <c r="O3" s="149" t="s">
        <v>591</v>
      </c>
    </row>
    <row r="6" spans="2:15" ht="15.75">
      <c r="B6" s="305" t="s">
        <v>231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</row>
    <row r="7" spans="2:15" ht="15.75">
      <c r="B7" s="305" t="s">
        <v>2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</row>
    <row r="8" spans="2:15" ht="14.25">
      <c r="B8" s="306" t="s">
        <v>0</v>
      </c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</row>
    <row r="9" spans="6:7" ht="12.75">
      <c r="F9" s="3"/>
      <c r="G9" s="3"/>
    </row>
    <row r="10" spans="6:7" ht="12.75">
      <c r="F10" s="3"/>
      <c r="G10" s="3"/>
    </row>
    <row r="11" spans="2:15" s="9" customFormat="1" ht="19.5" customHeight="1" thickBot="1">
      <c r="B11" s="317" t="s">
        <v>19</v>
      </c>
      <c r="C11" s="317"/>
      <c r="D11" s="36" t="s">
        <v>20</v>
      </c>
      <c r="E11" s="36" t="s">
        <v>21</v>
      </c>
      <c r="F11" s="36" t="s">
        <v>22</v>
      </c>
      <c r="G11" s="36" t="s">
        <v>23</v>
      </c>
      <c r="H11" s="8" t="s">
        <v>24</v>
      </c>
      <c r="I11" s="317" t="s">
        <v>25</v>
      </c>
      <c r="J11" s="317"/>
      <c r="K11" s="36" t="s">
        <v>30</v>
      </c>
      <c r="L11" s="36" t="s">
        <v>31</v>
      </c>
      <c r="M11" s="36" t="s">
        <v>32</v>
      </c>
      <c r="N11" s="36" t="s">
        <v>35</v>
      </c>
      <c r="O11" s="8" t="s">
        <v>33</v>
      </c>
    </row>
    <row r="12" spans="2:15" ht="15" customHeight="1" thickTop="1">
      <c r="B12" s="307" t="s">
        <v>1</v>
      </c>
      <c r="C12" s="308"/>
      <c r="D12" s="308"/>
      <c r="E12" s="308"/>
      <c r="F12" s="308"/>
      <c r="G12" s="308"/>
      <c r="H12" s="308"/>
      <c r="I12" s="309" t="s">
        <v>4</v>
      </c>
      <c r="J12" s="310"/>
      <c r="K12" s="311"/>
      <c r="L12" s="311"/>
      <c r="M12" s="311"/>
      <c r="N12" s="311"/>
      <c r="O12" s="312"/>
    </row>
    <row r="13" spans="2:15" ht="15" customHeight="1">
      <c r="B13" s="320" t="s">
        <v>3</v>
      </c>
      <c r="C13" s="321"/>
      <c r="D13" s="122" t="s">
        <v>230</v>
      </c>
      <c r="E13" s="122" t="s">
        <v>209</v>
      </c>
      <c r="F13" s="313" t="s">
        <v>168</v>
      </c>
      <c r="G13" s="315" t="s">
        <v>169</v>
      </c>
      <c r="H13" s="303" t="s">
        <v>170</v>
      </c>
      <c r="I13" s="320" t="s">
        <v>3</v>
      </c>
      <c r="J13" s="321"/>
      <c r="K13" s="122" t="s">
        <v>230</v>
      </c>
      <c r="L13" s="122" t="s">
        <v>209</v>
      </c>
      <c r="M13" s="313" t="s">
        <v>168</v>
      </c>
      <c r="N13" s="315" t="s">
        <v>169</v>
      </c>
      <c r="O13" s="303" t="s">
        <v>170</v>
      </c>
    </row>
    <row r="14" spans="2:15" ht="15" customHeight="1" thickBot="1">
      <c r="B14" s="318" t="s">
        <v>18</v>
      </c>
      <c r="C14" s="319"/>
      <c r="D14" s="123" t="s">
        <v>208</v>
      </c>
      <c r="E14" s="123" t="s">
        <v>210</v>
      </c>
      <c r="F14" s="314"/>
      <c r="G14" s="316"/>
      <c r="H14" s="304"/>
      <c r="I14" s="318" t="s">
        <v>18</v>
      </c>
      <c r="J14" s="319"/>
      <c r="K14" s="123" t="s">
        <v>208</v>
      </c>
      <c r="L14" s="123" t="s">
        <v>210</v>
      </c>
      <c r="M14" s="314"/>
      <c r="N14" s="316"/>
      <c r="O14" s="304"/>
    </row>
    <row r="15" spans="1:17" ht="15" customHeight="1" thickTop="1">
      <c r="A15" s="10" t="s">
        <v>58</v>
      </c>
      <c r="B15" s="16" t="s">
        <v>71</v>
      </c>
      <c r="C15" s="19"/>
      <c r="D15" s="124"/>
      <c r="E15" s="124"/>
      <c r="F15" s="19"/>
      <c r="G15" s="40"/>
      <c r="H15" s="11"/>
      <c r="I15" s="16" t="s">
        <v>78</v>
      </c>
      <c r="J15" s="47"/>
      <c r="K15" s="139"/>
      <c r="L15" s="132"/>
      <c r="M15" s="44"/>
      <c r="N15" s="44"/>
      <c r="O15" s="14"/>
      <c r="Q15" s="3" t="e">
        <f>SUM(#REF!+#REF!)</f>
        <v>#REF!</v>
      </c>
    </row>
    <row r="16" spans="1:17" ht="15" customHeight="1">
      <c r="A16" s="10" t="s">
        <v>47</v>
      </c>
      <c r="B16" s="17"/>
      <c r="C16" s="20" t="s">
        <v>73</v>
      </c>
      <c r="D16" s="41">
        <v>77550</v>
      </c>
      <c r="E16" s="41">
        <f>Bevételek!E61</f>
        <v>47691</v>
      </c>
      <c r="F16" s="41">
        <f>Bevételek!F61</f>
        <v>53037</v>
      </c>
      <c r="G16" s="41">
        <f>Bevételek!G61</f>
        <v>50630</v>
      </c>
      <c r="H16" s="117">
        <f>G16/F16*100</f>
        <v>95.46165884194053</v>
      </c>
      <c r="I16" s="17"/>
      <c r="J16" s="27" t="s">
        <v>79</v>
      </c>
      <c r="K16" s="37">
        <v>33834</v>
      </c>
      <c r="L16" s="41">
        <f>Kiadások!E68</f>
        <v>31448</v>
      </c>
      <c r="M16" s="37">
        <f>Kiadások!F68</f>
        <v>30098</v>
      </c>
      <c r="N16" s="37">
        <v>24941</v>
      </c>
      <c r="O16" s="119">
        <f aca="true" t="shared" si="0" ref="O16:O27">N16/M16*100</f>
        <v>82.86597116087448</v>
      </c>
      <c r="Q16" s="3" t="e">
        <f>SUM(#REF!+#REF!)</f>
        <v>#REF!</v>
      </c>
    </row>
    <row r="17" spans="1:17" ht="15" customHeight="1">
      <c r="A17" s="10" t="s">
        <v>39</v>
      </c>
      <c r="B17" s="17"/>
      <c r="C17" s="73" t="s">
        <v>158</v>
      </c>
      <c r="D17" s="74"/>
      <c r="E17" s="74">
        <v>28334</v>
      </c>
      <c r="F17" s="74">
        <v>33200</v>
      </c>
      <c r="G17" s="74">
        <v>33200</v>
      </c>
      <c r="H17" s="117">
        <f aca="true" t="shared" si="1" ref="H17:H25">G17/F17*100</f>
        <v>100</v>
      </c>
      <c r="I17" s="17"/>
      <c r="J17" s="27" t="s">
        <v>93</v>
      </c>
      <c r="K17" s="37">
        <v>5100</v>
      </c>
      <c r="L17" s="41">
        <f>Kiadások!I68</f>
        <v>4693</v>
      </c>
      <c r="M17" s="37">
        <f>Kiadások!J68</f>
        <v>4823</v>
      </c>
      <c r="N17" s="37">
        <v>3944</v>
      </c>
      <c r="O17" s="119">
        <f t="shared" si="0"/>
        <v>81.77482894464026</v>
      </c>
      <c r="Q17" s="3"/>
    </row>
    <row r="18" spans="1:17" ht="15" customHeight="1">
      <c r="A18" s="10" t="s">
        <v>40</v>
      </c>
      <c r="B18" s="17"/>
      <c r="C18" s="73" t="s">
        <v>159</v>
      </c>
      <c r="D18" s="74"/>
      <c r="E18" s="74"/>
      <c r="F18" s="74"/>
      <c r="G18" s="74"/>
      <c r="H18" s="117"/>
      <c r="I18" s="17"/>
      <c r="J18" s="27" t="s">
        <v>80</v>
      </c>
      <c r="K18" s="37">
        <v>20091</v>
      </c>
      <c r="L18" s="41">
        <f>Kiadások!M68</f>
        <v>15500</v>
      </c>
      <c r="M18" s="37">
        <f>Kiadások!N68</f>
        <v>20645</v>
      </c>
      <c r="N18" s="37">
        <v>18930</v>
      </c>
      <c r="O18" s="119">
        <f t="shared" si="0"/>
        <v>91.69290385081133</v>
      </c>
      <c r="Q18" s="3"/>
    </row>
    <row r="19" spans="1:15" ht="15" customHeight="1">
      <c r="A19" s="10" t="s">
        <v>41</v>
      </c>
      <c r="B19" s="17"/>
      <c r="C19" s="20" t="s">
        <v>68</v>
      </c>
      <c r="D19" s="41">
        <v>6988</v>
      </c>
      <c r="E19" s="41">
        <f>Bevételek!M61</f>
        <v>5900</v>
      </c>
      <c r="F19" s="41">
        <f>Bevételek!N61</f>
        <v>6940</v>
      </c>
      <c r="G19" s="41">
        <f>Bevételek!O61</f>
        <v>7485</v>
      </c>
      <c r="H19" s="117">
        <f t="shared" si="1"/>
        <v>107.85302593659942</v>
      </c>
      <c r="I19" s="17"/>
      <c r="J19" s="27" t="s">
        <v>81</v>
      </c>
      <c r="K19" s="37">
        <v>1005</v>
      </c>
      <c r="L19" s="41">
        <f>Kiadások!Q68</f>
        <v>800</v>
      </c>
      <c r="M19" s="37">
        <f>Kiadások!R68</f>
        <v>2001</v>
      </c>
      <c r="N19" s="37">
        <v>1255</v>
      </c>
      <c r="O19" s="119">
        <f t="shared" si="0"/>
        <v>62.71864067966016</v>
      </c>
    </row>
    <row r="20" spans="1:16" ht="15" customHeight="1">
      <c r="A20" s="10" t="s">
        <v>26</v>
      </c>
      <c r="B20" s="17"/>
      <c r="C20" s="73" t="s">
        <v>163</v>
      </c>
      <c r="D20" s="74">
        <v>6401</v>
      </c>
      <c r="E20" s="74">
        <v>5550</v>
      </c>
      <c r="F20" s="74">
        <v>6590</v>
      </c>
      <c r="G20" s="75">
        <v>7047</v>
      </c>
      <c r="H20" s="117">
        <f t="shared" si="1"/>
        <v>106.93474962063733</v>
      </c>
      <c r="I20" s="17"/>
      <c r="J20" s="76" t="s">
        <v>207</v>
      </c>
      <c r="K20" s="75">
        <v>661</v>
      </c>
      <c r="L20" s="74">
        <v>800</v>
      </c>
      <c r="M20" s="75">
        <v>992</v>
      </c>
      <c r="N20" s="74">
        <v>715</v>
      </c>
      <c r="O20" s="119">
        <f t="shared" si="0"/>
        <v>72.07661290322581</v>
      </c>
      <c r="P20" s="3"/>
    </row>
    <row r="21" spans="1:18" ht="15" customHeight="1">
      <c r="A21" s="10" t="s">
        <v>27</v>
      </c>
      <c r="B21" s="17"/>
      <c r="C21" s="73" t="s">
        <v>164</v>
      </c>
      <c r="D21" s="74">
        <v>233</v>
      </c>
      <c r="E21" s="74"/>
      <c r="F21" s="74">
        <v>0</v>
      </c>
      <c r="G21" s="75">
        <v>13</v>
      </c>
      <c r="H21" s="117"/>
      <c r="I21" s="17"/>
      <c r="J21" s="76"/>
      <c r="K21" s="75"/>
      <c r="L21" s="74"/>
      <c r="M21" s="75"/>
      <c r="N21" s="74"/>
      <c r="O21" s="119"/>
      <c r="R21" s="6"/>
    </row>
    <row r="22" spans="1:18" ht="15" customHeight="1">
      <c r="A22" s="10" t="s">
        <v>28</v>
      </c>
      <c r="B22" s="17"/>
      <c r="C22" s="73" t="s">
        <v>165</v>
      </c>
      <c r="D22" s="74">
        <v>354</v>
      </c>
      <c r="E22" s="74">
        <v>350</v>
      </c>
      <c r="F22" s="74">
        <v>350</v>
      </c>
      <c r="G22" s="75">
        <v>425</v>
      </c>
      <c r="H22" s="117">
        <f t="shared" si="1"/>
        <v>121.42857142857142</v>
      </c>
      <c r="I22" s="17"/>
      <c r="J22" s="76"/>
      <c r="K22" s="75"/>
      <c r="L22" s="74"/>
      <c r="M22" s="75"/>
      <c r="N22" s="141"/>
      <c r="O22" s="119"/>
      <c r="R22" s="6"/>
    </row>
    <row r="23" spans="1:18" ht="15" customHeight="1">
      <c r="A23" s="10" t="s">
        <v>29</v>
      </c>
      <c r="B23" s="17"/>
      <c r="C23" s="20" t="s">
        <v>69</v>
      </c>
      <c r="D23" s="41">
        <v>6313</v>
      </c>
      <c r="E23" s="41">
        <f>Bevételek!Q61</f>
        <v>2160</v>
      </c>
      <c r="F23" s="41">
        <f>Bevételek!R61</f>
        <v>3960</v>
      </c>
      <c r="G23" s="41">
        <f>Bevételek!S61</f>
        <v>4161</v>
      </c>
      <c r="H23" s="117">
        <f t="shared" si="1"/>
        <v>105.07575757575758</v>
      </c>
      <c r="I23" s="17"/>
      <c r="J23" s="76"/>
      <c r="K23" s="75"/>
      <c r="L23" s="74"/>
      <c r="M23" s="75"/>
      <c r="N23" s="141"/>
      <c r="O23" s="119"/>
      <c r="Q23" s="3" t="e">
        <f>SUM(O20+O26+#REF!+#REF!)</f>
        <v>#REF!</v>
      </c>
      <c r="R23" s="6"/>
    </row>
    <row r="24" spans="1:18" s="48" customFormat="1" ht="15" customHeight="1">
      <c r="A24" s="10" t="s">
        <v>5</v>
      </c>
      <c r="B24" s="17"/>
      <c r="C24" s="20" t="s">
        <v>70</v>
      </c>
      <c r="D24" s="41">
        <v>96</v>
      </c>
      <c r="E24" s="41">
        <f>Bevételek!Y61</f>
        <v>0</v>
      </c>
      <c r="F24" s="41">
        <f>Bevételek!Z61</f>
        <v>0</v>
      </c>
      <c r="G24" s="41">
        <f>Bevételek!AA61</f>
        <v>0</v>
      </c>
      <c r="H24" s="117"/>
      <c r="I24" s="17"/>
      <c r="J24" s="76"/>
      <c r="K24" s="75"/>
      <c r="L24" s="74"/>
      <c r="M24" s="75"/>
      <c r="N24" s="141"/>
      <c r="O24" s="119"/>
      <c r="Q24" s="49"/>
      <c r="R24" s="50"/>
    </row>
    <row r="25" spans="1:18" ht="15" customHeight="1" thickBot="1">
      <c r="A25" s="10" t="s">
        <v>6</v>
      </c>
      <c r="B25" s="33"/>
      <c r="C25" s="28" t="s">
        <v>94</v>
      </c>
      <c r="D25" s="38">
        <v>16287</v>
      </c>
      <c r="E25" s="38">
        <v>13244</v>
      </c>
      <c r="F25" s="38">
        <v>13244</v>
      </c>
      <c r="G25" s="38">
        <v>13244</v>
      </c>
      <c r="H25" s="117">
        <f t="shared" si="1"/>
        <v>100</v>
      </c>
      <c r="I25" s="17"/>
      <c r="J25" s="76"/>
      <c r="K25" s="75"/>
      <c r="L25" s="74"/>
      <c r="M25" s="75"/>
      <c r="N25" s="141"/>
      <c r="O25" s="119"/>
      <c r="R25" s="6"/>
    </row>
    <row r="26" spans="1:18" ht="15" customHeight="1" thickBot="1" thickTop="1">
      <c r="A26" s="10" t="s">
        <v>7</v>
      </c>
      <c r="B26" s="4" t="s">
        <v>89</v>
      </c>
      <c r="C26" s="25"/>
      <c r="D26" s="29">
        <f>SUM(D15:D25)-D17-D18-D20-D21-D22</f>
        <v>107234</v>
      </c>
      <c r="E26" s="29">
        <f>SUM(E15:E25)-E17-E18-E20-E21-E22</f>
        <v>68995</v>
      </c>
      <c r="F26" s="29">
        <f>SUM(F15:F25)-F17-F18-F20-F21-F22</f>
        <v>77181</v>
      </c>
      <c r="G26" s="29">
        <f>SUM(G15:G25)-G17-G18-G20-G21-G22</f>
        <v>75520</v>
      </c>
      <c r="H26" s="118">
        <f>G26/F26*100</f>
        <v>97.84791593786035</v>
      </c>
      <c r="I26" s="17"/>
      <c r="J26" s="76"/>
      <c r="K26" s="75"/>
      <c r="L26" s="74"/>
      <c r="M26" s="75"/>
      <c r="N26" s="141"/>
      <c r="O26" s="119"/>
      <c r="R26" s="6"/>
    </row>
    <row r="27" spans="1:18" ht="15" customHeight="1" thickBot="1" thickTop="1">
      <c r="A27" s="10" t="s">
        <v>8</v>
      </c>
      <c r="B27" s="55" t="s">
        <v>72</v>
      </c>
      <c r="C27" s="51"/>
      <c r="D27" s="52"/>
      <c r="E27" s="52"/>
      <c r="F27" s="52"/>
      <c r="G27" s="52"/>
      <c r="H27" s="53"/>
      <c r="I27" s="17"/>
      <c r="J27" s="27" t="s">
        <v>82</v>
      </c>
      <c r="K27" s="37">
        <v>2232</v>
      </c>
      <c r="L27" s="116">
        <f>Kiadások!U68</f>
        <v>4826</v>
      </c>
      <c r="M27" s="116">
        <f>Kiadások!V68</f>
        <v>9454</v>
      </c>
      <c r="N27" s="38">
        <v>3495</v>
      </c>
      <c r="O27" s="119">
        <f t="shared" si="0"/>
        <v>36.96847895070869</v>
      </c>
      <c r="R27" s="6"/>
    </row>
    <row r="28" spans="1:18" ht="15" customHeight="1" thickBot="1" thickTop="1">
      <c r="A28" s="10" t="s">
        <v>42</v>
      </c>
      <c r="B28" s="17"/>
      <c r="C28" s="27" t="s">
        <v>74</v>
      </c>
      <c r="D28" s="37">
        <v>56993</v>
      </c>
      <c r="E28" s="37">
        <f>Bevételek!I61</f>
        <v>3881</v>
      </c>
      <c r="F28" s="37">
        <f>Bevételek!J61</f>
        <v>18867</v>
      </c>
      <c r="G28" s="37">
        <f>Bevételek!K61</f>
        <v>16943</v>
      </c>
      <c r="H28" s="117">
        <v>0</v>
      </c>
      <c r="I28" s="4" t="s">
        <v>90</v>
      </c>
      <c r="J28" s="25"/>
      <c r="K28" s="43">
        <f>SUM(K16:K19)+K27</f>
        <v>62262</v>
      </c>
      <c r="L28" s="133">
        <f>SUM(L16:L19)+L27</f>
        <v>57267</v>
      </c>
      <c r="M28" s="30">
        <f>SUM(M16:M19)+M27</f>
        <v>67021</v>
      </c>
      <c r="N28" s="30">
        <f>SUM(N16:N19)+N27</f>
        <v>52565</v>
      </c>
      <c r="O28" s="120">
        <f>N28/M28*100</f>
        <v>78.43064114232853</v>
      </c>
      <c r="R28" s="6"/>
    </row>
    <row r="29" spans="1:18" ht="15" customHeight="1" thickTop="1">
      <c r="A29" s="10" t="s">
        <v>43</v>
      </c>
      <c r="B29" s="17"/>
      <c r="C29" s="27" t="s">
        <v>75</v>
      </c>
      <c r="D29" s="37">
        <v>0</v>
      </c>
      <c r="E29" s="37">
        <f>Bevételek!U61</f>
        <v>0</v>
      </c>
      <c r="F29" s="37">
        <f>Bevételek!V61</f>
        <v>0</v>
      </c>
      <c r="G29" s="37">
        <f>Bevételek!W61</f>
        <v>1265</v>
      </c>
      <c r="H29" s="12">
        <f>Bevételek!V61</f>
        <v>0</v>
      </c>
      <c r="I29" s="55" t="s">
        <v>83</v>
      </c>
      <c r="J29" s="51"/>
      <c r="K29" s="52"/>
      <c r="L29" s="134"/>
      <c r="M29" s="52"/>
      <c r="N29" s="52"/>
      <c r="O29" s="54"/>
      <c r="R29" s="6"/>
    </row>
    <row r="30" spans="1:18" ht="15" customHeight="1" thickBot="1">
      <c r="A30" s="10" t="s">
        <v>44</v>
      </c>
      <c r="B30" s="18"/>
      <c r="C30" s="28" t="s">
        <v>107</v>
      </c>
      <c r="D30" s="38">
        <v>0</v>
      </c>
      <c r="E30" s="38">
        <f>Bevételek!AC61</f>
        <v>0</v>
      </c>
      <c r="F30" s="38">
        <f>Bevételek!AD61</f>
        <v>0</v>
      </c>
      <c r="G30" s="38">
        <f>Bevételek!AE61</f>
        <v>0</v>
      </c>
      <c r="H30" s="13">
        <f>Bevételek!AD61</f>
        <v>0</v>
      </c>
      <c r="I30" s="17"/>
      <c r="J30" s="27" t="s">
        <v>84</v>
      </c>
      <c r="K30" s="37">
        <v>42104</v>
      </c>
      <c r="L30" s="37">
        <f>Kiadások!Y68</f>
        <v>44890</v>
      </c>
      <c r="M30" s="37">
        <f>Kiadások!Z68</f>
        <v>59193</v>
      </c>
      <c r="N30" s="37">
        <v>13702</v>
      </c>
      <c r="O30" s="119">
        <f>N30/M30*100</f>
        <v>23.14800736573581</v>
      </c>
      <c r="R30" s="3"/>
    </row>
    <row r="31" spans="1:19" ht="15" customHeight="1" thickBot="1" thickTop="1">
      <c r="A31" s="10" t="s">
        <v>45</v>
      </c>
      <c r="B31" s="4" t="s">
        <v>91</v>
      </c>
      <c r="C31" s="25"/>
      <c r="D31" s="43">
        <f>SUM(D28:D30)</f>
        <v>56993</v>
      </c>
      <c r="E31" s="43">
        <f>SUM(E28:E30)</f>
        <v>3881</v>
      </c>
      <c r="F31" s="43">
        <f>SUM(F28:F30)</f>
        <v>18867</v>
      </c>
      <c r="G31" s="43">
        <f>SUM(G28:G30)</f>
        <v>18208</v>
      </c>
      <c r="H31" s="118">
        <v>0</v>
      </c>
      <c r="I31" s="17"/>
      <c r="J31" s="27" t="s">
        <v>85</v>
      </c>
      <c r="K31" s="37">
        <v>8937</v>
      </c>
      <c r="L31" s="37">
        <f>Kiadások!AC68</f>
        <v>5400</v>
      </c>
      <c r="M31" s="37">
        <f>Kiadások!AD68</f>
        <v>5400</v>
      </c>
      <c r="N31" s="37">
        <v>762</v>
      </c>
      <c r="O31" s="119">
        <f>N31/M31*100</f>
        <v>14.11111111111111</v>
      </c>
      <c r="P31" s="3"/>
      <c r="R31" s="3"/>
      <c r="S31" s="3"/>
    </row>
    <row r="32" spans="1:18" ht="15" customHeight="1" thickBot="1" thickTop="1">
      <c r="A32" s="10" t="s">
        <v>46</v>
      </c>
      <c r="B32" s="4" t="s">
        <v>9</v>
      </c>
      <c r="C32" s="25"/>
      <c r="D32" s="43">
        <f>D31+D26</f>
        <v>164227</v>
      </c>
      <c r="E32" s="43">
        <f>E31+E26</f>
        <v>72876</v>
      </c>
      <c r="F32" s="43">
        <f>F31+F26</f>
        <v>96048</v>
      </c>
      <c r="G32" s="43">
        <f>G31+G26</f>
        <v>93728</v>
      </c>
      <c r="H32" s="118">
        <f>G32/F32*100</f>
        <v>97.58454106280193</v>
      </c>
      <c r="I32" s="21"/>
      <c r="J32" s="27" t="s">
        <v>86</v>
      </c>
      <c r="K32" s="37">
        <v>0</v>
      </c>
      <c r="L32" s="37">
        <f>Kiadások!AG68</f>
        <v>0</v>
      </c>
      <c r="M32" s="37">
        <f>Kiadások!AH68</f>
        <v>0</v>
      </c>
      <c r="N32" s="37">
        <v>0</v>
      </c>
      <c r="O32" s="119"/>
      <c r="R32" s="3"/>
    </row>
    <row r="33" spans="1:18" ht="15" customHeight="1" thickBot="1" thickTop="1">
      <c r="A33" s="10" t="s">
        <v>49</v>
      </c>
      <c r="B33" s="4" t="s">
        <v>11</v>
      </c>
      <c r="C33" s="25"/>
      <c r="D33" s="43"/>
      <c r="E33" s="43">
        <f>L34-E32</f>
        <v>34681</v>
      </c>
      <c r="F33" s="43">
        <f>M34-F32</f>
        <v>35566</v>
      </c>
      <c r="G33" s="43"/>
      <c r="H33" s="118"/>
      <c r="I33" s="4" t="s">
        <v>92</v>
      </c>
      <c r="J33" s="25"/>
      <c r="K33" s="43">
        <f>SUM(K30:K32)</f>
        <v>51041</v>
      </c>
      <c r="L33" s="135">
        <f>SUM(L30:L32)</f>
        <v>50290</v>
      </c>
      <c r="M33" s="43">
        <f>SUM(M30:M32)</f>
        <v>64593</v>
      </c>
      <c r="N33" s="43">
        <f>SUM(N30:N32)</f>
        <v>14464</v>
      </c>
      <c r="O33" s="120">
        <f>N33/M33*100</f>
        <v>22.392519313238278</v>
      </c>
      <c r="Q33" s="3" t="e">
        <f>SUM(#REF!)</f>
        <v>#REF!</v>
      </c>
      <c r="R33" s="3"/>
    </row>
    <row r="34" spans="1:18" ht="15" customHeight="1" thickBot="1" thickTop="1">
      <c r="A34" s="10" t="s">
        <v>50</v>
      </c>
      <c r="B34" s="34" t="s">
        <v>59</v>
      </c>
      <c r="C34" s="35"/>
      <c r="D34" s="45"/>
      <c r="E34" s="45"/>
      <c r="F34" s="45"/>
      <c r="G34" s="45"/>
      <c r="H34" s="118"/>
      <c r="I34" s="4" t="s">
        <v>10</v>
      </c>
      <c r="J34" s="25"/>
      <c r="K34" s="43">
        <f>K33+K28</f>
        <v>113303</v>
      </c>
      <c r="L34" s="136">
        <f>L33+L28</f>
        <v>107557</v>
      </c>
      <c r="M34" s="56">
        <f>M33+M28</f>
        <v>131614</v>
      </c>
      <c r="N34" s="43">
        <f>N33+N28</f>
        <v>67029</v>
      </c>
      <c r="O34" s="120">
        <f>N34/M34*100</f>
        <v>50.928472654884736</v>
      </c>
      <c r="Q34" s="3" t="e">
        <f>SUM(#REF!)</f>
        <v>#REF!</v>
      </c>
      <c r="R34" s="3"/>
    </row>
    <row r="35" spans="1:18" ht="15" customHeight="1" thickBot="1" thickTop="1">
      <c r="A35" s="10" t="s">
        <v>51</v>
      </c>
      <c r="B35" s="34" t="s">
        <v>60</v>
      </c>
      <c r="C35" s="35"/>
      <c r="D35" s="45"/>
      <c r="E35" s="45">
        <f>L33-E31</f>
        <v>46409</v>
      </c>
      <c r="F35" s="45">
        <f>M33-F31</f>
        <v>45726</v>
      </c>
      <c r="G35" s="45"/>
      <c r="H35" s="118"/>
      <c r="I35" s="4" t="s">
        <v>12</v>
      </c>
      <c r="J35" s="25"/>
      <c r="K35" s="43">
        <f>D32-K34</f>
        <v>50924</v>
      </c>
      <c r="L35" s="43"/>
      <c r="M35" s="43"/>
      <c r="N35" s="43">
        <f>G32-N34</f>
        <v>26699</v>
      </c>
      <c r="O35" s="120"/>
      <c r="R35" s="3"/>
    </row>
    <row r="36" spans="1:18" ht="15" customHeight="1" thickBot="1" thickTop="1">
      <c r="A36" s="10" t="s">
        <v>52</v>
      </c>
      <c r="B36" s="16" t="s">
        <v>77</v>
      </c>
      <c r="C36" s="26"/>
      <c r="D36" s="44"/>
      <c r="E36" s="44"/>
      <c r="F36" s="44"/>
      <c r="G36" s="44"/>
      <c r="H36" s="11"/>
      <c r="I36" s="34" t="s">
        <v>66</v>
      </c>
      <c r="J36" s="35"/>
      <c r="K36" s="45">
        <f>D26-K28</f>
        <v>44972</v>
      </c>
      <c r="L36" s="45">
        <f>E26-L28</f>
        <v>11728</v>
      </c>
      <c r="M36" s="45">
        <f>F26-M28</f>
        <v>10160</v>
      </c>
      <c r="N36" s="45">
        <f>G26-N28</f>
        <v>22955</v>
      </c>
      <c r="O36" s="120"/>
      <c r="R36" s="3"/>
    </row>
    <row r="37" spans="1:18" ht="15" customHeight="1" thickBot="1" thickTop="1">
      <c r="A37" s="10" t="s">
        <v>53</v>
      </c>
      <c r="B37" s="17"/>
      <c r="C37" s="27" t="s">
        <v>76</v>
      </c>
      <c r="D37" s="37"/>
      <c r="E37" s="37"/>
      <c r="F37" s="37"/>
      <c r="G37" s="37"/>
      <c r="H37" s="117">
        <v>0</v>
      </c>
      <c r="I37" s="34" t="s">
        <v>67</v>
      </c>
      <c r="J37" s="35"/>
      <c r="K37" s="45">
        <f>D31-K33</f>
        <v>5952</v>
      </c>
      <c r="L37" s="45"/>
      <c r="M37" s="45"/>
      <c r="N37" s="45">
        <f>G31-N33</f>
        <v>3744</v>
      </c>
      <c r="O37" s="120"/>
      <c r="Q37" s="3">
        <f>SUM(O30:O31)</f>
        <v>37.25911847684692</v>
      </c>
      <c r="R37" s="3"/>
    </row>
    <row r="38" spans="1:18" ht="15" customHeight="1" thickTop="1">
      <c r="A38" s="10" t="s">
        <v>54</v>
      </c>
      <c r="B38" s="77"/>
      <c r="C38" s="76" t="s">
        <v>160</v>
      </c>
      <c r="D38" s="75"/>
      <c r="E38" s="75"/>
      <c r="F38" s="75"/>
      <c r="G38" s="75"/>
      <c r="H38" s="117">
        <v>0</v>
      </c>
      <c r="I38" s="16" t="s">
        <v>87</v>
      </c>
      <c r="J38" s="26"/>
      <c r="K38" s="44"/>
      <c r="L38" s="124"/>
      <c r="M38" s="44"/>
      <c r="N38" s="44"/>
      <c r="O38" s="14"/>
      <c r="R38" s="3"/>
    </row>
    <row r="39" spans="1:15" ht="15" customHeight="1">
      <c r="A39" s="10" t="s">
        <v>55</v>
      </c>
      <c r="B39" s="77"/>
      <c r="C39" s="76" t="s">
        <v>161</v>
      </c>
      <c r="D39" s="75"/>
      <c r="E39" s="75"/>
      <c r="F39" s="75"/>
      <c r="G39" s="75"/>
      <c r="H39" s="117">
        <v>0</v>
      </c>
      <c r="I39" s="17"/>
      <c r="J39" s="27" t="s">
        <v>88</v>
      </c>
      <c r="K39" s="37">
        <v>1038</v>
      </c>
      <c r="L39" s="41">
        <v>1038</v>
      </c>
      <c r="M39" s="37">
        <v>1038</v>
      </c>
      <c r="N39" s="37">
        <v>1038</v>
      </c>
      <c r="O39" s="119">
        <f>N39/M39*100</f>
        <v>100</v>
      </c>
    </row>
    <row r="40" spans="1:15" ht="15" customHeight="1">
      <c r="A40" s="10" t="s">
        <v>56</v>
      </c>
      <c r="B40" s="17"/>
      <c r="C40" s="27" t="s">
        <v>106</v>
      </c>
      <c r="D40" s="37"/>
      <c r="E40" s="37"/>
      <c r="F40" s="37"/>
      <c r="G40" s="37"/>
      <c r="H40" s="12"/>
      <c r="I40" s="17"/>
      <c r="J40" s="27" t="s">
        <v>96</v>
      </c>
      <c r="K40" s="37"/>
      <c r="L40" s="41"/>
      <c r="M40" s="37"/>
      <c r="N40" s="37"/>
      <c r="O40" s="119"/>
    </row>
    <row r="41" spans="1:15" ht="15" customHeight="1">
      <c r="A41" s="10" t="s">
        <v>57</v>
      </c>
      <c r="B41" s="17"/>
      <c r="C41" s="27" t="s">
        <v>95</v>
      </c>
      <c r="D41" s="37"/>
      <c r="E41" s="37">
        <v>35719</v>
      </c>
      <c r="F41" s="37">
        <v>35763</v>
      </c>
      <c r="G41" s="37">
        <v>35763</v>
      </c>
      <c r="H41" s="12"/>
      <c r="I41" s="17"/>
      <c r="J41" s="27" t="s">
        <v>97</v>
      </c>
      <c r="K41" s="37"/>
      <c r="L41" s="41"/>
      <c r="M41" s="37"/>
      <c r="N41" s="37"/>
      <c r="O41" s="119"/>
    </row>
    <row r="42" spans="1:15" ht="15" customHeight="1">
      <c r="A42" s="10" t="s">
        <v>61</v>
      </c>
      <c r="B42" s="21"/>
      <c r="C42" s="31" t="s">
        <v>206</v>
      </c>
      <c r="D42" s="42">
        <v>1811</v>
      </c>
      <c r="E42" s="42"/>
      <c r="F42" s="42">
        <v>1370</v>
      </c>
      <c r="G42" s="42">
        <v>1370</v>
      </c>
      <c r="H42" s="22"/>
      <c r="I42" s="17"/>
      <c r="J42" s="27" t="s">
        <v>198</v>
      </c>
      <c r="K42" s="37">
        <v>2690</v>
      </c>
      <c r="L42" s="41"/>
      <c r="M42" s="37">
        <v>529</v>
      </c>
      <c r="N42" s="37">
        <v>528</v>
      </c>
      <c r="O42" s="119">
        <f>N42/M42*100</f>
        <v>99.8109640831758</v>
      </c>
    </row>
    <row r="43" spans="1:15" ht="15" customHeight="1" thickBot="1">
      <c r="A43" s="10" t="s">
        <v>62</v>
      </c>
      <c r="B43" s="18"/>
      <c r="C43" s="28" t="s">
        <v>99</v>
      </c>
      <c r="D43" s="38"/>
      <c r="E43" s="38"/>
      <c r="F43" s="38"/>
      <c r="G43" s="38"/>
      <c r="H43" s="13"/>
      <c r="I43" s="21"/>
      <c r="J43" s="31" t="s">
        <v>193</v>
      </c>
      <c r="K43" s="42"/>
      <c r="L43" s="137"/>
      <c r="M43" s="42"/>
      <c r="N43" s="42"/>
      <c r="O43" s="32"/>
    </row>
    <row r="44" spans="1:15" ht="15" customHeight="1" thickBot="1" thickTop="1">
      <c r="A44" s="10" t="s">
        <v>63</v>
      </c>
      <c r="B44" s="4" t="s">
        <v>13</v>
      </c>
      <c r="C44" s="25"/>
      <c r="D44" s="29">
        <f>SUM(D36:D42)-D38-D39</f>
        <v>1811</v>
      </c>
      <c r="E44" s="29">
        <f>SUM(E36:E42)-E38-E39</f>
        <v>35719</v>
      </c>
      <c r="F44" s="29">
        <f>SUM(F36:F42)-F38-F39</f>
        <v>37133</v>
      </c>
      <c r="G44" s="29">
        <f>SUM(G36:G42)-G38-G39</f>
        <v>37133</v>
      </c>
      <c r="H44" s="118">
        <f>G44/F44*100</f>
        <v>100</v>
      </c>
      <c r="I44" s="18"/>
      <c r="J44" s="28" t="s">
        <v>98</v>
      </c>
      <c r="K44" s="38"/>
      <c r="L44" s="138"/>
      <c r="M44" s="38"/>
      <c r="N44" s="38"/>
      <c r="O44" s="15"/>
    </row>
    <row r="45" spans="1:15" ht="15" customHeight="1" thickBot="1" thickTop="1">
      <c r="A45" s="10" t="s">
        <v>64</v>
      </c>
      <c r="B45" s="4" t="s">
        <v>15</v>
      </c>
      <c r="C45" s="25"/>
      <c r="D45" s="43">
        <f>D44-K45</f>
        <v>-1917</v>
      </c>
      <c r="E45" s="43">
        <f>E44-L45</f>
        <v>34681</v>
      </c>
      <c r="F45" s="43">
        <f>F44-M45</f>
        <v>35566</v>
      </c>
      <c r="G45" s="43">
        <f>G44-N45</f>
        <v>35567</v>
      </c>
      <c r="H45" s="118"/>
      <c r="I45" s="39" t="s">
        <v>14</v>
      </c>
      <c r="J45" s="46"/>
      <c r="K45" s="43">
        <f>SUM(K38:K44)</f>
        <v>3728</v>
      </c>
      <c r="L45" s="43">
        <f>SUM(L38:L44)</f>
        <v>1038</v>
      </c>
      <c r="M45" s="43">
        <f>SUM(M38:M44)</f>
        <v>1567</v>
      </c>
      <c r="N45" s="43">
        <f>SUM(N38:N44)</f>
        <v>1566</v>
      </c>
      <c r="O45" s="120"/>
    </row>
    <row r="46" spans="1:15" ht="15" customHeight="1" thickBot="1" thickTop="1">
      <c r="A46" s="10" t="s">
        <v>65</v>
      </c>
      <c r="B46" s="4" t="s">
        <v>16</v>
      </c>
      <c r="C46" s="25"/>
      <c r="D46" s="43">
        <f>SUM(D44+D32)</f>
        <v>166038</v>
      </c>
      <c r="E46" s="43">
        <f>SUM(E44+E32)</f>
        <v>108595</v>
      </c>
      <c r="F46" s="43">
        <f>SUM(F44+F32)</f>
        <v>133181</v>
      </c>
      <c r="G46" s="43">
        <f>SUM(G44+G32)</f>
        <v>130861</v>
      </c>
      <c r="H46" s="118">
        <f>G46/F46*100</f>
        <v>98.25800977616927</v>
      </c>
      <c r="I46" s="4" t="s">
        <v>17</v>
      </c>
      <c r="J46" s="25"/>
      <c r="K46" s="43">
        <f>SUM(K45+K34)</f>
        <v>117031</v>
      </c>
      <c r="L46" s="43">
        <f>SUM(L45+L34)</f>
        <v>108595</v>
      </c>
      <c r="M46" s="43">
        <f>SUM(M45+M34)</f>
        <v>133181</v>
      </c>
      <c r="N46" s="43">
        <f>SUM(N45+N34)</f>
        <v>68595</v>
      </c>
      <c r="O46" s="120">
        <f>N46/M46*100</f>
        <v>51.50509457054685</v>
      </c>
    </row>
    <row r="47" ht="15" customHeight="1" thickTop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</sheetData>
  <sheetProtection/>
  <mergeCells count="17">
    <mergeCell ref="N13:N14"/>
    <mergeCell ref="B11:C11"/>
    <mergeCell ref="I11:J11"/>
    <mergeCell ref="B14:C14"/>
    <mergeCell ref="I14:J14"/>
    <mergeCell ref="B13:C13"/>
    <mergeCell ref="I13:J13"/>
    <mergeCell ref="O13:O14"/>
    <mergeCell ref="B6:O6"/>
    <mergeCell ref="B7:O7"/>
    <mergeCell ref="B8:O8"/>
    <mergeCell ref="B12:H12"/>
    <mergeCell ref="I12:O12"/>
    <mergeCell ref="F13:F14"/>
    <mergeCell ref="G13:G14"/>
    <mergeCell ref="H13:H14"/>
    <mergeCell ref="M13:M14"/>
  </mergeCells>
  <printOptions horizontalCentered="1" verticalCentered="1"/>
  <pageMargins left="0.1968503937007874" right="0.1968503937007874" top="0.15748031496062992" bottom="0.15748031496062992" header="0.5118110236220472" footer="0.5118110236220472"/>
  <pageSetup fitToHeight="0" fitToWidth="1"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5.7109375" style="0" customWidth="1"/>
    <col min="2" max="2" width="70.7109375" style="0" customWidth="1"/>
    <col min="3" max="4" width="12.7109375" style="0" customWidth="1"/>
  </cols>
  <sheetData>
    <row r="1" spans="1:4" ht="15">
      <c r="A1" s="167"/>
      <c r="B1" s="167"/>
      <c r="C1" s="167"/>
      <c r="D1" s="168" t="s">
        <v>518</v>
      </c>
    </row>
    <row r="2" spans="1:4" ht="15">
      <c r="A2" s="167"/>
      <c r="B2" s="167"/>
      <c r="C2" s="167"/>
      <c r="D2" s="169" t="s">
        <v>591</v>
      </c>
    </row>
    <row r="3" spans="1:4" ht="15">
      <c r="A3" s="167"/>
      <c r="B3" s="167"/>
      <c r="C3" s="167"/>
      <c r="D3" s="232"/>
    </row>
    <row r="5" spans="1:4" ht="15.75">
      <c r="A5" s="167"/>
      <c r="B5" s="404" t="s">
        <v>519</v>
      </c>
      <c r="C5" s="404"/>
      <c r="D5" s="404"/>
    </row>
    <row r="6" spans="1:4" ht="15">
      <c r="A6" s="167"/>
      <c r="B6" s="405" t="s">
        <v>520</v>
      </c>
      <c r="C6" s="405"/>
      <c r="D6" s="405"/>
    </row>
    <row r="7" spans="1:4" ht="15">
      <c r="A7" s="167"/>
      <c r="B7" s="233"/>
      <c r="C7" s="233"/>
      <c r="D7" s="233"/>
    </row>
    <row r="8" spans="1:4" ht="13.5" thickBot="1">
      <c r="A8" s="234"/>
      <c r="B8" s="235" t="s">
        <v>19</v>
      </c>
      <c r="C8" s="235" t="s">
        <v>20</v>
      </c>
      <c r="D8" s="236" t="s">
        <v>21</v>
      </c>
    </row>
    <row r="9" spans="1:4" ht="14.25" thickBot="1" thickTop="1">
      <c r="A9" s="240" t="s">
        <v>58</v>
      </c>
      <c r="B9" s="237" t="s">
        <v>3</v>
      </c>
      <c r="C9" s="238"/>
      <c r="D9" s="239" t="s">
        <v>521</v>
      </c>
    </row>
    <row r="10" spans="1:4" ht="13.5" thickTop="1">
      <c r="A10" s="240" t="s">
        <v>58</v>
      </c>
      <c r="B10" s="241" t="s">
        <v>522</v>
      </c>
      <c r="C10" s="242"/>
      <c r="D10" s="243">
        <v>0</v>
      </c>
    </row>
    <row r="11" spans="1:4" ht="12.75">
      <c r="A11" s="240" t="s">
        <v>47</v>
      </c>
      <c r="B11" s="244" t="s">
        <v>523</v>
      </c>
      <c r="C11" s="245"/>
      <c r="D11" s="246">
        <v>0</v>
      </c>
    </row>
    <row r="12" spans="1:4" ht="12.75">
      <c r="A12" s="240" t="s">
        <v>39</v>
      </c>
      <c r="B12" s="244" t="s">
        <v>524</v>
      </c>
      <c r="C12" s="247"/>
      <c r="D12" s="246"/>
    </row>
    <row r="13" spans="1:4" ht="12.75">
      <c r="A13" s="240" t="s">
        <v>40</v>
      </c>
      <c r="B13" s="248" t="s">
        <v>525</v>
      </c>
      <c r="C13" s="249">
        <v>120000</v>
      </c>
      <c r="D13" s="250"/>
    </row>
    <row r="14" spans="1:4" ht="12.75">
      <c r="A14" s="240" t="s">
        <v>26</v>
      </c>
      <c r="B14" s="248" t="s">
        <v>526</v>
      </c>
      <c r="C14" s="249">
        <v>86353</v>
      </c>
      <c r="D14" s="250"/>
    </row>
    <row r="15" spans="1:4" ht="12.75">
      <c r="A15" s="240" t="s">
        <v>28</v>
      </c>
      <c r="B15" s="248" t="s">
        <v>527</v>
      </c>
      <c r="C15" s="249">
        <v>75285</v>
      </c>
      <c r="D15" s="250"/>
    </row>
    <row r="16" spans="1:4" ht="12.75">
      <c r="A16" s="240" t="s">
        <v>29</v>
      </c>
      <c r="B16" s="248" t="s">
        <v>528</v>
      </c>
      <c r="C16" s="249"/>
      <c r="D16" s="250">
        <f>SUM(C13:C15)</f>
        <v>281638</v>
      </c>
    </row>
    <row r="17" spans="1:5" ht="12.75">
      <c r="A17" s="240" t="s">
        <v>5</v>
      </c>
      <c r="B17" s="244" t="s">
        <v>529</v>
      </c>
      <c r="C17" s="247"/>
      <c r="D17" s="246">
        <v>0</v>
      </c>
      <c r="E17" s="251"/>
    </row>
    <row r="18" spans="1:5" ht="15.75" thickBot="1">
      <c r="A18" s="240" t="s">
        <v>6</v>
      </c>
      <c r="B18" s="252" t="s">
        <v>530</v>
      </c>
      <c r="C18" s="253"/>
      <c r="D18" s="254">
        <v>0</v>
      </c>
      <c r="E18" s="167"/>
    </row>
    <row r="19" spans="1:5" ht="16.5" thickBot="1" thickTop="1">
      <c r="A19" s="240" t="s">
        <v>7</v>
      </c>
      <c r="B19" s="237" t="s">
        <v>531</v>
      </c>
      <c r="C19" s="255"/>
      <c r="D19" s="256">
        <v>175848</v>
      </c>
      <c r="E19" s="167"/>
    </row>
    <row r="20" spans="1:5" ht="15.75" thickTop="1">
      <c r="A20" s="167"/>
      <c r="B20" s="167"/>
      <c r="C20" s="167"/>
      <c r="D20" s="167"/>
      <c r="E20" s="167"/>
    </row>
    <row r="21" spans="1:5" ht="15">
      <c r="A21" s="167"/>
      <c r="B21" s="406" t="s">
        <v>532</v>
      </c>
      <c r="C21" s="406"/>
      <c r="D21" s="406"/>
      <c r="E21" s="167"/>
    </row>
    <row r="22" spans="1:5" ht="15">
      <c r="A22" s="167"/>
      <c r="B22" s="167"/>
      <c r="C22" s="167"/>
      <c r="D22" s="167"/>
      <c r="E22" s="167"/>
    </row>
    <row r="23" spans="1:5" ht="12.75">
      <c r="A23" s="257"/>
      <c r="B23" s="258"/>
      <c r="C23" s="258"/>
      <c r="D23" s="259"/>
      <c r="E23" s="258"/>
    </row>
    <row r="24" spans="1:5" ht="15">
      <c r="A24" s="167"/>
      <c r="B24" s="167"/>
      <c r="C24" s="167"/>
      <c r="D24" s="167"/>
      <c r="E24" s="167"/>
    </row>
  </sheetData>
  <sheetProtection/>
  <mergeCells count="3">
    <mergeCell ref="B5:D5"/>
    <mergeCell ref="B6:D6"/>
    <mergeCell ref="B21:D21"/>
  </mergeCells>
  <printOptions/>
  <pageMargins left="1.6929133858267718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9"/>
  <sheetViews>
    <sheetView zoomScalePageLayoutView="0" workbookViewId="0" topLeftCell="A1">
      <selection activeCell="AR3" sqref="AR3"/>
    </sheetView>
  </sheetViews>
  <sheetFormatPr defaultColWidth="9.140625" defaultRowHeight="12.75"/>
  <cols>
    <col min="1" max="1" width="4.7109375" style="7" customWidth="1"/>
    <col min="2" max="2" width="10.7109375" style="57" customWidth="1"/>
    <col min="3" max="3" width="54.57421875" style="57" customWidth="1"/>
    <col min="4" max="4" width="4.7109375" style="57" customWidth="1"/>
    <col min="5" max="5" width="10.7109375" style="57" customWidth="1"/>
    <col min="6" max="6" width="11.7109375" style="57" customWidth="1"/>
    <col min="7" max="7" width="10.421875" style="57" customWidth="1"/>
    <col min="8" max="8" width="11.421875" style="57" customWidth="1"/>
    <col min="9" max="9" width="10.7109375" style="57" customWidth="1"/>
    <col min="10" max="10" width="11.421875" style="57" customWidth="1"/>
    <col min="11" max="11" width="10.7109375" style="57" customWidth="1"/>
    <col min="12" max="12" width="11.8515625" style="57" customWidth="1"/>
    <col min="13" max="16" width="12.7109375" style="57" customWidth="1"/>
    <col min="17" max="17" width="10.421875" style="57" customWidth="1"/>
    <col min="18" max="18" width="12.00390625" style="57" customWidth="1"/>
    <col min="19" max="19" width="10.7109375" style="57" customWidth="1"/>
    <col min="20" max="20" width="11.421875" style="57" customWidth="1"/>
    <col min="21" max="21" width="10.7109375" style="57" customWidth="1"/>
    <col min="22" max="22" width="11.7109375" style="57" customWidth="1"/>
    <col min="23" max="23" width="10.7109375" style="57" customWidth="1"/>
    <col min="24" max="24" width="11.57421875" style="57" customWidth="1"/>
    <col min="25" max="25" width="10.7109375" style="57" customWidth="1"/>
    <col min="26" max="26" width="12.140625" style="57" customWidth="1"/>
    <col min="27" max="27" width="10.421875" style="57" customWidth="1"/>
    <col min="28" max="28" width="11.57421875" style="57" customWidth="1"/>
    <col min="29" max="29" width="10.421875" style="57" customWidth="1"/>
    <col min="30" max="30" width="11.7109375" style="57" customWidth="1"/>
    <col min="31" max="31" width="10.57421875" style="57" customWidth="1"/>
    <col min="32" max="32" width="12.00390625" style="57" customWidth="1"/>
    <col min="33" max="33" width="10.28125" style="57" customWidth="1"/>
    <col min="34" max="34" width="11.8515625" style="57" customWidth="1"/>
    <col min="35" max="35" width="10.57421875" style="57" customWidth="1"/>
    <col min="36" max="36" width="11.8515625" style="57" customWidth="1"/>
    <col min="37" max="37" width="10.140625" style="57" customWidth="1"/>
    <col min="38" max="38" width="11.7109375" style="57" customWidth="1"/>
    <col min="39" max="39" width="10.421875" style="57" customWidth="1"/>
    <col min="40" max="40" width="11.7109375" style="57" customWidth="1"/>
    <col min="41" max="41" width="10.57421875" style="57" customWidth="1"/>
    <col min="42" max="42" width="12.00390625" style="57" customWidth="1"/>
    <col min="43" max="43" width="9.7109375" style="57" customWidth="1"/>
    <col min="44" max="44" width="11.7109375" style="57" customWidth="1"/>
    <col min="45" max="45" width="9.140625" style="57" customWidth="1"/>
    <col min="46" max="48" width="0" style="57" hidden="1" customWidth="1"/>
    <col min="49" max="16384" width="9.140625" style="57" customWidth="1"/>
  </cols>
  <sheetData>
    <row r="1" ht="12.75">
      <c r="AR1" s="5" t="s">
        <v>48</v>
      </c>
    </row>
    <row r="2" ht="12.75">
      <c r="AR2" s="149" t="s">
        <v>591</v>
      </c>
    </row>
    <row r="3" spans="3:44" ht="12.75">
      <c r="C3" s="323"/>
      <c r="D3" s="323"/>
      <c r="E3" s="323"/>
      <c r="F3" s="324"/>
      <c r="G3" s="24"/>
      <c r="H3" s="24"/>
      <c r="I3" s="24"/>
      <c r="AR3" s="1"/>
    </row>
    <row r="4" ht="12.75">
      <c r="AR4" s="1"/>
    </row>
    <row r="6" spans="2:45" ht="20.25">
      <c r="B6" s="322" t="s">
        <v>222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72"/>
    </row>
    <row r="7" spans="2:45" ht="20.25">
      <c r="B7" s="322" t="s">
        <v>181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72"/>
    </row>
    <row r="8" spans="1:44" s="60" customFormat="1" ht="15">
      <c r="A8" s="7"/>
      <c r="B8" s="59" t="s">
        <v>0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</row>
    <row r="9" spans="1:44" s="60" customFormat="1" ht="15">
      <c r="A9" s="7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</row>
    <row r="10" spans="1:44" s="60" customFormat="1" ht="15">
      <c r="A10" s="7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</row>
    <row r="11" spans="1:44" s="60" customFormat="1" ht="15">
      <c r="A11" s="7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</row>
    <row r="12" spans="1:44" s="60" customFormat="1" ht="15">
      <c r="A12" s="7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</row>
    <row r="13" spans="2:44" ht="18">
      <c r="B13" s="61"/>
      <c r="C13" s="61"/>
      <c r="D13" s="61"/>
      <c r="E13" s="61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</row>
    <row r="14" spans="1:47" s="64" customFormat="1" ht="19.5" customHeight="1" thickBot="1">
      <c r="A14" s="7"/>
      <c r="B14" s="62" t="s">
        <v>19</v>
      </c>
      <c r="C14" s="62" t="s">
        <v>20</v>
      </c>
      <c r="D14" s="62" t="s">
        <v>21</v>
      </c>
      <c r="E14" s="62" t="s">
        <v>22</v>
      </c>
      <c r="F14" s="62" t="s">
        <v>23</v>
      </c>
      <c r="G14" s="62" t="s">
        <v>24</v>
      </c>
      <c r="H14" s="62" t="s">
        <v>25</v>
      </c>
      <c r="I14" s="62" t="s">
        <v>30</v>
      </c>
      <c r="J14" s="62" t="s">
        <v>31</v>
      </c>
      <c r="K14" s="62" t="s">
        <v>32</v>
      </c>
      <c r="L14" s="62" t="s">
        <v>35</v>
      </c>
      <c r="M14" s="62" t="s">
        <v>33</v>
      </c>
      <c r="N14" s="62" t="s">
        <v>34</v>
      </c>
      <c r="O14" s="62" t="s">
        <v>36</v>
      </c>
      <c r="P14" s="62" t="s">
        <v>37</v>
      </c>
      <c r="Q14" s="62" t="s">
        <v>240</v>
      </c>
      <c r="R14" s="62" t="s">
        <v>241</v>
      </c>
      <c r="S14" s="62" t="s">
        <v>242</v>
      </c>
      <c r="T14" s="62" t="s">
        <v>243</v>
      </c>
      <c r="U14" s="62" t="s">
        <v>244</v>
      </c>
      <c r="V14" s="62" t="s">
        <v>245</v>
      </c>
      <c r="W14" s="62" t="s">
        <v>246</v>
      </c>
      <c r="X14" s="62" t="s">
        <v>247</v>
      </c>
      <c r="Y14" s="62" t="s">
        <v>248</v>
      </c>
      <c r="Z14" s="62" t="s">
        <v>249</v>
      </c>
      <c r="AA14" s="62" t="s">
        <v>250</v>
      </c>
      <c r="AB14" s="62" t="s">
        <v>251</v>
      </c>
      <c r="AC14" s="62" t="s">
        <v>252</v>
      </c>
      <c r="AD14" s="62" t="s">
        <v>253</v>
      </c>
      <c r="AE14" s="62" t="s">
        <v>254</v>
      </c>
      <c r="AF14" s="62" t="s">
        <v>255</v>
      </c>
      <c r="AG14" s="62" t="s">
        <v>256</v>
      </c>
      <c r="AH14" s="62" t="s">
        <v>257</v>
      </c>
      <c r="AI14" s="62" t="s">
        <v>258</v>
      </c>
      <c r="AJ14" s="62" t="s">
        <v>259</v>
      </c>
      <c r="AK14" s="62" t="s">
        <v>260</v>
      </c>
      <c r="AL14" s="62" t="s">
        <v>261</v>
      </c>
      <c r="AM14" s="62" t="s">
        <v>262</v>
      </c>
      <c r="AN14" s="62" t="s">
        <v>263</v>
      </c>
      <c r="AO14" s="62" t="s">
        <v>264</v>
      </c>
      <c r="AP14" s="62" t="s">
        <v>267</v>
      </c>
      <c r="AQ14" s="62" t="s">
        <v>266</v>
      </c>
      <c r="AR14" s="62" t="s">
        <v>265</v>
      </c>
      <c r="AS14" s="63"/>
      <c r="AT14" s="63"/>
      <c r="AU14" s="63"/>
    </row>
    <row r="15" spans="1:44" ht="19.5" customHeight="1" thickTop="1">
      <c r="A15" s="348">
        <v>1</v>
      </c>
      <c r="B15" s="325" t="s">
        <v>108</v>
      </c>
      <c r="C15" s="326"/>
      <c r="D15" s="79"/>
      <c r="E15" s="126"/>
      <c r="F15" s="127" t="s">
        <v>1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2"/>
    </row>
    <row r="16" spans="1:44" ht="15" customHeight="1">
      <c r="A16" s="349"/>
      <c r="B16" s="327" t="s">
        <v>109</v>
      </c>
      <c r="C16" s="329" t="s">
        <v>110</v>
      </c>
      <c r="D16" s="98"/>
      <c r="E16" s="331" t="s">
        <v>111</v>
      </c>
      <c r="F16" s="332"/>
      <c r="G16" s="332"/>
      <c r="H16" s="333"/>
      <c r="I16" s="331" t="s">
        <v>112</v>
      </c>
      <c r="J16" s="332"/>
      <c r="K16" s="332"/>
      <c r="L16" s="333"/>
      <c r="M16" s="331" t="s">
        <v>113</v>
      </c>
      <c r="N16" s="332"/>
      <c r="O16" s="332"/>
      <c r="P16" s="333"/>
      <c r="Q16" s="331" t="s">
        <v>114</v>
      </c>
      <c r="R16" s="332"/>
      <c r="S16" s="332"/>
      <c r="T16" s="333"/>
      <c r="U16" s="331" t="s">
        <v>115</v>
      </c>
      <c r="V16" s="332"/>
      <c r="W16" s="332"/>
      <c r="X16" s="333"/>
      <c r="Y16" s="331" t="s">
        <v>116</v>
      </c>
      <c r="Z16" s="332"/>
      <c r="AA16" s="332"/>
      <c r="AB16" s="333"/>
      <c r="AC16" s="331" t="s">
        <v>117</v>
      </c>
      <c r="AD16" s="332"/>
      <c r="AE16" s="332"/>
      <c r="AF16" s="333"/>
      <c r="AG16" s="331" t="s">
        <v>118</v>
      </c>
      <c r="AH16" s="332"/>
      <c r="AI16" s="332"/>
      <c r="AJ16" s="333"/>
      <c r="AK16" s="331" t="s">
        <v>119</v>
      </c>
      <c r="AL16" s="332"/>
      <c r="AM16" s="332"/>
      <c r="AN16" s="333"/>
      <c r="AO16" s="331" t="s">
        <v>120</v>
      </c>
      <c r="AP16" s="332"/>
      <c r="AQ16" s="332"/>
      <c r="AR16" s="351"/>
    </row>
    <row r="17" spans="1:44" ht="15" customHeight="1">
      <c r="A17" s="349"/>
      <c r="B17" s="327"/>
      <c r="C17" s="329"/>
      <c r="D17" s="99"/>
      <c r="E17" s="334" t="s">
        <v>171</v>
      </c>
      <c r="F17" s="335"/>
      <c r="G17" s="335"/>
      <c r="H17" s="336"/>
      <c r="I17" s="337" t="s">
        <v>174</v>
      </c>
      <c r="J17" s="338"/>
      <c r="K17" s="338"/>
      <c r="L17" s="339"/>
      <c r="M17" s="337" t="s">
        <v>175</v>
      </c>
      <c r="N17" s="338"/>
      <c r="O17" s="338"/>
      <c r="P17" s="339"/>
      <c r="Q17" s="337" t="s">
        <v>71</v>
      </c>
      <c r="R17" s="338"/>
      <c r="S17" s="338"/>
      <c r="T17" s="339"/>
      <c r="U17" s="337" t="s">
        <v>72</v>
      </c>
      <c r="V17" s="338"/>
      <c r="W17" s="338"/>
      <c r="X17" s="339"/>
      <c r="Y17" s="337" t="s">
        <v>176</v>
      </c>
      <c r="Z17" s="338"/>
      <c r="AA17" s="338"/>
      <c r="AB17" s="339"/>
      <c r="AC17" s="337" t="s">
        <v>177</v>
      </c>
      <c r="AD17" s="338"/>
      <c r="AE17" s="338"/>
      <c r="AF17" s="339"/>
      <c r="AG17" s="337" t="s">
        <v>178</v>
      </c>
      <c r="AH17" s="338"/>
      <c r="AI17" s="338"/>
      <c r="AJ17" s="339"/>
      <c r="AK17" s="337" t="s">
        <v>179</v>
      </c>
      <c r="AL17" s="338"/>
      <c r="AM17" s="338"/>
      <c r="AN17" s="339"/>
      <c r="AO17" s="337" t="s">
        <v>16</v>
      </c>
      <c r="AP17" s="338"/>
      <c r="AQ17" s="338"/>
      <c r="AR17" s="352"/>
    </row>
    <row r="18" spans="1:44" ht="15" customHeight="1">
      <c r="A18" s="349"/>
      <c r="B18" s="328"/>
      <c r="C18" s="330"/>
      <c r="D18" s="99"/>
      <c r="E18" s="334"/>
      <c r="F18" s="335"/>
      <c r="G18" s="335"/>
      <c r="H18" s="336"/>
      <c r="I18" s="340"/>
      <c r="J18" s="341"/>
      <c r="K18" s="341"/>
      <c r="L18" s="342"/>
      <c r="M18" s="340"/>
      <c r="N18" s="341"/>
      <c r="O18" s="341"/>
      <c r="P18" s="342"/>
      <c r="Q18" s="340"/>
      <c r="R18" s="341"/>
      <c r="S18" s="341"/>
      <c r="T18" s="342"/>
      <c r="U18" s="340"/>
      <c r="V18" s="341"/>
      <c r="W18" s="341"/>
      <c r="X18" s="342"/>
      <c r="Y18" s="340"/>
      <c r="Z18" s="341"/>
      <c r="AA18" s="341"/>
      <c r="AB18" s="342"/>
      <c r="AC18" s="340"/>
      <c r="AD18" s="341"/>
      <c r="AE18" s="341"/>
      <c r="AF18" s="342"/>
      <c r="AG18" s="340"/>
      <c r="AH18" s="341"/>
      <c r="AI18" s="341"/>
      <c r="AJ18" s="342"/>
      <c r="AK18" s="340"/>
      <c r="AL18" s="341"/>
      <c r="AM18" s="341"/>
      <c r="AN18" s="342"/>
      <c r="AO18" s="340"/>
      <c r="AP18" s="341"/>
      <c r="AQ18" s="341"/>
      <c r="AR18" s="353"/>
    </row>
    <row r="19" spans="1:44" ht="15" customHeight="1">
      <c r="A19" s="350"/>
      <c r="B19" s="101"/>
      <c r="C19" s="100"/>
      <c r="D19" s="100"/>
      <c r="E19" s="83" t="s">
        <v>211</v>
      </c>
      <c r="F19" s="83" t="s">
        <v>172</v>
      </c>
      <c r="G19" s="83" t="s">
        <v>173</v>
      </c>
      <c r="H19" s="83" t="s">
        <v>180</v>
      </c>
      <c r="I19" s="83" t="s">
        <v>211</v>
      </c>
      <c r="J19" s="83" t="s">
        <v>172</v>
      </c>
      <c r="K19" s="83" t="s">
        <v>173</v>
      </c>
      <c r="L19" s="83" t="s">
        <v>180</v>
      </c>
      <c r="M19" s="83" t="s">
        <v>211</v>
      </c>
      <c r="N19" s="83" t="s">
        <v>172</v>
      </c>
      <c r="O19" s="83" t="s">
        <v>173</v>
      </c>
      <c r="P19" s="83" t="s">
        <v>180</v>
      </c>
      <c r="Q19" s="83" t="s">
        <v>211</v>
      </c>
      <c r="R19" s="83" t="s">
        <v>172</v>
      </c>
      <c r="S19" s="83" t="s">
        <v>173</v>
      </c>
      <c r="T19" s="83" t="s">
        <v>180</v>
      </c>
      <c r="U19" s="83" t="s">
        <v>211</v>
      </c>
      <c r="V19" s="83" t="s">
        <v>172</v>
      </c>
      <c r="W19" s="83" t="s">
        <v>173</v>
      </c>
      <c r="X19" s="83" t="s">
        <v>180</v>
      </c>
      <c r="Y19" s="83" t="s">
        <v>211</v>
      </c>
      <c r="Z19" s="83" t="s">
        <v>172</v>
      </c>
      <c r="AA19" s="83" t="s">
        <v>173</v>
      </c>
      <c r="AB19" s="83" t="s">
        <v>180</v>
      </c>
      <c r="AC19" s="83" t="s">
        <v>211</v>
      </c>
      <c r="AD19" s="83" t="s">
        <v>172</v>
      </c>
      <c r="AE19" s="83" t="s">
        <v>173</v>
      </c>
      <c r="AF19" s="83" t="s">
        <v>180</v>
      </c>
      <c r="AG19" s="83" t="s">
        <v>211</v>
      </c>
      <c r="AH19" s="83" t="s">
        <v>172</v>
      </c>
      <c r="AI19" s="83" t="s">
        <v>173</v>
      </c>
      <c r="AJ19" s="83" t="s">
        <v>180</v>
      </c>
      <c r="AK19" s="83" t="s">
        <v>211</v>
      </c>
      <c r="AL19" s="83" t="s">
        <v>172</v>
      </c>
      <c r="AM19" s="83" t="s">
        <v>173</v>
      </c>
      <c r="AN19" s="83" t="s">
        <v>180</v>
      </c>
      <c r="AO19" s="83" t="s">
        <v>211</v>
      </c>
      <c r="AP19" s="83" t="s">
        <v>172</v>
      </c>
      <c r="AQ19" s="83" t="s">
        <v>173</v>
      </c>
      <c r="AR19" s="84" t="s">
        <v>180</v>
      </c>
    </row>
    <row r="20" spans="1:44" ht="15" customHeight="1">
      <c r="A20" s="10" t="s">
        <v>47</v>
      </c>
      <c r="B20" s="85" t="s">
        <v>146</v>
      </c>
      <c r="C20" s="88" t="s">
        <v>155</v>
      </c>
      <c r="D20" s="87" t="s">
        <v>35</v>
      </c>
      <c r="E20" s="87"/>
      <c r="F20" s="65"/>
      <c r="G20" s="65">
        <v>0</v>
      </c>
      <c r="H20" s="125"/>
      <c r="I20" s="125"/>
      <c r="J20" s="65"/>
      <c r="K20" s="65"/>
      <c r="L20" s="125"/>
      <c r="M20" s="125"/>
      <c r="N20" s="65"/>
      <c r="O20" s="65">
        <v>0</v>
      </c>
      <c r="P20" s="125"/>
      <c r="Q20" s="125">
        <v>10</v>
      </c>
      <c r="R20" s="65">
        <v>10</v>
      </c>
      <c r="S20" s="65">
        <v>3</v>
      </c>
      <c r="T20" s="125">
        <f>S20/R20*100</f>
        <v>30</v>
      </c>
      <c r="U20" s="125"/>
      <c r="V20" s="65"/>
      <c r="W20" s="65"/>
      <c r="X20" s="125"/>
      <c r="Y20" s="125"/>
      <c r="Z20" s="65"/>
      <c r="AA20" s="65"/>
      <c r="AB20" s="125"/>
      <c r="AC20" s="125"/>
      <c r="AD20" s="65"/>
      <c r="AE20" s="65"/>
      <c r="AF20" s="125"/>
      <c r="AG20" s="65">
        <f aca="true" t="shared" si="0" ref="AG20:AI24">SUM(E20+I20+M20+Q20+U20+Y20+AC20)</f>
        <v>10</v>
      </c>
      <c r="AH20" s="65">
        <f t="shared" si="0"/>
        <v>10</v>
      </c>
      <c r="AI20" s="65">
        <f t="shared" si="0"/>
        <v>3</v>
      </c>
      <c r="AJ20" s="125">
        <f>AI20/AH20*100</f>
        <v>30</v>
      </c>
      <c r="AK20" s="125"/>
      <c r="AL20" s="65"/>
      <c r="AM20" s="65">
        <v>0</v>
      </c>
      <c r="AN20" s="125"/>
      <c r="AO20" s="65">
        <f aca="true" t="shared" si="1" ref="AO20:AP26">SUM(AG20+AK20)</f>
        <v>10</v>
      </c>
      <c r="AP20" s="65">
        <f t="shared" si="1"/>
        <v>10</v>
      </c>
      <c r="AQ20" s="65">
        <f>SUM(AI20+AM20)</f>
        <v>3</v>
      </c>
      <c r="AR20" s="97">
        <f aca="true" t="shared" si="2" ref="AR20:AR27">AQ20/AP20*100</f>
        <v>30</v>
      </c>
    </row>
    <row r="21" spans="1:44" ht="15" customHeight="1">
      <c r="A21" s="10" t="s">
        <v>39</v>
      </c>
      <c r="B21" s="85" t="s">
        <v>101</v>
      </c>
      <c r="C21" s="86" t="s">
        <v>140</v>
      </c>
      <c r="D21" s="87" t="s">
        <v>35</v>
      </c>
      <c r="E21" s="87"/>
      <c r="F21" s="65"/>
      <c r="G21" s="65">
        <v>0</v>
      </c>
      <c r="H21" s="125"/>
      <c r="I21" s="125"/>
      <c r="J21" s="65"/>
      <c r="K21" s="65"/>
      <c r="L21" s="125"/>
      <c r="M21" s="125"/>
      <c r="N21" s="65"/>
      <c r="O21" s="65">
        <v>0</v>
      </c>
      <c r="P21" s="125"/>
      <c r="Q21" s="125">
        <v>500</v>
      </c>
      <c r="R21" s="65">
        <v>2000</v>
      </c>
      <c r="S21" s="65">
        <v>2458</v>
      </c>
      <c r="T21" s="125">
        <f aca="true" t="shared" si="3" ref="T21:T26">S21/R21*100</f>
        <v>122.9</v>
      </c>
      <c r="U21" s="125"/>
      <c r="V21" s="65"/>
      <c r="W21" s="65">
        <v>1265</v>
      </c>
      <c r="X21" s="125"/>
      <c r="Y21" s="125"/>
      <c r="Z21" s="65"/>
      <c r="AA21" s="65"/>
      <c r="AB21" s="125"/>
      <c r="AC21" s="125"/>
      <c r="AD21" s="65"/>
      <c r="AE21" s="65"/>
      <c r="AF21" s="125"/>
      <c r="AG21" s="65">
        <f t="shared" si="0"/>
        <v>500</v>
      </c>
      <c r="AH21" s="65">
        <f t="shared" si="0"/>
        <v>2000</v>
      </c>
      <c r="AI21" s="65">
        <f t="shared" si="0"/>
        <v>3723</v>
      </c>
      <c r="AJ21" s="125">
        <f aca="true" t="shared" si="4" ref="AJ21:AJ27">AI21/AH21*100</f>
        <v>186.15</v>
      </c>
      <c r="AK21" s="125"/>
      <c r="AL21" s="65"/>
      <c r="AM21" s="65">
        <v>0</v>
      </c>
      <c r="AN21" s="125"/>
      <c r="AO21" s="65">
        <f t="shared" si="1"/>
        <v>500</v>
      </c>
      <c r="AP21" s="65">
        <f t="shared" si="1"/>
        <v>2000</v>
      </c>
      <c r="AQ21" s="65">
        <f>SUM(AI21+AM21)</f>
        <v>3723</v>
      </c>
      <c r="AR21" s="97">
        <f t="shared" si="2"/>
        <v>186.15</v>
      </c>
    </row>
    <row r="22" spans="1:44" ht="15" customHeight="1">
      <c r="A22" s="10" t="s">
        <v>40</v>
      </c>
      <c r="B22" s="85" t="s">
        <v>141</v>
      </c>
      <c r="C22" s="86" t="s">
        <v>142</v>
      </c>
      <c r="D22" s="87" t="s">
        <v>35</v>
      </c>
      <c r="E22" s="87">
        <v>28334</v>
      </c>
      <c r="F22" s="65">
        <v>33680</v>
      </c>
      <c r="G22" s="65">
        <v>33400</v>
      </c>
      <c r="H22" s="125">
        <f aca="true" t="shared" si="5" ref="H22:H61">G22/F22*100</f>
        <v>99.1686460807601</v>
      </c>
      <c r="I22" s="125"/>
      <c r="J22" s="65">
        <v>14985</v>
      </c>
      <c r="K22" s="65">
        <v>14985</v>
      </c>
      <c r="L22" s="125">
        <f>K22/J22*100</f>
        <v>100</v>
      </c>
      <c r="M22" s="125"/>
      <c r="N22" s="65"/>
      <c r="O22" s="65">
        <v>0</v>
      </c>
      <c r="P22" s="125"/>
      <c r="Q22" s="125"/>
      <c r="R22" s="65"/>
      <c r="S22" s="65">
        <v>0</v>
      </c>
      <c r="T22" s="125"/>
      <c r="U22" s="125"/>
      <c r="V22" s="65"/>
      <c r="W22" s="65"/>
      <c r="X22" s="125"/>
      <c r="Y22" s="125"/>
      <c r="Z22" s="65"/>
      <c r="AA22" s="65"/>
      <c r="AB22" s="125"/>
      <c r="AC22" s="125"/>
      <c r="AD22" s="65"/>
      <c r="AE22" s="65"/>
      <c r="AF22" s="125"/>
      <c r="AG22" s="65">
        <f t="shared" si="0"/>
        <v>28334</v>
      </c>
      <c r="AH22" s="65">
        <f t="shared" si="0"/>
        <v>48665</v>
      </c>
      <c r="AI22" s="65">
        <f t="shared" si="0"/>
        <v>48385</v>
      </c>
      <c r="AJ22" s="125">
        <f t="shared" si="4"/>
        <v>99.42463783006268</v>
      </c>
      <c r="AK22" s="125"/>
      <c r="AL22" s="65">
        <v>1370</v>
      </c>
      <c r="AM22" s="65">
        <v>1370</v>
      </c>
      <c r="AN22" s="125">
        <f>AM22/AL22*100</f>
        <v>100</v>
      </c>
      <c r="AO22" s="65">
        <f t="shared" si="1"/>
        <v>28334</v>
      </c>
      <c r="AP22" s="65">
        <f t="shared" si="1"/>
        <v>50035</v>
      </c>
      <c r="AQ22" s="65">
        <f>SUM(AI22+AM22)</f>
        <v>49755</v>
      </c>
      <c r="AR22" s="97">
        <f t="shared" si="2"/>
        <v>99.44039172579194</v>
      </c>
    </row>
    <row r="23" spans="1:44" ht="15" customHeight="1">
      <c r="A23" s="10" t="s">
        <v>41</v>
      </c>
      <c r="B23" s="85" t="s">
        <v>201</v>
      </c>
      <c r="C23" s="86" t="s">
        <v>202</v>
      </c>
      <c r="D23" s="87" t="s">
        <v>35</v>
      </c>
      <c r="E23" s="87"/>
      <c r="F23" s="65"/>
      <c r="G23" s="65">
        <v>0</v>
      </c>
      <c r="H23" s="125"/>
      <c r="I23" s="125"/>
      <c r="J23" s="65"/>
      <c r="K23" s="65"/>
      <c r="L23" s="125"/>
      <c r="M23" s="125"/>
      <c r="N23" s="65"/>
      <c r="O23" s="65">
        <v>0</v>
      </c>
      <c r="P23" s="125"/>
      <c r="Q23" s="125"/>
      <c r="R23" s="65"/>
      <c r="S23" s="65">
        <v>0</v>
      </c>
      <c r="T23" s="125"/>
      <c r="U23" s="125"/>
      <c r="V23" s="65"/>
      <c r="W23" s="65"/>
      <c r="X23" s="125"/>
      <c r="Y23" s="125"/>
      <c r="Z23" s="65"/>
      <c r="AA23" s="65"/>
      <c r="AB23" s="125"/>
      <c r="AC23" s="125"/>
      <c r="AD23" s="65"/>
      <c r="AE23" s="65"/>
      <c r="AF23" s="125"/>
      <c r="AG23" s="65">
        <f t="shared" si="0"/>
        <v>0</v>
      </c>
      <c r="AH23" s="65">
        <f t="shared" si="0"/>
        <v>0</v>
      </c>
      <c r="AI23" s="65">
        <f t="shared" si="0"/>
        <v>0</v>
      </c>
      <c r="AJ23" s="125"/>
      <c r="AK23" s="125"/>
      <c r="AL23" s="65">
        <v>49007</v>
      </c>
      <c r="AM23" s="65">
        <v>49007</v>
      </c>
      <c r="AN23" s="125">
        <f>AM23/AL23*100</f>
        <v>100</v>
      </c>
      <c r="AO23" s="65">
        <f>SUM(AG23,AK23)</f>
        <v>0</v>
      </c>
      <c r="AP23" s="65">
        <f>SUM(AH23,AL23)</f>
        <v>49007</v>
      </c>
      <c r="AQ23" s="65">
        <f>SUM(AI23+AM23)</f>
        <v>49007</v>
      </c>
      <c r="AR23" s="97">
        <f t="shared" si="2"/>
        <v>100</v>
      </c>
    </row>
    <row r="24" spans="1:44" ht="15" customHeight="1">
      <c r="A24" s="10" t="s">
        <v>26</v>
      </c>
      <c r="B24" s="85" t="s">
        <v>144</v>
      </c>
      <c r="C24" s="86" t="s">
        <v>145</v>
      </c>
      <c r="D24" s="87" t="s">
        <v>35</v>
      </c>
      <c r="E24" s="87">
        <v>18007</v>
      </c>
      <c r="F24" s="65">
        <v>18007</v>
      </c>
      <c r="G24" s="65">
        <v>14311</v>
      </c>
      <c r="H24" s="125">
        <f t="shared" si="5"/>
        <v>79.47464874770922</v>
      </c>
      <c r="I24" s="125">
        <v>3881</v>
      </c>
      <c r="J24" s="65">
        <v>3881</v>
      </c>
      <c r="K24" s="65">
        <v>1958</v>
      </c>
      <c r="L24" s="125">
        <f>K24/J24*100</f>
        <v>50.45091471270291</v>
      </c>
      <c r="M24" s="125"/>
      <c r="N24" s="65"/>
      <c r="O24" s="65">
        <v>0</v>
      </c>
      <c r="P24" s="125"/>
      <c r="Q24" s="125">
        <v>800</v>
      </c>
      <c r="R24" s="65">
        <v>800</v>
      </c>
      <c r="S24" s="65">
        <v>594</v>
      </c>
      <c r="T24" s="125">
        <f t="shared" si="3"/>
        <v>74.25</v>
      </c>
      <c r="U24" s="125"/>
      <c r="V24" s="65"/>
      <c r="W24" s="65"/>
      <c r="X24" s="125"/>
      <c r="Y24" s="125"/>
      <c r="Z24" s="65"/>
      <c r="AA24" s="65"/>
      <c r="AB24" s="125"/>
      <c r="AC24" s="125"/>
      <c r="AD24" s="65"/>
      <c r="AE24" s="65"/>
      <c r="AF24" s="125"/>
      <c r="AG24" s="65">
        <f t="shared" si="0"/>
        <v>22688</v>
      </c>
      <c r="AH24" s="65">
        <f t="shared" si="0"/>
        <v>22688</v>
      </c>
      <c r="AI24" s="65">
        <f t="shared" si="0"/>
        <v>16863</v>
      </c>
      <c r="AJ24" s="125">
        <f t="shared" si="4"/>
        <v>74.325634696756</v>
      </c>
      <c r="AK24" s="125"/>
      <c r="AL24" s="65"/>
      <c r="AM24" s="65">
        <v>0</v>
      </c>
      <c r="AN24" s="125"/>
      <c r="AO24" s="65">
        <f t="shared" si="1"/>
        <v>22688</v>
      </c>
      <c r="AP24" s="65">
        <f t="shared" si="1"/>
        <v>22688</v>
      </c>
      <c r="AQ24" s="65">
        <f>SUM(AI24+AM24)</f>
        <v>16863</v>
      </c>
      <c r="AR24" s="97">
        <f t="shared" si="2"/>
        <v>74.325634696756</v>
      </c>
    </row>
    <row r="25" spans="1:44" ht="15" customHeight="1">
      <c r="A25" s="10" t="s">
        <v>27</v>
      </c>
      <c r="B25" s="85" t="s">
        <v>103</v>
      </c>
      <c r="C25" s="86" t="s">
        <v>121</v>
      </c>
      <c r="D25" s="87" t="s">
        <v>35</v>
      </c>
      <c r="E25" s="87">
        <v>1350</v>
      </c>
      <c r="F25" s="65">
        <v>1350</v>
      </c>
      <c r="G25" s="65">
        <v>2919</v>
      </c>
      <c r="H25" s="125">
        <f t="shared" si="5"/>
        <v>216.22222222222223</v>
      </c>
      <c r="I25" s="125"/>
      <c r="J25" s="65">
        <v>1</v>
      </c>
      <c r="K25" s="65"/>
      <c r="L25" s="125"/>
      <c r="M25" s="125"/>
      <c r="N25" s="65"/>
      <c r="O25" s="65">
        <v>0</v>
      </c>
      <c r="P25" s="125"/>
      <c r="Q25" s="125"/>
      <c r="R25" s="65"/>
      <c r="S25" s="65">
        <v>40</v>
      </c>
      <c r="T25" s="125"/>
      <c r="U25" s="125"/>
      <c r="V25" s="65"/>
      <c r="W25" s="65"/>
      <c r="X25" s="125"/>
      <c r="Y25" s="125"/>
      <c r="Z25" s="65"/>
      <c r="AA25" s="65"/>
      <c r="AB25" s="125"/>
      <c r="AC25" s="125"/>
      <c r="AD25" s="65"/>
      <c r="AE25" s="65"/>
      <c r="AF25" s="125"/>
      <c r="AG25" s="65">
        <f>SUM(E25+I25+M25+Q25+U25+Y25+AC25)</f>
        <v>1350</v>
      </c>
      <c r="AH25" s="65">
        <f>SUM(F25+J25+N25+R25+V25+Z25+AD25)</f>
        <v>1351</v>
      </c>
      <c r="AI25" s="65">
        <f>SUM(AE25,AA25,W25,S25,O25,K25,G25)</f>
        <v>2959</v>
      </c>
      <c r="AJ25" s="125">
        <f t="shared" si="4"/>
        <v>219.02294596595112</v>
      </c>
      <c r="AK25" s="125"/>
      <c r="AL25" s="65"/>
      <c r="AM25" s="65">
        <v>0</v>
      </c>
      <c r="AN25" s="125"/>
      <c r="AO25" s="65">
        <f t="shared" si="1"/>
        <v>1350</v>
      </c>
      <c r="AP25" s="65">
        <f t="shared" si="1"/>
        <v>1351</v>
      </c>
      <c r="AQ25" s="65">
        <f>SUM(AM25,AI25)</f>
        <v>2959</v>
      </c>
      <c r="AR25" s="97">
        <f t="shared" si="2"/>
        <v>219.02294596595112</v>
      </c>
    </row>
    <row r="26" spans="1:44" ht="15" customHeight="1">
      <c r="A26" s="10" t="s">
        <v>28</v>
      </c>
      <c r="B26" s="85" t="s">
        <v>151</v>
      </c>
      <c r="C26" s="86" t="s">
        <v>153</v>
      </c>
      <c r="D26" s="87" t="s">
        <v>35</v>
      </c>
      <c r="E26" s="87"/>
      <c r="F26" s="65"/>
      <c r="G26" s="65">
        <v>0</v>
      </c>
      <c r="H26" s="125"/>
      <c r="I26" s="125"/>
      <c r="J26" s="65"/>
      <c r="K26" s="65"/>
      <c r="L26" s="125"/>
      <c r="M26" s="125"/>
      <c r="N26" s="65"/>
      <c r="O26" s="65">
        <v>0</v>
      </c>
      <c r="P26" s="125"/>
      <c r="Q26" s="125">
        <v>850</v>
      </c>
      <c r="R26" s="65">
        <v>1150</v>
      </c>
      <c r="S26" s="65">
        <v>1066</v>
      </c>
      <c r="T26" s="125">
        <f t="shared" si="3"/>
        <v>92.69565217391305</v>
      </c>
      <c r="U26" s="125"/>
      <c r="V26" s="65"/>
      <c r="W26" s="65"/>
      <c r="X26" s="125"/>
      <c r="Y26" s="125"/>
      <c r="Z26" s="65"/>
      <c r="AA26" s="65"/>
      <c r="AB26" s="125"/>
      <c r="AC26" s="125"/>
      <c r="AD26" s="65"/>
      <c r="AE26" s="65"/>
      <c r="AF26" s="125"/>
      <c r="AG26" s="65">
        <f>SUM(E26+I26+M26+Q26+U26+Y26+AC26)</f>
        <v>850</v>
      </c>
      <c r="AH26" s="65">
        <f>SUM(F26+J26+N26+R26+V26+Z26+AD26)</f>
        <v>1150</v>
      </c>
      <c r="AI26" s="65">
        <f>SUM(AE26,AA26,W26,S26,O26,K26,G26)</f>
        <v>1066</v>
      </c>
      <c r="AJ26" s="125">
        <f t="shared" si="4"/>
        <v>92.69565217391305</v>
      </c>
      <c r="AK26" s="125"/>
      <c r="AL26" s="65"/>
      <c r="AM26" s="65">
        <v>0</v>
      </c>
      <c r="AN26" s="125"/>
      <c r="AO26" s="65">
        <f t="shared" si="1"/>
        <v>850</v>
      </c>
      <c r="AP26" s="65">
        <f t="shared" si="1"/>
        <v>1150</v>
      </c>
      <c r="AQ26" s="65">
        <f>SUM(AM26,AI26)</f>
        <v>1066</v>
      </c>
      <c r="AR26" s="97">
        <f t="shared" si="2"/>
        <v>92.69565217391305</v>
      </c>
    </row>
    <row r="27" spans="1:44" ht="15" customHeight="1">
      <c r="A27" s="10" t="s">
        <v>29</v>
      </c>
      <c r="B27" s="85" t="s">
        <v>203</v>
      </c>
      <c r="C27" s="86" t="s">
        <v>204</v>
      </c>
      <c r="D27" s="87" t="s">
        <v>35</v>
      </c>
      <c r="E27" s="87"/>
      <c r="F27" s="65"/>
      <c r="G27" s="65">
        <v>0</v>
      </c>
      <c r="H27" s="125"/>
      <c r="I27" s="125"/>
      <c r="J27" s="65"/>
      <c r="K27" s="65"/>
      <c r="L27" s="125"/>
      <c r="M27" s="125">
        <v>5900</v>
      </c>
      <c r="N27" s="65">
        <v>6940</v>
      </c>
      <c r="O27" s="65">
        <v>7485</v>
      </c>
      <c r="P27" s="125">
        <f>O27/N27*100</f>
        <v>107.85302593659942</v>
      </c>
      <c r="Q27" s="125"/>
      <c r="R27" s="65"/>
      <c r="S27" s="65">
        <v>0</v>
      </c>
      <c r="T27" s="125"/>
      <c r="U27" s="125"/>
      <c r="V27" s="65"/>
      <c r="W27" s="65"/>
      <c r="X27" s="125"/>
      <c r="Y27" s="125"/>
      <c r="Z27" s="65"/>
      <c r="AA27" s="65"/>
      <c r="AB27" s="125"/>
      <c r="AC27" s="125"/>
      <c r="AD27" s="65"/>
      <c r="AE27" s="65"/>
      <c r="AF27" s="125"/>
      <c r="AG27" s="65">
        <f>SUM(M27)</f>
        <v>5900</v>
      </c>
      <c r="AH27" s="65">
        <f>SUM(N27)</f>
        <v>6940</v>
      </c>
      <c r="AI27" s="65">
        <f>SUM(G27+K27+O27+S27+W27+AA27+AE27)</f>
        <v>7485</v>
      </c>
      <c r="AJ27" s="125">
        <f t="shared" si="4"/>
        <v>107.85302593659942</v>
      </c>
      <c r="AK27" s="125"/>
      <c r="AL27" s="65"/>
      <c r="AM27" s="65">
        <v>0</v>
      </c>
      <c r="AN27" s="125"/>
      <c r="AO27" s="65">
        <f>SUM(AG27,AK27)</f>
        <v>5900</v>
      </c>
      <c r="AP27" s="65">
        <f>SUM(AH27,AL27)</f>
        <v>6940</v>
      </c>
      <c r="AQ27" s="65">
        <f>SUM(AI27+AM27)</f>
        <v>7485</v>
      </c>
      <c r="AR27" s="97">
        <f t="shared" si="2"/>
        <v>107.85302593659942</v>
      </c>
    </row>
    <row r="28" spans="1:44" ht="15" customHeight="1" hidden="1">
      <c r="A28" s="10" t="s">
        <v>5</v>
      </c>
      <c r="B28" s="85"/>
      <c r="C28" s="86"/>
      <c r="D28" s="87"/>
      <c r="E28" s="87"/>
      <c r="F28" s="65"/>
      <c r="G28" s="65"/>
      <c r="H28" s="125" t="e">
        <f t="shared" si="5"/>
        <v>#DIV/0!</v>
      </c>
      <c r="I28" s="12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>
        <f>SUM(F28+J28+N28+R28+V28+Z28+AD28)</f>
        <v>0</v>
      </c>
      <c r="AI28" s="65"/>
      <c r="AJ28" s="65"/>
      <c r="AK28" s="65"/>
      <c r="AL28" s="65"/>
      <c r="AM28" s="65"/>
      <c r="AN28" s="65"/>
      <c r="AO28" s="65"/>
      <c r="AP28" s="65">
        <f aca="true" t="shared" si="6" ref="AP28:AP59">SUM(AH28,AL28)</f>
        <v>0</v>
      </c>
      <c r="AQ28" s="65">
        <f aca="true" t="shared" si="7" ref="AQ28:AQ59">SUM(AI28+AM28)</f>
        <v>0</v>
      </c>
      <c r="AR28" s="97" t="e">
        <f aca="true" t="shared" si="8" ref="AR28:AR58">AQ28/AP28*100</f>
        <v>#DIV/0!</v>
      </c>
    </row>
    <row r="29" spans="1:44" ht="15" customHeight="1" hidden="1">
      <c r="A29" s="10" t="s">
        <v>6</v>
      </c>
      <c r="B29" s="85"/>
      <c r="C29" s="86"/>
      <c r="D29" s="87"/>
      <c r="E29" s="87"/>
      <c r="F29" s="65"/>
      <c r="G29" s="65"/>
      <c r="H29" s="125" t="e">
        <f t="shared" si="5"/>
        <v>#DIV/0!</v>
      </c>
      <c r="I29" s="12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>
        <f>SUM(F29+J29+N29+R29+V29+Z29+AD29)</f>
        <v>0</v>
      </c>
      <c r="AI29" s="65"/>
      <c r="AJ29" s="65"/>
      <c r="AK29" s="65"/>
      <c r="AL29" s="65"/>
      <c r="AM29" s="65"/>
      <c r="AN29" s="65"/>
      <c r="AO29" s="65"/>
      <c r="AP29" s="65">
        <f t="shared" si="6"/>
        <v>0</v>
      </c>
      <c r="AQ29" s="65">
        <f t="shared" si="7"/>
        <v>0</v>
      </c>
      <c r="AR29" s="97" t="e">
        <f t="shared" si="8"/>
        <v>#DIV/0!</v>
      </c>
    </row>
    <row r="30" spans="1:44" ht="15" customHeight="1" hidden="1">
      <c r="A30" s="10" t="s">
        <v>7</v>
      </c>
      <c r="B30" s="85"/>
      <c r="C30" s="86"/>
      <c r="D30" s="87"/>
      <c r="E30" s="87"/>
      <c r="F30" s="65"/>
      <c r="G30" s="65"/>
      <c r="H30" s="125" t="e">
        <f t="shared" si="5"/>
        <v>#DIV/0!</v>
      </c>
      <c r="I30" s="12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>
        <f>SUM(F30+J30+N30+R30+V30+Z30+AD30)</f>
        <v>0</v>
      </c>
      <c r="AI30" s="65"/>
      <c r="AJ30" s="65"/>
      <c r="AK30" s="65"/>
      <c r="AL30" s="65"/>
      <c r="AM30" s="65"/>
      <c r="AN30" s="65"/>
      <c r="AO30" s="65"/>
      <c r="AP30" s="65">
        <f t="shared" si="6"/>
        <v>0</v>
      </c>
      <c r="AQ30" s="65">
        <f t="shared" si="7"/>
        <v>0</v>
      </c>
      <c r="AR30" s="97" t="e">
        <f t="shared" si="8"/>
        <v>#DIV/0!</v>
      </c>
    </row>
    <row r="31" spans="1:44" ht="15" customHeight="1" hidden="1">
      <c r="A31" s="10" t="s">
        <v>8</v>
      </c>
      <c r="B31" s="85"/>
      <c r="C31" s="86"/>
      <c r="D31" s="87"/>
      <c r="E31" s="87"/>
      <c r="F31" s="65"/>
      <c r="G31" s="65"/>
      <c r="H31" s="125" t="e">
        <f t="shared" si="5"/>
        <v>#DIV/0!</v>
      </c>
      <c r="I31" s="12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>
        <v>1</v>
      </c>
      <c r="AI31" s="65"/>
      <c r="AJ31" s="65"/>
      <c r="AK31" s="65"/>
      <c r="AL31" s="65"/>
      <c r="AM31" s="65"/>
      <c r="AN31" s="65"/>
      <c r="AO31" s="65"/>
      <c r="AP31" s="65">
        <f t="shared" si="6"/>
        <v>1</v>
      </c>
      <c r="AQ31" s="65">
        <f t="shared" si="7"/>
        <v>0</v>
      </c>
      <c r="AR31" s="97">
        <f t="shared" si="8"/>
        <v>0</v>
      </c>
    </row>
    <row r="32" spans="1:44" ht="15" customHeight="1" hidden="1">
      <c r="A32" s="10" t="s">
        <v>42</v>
      </c>
      <c r="B32" s="85"/>
      <c r="C32" s="86"/>
      <c r="D32" s="87"/>
      <c r="E32" s="87"/>
      <c r="F32" s="65"/>
      <c r="G32" s="65"/>
      <c r="H32" s="125" t="e">
        <f t="shared" si="5"/>
        <v>#DIV/0!</v>
      </c>
      <c r="I32" s="12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>
        <f>SUM(F32+J32+N32+R32+V32+Z32+AD32)</f>
        <v>0</v>
      </c>
      <c r="AI32" s="65"/>
      <c r="AJ32" s="65"/>
      <c r="AK32" s="65"/>
      <c r="AL32" s="65"/>
      <c r="AM32" s="65"/>
      <c r="AN32" s="65"/>
      <c r="AO32" s="65"/>
      <c r="AP32" s="65">
        <f t="shared" si="6"/>
        <v>0</v>
      </c>
      <c r="AQ32" s="65">
        <f t="shared" si="7"/>
        <v>0</v>
      </c>
      <c r="AR32" s="97" t="e">
        <f t="shared" si="8"/>
        <v>#DIV/0!</v>
      </c>
    </row>
    <row r="33" spans="1:44" ht="15" customHeight="1" hidden="1">
      <c r="A33" s="10" t="s">
        <v>43</v>
      </c>
      <c r="B33" s="85"/>
      <c r="C33" s="86"/>
      <c r="D33" s="87"/>
      <c r="E33" s="87"/>
      <c r="F33" s="65"/>
      <c r="G33" s="65"/>
      <c r="H33" s="125" t="e">
        <f t="shared" si="5"/>
        <v>#DIV/0!</v>
      </c>
      <c r="I33" s="12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>
        <f>SUM(F33+J33+N33+R33+V33+Z33+AD33)</f>
        <v>0</v>
      </c>
      <c r="AI33" s="65"/>
      <c r="AJ33" s="65"/>
      <c r="AK33" s="65"/>
      <c r="AL33" s="65"/>
      <c r="AM33" s="65"/>
      <c r="AN33" s="65"/>
      <c r="AO33" s="65"/>
      <c r="AP33" s="65">
        <f t="shared" si="6"/>
        <v>0</v>
      </c>
      <c r="AQ33" s="65">
        <f t="shared" si="7"/>
        <v>0</v>
      </c>
      <c r="AR33" s="97" t="e">
        <f t="shared" si="8"/>
        <v>#DIV/0!</v>
      </c>
    </row>
    <row r="34" spans="1:44" ht="15" customHeight="1" hidden="1">
      <c r="A34" s="10" t="s">
        <v>44</v>
      </c>
      <c r="B34" s="85"/>
      <c r="C34" s="86"/>
      <c r="D34" s="87"/>
      <c r="E34" s="87"/>
      <c r="F34" s="65"/>
      <c r="G34" s="65"/>
      <c r="H34" s="125" t="e">
        <f t="shared" si="5"/>
        <v>#DIV/0!</v>
      </c>
      <c r="I34" s="12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>
        <f>SUM(F34+J34+N34+R34+V34+Z34+AD34)</f>
        <v>0</v>
      </c>
      <c r="AI34" s="65"/>
      <c r="AJ34" s="65"/>
      <c r="AK34" s="65"/>
      <c r="AL34" s="65"/>
      <c r="AM34" s="65"/>
      <c r="AN34" s="65"/>
      <c r="AO34" s="65"/>
      <c r="AP34" s="65">
        <f t="shared" si="6"/>
        <v>0</v>
      </c>
      <c r="AQ34" s="65">
        <f t="shared" si="7"/>
        <v>0</v>
      </c>
      <c r="AR34" s="97" t="e">
        <f t="shared" si="8"/>
        <v>#DIV/0!</v>
      </c>
    </row>
    <row r="35" spans="1:44" ht="15" customHeight="1" hidden="1">
      <c r="A35" s="10" t="s">
        <v>45</v>
      </c>
      <c r="B35" s="85"/>
      <c r="C35" s="86"/>
      <c r="D35" s="87"/>
      <c r="E35" s="87"/>
      <c r="F35" s="65"/>
      <c r="G35" s="65"/>
      <c r="H35" s="125" t="e">
        <f t="shared" si="5"/>
        <v>#DIV/0!</v>
      </c>
      <c r="I35" s="12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>
        <f>SUM(N35)</f>
        <v>0</v>
      </c>
      <c r="AI35" s="65"/>
      <c r="AJ35" s="65"/>
      <c r="AK35" s="65"/>
      <c r="AL35" s="65"/>
      <c r="AM35" s="65"/>
      <c r="AN35" s="65"/>
      <c r="AO35" s="65"/>
      <c r="AP35" s="65">
        <f t="shared" si="6"/>
        <v>0</v>
      </c>
      <c r="AQ35" s="65">
        <f t="shared" si="7"/>
        <v>0</v>
      </c>
      <c r="AR35" s="97" t="e">
        <f t="shared" si="8"/>
        <v>#DIV/0!</v>
      </c>
    </row>
    <row r="36" spans="1:44" ht="15" customHeight="1" hidden="1">
      <c r="A36" s="10" t="s">
        <v>46</v>
      </c>
      <c r="B36" s="85"/>
      <c r="C36" s="86"/>
      <c r="D36" s="87"/>
      <c r="E36" s="87"/>
      <c r="F36" s="65"/>
      <c r="G36" s="65"/>
      <c r="H36" s="125" t="e">
        <f t="shared" si="5"/>
        <v>#DIV/0!</v>
      </c>
      <c r="I36" s="12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>
        <f>SUM(F36+J36+N36+R36+V36+Z36+AD36)</f>
        <v>0</v>
      </c>
      <c r="AI36" s="65"/>
      <c r="AJ36" s="65"/>
      <c r="AK36" s="65"/>
      <c r="AL36" s="65"/>
      <c r="AM36" s="65"/>
      <c r="AN36" s="65"/>
      <c r="AO36" s="65"/>
      <c r="AP36" s="65">
        <f t="shared" si="6"/>
        <v>0</v>
      </c>
      <c r="AQ36" s="65">
        <f t="shared" si="7"/>
        <v>0</v>
      </c>
      <c r="AR36" s="97" t="e">
        <f t="shared" si="8"/>
        <v>#DIV/0!</v>
      </c>
    </row>
    <row r="37" spans="1:44" ht="15" customHeight="1" hidden="1">
      <c r="A37" s="10" t="s">
        <v>49</v>
      </c>
      <c r="B37" s="85"/>
      <c r="C37" s="86"/>
      <c r="D37" s="87"/>
      <c r="E37" s="87"/>
      <c r="F37" s="65"/>
      <c r="G37" s="65"/>
      <c r="H37" s="125" t="e">
        <f t="shared" si="5"/>
        <v>#DIV/0!</v>
      </c>
      <c r="I37" s="12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>
        <f>SUM(F37+J37+N37+R37+V37+Z37+AD37)</f>
        <v>0</v>
      </c>
      <c r="AI37" s="65"/>
      <c r="AJ37" s="65"/>
      <c r="AK37" s="65"/>
      <c r="AL37" s="65"/>
      <c r="AM37" s="65"/>
      <c r="AN37" s="65"/>
      <c r="AO37" s="65"/>
      <c r="AP37" s="65">
        <f t="shared" si="6"/>
        <v>0</v>
      </c>
      <c r="AQ37" s="65">
        <f t="shared" si="7"/>
        <v>0</v>
      </c>
      <c r="AR37" s="97" t="e">
        <f t="shared" si="8"/>
        <v>#DIV/0!</v>
      </c>
    </row>
    <row r="38" spans="1:44" ht="15" customHeight="1" hidden="1">
      <c r="A38" s="10" t="s">
        <v>50</v>
      </c>
      <c r="B38" s="85"/>
      <c r="C38" s="86"/>
      <c r="D38" s="87"/>
      <c r="E38" s="87"/>
      <c r="F38" s="65"/>
      <c r="G38" s="65"/>
      <c r="H38" s="125" t="e">
        <f t="shared" si="5"/>
        <v>#DIV/0!</v>
      </c>
      <c r="I38" s="12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>
        <f>SUM(F38+J38+N38+R38+V38+Z38+AD38)</f>
        <v>0</v>
      </c>
      <c r="AI38" s="65"/>
      <c r="AJ38" s="65"/>
      <c r="AK38" s="65"/>
      <c r="AL38" s="65"/>
      <c r="AM38" s="65"/>
      <c r="AN38" s="65"/>
      <c r="AO38" s="65"/>
      <c r="AP38" s="65">
        <f t="shared" si="6"/>
        <v>0</v>
      </c>
      <c r="AQ38" s="65">
        <f t="shared" si="7"/>
        <v>0</v>
      </c>
      <c r="AR38" s="97" t="e">
        <f t="shared" si="8"/>
        <v>#DIV/0!</v>
      </c>
    </row>
    <row r="39" spans="1:44" ht="15" customHeight="1" hidden="1">
      <c r="A39" s="10" t="s">
        <v>51</v>
      </c>
      <c r="B39" s="85"/>
      <c r="C39" s="86"/>
      <c r="D39" s="87"/>
      <c r="E39" s="87"/>
      <c r="F39" s="65"/>
      <c r="G39" s="65"/>
      <c r="H39" s="125" t="e">
        <f t="shared" si="5"/>
        <v>#DIV/0!</v>
      </c>
      <c r="I39" s="12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>
        <v>2</v>
      </c>
      <c r="AI39" s="65"/>
      <c r="AJ39" s="65"/>
      <c r="AK39" s="65"/>
      <c r="AL39" s="65"/>
      <c r="AM39" s="65"/>
      <c r="AN39" s="65"/>
      <c r="AO39" s="65"/>
      <c r="AP39" s="65">
        <f t="shared" si="6"/>
        <v>2</v>
      </c>
      <c r="AQ39" s="65">
        <f t="shared" si="7"/>
        <v>0</v>
      </c>
      <c r="AR39" s="97">
        <f t="shared" si="8"/>
        <v>0</v>
      </c>
    </row>
    <row r="40" spans="1:44" ht="15" customHeight="1" hidden="1">
      <c r="A40" s="10" t="s">
        <v>52</v>
      </c>
      <c r="B40" s="85"/>
      <c r="C40" s="86"/>
      <c r="D40" s="87"/>
      <c r="E40" s="87"/>
      <c r="F40" s="65"/>
      <c r="G40" s="65"/>
      <c r="H40" s="125" t="e">
        <f t="shared" si="5"/>
        <v>#DIV/0!</v>
      </c>
      <c r="I40" s="12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>
        <f>SUM(F40+J40+N40+R40+V40+Z40+AD40)</f>
        <v>0</v>
      </c>
      <c r="AI40" s="65"/>
      <c r="AJ40" s="65"/>
      <c r="AK40" s="65"/>
      <c r="AL40" s="65"/>
      <c r="AM40" s="65"/>
      <c r="AN40" s="65"/>
      <c r="AO40" s="65"/>
      <c r="AP40" s="65">
        <f t="shared" si="6"/>
        <v>0</v>
      </c>
      <c r="AQ40" s="65">
        <f t="shared" si="7"/>
        <v>0</v>
      </c>
      <c r="AR40" s="97" t="e">
        <f t="shared" si="8"/>
        <v>#DIV/0!</v>
      </c>
    </row>
    <row r="41" spans="1:44" ht="15" customHeight="1" hidden="1">
      <c r="A41" s="10" t="s">
        <v>53</v>
      </c>
      <c r="B41" s="85"/>
      <c r="C41" s="86"/>
      <c r="D41" s="87"/>
      <c r="E41" s="87"/>
      <c r="F41" s="65"/>
      <c r="G41" s="65"/>
      <c r="H41" s="125" t="e">
        <f t="shared" si="5"/>
        <v>#DIV/0!</v>
      </c>
      <c r="I41" s="12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>
        <f>SUM(F41+J41+N41+R41+V41+Z41+AD41)</f>
        <v>0</v>
      </c>
      <c r="AI41" s="65"/>
      <c r="AJ41" s="65"/>
      <c r="AK41" s="65"/>
      <c r="AL41" s="65"/>
      <c r="AM41" s="65"/>
      <c r="AN41" s="65"/>
      <c r="AO41" s="65"/>
      <c r="AP41" s="65">
        <f t="shared" si="6"/>
        <v>0</v>
      </c>
      <c r="AQ41" s="65">
        <f t="shared" si="7"/>
        <v>0</v>
      </c>
      <c r="AR41" s="97" t="e">
        <f t="shared" si="8"/>
        <v>#DIV/0!</v>
      </c>
    </row>
    <row r="42" spans="1:44" ht="15" customHeight="1" hidden="1">
      <c r="A42" s="10" t="s">
        <v>54</v>
      </c>
      <c r="B42" s="85"/>
      <c r="C42" s="86"/>
      <c r="D42" s="87"/>
      <c r="E42" s="87"/>
      <c r="F42" s="65"/>
      <c r="G42" s="65"/>
      <c r="H42" s="125" t="e">
        <f t="shared" si="5"/>
        <v>#DIV/0!</v>
      </c>
      <c r="I42" s="12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>
        <f>SUM(F42+J42+N42+R42+V42+Z42+AD42)</f>
        <v>0</v>
      </c>
      <c r="AI42" s="65"/>
      <c r="AJ42" s="65"/>
      <c r="AK42" s="65"/>
      <c r="AL42" s="65"/>
      <c r="AM42" s="65"/>
      <c r="AN42" s="65"/>
      <c r="AO42" s="65"/>
      <c r="AP42" s="65">
        <f t="shared" si="6"/>
        <v>0</v>
      </c>
      <c r="AQ42" s="65">
        <f t="shared" si="7"/>
        <v>0</v>
      </c>
      <c r="AR42" s="97" t="e">
        <f t="shared" si="8"/>
        <v>#DIV/0!</v>
      </c>
    </row>
    <row r="43" spans="1:44" ht="15" customHeight="1" hidden="1">
      <c r="A43" s="10" t="s">
        <v>55</v>
      </c>
      <c r="B43" s="85"/>
      <c r="C43" s="86"/>
      <c r="D43" s="87"/>
      <c r="E43" s="87"/>
      <c r="F43" s="65"/>
      <c r="G43" s="65"/>
      <c r="H43" s="125" t="e">
        <f t="shared" si="5"/>
        <v>#DIV/0!</v>
      </c>
      <c r="I43" s="12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>
        <f>SUM(N43)</f>
        <v>0</v>
      </c>
      <c r="AI43" s="65"/>
      <c r="AJ43" s="65"/>
      <c r="AK43" s="65"/>
      <c r="AL43" s="65"/>
      <c r="AM43" s="65"/>
      <c r="AN43" s="65"/>
      <c r="AO43" s="65"/>
      <c r="AP43" s="65">
        <f t="shared" si="6"/>
        <v>0</v>
      </c>
      <c r="AQ43" s="65">
        <f t="shared" si="7"/>
        <v>0</v>
      </c>
      <c r="AR43" s="97" t="e">
        <f t="shared" si="8"/>
        <v>#DIV/0!</v>
      </c>
    </row>
    <row r="44" spans="1:44" ht="15" customHeight="1" hidden="1">
      <c r="A44" s="10" t="s">
        <v>56</v>
      </c>
      <c r="B44" s="85"/>
      <c r="C44" s="86"/>
      <c r="D44" s="87"/>
      <c r="E44" s="87"/>
      <c r="F44" s="65"/>
      <c r="G44" s="65"/>
      <c r="H44" s="125" t="e">
        <f t="shared" si="5"/>
        <v>#DIV/0!</v>
      </c>
      <c r="I44" s="12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>
        <f>SUM(F44+J44+N44+R44+V44+Z44+AD44)</f>
        <v>0</v>
      </c>
      <c r="AI44" s="65"/>
      <c r="AJ44" s="65"/>
      <c r="AK44" s="65"/>
      <c r="AL44" s="65"/>
      <c r="AM44" s="65"/>
      <c r="AN44" s="65"/>
      <c r="AO44" s="65"/>
      <c r="AP44" s="65">
        <f t="shared" si="6"/>
        <v>0</v>
      </c>
      <c r="AQ44" s="65">
        <f t="shared" si="7"/>
        <v>0</v>
      </c>
      <c r="AR44" s="97" t="e">
        <f t="shared" si="8"/>
        <v>#DIV/0!</v>
      </c>
    </row>
    <row r="45" spans="1:44" ht="15" customHeight="1" hidden="1">
      <c r="A45" s="10" t="s">
        <v>57</v>
      </c>
      <c r="B45" s="85"/>
      <c r="C45" s="86"/>
      <c r="D45" s="87"/>
      <c r="E45" s="87"/>
      <c r="F45" s="65"/>
      <c r="G45" s="65"/>
      <c r="H45" s="125" t="e">
        <f t="shared" si="5"/>
        <v>#DIV/0!</v>
      </c>
      <c r="I45" s="12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>
        <f>SUM(F45+J45+N45+R45+V45+Z45+AD45)</f>
        <v>0</v>
      </c>
      <c r="AI45" s="65"/>
      <c r="AJ45" s="65"/>
      <c r="AK45" s="65"/>
      <c r="AL45" s="65"/>
      <c r="AM45" s="65"/>
      <c r="AN45" s="65"/>
      <c r="AO45" s="65"/>
      <c r="AP45" s="65">
        <f t="shared" si="6"/>
        <v>0</v>
      </c>
      <c r="AQ45" s="65">
        <f t="shared" si="7"/>
        <v>0</v>
      </c>
      <c r="AR45" s="97" t="e">
        <f t="shared" si="8"/>
        <v>#DIV/0!</v>
      </c>
    </row>
    <row r="46" spans="1:44" ht="15" customHeight="1" hidden="1">
      <c r="A46" s="10" t="s">
        <v>61</v>
      </c>
      <c r="B46" s="85"/>
      <c r="C46" s="86"/>
      <c r="D46" s="87"/>
      <c r="E46" s="87"/>
      <c r="F46" s="65"/>
      <c r="G46" s="65"/>
      <c r="H46" s="125" t="e">
        <f t="shared" si="5"/>
        <v>#DIV/0!</v>
      </c>
      <c r="I46" s="12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>
        <f>SUM(F46+J46+N46+R46+V46+Z46+AD46)</f>
        <v>0</v>
      </c>
      <c r="AI46" s="65"/>
      <c r="AJ46" s="65"/>
      <c r="AK46" s="65"/>
      <c r="AL46" s="65"/>
      <c r="AM46" s="65"/>
      <c r="AN46" s="65"/>
      <c r="AO46" s="65"/>
      <c r="AP46" s="65">
        <f t="shared" si="6"/>
        <v>0</v>
      </c>
      <c r="AQ46" s="65">
        <f t="shared" si="7"/>
        <v>0</v>
      </c>
      <c r="AR46" s="97" t="e">
        <f t="shared" si="8"/>
        <v>#DIV/0!</v>
      </c>
    </row>
    <row r="47" spans="1:44" ht="15" customHeight="1" hidden="1">
      <c r="A47" s="10" t="s">
        <v>62</v>
      </c>
      <c r="B47" s="85"/>
      <c r="C47" s="86"/>
      <c r="D47" s="87"/>
      <c r="E47" s="87"/>
      <c r="F47" s="65"/>
      <c r="G47" s="65"/>
      <c r="H47" s="125" t="e">
        <f t="shared" si="5"/>
        <v>#DIV/0!</v>
      </c>
      <c r="I47" s="12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>
        <v>3</v>
      </c>
      <c r="AI47" s="65"/>
      <c r="AJ47" s="65"/>
      <c r="AK47" s="65"/>
      <c r="AL47" s="65"/>
      <c r="AM47" s="65"/>
      <c r="AN47" s="65"/>
      <c r="AO47" s="65"/>
      <c r="AP47" s="65">
        <f t="shared" si="6"/>
        <v>3</v>
      </c>
      <c r="AQ47" s="65">
        <f t="shared" si="7"/>
        <v>0</v>
      </c>
      <c r="AR47" s="97">
        <f t="shared" si="8"/>
        <v>0</v>
      </c>
    </row>
    <row r="48" spans="1:44" ht="15" customHeight="1" hidden="1">
      <c r="A48" s="10" t="s">
        <v>63</v>
      </c>
      <c r="B48" s="85"/>
      <c r="C48" s="86"/>
      <c r="D48" s="87"/>
      <c r="E48" s="87"/>
      <c r="F48" s="65"/>
      <c r="G48" s="65"/>
      <c r="H48" s="125" t="e">
        <f t="shared" si="5"/>
        <v>#DIV/0!</v>
      </c>
      <c r="I48" s="12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>
        <f>SUM(F48+J48+N48+R48+V48+Z48+AD48)</f>
        <v>0</v>
      </c>
      <c r="AI48" s="65"/>
      <c r="AJ48" s="65"/>
      <c r="AK48" s="65"/>
      <c r="AL48" s="65"/>
      <c r="AM48" s="65"/>
      <c r="AN48" s="65"/>
      <c r="AO48" s="65"/>
      <c r="AP48" s="65">
        <f t="shared" si="6"/>
        <v>0</v>
      </c>
      <c r="AQ48" s="65">
        <f t="shared" si="7"/>
        <v>0</v>
      </c>
      <c r="AR48" s="97" t="e">
        <f t="shared" si="8"/>
        <v>#DIV/0!</v>
      </c>
    </row>
    <row r="49" spans="1:44" ht="15" customHeight="1" hidden="1">
      <c r="A49" s="10" t="s">
        <v>64</v>
      </c>
      <c r="B49" s="85"/>
      <c r="C49" s="86"/>
      <c r="D49" s="87"/>
      <c r="E49" s="87"/>
      <c r="F49" s="65"/>
      <c r="G49" s="65"/>
      <c r="H49" s="125" t="e">
        <f t="shared" si="5"/>
        <v>#DIV/0!</v>
      </c>
      <c r="I49" s="12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>
        <f>SUM(F49+J49+N49+R49+V49+Z49+AD49)</f>
        <v>0</v>
      </c>
      <c r="AI49" s="65"/>
      <c r="AJ49" s="65"/>
      <c r="AK49" s="65"/>
      <c r="AL49" s="65"/>
      <c r="AM49" s="65"/>
      <c r="AN49" s="65"/>
      <c r="AO49" s="65"/>
      <c r="AP49" s="65">
        <f t="shared" si="6"/>
        <v>0</v>
      </c>
      <c r="AQ49" s="65">
        <f t="shared" si="7"/>
        <v>0</v>
      </c>
      <c r="AR49" s="97" t="e">
        <f t="shared" si="8"/>
        <v>#DIV/0!</v>
      </c>
    </row>
    <row r="50" spans="1:44" ht="15" customHeight="1" hidden="1">
      <c r="A50" s="10" t="s">
        <v>65</v>
      </c>
      <c r="B50" s="85"/>
      <c r="C50" s="86"/>
      <c r="D50" s="87"/>
      <c r="E50" s="87"/>
      <c r="F50" s="65"/>
      <c r="G50" s="65"/>
      <c r="H50" s="125" t="e">
        <f t="shared" si="5"/>
        <v>#DIV/0!</v>
      </c>
      <c r="I50" s="12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>
        <f>SUM(F50+J50+N50+R50+V50+Z50+AD50)</f>
        <v>0</v>
      </c>
      <c r="AI50" s="65"/>
      <c r="AJ50" s="65"/>
      <c r="AK50" s="65"/>
      <c r="AL50" s="65"/>
      <c r="AM50" s="65"/>
      <c r="AN50" s="65"/>
      <c r="AO50" s="65"/>
      <c r="AP50" s="65">
        <f t="shared" si="6"/>
        <v>0</v>
      </c>
      <c r="AQ50" s="65">
        <f t="shared" si="7"/>
        <v>0</v>
      </c>
      <c r="AR50" s="97" t="e">
        <f t="shared" si="8"/>
        <v>#DIV/0!</v>
      </c>
    </row>
    <row r="51" spans="1:44" ht="15" customHeight="1" hidden="1">
      <c r="A51" s="10" t="s">
        <v>232</v>
      </c>
      <c r="B51" s="85"/>
      <c r="C51" s="86"/>
      <c r="D51" s="87"/>
      <c r="E51" s="87"/>
      <c r="F51" s="65"/>
      <c r="G51" s="65"/>
      <c r="H51" s="125" t="e">
        <f t="shared" si="5"/>
        <v>#DIV/0!</v>
      </c>
      <c r="I51" s="12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>
        <f>SUM(N51)</f>
        <v>0</v>
      </c>
      <c r="AI51" s="65"/>
      <c r="AJ51" s="65"/>
      <c r="AK51" s="65"/>
      <c r="AL51" s="65"/>
      <c r="AM51" s="65"/>
      <c r="AN51" s="65"/>
      <c r="AO51" s="65"/>
      <c r="AP51" s="65">
        <f t="shared" si="6"/>
        <v>0</v>
      </c>
      <c r="AQ51" s="65">
        <f t="shared" si="7"/>
        <v>0</v>
      </c>
      <c r="AR51" s="97" t="e">
        <f t="shared" si="8"/>
        <v>#DIV/0!</v>
      </c>
    </row>
    <row r="52" spans="1:44" ht="15" customHeight="1" hidden="1">
      <c r="A52" s="10" t="s">
        <v>233</v>
      </c>
      <c r="B52" s="85"/>
      <c r="C52" s="86"/>
      <c r="D52" s="87"/>
      <c r="E52" s="87"/>
      <c r="F52" s="65"/>
      <c r="G52" s="65"/>
      <c r="H52" s="125" t="e">
        <f t="shared" si="5"/>
        <v>#DIV/0!</v>
      </c>
      <c r="I52" s="12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>
        <f>SUM(F52+J52+N52+R52+V52+Z52+AD52)</f>
        <v>0</v>
      </c>
      <c r="AI52" s="65"/>
      <c r="AJ52" s="65"/>
      <c r="AK52" s="65"/>
      <c r="AL52" s="65"/>
      <c r="AM52" s="65"/>
      <c r="AN52" s="65"/>
      <c r="AO52" s="65"/>
      <c r="AP52" s="65">
        <f t="shared" si="6"/>
        <v>0</v>
      </c>
      <c r="AQ52" s="65">
        <f t="shared" si="7"/>
        <v>0</v>
      </c>
      <c r="AR52" s="97" t="e">
        <f t="shared" si="8"/>
        <v>#DIV/0!</v>
      </c>
    </row>
    <row r="53" spans="1:44" ht="15" customHeight="1" hidden="1">
      <c r="A53" s="10" t="s">
        <v>234</v>
      </c>
      <c r="B53" s="85"/>
      <c r="C53" s="86"/>
      <c r="D53" s="87"/>
      <c r="E53" s="87"/>
      <c r="F53" s="65"/>
      <c r="G53" s="65"/>
      <c r="H53" s="125" t="e">
        <f t="shared" si="5"/>
        <v>#DIV/0!</v>
      </c>
      <c r="I53" s="12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>
        <f>SUM(F53+J53+N53+R53+V53+Z53+AD53)</f>
        <v>0</v>
      </c>
      <c r="AI53" s="65"/>
      <c r="AJ53" s="65"/>
      <c r="AK53" s="65"/>
      <c r="AL53" s="65"/>
      <c r="AM53" s="65"/>
      <c r="AN53" s="65"/>
      <c r="AO53" s="65"/>
      <c r="AP53" s="65">
        <f t="shared" si="6"/>
        <v>0</v>
      </c>
      <c r="AQ53" s="65">
        <f t="shared" si="7"/>
        <v>0</v>
      </c>
      <c r="AR53" s="97" t="e">
        <f t="shared" si="8"/>
        <v>#DIV/0!</v>
      </c>
    </row>
    <row r="54" spans="1:44" ht="15" customHeight="1" hidden="1">
      <c r="A54" s="10" t="s">
        <v>235</v>
      </c>
      <c r="B54" s="85"/>
      <c r="C54" s="86"/>
      <c r="D54" s="87"/>
      <c r="E54" s="87"/>
      <c r="F54" s="65"/>
      <c r="G54" s="65"/>
      <c r="H54" s="125" t="e">
        <f t="shared" si="5"/>
        <v>#DIV/0!</v>
      </c>
      <c r="I54" s="12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>
        <f>SUM(F54+J54+N54+R54+V54+Z54+AD54)</f>
        <v>0</v>
      </c>
      <c r="AI54" s="65"/>
      <c r="AJ54" s="65"/>
      <c r="AK54" s="65"/>
      <c r="AL54" s="65"/>
      <c r="AM54" s="65"/>
      <c r="AN54" s="65"/>
      <c r="AO54" s="65"/>
      <c r="AP54" s="65">
        <f t="shared" si="6"/>
        <v>0</v>
      </c>
      <c r="AQ54" s="65">
        <f t="shared" si="7"/>
        <v>0</v>
      </c>
      <c r="AR54" s="97" t="e">
        <f t="shared" si="8"/>
        <v>#DIV/0!</v>
      </c>
    </row>
    <row r="55" spans="1:44" ht="15" customHeight="1" hidden="1">
      <c r="A55" s="10" t="s">
        <v>236</v>
      </c>
      <c r="B55" s="85"/>
      <c r="C55" s="86"/>
      <c r="D55" s="87"/>
      <c r="E55" s="87"/>
      <c r="F55" s="65"/>
      <c r="G55" s="65"/>
      <c r="H55" s="125" t="e">
        <f t="shared" si="5"/>
        <v>#DIV/0!</v>
      </c>
      <c r="I55" s="12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>
        <v>4</v>
      </c>
      <c r="AI55" s="65"/>
      <c r="AJ55" s="65"/>
      <c r="AK55" s="65"/>
      <c r="AL55" s="65"/>
      <c r="AM55" s="65"/>
      <c r="AN55" s="65"/>
      <c r="AO55" s="65"/>
      <c r="AP55" s="65">
        <f t="shared" si="6"/>
        <v>4</v>
      </c>
      <c r="AQ55" s="65">
        <f t="shared" si="7"/>
        <v>0</v>
      </c>
      <c r="AR55" s="97">
        <f t="shared" si="8"/>
        <v>0</v>
      </c>
    </row>
    <row r="56" spans="1:44" ht="15" customHeight="1" hidden="1">
      <c r="A56" s="10" t="s">
        <v>237</v>
      </c>
      <c r="B56" s="85"/>
      <c r="C56" s="86"/>
      <c r="D56" s="87"/>
      <c r="E56" s="87"/>
      <c r="F56" s="65"/>
      <c r="G56" s="65"/>
      <c r="H56" s="125" t="e">
        <f t="shared" si="5"/>
        <v>#DIV/0!</v>
      </c>
      <c r="I56" s="12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>
        <f>SUM(F56+J56+N56+R56+V56+Z56+AD56)</f>
        <v>0</v>
      </c>
      <c r="AI56" s="65"/>
      <c r="AJ56" s="65"/>
      <c r="AK56" s="65"/>
      <c r="AL56" s="65"/>
      <c r="AM56" s="65"/>
      <c r="AN56" s="65"/>
      <c r="AO56" s="65"/>
      <c r="AP56" s="65">
        <f t="shared" si="6"/>
        <v>0</v>
      </c>
      <c r="AQ56" s="65">
        <f t="shared" si="7"/>
        <v>0</v>
      </c>
      <c r="AR56" s="97" t="e">
        <f t="shared" si="8"/>
        <v>#DIV/0!</v>
      </c>
    </row>
    <row r="57" spans="1:44" ht="15" customHeight="1" hidden="1">
      <c r="A57" s="10" t="s">
        <v>238</v>
      </c>
      <c r="B57" s="89"/>
      <c r="C57" s="90"/>
      <c r="D57" s="90"/>
      <c r="E57" s="90"/>
      <c r="F57" s="65"/>
      <c r="G57" s="65"/>
      <c r="H57" s="125" t="e">
        <f t="shared" si="5"/>
        <v>#DIV/0!</v>
      </c>
      <c r="I57" s="12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>
        <f>SUM(F57+J57+N57+R57+V57+Z57+AD57)</f>
        <v>0</v>
      </c>
      <c r="AI57" s="65"/>
      <c r="AJ57" s="65"/>
      <c r="AK57" s="65"/>
      <c r="AL57" s="65"/>
      <c r="AM57" s="65"/>
      <c r="AN57" s="65"/>
      <c r="AO57" s="65"/>
      <c r="AP57" s="65">
        <f t="shared" si="6"/>
        <v>0</v>
      </c>
      <c r="AQ57" s="65">
        <f t="shared" si="7"/>
        <v>0</v>
      </c>
      <c r="AR57" s="97" t="e">
        <f t="shared" si="8"/>
        <v>#DIV/0!</v>
      </c>
    </row>
    <row r="58" spans="1:44" ht="15" customHeight="1" hidden="1" thickBot="1">
      <c r="A58" s="10" t="s">
        <v>239</v>
      </c>
      <c r="B58" s="89"/>
      <c r="C58" s="90"/>
      <c r="D58" s="90"/>
      <c r="E58" s="90"/>
      <c r="F58" s="65"/>
      <c r="G58" s="65"/>
      <c r="H58" s="125" t="e">
        <f t="shared" si="5"/>
        <v>#DIV/0!</v>
      </c>
      <c r="I58" s="12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>
        <f>SUM(F58+J58+N58+R58+V58+Z58+AD58)</f>
        <v>0</v>
      </c>
      <c r="AI58" s="65"/>
      <c r="AJ58" s="65"/>
      <c r="AK58" s="65"/>
      <c r="AL58" s="65"/>
      <c r="AM58" s="65"/>
      <c r="AN58" s="65"/>
      <c r="AO58" s="65"/>
      <c r="AP58" s="65">
        <f t="shared" si="6"/>
        <v>0</v>
      </c>
      <c r="AQ58" s="65">
        <f t="shared" si="7"/>
        <v>0</v>
      </c>
      <c r="AR58" s="97" t="e">
        <f t="shared" si="8"/>
        <v>#DIV/0!</v>
      </c>
    </row>
    <row r="59" spans="1:44" ht="15" customHeight="1">
      <c r="A59" s="10" t="s">
        <v>5</v>
      </c>
      <c r="B59" s="89">
        <v>900060</v>
      </c>
      <c r="C59" s="90" t="s">
        <v>229</v>
      </c>
      <c r="D59" s="146" t="s">
        <v>35</v>
      </c>
      <c r="E59" s="142"/>
      <c r="F59" s="143"/>
      <c r="G59" s="143"/>
      <c r="H59" s="144"/>
      <c r="I59" s="144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>
        <v>48963</v>
      </c>
      <c r="AL59" s="143"/>
      <c r="AM59" s="143"/>
      <c r="AN59" s="143"/>
      <c r="AO59" s="143">
        <f>SUM(AK59)</f>
        <v>48963</v>
      </c>
      <c r="AP59" s="65">
        <f t="shared" si="6"/>
        <v>0</v>
      </c>
      <c r="AQ59" s="65">
        <f t="shared" si="7"/>
        <v>0</v>
      </c>
      <c r="AR59" s="145"/>
    </row>
    <row r="60" spans="1:47" s="66" customFormat="1" ht="15" customHeight="1">
      <c r="A60" s="343">
        <v>11</v>
      </c>
      <c r="B60" s="344" t="s">
        <v>166</v>
      </c>
      <c r="C60" s="345"/>
      <c r="D60" s="91"/>
      <c r="E60" s="91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3"/>
      <c r="AU60" s="66" t="e">
        <f>SUM(AR20:AR58)</f>
        <v>#DIV/0!</v>
      </c>
    </row>
    <row r="61" spans="1:48" s="96" customFormat="1" ht="15" customHeight="1" thickBot="1">
      <c r="A61" s="343"/>
      <c r="B61" s="346"/>
      <c r="C61" s="347"/>
      <c r="D61" s="94"/>
      <c r="E61" s="95">
        <f>SUM(E20:E58)</f>
        <v>47691</v>
      </c>
      <c r="F61" s="95">
        <f aca="true" t="shared" si="9" ref="F61:AQ61">SUM(F20:F58)</f>
        <v>53037</v>
      </c>
      <c r="G61" s="95">
        <f t="shared" si="9"/>
        <v>50630</v>
      </c>
      <c r="H61" s="128">
        <f t="shared" si="5"/>
        <v>95.46165884194053</v>
      </c>
      <c r="I61" s="95">
        <f t="shared" si="9"/>
        <v>3881</v>
      </c>
      <c r="J61" s="95">
        <f t="shared" si="9"/>
        <v>18867</v>
      </c>
      <c r="K61" s="95">
        <f t="shared" si="9"/>
        <v>16943</v>
      </c>
      <c r="L61" s="128">
        <f>K61/J61*100</f>
        <v>89.80230031271532</v>
      </c>
      <c r="M61" s="95">
        <f t="shared" si="9"/>
        <v>5900</v>
      </c>
      <c r="N61" s="95">
        <f t="shared" si="9"/>
        <v>6940</v>
      </c>
      <c r="O61" s="95">
        <f t="shared" si="9"/>
        <v>7485</v>
      </c>
      <c r="P61" s="128">
        <f>O61/N61*100</f>
        <v>107.85302593659942</v>
      </c>
      <c r="Q61" s="95">
        <f t="shared" si="9"/>
        <v>2160</v>
      </c>
      <c r="R61" s="95">
        <f t="shared" si="9"/>
        <v>3960</v>
      </c>
      <c r="S61" s="95">
        <f t="shared" si="9"/>
        <v>4161</v>
      </c>
      <c r="T61" s="128">
        <f>S61/R61*100</f>
        <v>105.07575757575758</v>
      </c>
      <c r="U61" s="95">
        <f t="shared" si="9"/>
        <v>0</v>
      </c>
      <c r="V61" s="95">
        <f t="shared" si="9"/>
        <v>0</v>
      </c>
      <c r="W61" s="95">
        <f t="shared" si="9"/>
        <v>1265</v>
      </c>
      <c r="X61" s="128"/>
      <c r="Y61" s="95">
        <f t="shared" si="9"/>
        <v>0</v>
      </c>
      <c r="Z61" s="95">
        <f t="shared" si="9"/>
        <v>0</v>
      </c>
      <c r="AA61" s="95">
        <f t="shared" si="9"/>
        <v>0</v>
      </c>
      <c r="AB61" s="128"/>
      <c r="AC61" s="95">
        <f t="shared" si="9"/>
        <v>0</v>
      </c>
      <c r="AD61" s="95">
        <f t="shared" si="9"/>
        <v>0</v>
      </c>
      <c r="AE61" s="95">
        <f t="shared" si="9"/>
        <v>0</v>
      </c>
      <c r="AF61" s="128"/>
      <c r="AG61" s="95">
        <f t="shared" si="9"/>
        <v>59632</v>
      </c>
      <c r="AH61" s="95">
        <f>SUM(AH20:AH27)</f>
        <v>82804</v>
      </c>
      <c r="AI61" s="95">
        <f t="shared" si="9"/>
        <v>80484</v>
      </c>
      <c r="AJ61" s="128">
        <f>AI61/AH61*100</f>
        <v>97.19820298536303</v>
      </c>
      <c r="AK61" s="95">
        <f t="shared" si="9"/>
        <v>0</v>
      </c>
      <c r="AL61" s="95">
        <f t="shared" si="9"/>
        <v>50377</v>
      </c>
      <c r="AM61" s="95">
        <f t="shared" si="9"/>
        <v>50377</v>
      </c>
      <c r="AN61" s="128">
        <f>AM61/AL61*100</f>
        <v>100</v>
      </c>
      <c r="AO61" s="95">
        <f>SUM(AO20:AO59)</f>
        <v>108595</v>
      </c>
      <c r="AP61" s="95">
        <f>SUM(AP20:AP27)</f>
        <v>133181</v>
      </c>
      <c r="AQ61" s="95">
        <f t="shared" si="9"/>
        <v>130861</v>
      </c>
      <c r="AR61" s="129">
        <f>AQ61/AP61*100</f>
        <v>98.25800977616927</v>
      </c>
      <c r="AT61" s="96" t="e">
        <f>SUM(#REF!)</f>
        <v>#REF!</v>
      </c>
      <c r="AV61" s="96">
        <f>SUM(F61:AL61)</f>
        <v>449021.3909456523</v>
      </c>
    </row>
    <row r="62" ht="13.5" thickTop="1"/>
    <row r="63" spans="1:3" ht="12.75">
      <c r="A63" s="67" t="s">
        <v>35</v>
      </c>
      <c r="B63" s="69" t="s">
        <v>35</v>
      </c>
      <c r="C63" s="68" t="s">
        <v>123</v>
      </c>
    </row>
    <row r="64" spans="1:44" ht="12.75" hidden="1">
      <c r="A64" s="67" t="s">
        <v>122</v>
      </c>
      <c r="B64" s="69" t="s">
        <v>122</v>
      </c>
      <c r="C64" s="68" t="s">
        <v>124</v>
      </c>
      <c r="AR64" s="57" t="e">
        <f>AR61-'[1]Közös Hiv - kiad.'!#REF!</f>
        <v>#REF!</v>
      </c>
    </row>
    <row r="65" ht="12.75" hidden="1">
      <c r="AR65" s="57" t="e">
        <f>AR61-'[1]Közös Hiv - kiad.'!#REF!</f>
        <v>#REF!</v>
      </c>
    </row>
    <row r="66" ht="12.75" hidden="1">
      <c r="AR66" s="57" t="e">
        <f>AR65-112461</f>
        <v>#REF!</v>
      </c>
    </row>
    <row r="67" ht="12.75" hidden="1">
      <c r="AR67" s="57" t="e">
        <f>AR61+#REF!+#REF!+#REF!</f>
        <v>#REF!</v>
      </c>
    </row>
    <row r="68" ht="12.75" hidden="1"/>
    <row r="69" spans="1:3" ht="12.75">
      <c r="A69" s="67" t="s">
        <v>122</v>
      </c>
      <c r="B69" s="69" t="s">
        <v>122</v>
      </c>
      <c r="C69" s="68" t="s">
        <v>124</v>
      </c>
    </row>
  </sheetData>
  <sheetProtection/>
  <mergeCells count="29">
    <mergeCell ref="I16:L16"/>
    <mergeCell ref="AK16:AN16"/>
    <mergeCell ref="AK17:AN18"/>
    <mergeCell ref="AO16:AR16"/>
    <mergeCell ref="AO17:AR18"/>
    <mergeCell ref="AC16:AF16"/>
    <mergeCell ref="AC17:AF18"/>
    <mergeCell ref="AG16:AJ16"/>
    <mergeCell ref="AG17:AJ18"/>
    <mergeCell ref="A60:A61"/>
    <mergeCell ref="B60:C61"/>
    <mergeCell ref="U17:X18"/>
    <mergeCell ref="U16:X16"/>
    <mergeCell ref="Y16:AB16"/>
    <mergeCell ref="Y17:AB18"/>
    <mergeCell ref="M17:P18"/>
    <mergeCell ref="Q16:T16"/>
    <mergeCell ref="Q17:T18"/>
    <mergeCell ref="A15:A19"/>
    <mergeCell ref="B6:AR6"/>
    <mergeCell ref="C3:F3"/>
    <mergeCell ref="B15:C15"/>
    <mergeCell ref="B16:B18"/>
    <mergeCell ref="C16:C18"/>
    <mergeCell ref="M16:P16"/>
    <mergeCell ref="B7:AR7"/>
    <mergeCell ref="E16:H16"/>
    <mergeCell ref="E17:H18"/>
    <mergeCell ref="I17:L18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landscape" paperSize="8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1"/>
  <sheetViews>
    <sheetView zoomScalePageLayoutView="0" workbookViewId="0" topLeftCell="A1">
      <selection activeCell="AV3" sqref="AV3"/>
    </sheetView>
  </sheetViews>
  <sheetFormatPr defaultColWidth="9.140625" defaultRowHeight="12.75"/>
  <cols>
    <col min="1" max="1" width="4.7109375" style="7" customWidth="1"/>
    <col min="2" max="2" width="10.7109375" style="57" customWidth="1"/>
    <col min="3" max="3" width="50.8515625" style="57" customWidth="1"/>
    <col min="4" max="4" width="4.7109375" style="69" customWidth="1"/>
    <col min="5" max="5" width="10.421875" style="69" customWidth="1"/>
    <col min="6" max="6" width="12.140625" style="57" customWidth="1"/>
    <col min="7" max="7" width="10.421875" style="57" customWidth="1"/>
    <col min="8" max="8" width="11.00390625" style="57" customWidth="1"/>
    <col min="9" max="9" width="10.7109375" style="57" customWidth="1"/>
    <col min="10" max="10" width="11.8515625" style="57" customWidth="1"/>
    <col min="11" max="11" width="10.57421875" style="57" customWidth="1"/>
    <col min="12" max="12" width="11.8515625" style="57" customWidth="1"/>
    <col min="13" max="13" width="10.28125" style="57" customWidth="1"/>
    <col min="14" max="14" width="11.00390625" style="57" customWidth="1"/>
    <col min="15" max="15" width="10.7109375" style="57" customWidth="1"/>
    <col min="16" max="16" width="11.57421875" style="57" customWidth="1"/>
    <col min="17" max="17" width="10.57421875" style="57" customWidth="1"/>
    <col min="18" max="18" width="11.57421875" style="57" customWidth="1"/>
    <col min="19" max="19" width="10.57421875" style="57" customWidth="1"/>
    <col min="20" max="20" width="12.00390625" style="57" customWidth="1"/>
    <col min="21" max="21" width="10.57421875" style="57" customWidth="1"/>
    <col min="22" max="22" width="11.57421875" style="57" customWidth="1"/>
    <col min="23" max="23" width="10.57421875" style="57" customWidth="1"/>
    <col min="24" max="24" width="11.28125" style="57" customWidth="1"/>
    <col min="25" max="25" width="11.00390625" style="57" customWidth="1"/>
    <col min="26" max="26" width="12.00390625" style="57" customWidth="1"/>
    <col min="27" max="27" width="10.7109375" style="57" customWidth="1"/>
    <col min="28" max="28" width="11.8515625" style="57" customWidth="1"/>
    <col min="29" max="29" width="10.421875" style="57" customWidth="1"/>
    <col min="30" max="30" width="12.140625" style="57" customWidth="1"/>
    <col min="31" max="31" width="10.421875" style="57" customWidth="1"/>
    <col min="32" max="32" width="11.57421875" style="57" customWidth="1"/>
    <col min="33" max="33" width="10.421875" style="57" customWidth="1"/>
    <col min="34" max="34" width="12.00390625" style="57" customWidth="1"/>
    <col min="35" max="35" width="10.421875" style="57" customWidth="1"/>
    <col min="36" max="36" width="11.57421875" style="57" customWidth="1"/>
    <col min="37" max="37" width="10.57421875" style="57" customWidth="1"/>
    <col min="38" max="38" width="11.421875" style="57" customWidth="1"/>
    <col min="39" max="39" width="10.7109375" style="57" customWidth="1"/>
    <col min="40" max="40" width="11.7109375" style="57" customWidth="1"/>
    <col min="41" max="41" width="10.7109375" style="57" customWidth="1"/>
    <col min="42" max="42" width="11.57421875" style="57" customWidth="1"/>
    <col min="43" max="43" width="10.57421875" style="57" customWidth="1"/>
    <col min="44" max="44" width="11.7109375" style="57" customWidth="1"/>
    <col min="45" max="45" width="10.8515625" style="57" customWidth="1"/>
    <col min="46" max="46" width="12.28125" style="57" customWidth="1"/>
    <col min="47" max="47" width="10.421875" style="57" customWidth="1"/>
    <col min="48" max="48" width="11.57421875" style="57" customWidth="1"/>
    <col min="49" max="49" width="7.28125" style="57" hidden="1" customWidth="1"/>
    <col min="50" max="50" width="9.140625" style="57" customWidth="1"/>
    <col min="51" max="51" width="9.140625" style="57" hidden="1" customWidth="1"/>
    <col min="52" max="59" width="0" style="57" hidden="1" customWidth="1"/>
    <col min="60" max="16384" width="9.140625" style="57" customWidth="1"/>
  </cols>
  <sheetData>
    <row r="1" spans="48:49" ht="12.75">
      <c r="AV1" s="5" t="s">
        <v>100</v>
      </c>
      <c r="AW1" s="5" t="s">
        <v>100</v>
      </c>
    </row>
    <row r="2" spans="2:49" ht="12.75">
      <c r="B2" s="323"/>
      <c r="C2" s="324"/>
      <c r="D2" s="70"/>
      <c r="E2" s="70"/>
      <c r="AV2" s="149" t="s">
        <v>591</v>
      </c>
      <c r="AW2" s="23" t="s">
        <v>167</v>
      </c>
    </row>
    <row r="4" spans="2:49" ht="20.25">
      <c r="B4" s="322" t="s">
        <v>222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</row>
    <row r="5" spans="2:49" ht="20.25">
      <c r="B5" s="322" t="s">
        <v>190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78"/>
    </row>
    <row r="6" spans="2:49" ht="15">
      <c r="B6" s="362" t="s">
        <v>0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362"/>
      <c r="AQ6" s="362"/>
      <c r="AR6" s="362"/>
      <c r="AS6" s="362"/>
      <c r="AT6" s="362"/>
      <c r="AU6" s="362"/>
      <c r="AV6" s="362"/>
      <c r="AW6" s="362"/>
    </row>
    <row r="7" spans="2:49" ht="15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</row>
    <row r="8" spans="2:49" ht="15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</row>
    <row r="9" spans="2:48" ht="15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</row>
    <row r="10" spans="1:48" s="64" customFormat="1" ht="19.5" customHeight="1" thickBot="1">
      <c r="A10" s="7"/>
      <c r="B10" s="62" t="s">
        <v>19</v>
      </c>
      <c r="C10" s="62" t="s">
        <v>20</v>
      </c>
      <c r="D10" s="62" t="s">
        <v>21</v>
      </c>
      <c r="E10" s="62" t="s">
        <v>22</v>
      </c>
      <c r="F10" s="62" t="s">
        <v>23</v>
      </c>
      <c r="G10" s="62" t="s">
        <v>24</v>
      </c>
      <c r="H10" s="62" t="s">
        <v>25</v>
      </c>
      <c r="I10" s="62" t="s">
        <v>30</v>
      </c>
      <c r="J10" s="62" t="s">
        <v>31</v>
      </c>
      <c r="K10" s="62" t="s">
        <v>32</v>
      </c>
      <c r="L10" s="62" t="s">
        <v>35</v>
      </c>
      <c r="M10" s="62" t="s">
        <v>33</v>
      </c>
      <c r="N10" s="62" t="s">
        <v>34</v>
      </c>
      <c r="O10" s="62" t="s">
        <v>36</v>
      </c>
      <c r="P10" s="62" t="s">
        <v>37</v>
      </c>
      <c r="Q10" s="62" t="s">
        <v>240</v>
      </c>
      <c r="R10" s="62" t="s">
        <v>241</v>
      </c>
      <c r="S10" s="62" t="s">
        <v>242</v>
      </c>
      <c r="T10" s="62" t="s">
        <v>243</v>
      </c>
      <c r="U10" s="62" t="s">
        <v>244</v>
      </c>
      <c r="V10" s="62" t="s">
        <v>245</v>
      </c>
      <c r="W10" s="62" t="s">
        <v>246</v>
      </c>
      <c r="X10" s="62" t="s">
        <v>247</v>
      </c>
      <c r="Y10" s="62" t="s">
        <v>248</v>
      </c>
      <c r="Z10" s="62" t="s">
        <v>249</v>
      </c>
      <c r="AA10" s="62" t="s">
        <v>250</v>
      </c>
      <c r="AB10" s="62" t="s">
        <v>251</v>
      </c>
      <c r="AC10" s="62" t="s">
        <v>252</v>
      </c>
      <c r="AD10" s="62" t="s">
        <v>253</v>
      </c>
      <c r="AE10" s="62" t="s">
        <v>254</v>
      </c>
      <c r="AF10" s="62" t="s">
        <v>255</v>
      </c>
      <c r="AG10" s="62" t="s">
        <v>256</v>
      </c>
      <c r="AH10" s="62" t="s">
        <v>257</v>
      </c>
      <c r="AI10" s="62" t="s">
        <v>258</v>
      </c>
      <c r="AJ10" s="62" t="s">
        <v>259</v>
      </c>
      <c r="AK10" s="62" t="s">
        <v>260</v>
      </c>
      <c r="AL10" s="62" t="s">
        <v>261</v>
      </c>
      <c r="AM10" s="62" t="s">
        <v>262</v>
      </c>
      <c r="AN10" s="62" t="s">
        <v>263</v>
      </c>
      <c r="AO10" s="62" t="s">
        <v>264</v>
      </c>
      <c r="AP10" s="62" t="s">
        <v>267</v>
      </c>
      <c r="AQ10" s="62" t="s">
        <v>266</v>
      </c>
      <c r="AR10" s="62" t="s">
        <v>265</v>
      </c>
      <c r="AS10" s="62" t="s">
        <v>268</v>
      </c>
      <c r="AT10" s="62" t="s">
        <v>269</v>
      </c>
      <c r="AU10" s="62" t="s">
        <v>270</v>
      </c>
      <c r="AV10" s="62" t="s">
        <v>271</v>
      </c>
    </row>
    <row r="11" spans="1:49" ht="19.5" customHeight="1" thickTop="1">
      <c r="A11" s="359" t="s">
        <v>58</v>
      </c>
      <c r="B11" s="326" t="s">
        <v>108</v>
      </c>
      <c r="C11" s="326"/>
      <c r="D11" s="79"/>
      <c r="E11" s="126"/>
      <c r="F11" s="127" t="s">
        <v>125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2"/>
      <c r="AW11" s="356" t="s">
        <v>162</v>
      </c>
    </row>
    <row r="12" spans="1:49" ht="15" customHeight="1">
      <c r="A12" s="360"/>
      <c r="B12" s="329" t="s">
        <v>109</v>
      </c>
      <c r="C12" s="329" t="s">
        <v>110</v>
      </c>
      <c r="D12" s="98"/>
      <c r="E12" s="331" t="s">
        <v>126</v>
      </c>
      <c r="F12" s="332"/>
      <c r="G12" s="332"/>
      <c r="H12" s="333"/>
      <c r="I12" s="331" t="s">
        <v>127</v>
      </c>
      <c r="J12" s="332"/>
      <c r="K12" s="332"/>
      <c r="L12" s="333"/>
      <c r="M12" s="331" t="s">
        <v>128</v>
      </c>
      <c r="N12" s="332"/>
      <c r="O12" s="332"/>
      <c r="P12" s="333"/>
      <c r="Q12" s="331" t="s">
        <v>129</v>
      </c>
      <c r="R12" s="332"/>
      <c r="S12" s="332"/>
      <c r="T12" s="333"/>
      <c r="U12" s="331" t="s">
        <v>130</v>
      </c>
      <c r="V12" s="332"/>
      <c r="W12" s="332"/>
      <c r="X12" s="333"/>
      <c r="Y12" s="331" t="s">
        <v>131</v>
      </c>
      <c r="Z12" s="332"/>
      <c r="AA12" s="332"/>
      <c r="AB12" s="333"/>
      <c r="AC12" s="331" t="s">
        <v>132</v>
      </c>
      <c r="AD12" s="332"/>
      <c r="AE12" s="332"/>
      <c r="AF12" s="333"/>
      <c r="AG12" s="331" t="s">
        <v>133</v>
      </c>
      <c r="AH12" s="332"/>
      <c r="AI12" s="332"/>
      <c r="AJ12" s="333"/>
      <c r="AK12" s="331" t="s">
        <v>134</v>
      </c>
      <c r="AL12" s="332"/>
      <c r="AM12" s="332"/>
      <c r="AN12" s="333"/>
      <c r="AO12" s="331" t="s">
        <v>135</v>
      </c>
      <c r="AP12" s="332"/>
      <c r="AQ12" s="332"/>
      <c r="AR12" s="333"/>
      <c r="AS12" s="331" t="s">
        <v>136</v>
      </c>
      <c r="AT12" s="332"/>
      <c r="AU12" s="332"/>
      <c r="AV12" s="351"/>
      <c r="AW12" s="357"/>
    </row>
    <row r="13" spans="1:49" ht="15" customHeight="1">
      <c r="A13" s="360"/>
      <c r="B13" s="329"/>
      <c r="C13" s="329"/>
      <c r="D13" s="99"/>
      <c r="E13" s="334" t="s">
        <v>182</v>
      </c>
      <c r="F13" s="335"/>
      <c r="G13" s="335"/>
      <c r="H13" s="336"/>
      <c r="I13" s="334" t="s">
        <v>183</v>
      </c>
      <c r="J13" s="335"/>
      <c r="K13" s="335"/>
      <c r="L13" s="336"/>
      <c r="M13" s="334" t="s">
        <v>184</v>
      </c>
      <c r="N13" s="335"/>
      <c r="O13" s="335"/>
      <c r="P13" s="336"/>
      <c r="Q13" s="334" t="s">
        <v>185</v>
      </c>
      <c r="R13" s="335"/>
      <c r="S13" s="335"/>
      <c r="T13" s="336"/>
      <c r="U13" s="334" t="s">
        <v>186</v>
      </c>
      <c r="V13" s="335"/>
      <c r="W13" s="335"/>
      <c r="X13" s="336"/>
      <c r="Y13" s="334" t="s">
        <v>137</v>
      </c>
      <c r="Z13" s="335"/>
      <c r="AA13" s="335"/>
      <c r="AB13" s="336"/>
      <c r="AC13" s="334" t="s">
        <v>138</v>
      </c>
      <c r="AD13" s="335"/>
      <c r="AE13" s="335"/>
      <c r="AF13" s="336"/>
      <c r="AG13" s="334" t="s">
        <v>187</v>
      </c>
      <c r="AH13" s="335"/>
      <c r="AI13" s="335"/>
      <c r="AJ13" s="336"/>
      <c r="AK13" s="334" t="s">
        <v>188</v>
      </c>
      <c r="AL13" s="335"/>
      <c r="AM13" s="335"/>
      <c r="AN13" s="336"/>
      <c r="AO13" s="334" t="s">
        <v>189</v>
      </c>
      <c r="AP13" s="335"/>
      <c r="AQ13" s="335"/>
      <c r="AR13" s="336"/>
      <c r="AS13" s="334" t="s">
        <v>17</v>
      </c>
      <c r="AT13" s="335"/>
      <c r="AU13" s="335"/>
      <c r="AV13" s="354"/>
      <c r="AW13" s="357"/>
    </row>
    <row r="14" spans="1:49" ht="15" customHeight="1">
      <c r="A14" s="360"/>
      <c r="B14" s="330"/>
      <c r="C14" s="330"/>
      <c r="D14" s="99"/>
      <c r="E14" s="340"/>
      <c r="F14" s="341"/>
      <c r="G14" s="341"/>
      <c r="H14" s="342"/>
      <c r="I14" s="340"/>
      <c r="J14" s="341"/>
      <c r="K14" s="341"/>
      <c r="L14" s="342"/>
      <c r="M14" s="340"/>
      <c r="N14" s="341"/>
      <c r="O14" s="341"/>
      <c r="P14" s="342"/>
      <c r="Q14" s="340"/>
      <c r="R14" s="341"/>
      <c r="S14" s="341"/>
      <c r="T14" s="342"/>
      <c r="U14" s="340"/>
      <c r="V14" s="341"/>
      <c r="W14" s="341"/>
      <c r="X14" s="342"/>
      <c r="Y14" s="340"/>
      <c r="Z14" s="341"/>
      <c r="AA14" s="341"/>
      <c r="AB14" s="342"/>
      <c r="AC14" s="340"/>
      <c r="AD14" s="341"/>
      <c r="AE14" s="341"/>
      <c r="AF14" s="342"/>
      <c r="AG14" s="340"/>
      <c r="AH14" s="341"/>
      <c r="AI14" s="341"/>
      <c r="AJ14" s="342"/>
      <c r="AK14" s="340"/>
      <c r="AL14" s="341"/>
      <c r="AM14" s="341"/>
      <c r="AN14" s="342"/>
      <c r="AO14" s="340"/>
      <c r="AP14" s="341"/>
      <c r="AQ14" s="341"/>
      <c r="AR14" s="342"/>
      <c r="AS14" s="340"/>
      <c r="AT14" s="341"/>
      <c r="AU14" s="341"/>
      <c r="AV14" s="353"/>
      <c r="AW14" s="357"/>
    </row>
    <row r="15" spans="1:49" ht="15" customHeight="1" thickBot="1">
      <c r="A15" s="361"/>
      <c r="B15" s="100"/>
      <c r="C15" s="100"/>
      <c r="D15" s="100"/>
      <c r="E15" s="83" t="s">
        <v>211</v>
      </c>
      <c r="F15" s="83" t="s">
        <v>172</v>
      </c>
      <c r="G15" s="83" t="s">
        <v>173</v>
      </c>
      <c r="H15" s="83" t="s">
        <v>180</v>
      </c>
      <c r="I15" s="83" t="s">
        <v>211</v>
      </c>
      <c r="J15" s="83" t="s">
        <v>172</v>
      </c>
      <c r="K15" s="83" t="s">
        <v>173</v>
      </c>
      <c r="L15" s="83" t="s">
        <v>180</v>
      </c>
      <c r="M15" s="83" t="s">
        <v>211</v>
      </c>
      <c r="N15" s="83" t="s">
        <v>172</v>
      </c>
      <c r="O15" s="83" t="s">
        <v>173</v>
      </c>
      <c r="P15" s="83" t="s">
        <v>180</v>
      </c>
      <c r="Q15" s="83" t="s">
        <v>211</v>
      </c>
      <c r="R15" s="83" t="s">
        <v>172</v>
      </c>
      <c r="S15" s="83" t="s">
        <v>173</v>
      </c>
      <c r="T15" s="83" t="s">
        <v>180</v>
      </c>
      <c r="U15" s="83" t="s">
        <v>211</v>
      </c>
      <c r="V15" s="83" t="s">
        <v>172</v>
      </c>
      <c r="W15" s="83" t="s">
        <v>173</v>
      </c>
      <c r="X15" s="83" t="s">
        <v>180</v>
      </c>
      <c r="Y15" s="83" t="s">
        <v>211</v>
      </c>
      <c r="Z15" s="83" t="s">
        <v>172</v>
      </c>
      <c r="AA15" s="83" t="s">
        <v>173</v>
      </c>
      <c r="AB15" s="83" t="s">
        <v>180</v>
      </c>
      <c r="AC15" s="83" t="s">
        <v>211</v>
      </c>
      <c r="AD15" s="83" t="s">
        <v>172</v>
      </c>
      <c r="AE15" s="83" t="s">
        <v>173</v>
      </c>
      <c r="AF15" s="83" t="s">
        <v>180</v>
      </c>
      <c r="AG15" s="83" t="s">
        <v>211</v>
      </c>
      <c r="AH15" s="83" t="s">
        <v>172</v>
      </c>
      <c r="AI15" s="83" t="s">
        <v>173</v>
      </c>
      <c r="AJ15" s="83" t="s">
        <v>180</v>
      </c>
      <c r="AK15" s="83" t="s">
        <v>211</v>
      </c>
      <c r="AL15" s="83" t="s">
        <v>172</v>
      </c>
      <c r="AM15" s="83" t="s">
        <v>173</v>
      </c>
      <c r="AN15" s="83" t="s">
        <v>180</v>
      </c>
      <c r="AO15" s="83" t="s">
        <v>211</v>
      </c>
      <c r="AP15" s="83" t="s">
        <v>172</v>
      </c>
      <c r="AQ15" s="83" t="s">
        <v>173</v>
      </c>
      <c r="AR15" s="83" t="s">
        <v>180</v>
      </c>
      <c r="AS15" s="83" t="s">
        <v>211</v>
      </c>
      <c r="AT15" s="83" t="s">
        <v>172</v>
      </c>
      <c r="AU15" s="83" t="s">
        <v>173</v>
      </c>
      <c r="AV15" s="84" t="s">
        <v>180</v>
      </c>
      <c r="AW15" s="358"/>
    </row>
    <row r="16" spans="1:54" ht="13.5" thickTop="1">
      <c r="A16" s="148" t="s">
        <v>47</v>
      </c>
      <c r="B16" s="106" t="s">
        <v>104</v>
      </c>
      <c r="C16" s="86" t="s">
        <v>139</v>
      </c>
      <c r="D16" s="87" t="s">
        <v>35</v>
      </c>
      <c r="E16" s="140">
        <v>7150</v>
      </c>
      <c r="F16" s="65">
        <v>7224</v>
      </c>
      <c r="G16" s="65">
        <v>6359</v>
      </c>
      <c r="H16" s="125">
        <f>G16/F16*100</f>
        <v>88.02602436323367</v>
      </c>
      <c r="I16" s="65">
        <v>1394</v>
      </c>
      <c r="J16" s="65">
        <v>1394</v>
      </c>
      <c r="K16" s="65">
        <v>1249</v>
      </c>
      <c r="L16" s="125">
        <f>K16/J16*100</f>
        <v>89.59827833572453</v>
      </c>
      <c r="M16" s="65"/>
      <c r="N16" s="65">
        <v>92</v>
      </c>
      <c r="O16" s="65"/>
      <c r="P16" s="125">
        <f>O16/N16*100</f>
        <v>0</v>
      </c>
      <c r="Q16" s="65"/>
      <c r="R16" s="65"/>
      <c r="S16" s="65"/>
      <c r="T16" s="125"/>
      <c r="U16" s="65">
        <v>3800</v>
      </c>
      <c r="V16" s="65">
        <v>3800</v>
      </c>
      <c r="W16" s="65">
        <v>1896</v>
      </c>
      <c r="X16" s="125">
        <f>W16/V16*100</f>
        <v>49.89473684210527</v>
      </c>
      <c r="Y16" s="65"/>
      <c r="Z16" s="65"/>
      <c r="AA16" s="65"/>
      <c r="AB16" s="125"/>
      <c r="AC16" s="65"/>
      <c r="AD16" s="65"/>
      <c r="AE16" s="65"/>
      <c r="AF16" s="125"/>
      <c r="AG16" s="65"/>
      <c r="AH16" s="65"/>
      <c r="AI16" s="65"/>
      <c r="AJ16" s="125"/>
      <c r="AK16" s="65">
        <f>SUM(E16+I16+M16+Q16+U16+Y16+AC16+AG16)</f>
        <v>12344</v>
      </c>
      <c r="AL16" s="65">
        <f>SUM(F16+J16+N16+R16+V16+Z16+AD16+AH16)</f>
        <v>12510</v>
      </c>
      <c r="AM16" s="65">
        <f aca="true" t="shared" si="0" ref="AM16:AM40">SUM(AI16,AE16,AA16,W16,S16,O16,K16,G16)</f>
        <v>9504</v>
      </c>
      <c r="AN16" s="125">
        <f>AM16/AL16*100</f>
        <v>75.97122302158273</v>
      </c>
      <c r="AO16" s="65"/>
      <c r="AP16" s="65"/>
      <c r="AQ16" s="65"/>
      <c r="AR16" s="125"/>
      <c r="AS16" s="65">
        <f>AK16+AO16</f>
        <v>12344</v>
      </c>
      <c r="AT16" s="65">
        <f>AL16+AP16</f>
        <v>12510</v>
      </c>
      <c r="AU16" s="65">
        <f aca="true" t="shared" si="1" ref="AU16:AU39">SUM(AM16)</f>
        <v>9504</v>
      </c>
      <c r="AV16" s="97">
        <f>AU16/AT16*100</f>
        <v>75.97122302158273</v>
      </c>
      <c r="AW16" s="102"/>
      <c r="BB16" s="57">
        <f>N16+J16+F16</f>
        <v>8710</v>
      </c>
    </row>
    <row r="17" spans="1:52" ht="12.75">
      <c r="A17" s="148" t="s">
        <v>39</v>
      </c>
      <c r="B17" s="106" t="s">
        <v>146</v>
      </c>
      <c r="C17" s="88" t="s">
        <v>155</v>
      </c>
      <c r="D17" s="87" t="s">
        <v>35</v>
      </c>
      <c r="E17" s="140"/>
      <c r="F17" s="65"/>
      <c r="G17" s="65"/>
      <c r="H17" s="125"/>
      <c r="I17" s="65"/>
      <c r="J17" s="65"/>
      <c r="K17" s="65"/>
      <c r="L17" s="125"/>
      <c r="M17" s="65">
        <v>762</v>
      </c>
      <c r="N17" s="65">
        <v>811</v>
      </c>
      <c r="O17" s="65">
        <v>923</v>
      </c>
      <c r="P17" s="125">
        <f aca="true" t="shared" si="2" ref="P17:P68">O17/N17*100</f>
        <v>113.81011097410605</v>
      </c>
      <c r="Q17" s="65"/>
      <c r="R17" s="65"/>
      <c r="S17" s="65"/>
      <c r="T17" s="125"/>
      <c r="U17" s="65"/>
      <c r="V17" s="65"/>
      <c r="W17" s="65"/>
      <c r="X17" s="125"/>
      <c r="Y17" s="65"/>
      <c r="Z17" s="65"/>
      <c r="AA17" s="65"/>
      <c r="AB17" s="125"/>
      <c r="AC17" s="65"/>
      <c r="AD17" s="65"/>
      <c r="AE17" s="65"/>
      <c r="AF17" s="125"/>
      <c r="AG17" s="65"/>
      <c r="AH17" s="65"/>
      <c r="AI17" s="65"/>
      <c r="AJ17" s="125"/>
      <c r="AK17" s="65">
        <f aca="true" t="shared" si="3" ref="AK17:AK40">SUM(E17+I17+M17+Q17+U17+Y17+AC17+AG17)</f>
        <v>762</v>
      </c>
      <c r="AL17" s="65">
        <f aca="true" t="shared" si="4" ref="AL17:AL40">SUM(F17+J17+N17+R17+V17+Z17+AD17+AH17)</f>
        <v>811</v>
      </c>
      <c r="AM17" s="65">
        <f t="shared" si="0"/>
        <v>923</v>
      </c>
      <c r="AN17" s="125">
        <f aca="true" t="shared" si="5" ref="AN17:AN68">AM17/AL17*100</f>
        <v>113.81011097410605</v>
      </c>
      <c r="AO17" s="65"/>
      <c r="AP17" s="65"/>
      <c r="AQ17" s="65"/>
      <c r="AR17" s="125"/>
      <c r="AS17" s="65">
        <f aca="true" t="shared" si="6" ref="AS17:AS40">AK17+AO17</f>
        <v>762</v>
      </c>
      <c r="AT17" s="65">
        <f aca="true" t="shared" si="7" ref="AT17:AT40">AL17+AP17</f>
        <v>811</v>
      </c>
      <c r="AU17" s="65">
        <f t="shared" si="1"/>
        <v>923</v>
      </c>
      <c r="AV17" s="97">
        <f aca="true" t="shared" si="8" ref="AV17:AV66">AU17/AT17*100</f>
        <v>113.81011097410605</v>
      </c>
      <c r="AW17" s="103"/>
      <c r="AZ17" s="57">
        <f>N17+J17+F17</f>
        <v>811</v>
      </c>
    </row>
    <row r="18" spans="1:49" ht="12.75">
      <c r="A18" s="148" t="s">
        <v>40</v>
      </c>
      <c r="B18" s="106" t="s">
        <v>101</v>
      </c>
      <c r="C18" s="88" t="s">
        <v>215</v>
      </c>
      <c r="D18" s="87" t="s">
        <v>35</v>
      </c>
      <c r="E18" s="140"/>
      <c r="F18" s="65"/>
      <c r="G18" s="65"/>
      <c r="H18" s="125"/>
      <c r="I18" s="65"/>
      <c r="J18" s="65"/>
      <c r="K18" s="65"/>
      <c r="L18" s="125"/>
      <c r="M18" s="65"/>
      <c r="N18" s="65"/>
      <c r="O18" s="65"/>
      <c r="P18" s="125"/>
      <c r="Q18" s="65"/>
      <c r="R18" s="65"/>
      <c r="S18" s="65"/>
      <c r="T18" s="125"/>
      <c r="U18" s="65"/>
      <c r="V18" s="65"/>
      <c r="W18" s="65"/>
      <c r="X18" s="125"/>
      <c r="Y18" s="65"/>
      <c r="Z18" s="65"/>
      <c r="AA18" s="65">
        <v>4710</v>
      </c>
      <c r="AB18" s="125"/>
      <c r="AC18" s="65"/>
      <c r="AD18" s="65"/>
      <c r="AE18" s="65">
        <v>0</v>
      </c>
      <c r="AF18" s="125"/>
      <c r="AG18" s="65"/>
      <c r="AH18" s="65"/>
      <c r="AI18" s="65"/>
      <c r="AJ18" s="125"/>
      <c r="AK18" s="65">
        <f t="shared" si="3"/>
        <v>0</v>
      </c>
      <c r="AL18" s="65">
        <f t="shared" si="4"/>
        <v>0</v>
      </c>
      <c r="AM18" s="65">
        <f t="shared" si="0"/>
        <v>4710</v>
      </c>
      <c r="AN18" s="125"/>
      <c r="AO18" s="65"/>
      <c r="AP18" s="65"/>
      <c r="AQ18" s="65"/>
      <c r="AR18" s="125"/>
      <c r="AS18" s="65">
        <f t="shared" si="6"/>
        <v>0</v>
      </c>
      <c r="AT18" s="65">
        <f t="shared" si="7"/>
        <v>0</v>
      </c>
      <c r="AU18" s="65">
        <f t="shared" si="1"/>
        <v>4710</v>
      </c>
      <c r="AV18" s="97"/>
      <c r="AW18" s="103"/>
    </row>
    <row r="19" spans="1:49" ht="12.75">
      <c r="A19" s="148" t="s">
        <v>41</v>
      </c>
      <c r="B19" s="106" t="s">
        <v>141</v>
      </c>
      <c r="C19" s="86" t="s">
        <v>142</v>
      </c>
      <c r="D19" s="87" t="s">
        <v>35</v>
      </c>
      <c r="E19" s="140"/>
      <c r="F19" s="65"/>
      <c r="G19" s="65"/>
      <c r="H19" s="125"/>
      <c r="I19" s="65"/>
      <c r="J19" s="65"/>
      <c r="K19" s="65"/>
      <c r="L19" s="125"/>
      <c r="M19" s="65"/>
      <c r="N19" s="65"/>
      <c r="O19" s="65"/>
      <c r="P19" s="125"/>
      <c r="Q19" s="65"/>
      <c r="R19" s="65"/>
      <c r="S19" s="65"/>
      <c r="T19" s="125"/>
      <c r="U19" s="65"/>
      <c r="V19" s="65">
        <v>3283</v>
      </c>
      <c r="W19" s="65">
        <v>1283</v>
      </c>
      <c r="X19" s="125">
        <f>W19/V19*100</f>
        <v>39.080109655802616</v>
      </c>
      <c r="Y19" s="65"/>
      <c r="Z19" s="65"/>
      <c r="AA19" s="65"/>
      <c r="AB19" s="125"/>
      <c r="AC19" s="65"/>
      <c r="AD19" s="65"/>
      <c r="AE19" s="65"/>
      <c r="AF19" s="125"/>
      <c r="AG19" s="65"/>
      <c r="AH19" s="65"/>
      <c r="AI19" s="65"/>
      <c r="AJ19" s="125"/>
      <c r="AK19" s="65">
        <f t="shared" si="3"/>
        <v>0</v>
      </c>
      <c r="AL19" s="65">
        <f t="shared" si="4"/>
        <v>3283</v>
      </c>
      <c r="AM19" s="65">
        <f t="shared" si="0"/>
        <v>1283</v>
      </c>
      <c r="AN19" s="125">
        <f t="shared" si="5"/>
        <v>39.080109655802616</v>
      </c>
      <c r="AO19" s="65"/>
      <c r="AP19" s="65">
        <v>529</v>
      </c>
      <c r="AQ19" s="65">
        <v>528</v>
      </c>
      <c r="AR19" s="125">
        <f aca="true" t="shared" si="9" ref="AR19:AR68">AQ19/AP19*100</f>
        <v>99.8109640831758</v>
      </c>
      <c r="AS19" s="65">
        <f t="shared" si="6"/>
        <v>0</v>
      </c>
      <c r="AT19" s="65">
        <f>SUM(AL19,AP19)</f>
        <v>3812</v>
      </c>
      <c r="AU19" s="65">
        <f>SUM(AM19,AQ19)</f>
        <v>1811</v>
      </c>
      <c r="AV19" s="97">
        <f t="shared" si="8"/>
        <v>47.50786988457503</v>
      </c>
      <c r="AW19" s="103"/>
    </row>
    <row r="20" spans="1:49" ht="12.75">
      <c r="A20" s="148" t="s">
        <v>26</v>
      </c>
      <c r="B20" s="106" t="s">
        <v>201</v>
      </c>
      <c r="C20" s="86" t="s">
        <v>202</v>
      </c>
      <c r="D20" s="87" t="s">
        <v>35</v>
      </c>
      <c r="E20" s="140"/>
      <c r="F20" s="65"/>
      <c r="G20" s="65"/>
      <c r="H20" s="125"/>
      <c r="I20" s="65"/>
      <c r="J20" s="65"/>
      <c r="K20" s="65"/>
      <c r="L20" s="125"/>
      <c r="M20" s="65"/>
      <c r="N20" s="65"/>
      <c r="O20" s="65"/>
      <c r="P20" s="125"/>
      <c r="Q20" s="65"/>
      <c r="R20" s="65"/>
      <c r="S20" s="65"/>
      <c r="T20" s="125"/>
      <c r="U20" s="65"/>
      <c r="V20" s="65"/>
      <c r="W20" s="65"/>
      <c r="X20" s="125"/>
      <c r="Y20" s="65"/>
      <c r="Z20" s="65"/>
      <c r="AA20" s="65"/>
      <c r="AB20" s="125"/>
      <c r="AC20" s="65"/>
      <c r="AD20" s="65"/>
      <c r="AE20" s="65"/>
      <c r="AF20" s="125"/>
      <c r="AG20" s="65"/>
      <c r="AH20" s="65"/>
      <c r="AI20" s="65"/>
      <c r="AJ20" s="125"/>
      <c r="AK20" s="65">
        <f t="shared" si="3"/>
        <v>0</v>
      </c>
      <c r="AL20" s="65">
        <f t="shared" si="4"/>
        <v>0</v>
      </c>
      <c r="AM20" s="65">
        <f t="shared" si="0"/>
        <v>0</v>
      </c>
      <c r="AN20" s="125"/>
      <c r="AO20" s="65"/>
      <c r="AP20" s="65"/>
      <c r="AQ20" s="65"/>
      <c r="AR20" s="125"/>
      <c r="AS20" s="65">
        <f t="shared" si="6"/>
        <v>0</v>
      </c>
      <c r="AT20" s="65">
        <f aca="true" t="shared" si="10" ref="AT20:AT27">SUM(AL20,AP20)</f>
        <v>0</v>
      </c>
      <c r="AU20" s="65">
        <f aca="true" t="shared" si="11" ref="AU20:AU27">SUM(AM20,AQ20)</f>
        <v>0</v>
      </c>
      <c r="AV20" s="97"/>
      <c r="AW20" s="103"/>
    </row>
    <row r="21" spans="1:49" ht="12.75">
      <c r="A21" s="148" t="s">
        <v>27</v>
      </c>
      <c r="B21" s="106" t="s">
        <v>144</v>
      </c>
      <c r="C21" s="88" t="s">
        <v>145</v>
      </c>
      <c r="D21" s="87" t="s">
        <v>35</v>
      </c>
      <c r="E21" s="140">
        <v>15654</v>
      </c>
      <c r="F21" s="65">
        <v>13654</v>
      </c>
      <c r="G21" s="65">
        <v>11041</v>
      </c>
      <c r="H21" s="125">
        <f aca="true" t="shared" si="12" ref="H21:H68">G21/F21*100</f>
        <v>80.86275084224404</v>
      </c>
      <c r="I21" s="65">
        <v>1526</v>
      </c>
      <c r="J21" s="65">
        <v>1526</v>
      </c>
      <c r="K21" s="65">
        <v>1239</v>
      </c>
      <c r="L21" s="125">
        <f aca="true" t="shared" si="13" ref="L21:L68">K21/J21*100</f>
        <v>81.19266055045871</v>
      </c>
      <c r="M21" s="65">
        <v>827</v>
      </c>
      <c r="N21" s="65">
        <v>3832</v>
      </c>
      <c r="O21" s="65">
        <v>2572</v>
      </c>
      <c r="P21" s="125">
        <f t="shared" si="2"/>
        <v>67.11899791231733</v>
      </c>
      <c r="Q21" s="65"/>
      <c r="R21" s="65"/>
      <c r="S21" s="65"/>
      <c r="T21" s="125"/>
      <c r="U21" s="65"/>
      <c r="V21" s="65"/>
      <c r="W21" s="65"/>
      <c r="X21" s="125"/>
      <c r="Y21" s="65">
        <v>3881</v>
      </c>
      <c r="Z21" s="65">
        <v>3181</v>
      </c>
      <c r="AA21" s="65">
        <v>2122</v>
      </c>
      <c r="AB21" s="125">
        <f aca="true" t="shared" si="14" ref="AB21:AB68">AA21/Z21*100</f>
        <v>66.7085822068532</v>
      </c>
      <c r="AC21" s="65"/>
      <c r="AD21" s="65"/>
      <c r="AE21" s="65">
        <v>314</v>
      </c>
      <c r="AF21" s="125"/>
      <c r="AG21" s="65"/>
      <c r="AH21" s="65"/>
      <c r="AI21" s="65"/>
      <c r="AJ21" s="125"/>
      <c r="AK21" s="65">
        <f t="shared" si="3"/>
        <v>21888</v>
      </c>
      <c r="AL21" s="65">
        <f t="shared" si="4"/>
        <v>22193</v>
      </c>
      <c r="AM21" s="65">
        <f t="shared" si="0"/>
        <v>17288</v>
      </c>
      <c r="AN21" s="125">
        <f t="shared" si="5"/>
        <v>77.89843644392376</v>
      </c>
      <c r="AO21" s="65"/>
      <c r="AP21" s="65"/>
      <c r="AQ21" s="65"/>
      <c r="AR21" s="125"/>
      <c r="AS21" s="65">
        <f t="shared" si="6"/>
        <v>21888</v>
      </c>
      <c r="AT21" s="65">
        <f t="shared" si="10"/>
        <v>22193</v>
      </c>
      <c r="AU21" s="65">
        <f t="shared" si="11"/>
        <v>17288</v>
      </c>
      <c r="AV21" s="97">
        <f t="shared" si="8"/>
        <v>77.89843644392376</v>
      </c>
      <c r="AW21" s="121"/>
    </row>
    <row r="22" spans="1:49" ht="12.75">
      <c r="A22" s="148" t="s">
        <v>28</v>
      </c>
      <c r="B22" s="106" t="s">
        <v>216</v>
      </c>
      <c r="C22" s="88" t="s">
        <v>217</v>
      </c>
      <c r="D22" s="87" t="s">
        <v>35</v>
      </c>
      <c r="E22" s="140"/>
      <c r="F22" s="65"/>
      <c r="G22" s="65"/>
      <c r="H22" s="125"/>
      <c r="I22" s="65"/>
      <c r="J22" s="65"/>
      <c r="K22" s="65"/>
      <c r="L22" s="125"/>
      <c r="M22" s="65"/>
      <c r="N22" s="65"/>
      <c r="O22" s="65"/>
      <c r="P22" s="125"/>
      <c r="Q22" s="65"/>
      <c r="R22" s="65"/>
      <c r="S22" s="65"/>
      <c r="T22" s="125"/>
      <c r="U22" s="65"/>
      <c r="V22" s="65"/>
      <c r="W22" s="65"/>
      <c r="X22" s="125"/>
      <c r="Y22" s="65"/>
      <c r="Z22" s="65">
        <v>14986</v>
      </c>
      <c r="AA22" s="65">
        <v>5449</v>
      </c>
      <c r="AB22" s="125">
        <f>AA22/Z22*100</f>
        <v>36.36060322968104</v>
      </c>
      <c r="AC22" s="65">
        <v>5400</v>
      </c>
      <c r="AD22" s="65">
        <v>5400</v>
      </c>
      <c r="AE22" s="65">
        <v>0</v>
      </c>
      <c r="AF22" s="125"/>
      <c r="AG22" s="65"/>
      <c r="AH22" s="65"/>
      <c r="AI22" s="65"/>
      <c r="AJ22" s="125"/>
      <c r="AK22" s="65">
        <f t="shared" si="3"/>
        <v>5400</v>
      </c>
      <c r="AL22" s="65">
        <f t="shared" si="4"/>
        <v>20386</v>
      </c>
      <c r="AM22" s="65">
        <f t="shared" si="0"/>
        <v>5449</v>
      </c>
      <c r="AN22" s="125">
        <f t="shared" si="5"/>
        <v>26.72912783282645</v>
      </c>
      <c r="AO22" s="65"/>
      <c r="AP22" s="65"/>
      <c r="AQ22" s="65"/>
      <c r="AR22" s="125"/>
      <c r="AS22" s="65">
        <f t="shared" si="6"/>
        <v>5400</v>
      </c>
      <c r="AT22" s="65">
        <f t="shared" si="10"/>
        <v>20386</v>
      </c>
      <c r="AU22" s="65">
        <f t="shared" si="11"/>
        <v>5449</v>
      </c>
      <c r="AV22" s="97">
        <f t="shared" si="8"/>
        <v>26.72912783282645</v>
      </c>
      <c r="AW22" s="121"/>
    </row>
    <row r="23" spans="1:49" ht="12.75">
      <c r="A23" s="148" t="s">
        <v>29</v>
      </c>
      <c r="B23" s="106" t="s">
        <v>218</v>
      </c>
      <c r="C23" s="88" t="s">
        <v>219</v>
      </c>
      <c r="D23" s="87" t="s">
        <v>35</v>
      </c>
      <c r="E23" s="140"/>
      <c r="F23" s="65"/>
      <c r="G23" s="65"/>
      <c r="H23" s="125"/>
      <c r="I23" s="65"/>
      <c r="J23" s="65"/>
      <c r="K23" s="65"/>
      <c r="L23" s="125"/>
      <c r="M23" s="65">
        <v>1673</v>
      </c>
      <c r="N23" s="65">
        <v>1243</v>
      </c>
      <c r="O23" s="65">
        <v>167</v>
      </c>
      <c r="P23" s="125">
        <f t="shared" si="2"/>
        <v>13.435237329042637</v>
      </c>
      <c r="Q23" s="65"/>
      <c r="R23" s="65"/>
      <c r="S23" s="65"/>
      <c r="T23" s="125"/>
      <c r="U23" s="65"/>
      <c r="V23" s="65"/>
      <c r="W23" s="65"/>
      <c r="X23" s="125"/>
      <c r="Y23" s="65"/>
      <c r="Z23" s="65"/>
      <c r="AA23" s="65"/>
      <c r="AB23" s="125"/>
      <c r="AC23" s="65"/>
      <c r="AD23" s="65"/>
      <c r="AE23" s="65"/>
      <c r="AF23" s="125"/>
      <c r="AG23" s="65"/>
      <c r="AH23" s="65"/>
      <c r="AI23" s="65"/>
      <c r="AJ23" s="125"/>
      <c r="AK23" s="65">
        <f t="shared" si="3"/>
        <v>1673</v>
      </c>
      <c r="AL23" s="65">
        <f t="shared" si="4"/>
        <v>1243</v>
      </c>
      <c r="AM23" s="65">
        <f t="shared" si="0"/>
        <v>167</v>
      </c>
      <c r="AN23" s="125">
        <f t="shared" si="5"/>
        <v>13.435237329042637</v>
      </c>
      <c r="AO23" s="65"/>
      <c r="AP23" s="65"/>
      <c r="AQ23" s="65"/>
      <c r="AR23" s="125"/>
      <c r="AS23" s="65">
        <f t="shared" si="6"/>
        <v>1673</v>
      </c>
      <c r="AT23" s="65">
        <f t="shared" si="10"/>
        <v>1243</v>
      </c>
      <c r="AU23" s="65">
        <f t="shared" si="11"/>
        <v>167</v>
      </c>
      <c r="AV23" s="97">
        <f t="shared" si="8"/>
        <v>13.435237329042637</v>
      </c>
      <c r="AW23" s="121"/>
    </row>
    <row r="24" spans="1:49" ht="12.75">
      <c r="A24" s="148" t="s">
        <v>5</v>
      </c>
      <c r="B24" s="106" t="s">
        <v>223</v>
      </c>
      <c r="C24" s="88" t="s">
        <v>224</v>
      </c>
      <c r="D24" s="87" t="s">
        <v>35</v>
      </c>
      <c r="E24" s="140"/>
      <c r="F24" s="65"/>
      <c r="G24" s="65"/>
      <c r="H24" s="125"/>
      <c r="I24" s="65"/>
      <c r="J24" s="65"/>
      <c r="K24" s="65"/>
      <c r="L24" s="125"/>
      <c r="M24" s="65"/>
      <c r="N24" s="65"/>
      <c r="O24" s="65">
        <v>13</v>
      </c>
      <c r="P24" s="125"/>
      <c r="Q24" s="65"/>
      <c r="R24" s="65"/>
      <c r="S24" s="65"/>
      <c r="T24" s="125"/>
      <c r="U24" s="65"/>
      <c r="V24" s="65"/>
      <c r="W24" s="65"/>
      <c r="X24" s="125"/>
      <c r="Y24" s="65"/>
      <c r="Z24" s="65"/>
      <c r="AA24" s="65"/>
      <c r="AB24" s="125"/>
      <c r="AC24" s="65"/>
      <c r="AD24" s="65"/>
      <c r="AE24" s="65"/>
      <c r="AF24" s="125"/>
      <c r="AG24" s="65"/>
      <c r="AH24" s="65"/>
      <c r="AI24" s="65"/>
      <c r="AJ24" s="125"/>
      <c r="AK24" s="65">
        <f t="shared" si="3"/>
        <v>0</v>
      </c>
      <c r="AL24" s="65"/>
      <c r="AM24" s="65">
        <f t="shared" si="0"/>
        <v>13</v>
      </c>
      <c r="AN24" s="125"/>
      <c r="AO24" s="65"/>
      <c r="AP24" s="65"/>
      <c r="AQ24" s="65"/>
      <c r="AR24" s="125"/>
      <c r="AS24" s="65">
        <f t="shared" si="6"/>
        <v>0</v>
      </c>
      <c r="AT24" s="65">
        <f t="shared" si="10"/>
        <v>0</v>
      </c>
      <c r="AU24" s="65">
        <f t="shared" si="11"/>
        <v>13</v>
      </c>
      <c r="AV24" s="97"/>
      <c r="AW24" s="121"/>
    </row>
    <row r="25" spans="1:52" ht="12.75">
      <c r="A25" s="148" t="s">
        <v>6</v>
      </c>
      <c r="B25" s="106" t="s">
        <v>154</v>
      </c>
      <c r="C25" s="86" t="s">
        <v>194</v>
      </c>
      <c r="D25" s="87" t="s">
        <v>35</v>
      </c>
      <c r="E25" s="140"/>
      <c r="F25" s="65"/>
      <c r="G25" s="65"/>
      <c r="H25" s="125"/>
      <c r="I25" s="65"/>
      <c r="J25" s="65"/>
      <c r="K25" s="65"/>
      <c r="L25" s="125"/>
      <c r="M25" s="65">
        <v>50</v>
      </c>
      <c r="N25" s="65">
        <v>56</v>
      </c>
      <c r="O25" s="65">
        <v>40</v>
      </c>
      <c r="P25" s="125">
        <f t="shared" si="2"/>
        <v>71.42857142857143</v>
      </c>
      <c r="Q25" s="65"/>
      <c r="R25" s="65"/>
      <c r="S25" s="65"/>
      <c r="T25" s="125"/>
      <c r="U25" s="65"/>
      <c r="V25" s="65"/>
      <c r="W25" s="65"/>
      <c r="X25" s="125"/>
      <c r="Y25" s="65"/>
      <c r="Z25" s="65"/>
      <c r="AA25" s="65"/>
      <c r="AB25" s="125"/>
      <c r="AC25" s="65"/>
      <c r="AD25" s="65"/>
      <c r="AE25" s="65"/>
      <c r="AF25" s="125"/>
      <c r="AG25" s="65"/>
      <c r="AH25" s="65"/>
      <c r="AI25" s="65"/>
      <c r="AJ25" s="125"/>
      <c r="AK25" s="65">
        <f t="shared" si="3"/>
        <v>50</v>
      </c>
      <c r="AL25" s="65">
        <f t="shared" si="4"/>
        <v>56</v>
      </c>
      <c r="AM25" s="65">
        <f t="shared" si="0"/>
        <v>40</v>
      </c>
      <c r="AN25" s="125">
        <f t="shared" si="5"/>
        <v>71.42857142857143</v>
      </c>
      <c r="AO25" s="65"/>
      <c r="AP25" s="65"/>
      <c r="AQ25" s="65"/>
      <c r="AR25" s="125"/>
      <c r="AS25" s="65">
        <f t="shared" si="6"/>
        <v>50</v>
      </c>
      <c r="AT25" s="65">
        <f t="shared" si="10"/>
        <v>56</v>
      </c>
      <c r="AU25" s="65">
        <f t="shared" si="11"/>
        <v>40</v>
      </c>
      <c r="AV25" s="97">
        <f t="shared" si="8"/>
        <v>71.42857142857143</v>
      </c>
      <c r="AW25" s="121">
        <v>1</v>
      </c>
      <c r="AZ25" s="57">
        <f>N25+J25+F25</f>
        <v>56</v>
      </c>
    </row>
    <row r="26" spans="1:49" ht="12.75">
      <c r="A26" s="148" t="s">
        <v>7</v>
      </c>
      <c r="B26" s="106" t="s">
        <v>225</v>
      </c>
      <c r="C26" s="86" t="s">
        <v>226</v>
      </c>
      <c r="D26" s="87" t="s">
        <v>35</v>
      </c>
      <c r="E26" s="140"/>
      <c r="F26" s="65"/>
      <c r="G26" s="65"/>
      <c r="H26" s="125"/>
      <c r="I26" s="65"/>
      <c r="J26" s="65"/>
      <c r="K26" s="65"/>
      <c r="L26" s="125"/>
      <c r="M26" s="65"/>
      <c r="N26" s="65"/>
      <c r="O26" s="65">
        <v>4</v>
      </c>
      <c r="P26" s="125"/>
      <c r="Q26" s="65"/>
      <c r="R26" s="65"/>
      <c r="S26" s="65"/>
      <c r="T26" s="125"/>
      <c r="U26" s="65"/>
      <c r="V26" s="65"/>
      <c r="W26" s="65"/>
      <c r="X26" s="125"/>
      <c r="Y26" s="65"/>
      <c r="Z26" s="65"/>
      <c r="AA26" s="65"/>
      <c r="AB26" s="125"/>
      <c r="AC26" s="65"/>
      <c r="AD26" s="65"/>
      <c r="AE26" s="65"/>
      <c r="AF26" s="125"/>
      <c r="AG26" s="65"/>
      <c r="AH26" s="65"/>
      <c r="AI26" s="65"/>
      <c r="AJ26" s="125"/>
      <c r="AK26" s="65">
        <f t="shared" si="3"/>
        <v>0</v>
      </c>
      <c r="AL26" s="65"/>
      <c r="AM26" s="65">
        <f t="shared" si="0"/>
        <v>4</v>
      </c>
      <c r="AN26" s="125"/>
      <c r="AO26" s="65"/>
      <c r="AP26" s="65"/>
      <c r="AQ26" s="65"/>
      <c r="AR26" s="125"/>
      <c r="AS26" s="65">
        <f t="shared" si="6"/>
        <v>0</v>
      </c>
      <c r="AT26" s="65">
        <f t="shared" si="10"/>
        <v>0</v>
      </c>
      <c r="AU26" s="65">
        <f t="shared" si="11"/>
        <v>4</v>
      </c>
      <c r="AV26" s="97"/>
      <c r="AW26" s="121"/>
    </row>
    <row r="27" spans="1:49" ht="12.75">
      <c r="A27" s="148" t="s">
        <v>8</v>
      </c>
      <c r="B27" s="106" t="s">
        <v>227</v>
      </c>
      <c r="C27" s="86" t="s">
        <v>228</v>
      </c>
      <c r="D27" s="87" t="s">
        <v>35</v>
      </c>
      <c r="E27" s="140"/>
      <c r="F27" s="65"/>
      <c r="G27" s="65"/>
      <c r="H27" s="125"/>
      <c r="I27" s="65"/>
      <c r="J27" s="65"/>
      <c r="K27" s="65"/>
      <c r="L27" s="125"/>
      <c r="M27" s="65"/>
      <c r="N27" s="65"/>
      <c r="O27" s="65">
        <v>15</v>
      </c>
      <c r="P27" s="125"/>
      <c r="Q27" s="65"/>
      <c r="R27" s="65"/>
      <c r="S27" s="65"/>
      <c r="T27" s="125"/>
      <c r="U27" s="65"/>
      <c r="V27" s="65"/>
      <c r="W27" s="65"/>
      <c r="X27" s="125"/>
      <c r="Y27" s="65"/>
      <c r="Z27" s="65"/>
      <c r="AA27" s="65"/>
      <c r="AB27" s="125"/>
      <c r="AC27" s="65"/>
      <c r="AD27" s="65"/>
      <c r="AE27" s="65"/>
      <c r="AF27" s="125"/>
      <c r="AG27" s="65"/>
      <c r="AH27" s="65"/>
      <c r="AI27" s="65"/>
      <c r="AJ27" s="125"/>
      <c r="AK27" s="65">
        <f t="shared" si="3"/>
        <v>0</v>
      </c>
      <c r="AL27" s="65"/>
      <c r="AM27" s="65">
        <f t="shared" si="0"/>
        <v>15</v>
      </c>
      <c r="AN27" s="125"/>
      <c r="AO27" s="65"/>
      <c r="AP27" s="65"/>
      <c r="AQ27" s="65"/>
      <c r="AR27" s="125"/>
      <c r="AS27" s="65">
        <f t="shared" si="6"/>
        <v>0</v>
      </c>
      <c r="AT27" s="65">
        <f t="shared" si="10"/>
        <v>0</v>
      </c>
      <c r="AU27" s="65">
        <f t="shared" si="11"/>
        <v>15</v>
      </c>
      <c r="AV27" s="97"/>
      <c r="AW27" s="121"/>
    </row>
    <row r="28" spans="1:52" ht="12.75">
      <c r="A28" s="148" t="s">
        <v>42</v>
      </c>
      <c r="B28" s="106" t="s">
        <v>102</v>
      </c>
      <c r="C28" s="88" t="s">
        <v>147</v>
      </c>
      <c r="D28" s="87" t="s">
        <v>35</v>
      </c>
      <c r="E28" s="140"/>
      <c r="F28" s="65"/>
      <c r="G28" s="65">
        <v>0</v>
      </c>
      <c r="H28" s="125"/>
      <c r="I28" s="65"/>
      <c r="J28" s="65"/>
      <c r="K28" s="65"/>
      <c r="L28" s="125"/>
      <c r="M28" s="65">
        <v>1200</v>
      </c>
      <c r="N28" s="65">
        <v>1310</v>
      </c>
      <c r="O28" s="65">
        <v>1223</v>
      </c>
      <c r="P28" s="125">
        <f t="shared" si="2"/>
        <v>93.3587786259542</v>
      </c>
      <c r="Q28" s="65"/>
      <c r="R28" s="65"/>
      <c r="S28" s="65"/>
      <c r="T28" s="125"/>
      <c r="U28" s="65"/>
      <c r="V28" s="65"/>
      <c r="W28" s="65"/>
      <c r="X28" s="125"/>
      <c r="Y28" s="65"/>
      <c r="Z28" s="65"/>
      <c r="AA28" s="65"/>
      <c r="AB28" s="125"/>
      <c r="AC28" s="65"/>
      <c r="AD28" s="65"/>
      <c r="AE28" s="65"/>
      <c r="AF28" s="125"/>
      <c r="AG28" s="65"/>
      <c r="AH28" s="65"/>
      <c r="AI28" s="65"/>
      <c r="AJ28" s="125"/>
      <c r="AK28" s="65">
        <f t="shared" si="3"/>
        <v>1200</v>
      </c>
      <c r="AL28" s="65">
        <f t="shared" si="4"/>
        <v>1310</v>
      </c>
      <c r="AM28" s="65">
        <f t="shared" si="0"/>
        <v>1223</v>
      </c>
      <c r="AN28" s="125">
        <f t="shared" si="5"/>
        <v>93.3587786259542</v>
      </c>
      <c r="AO28" s="65"/>
      <c r="AP28" s="65"/>
      <c r="AQ28" s="65"/>
      <c r="AR28" s="125"/>
      <c r="AS28" s="65">
        <f t="shared" si="6"/>
        <v>1200</v>
      </c>
      <c r="AT28" s="65">
        <f t="shared" si="7"/>
        <v>1310</v>
      </c>
      <c r="AU28" s="65">
        <f t="shared" si="1"/>
        <v>1223</v>
      </c>
      <c r="AV28" s="97">
        <f t="shared" si="8"/>
        <v>93.3587786259542</v>
      </c>
      <c r="AW28" s="121"/>
      <c r="AZ28" s="57">
        <f>N28+J28+F28</f>
        <v>1310</v>
      </c>
    </row>
    <row r="29" spans="1:49" ht="12.75">
      <c r="A29" s="148" t="s">
        <v>43</v>
      </c>
      <c r="B29" s="106" t="s">
        <v>220</v>
      </c>
      <c r="C29" s="88" t="s">
        <v>221</v>
      </c>
      <c r="D29" s="87" t="s">
        <v>35</v>
      </c>
      <c r="E29" s="140"/>
      <c r="F29" s="65"/>
      <c r="G29" s="65"/>
      <c r="H29" s="125"/>
      <c r="I29" s="65"/>
      <c r="J29" s="65"/>
      <c r="K29" s="65"/>
      <c r="L29" s="125"/>
      <c r="M29" s="65">
        <v>1677</v>
      </c>
      <c r="N29" s="65">
        <v>1277</v>
      </c>
      <c r="O29" s="65">
        <v>1628</v>
      </c>
      <c r="P29" s="125">
        <f t="shared" si="2"/>
        <v>127.4862960062647</v>
      </c>
      <c r="Q29" s="65"/>
      <c r="R29" s="65"/>
      <c r="S29" s="65"/>
      <c r="T29" s="125"/>
      <c r="U29" s="65"/>
      <c r="V29" s="65"/>
      <c r="W29" s="65"/>
      <c r="X29" s="125"/>
      <c r="Y29" s="65"/>
      <c r="Z29" s="65"/>
      <c r="AA29" s="65"/>
      <c r="AB29" s="125"/>
      <c r="AC29" s="65"/>
      <c r="AD29" s="65"/>
      <c r="AE29" s="65"/>
      <c r="AF29" s="125"/>
      <c r="AG29" s="65"/>
      <c r="AH29" s="65"/>
      <c r="AI29" s="65"/>
      <c r="AJ29" s="125"/>
      <c r="AK29" s="65">
        <f t="shared" si="3"/>
        <v>1677</v>
      </c>
      <c r="AL29" s="65">
        <f t="shared" si="4"/>
        <v>1277</v>
      </c>
      <c r="AM29" s="65">
        <f t="shared" si="0"/>
        <v>1628</v>
      </c>
      <c r="AN29" s="125">
        <f t="shared" si="5"/>
        <v>127.4862960062647</v>
      </c>
      <c r="AO29" s="65"/>
      <c r="AP29" s="65"/>
      <c r="AQ29" s="65"/>
      <c r="AR29" s="125"/>
      <c r="AS29" s="65">
        <f t="shared" si="6"/>
        <v>1677</v>
      </c>
      <c r="AT29" s="65">
        <f t="shared" si="7"/>
        <v>1277</v>
      </c>
      <c r="AU29" s="65">
        <f t="shared" si="1"/>
        <v>1628</v>
      </c>
      <c r="AV29" s="97">
        <f t="shared" si="8"/>
        <v>127.4862960062647</v>
      </c>
      <c r="AW29" s="121"/>
    </row>
    <row r="30" spans="1:49" ht="12.75">
      <c r="A30" s="148" t="s">
        <v>44</v>
      </c>
      <c r="B30" s="106" t="s">
        <v>103</v>
      </c>
      <c r="C30" s="86" t="s">
        <v>121</v>
      </c>
      <c r="D30" s="87" t="s">
        <v>35</v>
      </c>
      <c r="E30" s="140">
        <v>500</v>
      </c>
      <c r="F30" s="65">
        <v>426</v>
      </c>
      <c r="G30" s="65">
        <v>85</v>
      </c>
      <c r="H30" s="125">
        <f t="shared" si="12"/>
        <v>19.953051643192488</v>
      </c>
      <c r="I30" s="65">
        <v>200</v>
      </c>
      <c r="J30" s="65">
        <v>200</v>
      </c>
      <c r="K30" s="65">
        <v>61</v>
      </c>
      <c r="L30" s="125">
        <f t="shared" si="13"/>
        <v>30.5</v>
      </c>
      <c r="M30" s="65">
        <v>5000</v>
      </c>
      <c r="N30" s="65">
        <v>6517</v>
      </c>
      <c r="O30" s="65">
        <v>6619</v>
      </c>
      <c r="P30" s="125">
        <f t="shared" si="2"/>
        <v>101.56513733312873</v>
      </c>
      <c r="Q30" s="65"/>
      <c r="R30" s="65"/>
      <c r="S30" s="65"/>
      <c r="T30" s="125"/>
      <c r="U30" s="65">
        <v>620</v>
      </c>
      <c r="V30" s="65">
        <v>2127</v>
      </c>
      <c r="W30" s="65">
        <v>266</v>
      </c>
      <c r="X30" s="125">
        <f aca="true" t="shared" si="15" ref="X30:X68">W30/V30*100</f>
        <v>12.505876821814763</v>
      </c>
      <c r="Y30" s="65">
        <v>41009</v>
      </c>
      <c r="Z30" s="65">
        <v>40994</v>
      </c>
      <c r="AA30" s="65">
        <v>1235</v>
      </c>
      <c r="AB30" s="125">
        <f t="shared" si="14"/>
        <v>3.012635995511538</v>
      </c>
      <c r="AC30" s="65"/>
      <c r="AD30" s="65"/>
      <c r="AE30" s="65">
        <v>448</v>
      </c>
      <c r="AF30" s="125"/>
      <c r="AG30" s="65"/>
      <c r="AH30" s="65"/>
      <c r="AI30" s="65"/>
      <c r="AJ30" s="125"/>
      <c r="AK30" s="65">
        <f t="shared" si="3"/>
        <v>47329</v>
      </c>
      <c r="AL30" s="65">
        <f t="shared" si="4"/>
        <v>50264</v>
      </c>
      <c r="AM30" s="65">
        <f t="shared" si="0"/>
        <v>8714</v>
      </c>
      <c r="AN30" s="125">
        <f t="shared" si="5"/>
        <v>17.33646347286328</v>
      </c>
      <c r="AO30" s="65"/>
      <c r="AP30" s="65"/>
      <c r="AQ30" s="65"/>
      <c r="AR30" s="125"/>
      <c r="AS30" s="65">
        <f t="shared" si="6"/>
        <v>47329</v>
      </c>
      <c r="AT30" s="65">
        <f t="shared" si="7"/>
        <v>50264</v>
      </c>
      <c r="AU30" s="65">
        <f t="shared" si="1"/>
        <v>8714</v>
      </c>
      <c r="AV30" s="97">
        <f t="shared" si="8"/>
        <v>17.33646347286328</v>
      </c>
      <c r="AW30" s="121"/>
    </row>
    <row r="31" spans="1:49" ht="12.75">
      <c r="A31" s="148" t="s">
        <v>45</v>
      </c>
      <c r="B31" s="106" t="s">
        <v>199</v>
      </c>
      <c r="C31" s="86" t="s">
        <v>200</v>
      </c>
      <c r="D31" s="87" t="s">
        <v>35</v>
      </c>
      <c r="E31" s="140"/>
      <c r="F31" s="65"/>
      <c r="G31" s="65">
        <v>342</v>
      </c>
      <c r="H31" s="125"/>
      <c r="I31" s="65"/>
      <c r="J31" s="65"/>
      <c r="K31" s="65">
        <v>55</v>
      </c>
      <c r="L31" s="125"/>
      <c r="M31" s="65"/>
      <c r="N31" s="65">
        <v>119</v>
      </c>
      <c r="O31" s="65">
        <v>103</v>
      </c>
      <c r="P31" s="125">
        <f t="shared" si="2"/>
        <v>86.5546218487395</v>
      </c>
      <c r="Q31" s="65"/>
      <c r="R31" s="65"/>
      <c r="S31" s="65"/>
      <c r="T31" s="125"/>
      <c r="U31" s="65"/>
      <c r="V31" s="65"/>
      <c r="W31" s="65"/>
      <c r="X31" s="125"/>
      <c r="Y31" s="65"/>
      <c r="Z31" s="65"/>
      <c r="AA31" s="65"/>
      <c r="AB31" s="125"/>
      <c r="AC31" s="65"/>
      <c r="AD31" s="65"/>
      <c r="AE31" s="65"/>
      <c r="AF31" s="125"/>
      <c r="AG31" s="65"/>
      <c r="AH31" s="65"/>
      <c r="AI31" s="65"/>
      <c r="AJ31" s="125"/>
      <c r="AK31" s="65">
        <f t="shared" si="3"/>
        <v>0</v>
      </c>
      <c r="AL31" s="65">
        <f t="shared" si="4"/>
        <v>119</v>
      </c>
      <c r="AM31" s="65">
        <f t="shared" si="0"/>
        <v>500</v>
      </c>
      <c r="AN31" s="125">
        <f t="shared" si="5"/>
        <v>420.1680672268908</v>
      </c>
      <c r="AO31" s="65"/>
      <c r="AP31" s="65"/>
      <c r="AQ31" s="65"/>
      <c r="AR31" s="125"/>
      <c r="AS31" s="65">
        <f t="shared" si="6"/>
        <v>0</v>
      </c>
      <c r="AT31" s="65">
        <f>SUM(AL31,AP31)</f>
        <v>119</v>
      </c>
      <c r="AU31" s="65">
        <f t="shared" si="1"/>
        <v>500</v>
      </c>
      <c r="AV31" s="97">
        <f t="shared" si="8"/>
        <v>420.1680672268908</v>
      </c>
      <c r="AW31" s="121"/>
    </row>
    <row r="32" spans="1:49" ht="12.75">
      <c r="A32" s="148" t="s">
        <v>46</v>
      </c>
      <c r="B32" s="106" t="s">
        <v>192</v>
      </c>
      <c r="C32" s="86" t="s">
        <v>196</v>
      </c>
      <c r="D32" s="87" t="s">
        <v>35</v>
      </c>
      <c r="E32" s="140">
        <v>780</v>
      </c>
      <c r="F32" s="65">
        <v>780</v>
      </c>
      <c r="G32" s="65"/>
      <c r="H32" s="125">
        <f t="shared" si="12"/>
        <v>0</v>
      </c>
      <c r="I32" s="65">
        <v>137</v>
      </c>
      <c r="J32" s="65">
        <v>137</v>
      </c>
      <c r="K32" s="65"/>
      <c r="L32" s="125"/>
      <c r="M32" s="65">
        <v>883</v>
      </c>
      <c r="N32" s="65">
        <v>1397</v>
      </c>
      <c r="O32" s="65">
        <v>1987</v>
      </c>
      <c r="P32" s="125">
        <f t="shared" si="2"/>
        <v>142.2333571939871</v>
      </c>
      <c r="Q32" s="65"/>
      <c r="R32" s="65"/>
      <c r="S32" s="65"/>
      <c r="T32" s="125"/>
      <c r="U32" s="65"/>
      <c r="V32" s="65"/>
      <c r="W32" s="65"/>
      <c r="X32" s="125"/>
      <c r="Y32" s="65"/>
      <c r="Z32" s="65"/>
      <c r="AA32" s="65"/>
      <c r="AB32" s="125"/>
      <c r="AC32" s="65"/>
      <c r="AD32" s="65"/>
      <c r="AE32" s="65"/>
      <c r="AF32" s="125"/>
      <c r="AG32" s="65"/>
      <c r="AH32" s="65"/>
      <c r="AI32" s="65"/>
      <c r="AJ32" s="125"/>
      <c r="AK32" s="65">
        <f t="shared" si="3"/>
        <v>1800</v>
      </c>
      <c r="AL32" s="65">
        <f t="shared" si="4"/>
        <v>2314</v>
      </c>
      <c r="AM32" s="65">
        <f t="shared" si="0"/>
        <v>1987</v>
      </c>
      <c r="AN32" s="125">
        <f t="shared" si="5"/>
        <v>85.8686257562662</v>
      </c>
      <c r="AO32" s="65"/>
      <c r="AP32" s="65"/>
      <c r="AQ32" s="65"/>
      <c r="AR32" s="125"/>
      <c r="AS32" s="65">
        <f t="shared" si="6"/>
        <v>1800</v>
      </c>
      <c r="AT32" s="65">
        <f>SUM(AL32,AP32)</f>
        <v>2314</v>
      </c>
      <c r="AU32" s="65">
        <f t="shared" si="1"/>
        <v>1987</v>
      </c>
      <c r="AV32" s="97">
        <f t="shared" si="8"/>
        <v>85.8686257562662</v>
      </c>
      <c r="AW32" s="121"/>
    </row>
    <row r="33" spans="1:52" ht="12.75">
      <c r="A33" s="148" t="s">
        <v>49</v>
      </c>
      <c r="B33" s="106" t="s">
        <v>105</v>
      </c>
      <c r="C33" s="88" t="s">
        <v>149</v>
      </c>
      <c r="D33" s="87" t="s">
        <v>195</v>
      </c>
      <c r="E33" s="140"/>
      <c r="F33" s="65"/>
      <c r="G33" s="65"/>
      <c r="H33" s="125"/>
      <c r="I33" s="65"/>
      <c r="J33" s="65"/>
      <c r="K33" s="65"/>
      <c r="L33" s="125"/>
      <c r="M33" s="65"/>
      <c r="N33" s="65"/>
      <c r="O33" s="65"/>
      <c r="P33" s="125"/>
      <c r="Q33" s="65"/>
      <c r="R33" s="65"/>
      <c r="S33" s="65"/>
      <c r="T33" s="125"/>
      <c r="U33" s="65">
        <v>406</v>
      </c>
      <c r="V33" s="65">
        <v>244</v>
      </c>
      <c r="W33" s="65">
        <v>50</v>
      </c>
      <c r="X33" s="125">
        <f t="shared" si="15"/>
        <v>20.491803278688526</v>
      </c>
      <c r="Y33" s="65"/>
      <c r="Z33" s="65"/>
      <c r="AA33" s="65"/>
      <c r="AB33" s="125"/>
      <c r="AC33" s="65"/>
      <c r="AD33" s="65"/>
      <c r="AE33" s="65"/>
      <c r="AF33" s="125"/>
      <c r="AG33" s="65"/>
      <c r="AH33" s="65"/>
      <c r="AI33" s="65"/>
      <c r="AJ33" s="125"/>
      <c r="AK33" s="65">
        <f t="shared" si="3"/>
        <v>406</v>
      </c>
      <c r="AL33" s="65">
        <f t="shared" si="4"/>
        <v>244</v>
      </c>
      <c r="AM33" s="65">
        <f t="shared" si="0"/>
        <v>50</v>
      </c>
      <c r="AN33" s="125">
        <f t="shared" si="5"/>
        <v>20.491803278688526</v>
      </c>
      <c r="AO33" s="65"/>
      <c r="AP33" s="65"/>
      <c r="AQ33" s="65"/>
      <c r="AR33" s="125"/>
      <c r="AS33" s="65">
        <f t="shared" si="6"/>
        <v>406</v>
      </c>
      <c r="AT33" s="65">
        <f t="shared" si="7"/>
        <v>244</v>
      </c>
      <c r="AU33" s="65">
        <f t="shared" si="1"/>
        <v>50</v>
      </c>
      <c r="AV33" s="97">
        <f t="shared" si="8"/>
        <v>20.491803278688526</v>
      </c>
      <c r="AW33" s="121"/>
      <c r="AZ33" s="57">
        <f>N33+J33+F33</f>
        <v>0</v>
      </c>
    </row>
    <row r="34" spans="1:49" ht="12.75">
      <c r="A34" s="148" t="s">
        <v>50</v>
      </c>
      <c r="B34" s="106" t="s">
        <v>212</v>
      </c>
      <c r="C34" s="88" t="s">
        <v>213</v>
      </c>
      <c r="D34" s="87" t="s">
        <v>35</v>
      </c>
      <c r="E34" s="140"/>
      <c r="F34" s="65"/>
      <c r="G34" s="65"/>
      <c r="H34" s="125"/>
      <c r="I34" s="65"/>
      <c r="J34" s="65"/>
      <c r="K34" s="65"/>
      <c r="L34" s="125"/>
      <c r="M34" s="65"/>
      <c r="N34" s="65">
        <v>219</v>
      </c>
      <c r="O34" s="65">
        <v>121</v>
      </c>
      <c r="P34" s="125">
        <f t="shared" si="2"/>
        <v>55.25114155251142</v>
      </c>
      <c r="Q34" s="65"/>
      <c r="R34" s="65"/>
      <c r="S34" s="65"/>
      <c r="T34" s="125"/>
      <c r="U34" s="65"/>
      <c r="V34" s="65"/>
      <c r="W34" s="65"/>
      <c r="X34" s="125"/>
      <c r="Y34" s="65"/>
      <c r="Z34" s="65"/>
      <c r="AA34" s="65"/>
      <c r="AB34" s="125"/>
      <c r="AC34" s="65"/>
      <c r="AD34" s="65"/>
      <c r="AE34" s="65"/>
      <c r="AF34" s="125"/>
      <c r="AG34" s="65"/>
      <c r="AH34" s="65"/>
      <c r="AI34" s="65"/>
      <c r="AJ34" s="125"/>
      <c r="AK34" s="65">
        <f t="shared" si="3"/>
        <v>0</v>
      </c>
      <c r="AL34" s="65">
        <f t="shared" si="4"/>
        <v>219</v>
      </c>
      <c r="AM34" s="65">
        <f t="shared" si="0"/>
        <v>121</v>
      </c>
      <c r="AN34" s="125">
        <f t="shared" si="5"/>
        <v>55.25114155251142</v>
      </c>
      <c r="AO34" s="65"/>
      <c r="AP34" s="65"/>
      <c r="AQ34" s="65"/>
      <c r="AR34" s="125"/>
      <c r="AS34" s="65">
        <f t="shared" si="6"/>
        <v>0</v>
      </c>
      <c r="AT34" s="65">
        <f t="shared" si="7"/>
        <v>219</v>
      </c>
      <c r="AU34" s="65">
        <f t="shared" si="1"/>
        <v>121</v>
      </c>
      <c r="AV34" s="97">
        <f t="shared" si="8"/>
        <v>55.25114155251142</v>
      </c>
      <c r="AW34" s="121"/>
    </row>
    <row r="35" spans="1:49" ht="12.75">
      <c r="A35" s="148" t="s">
        <v>51</v>
      </c>
      <c r="B35" s="106" t="s">
        <v>191</v>
      </c>
      <c r="C35" s="88" t="s">
        <v>197</v>
      </c>
      <c r="D35" s="87" t="s">
        <v>35</v>
      </c>
      <c r="E35" s="140"/>
      <c r="F35" s="65"/>
      <c r="G35" s="65"/>
      <c r="H35" s="125"/>
      <c r="I35" s="65"/>
      <c r="J35" s="65"/>
      <c r="K35" s="65"/>
      <c r="L35" s="125"/>
      <c r="M35" s="65"/>
      <c r="N35" s="65"/>
      <c r="O35" s="65"/>
      <c r="P35" s="125"/>
      <c r="Q35" s="65"/>
      <c r="R35" s="65">
        <v>201</v>
      </c>
      <c r="S35" s="65">
        <v>201</v>
      </c>
      <c r="T35" s="125">
        <f aca="true" t="shared" si="16" ref="T35:T68">S35/R35*100</f>
        <v>100</v>
      </c>
      <c r="U35" s="65"/>
      <c r="V35" s="65"/>
      <c r="W35" s="65"/>
      <c r="X35" s="125"/>
      <c r="Y35" s="65"/>
      <c r="Z35" s="65"/>
      <c r="AA35" s="65"/>
      <c r="AB35" s="125"/>
      <c r="AC35" s="65"/>
      <c r="AD35" s="65"/>
      <c r="AE35" s="65"/>
      <c r="AF35" s="125"/>
      <c r="AG35" s="65"/>
      <c r="AH35" s="65"/>
      <c r="AI35" s="65"/>
      <c r="AJ35" s="125"/>
      <c r="AK35" s="65">
        <f t="shared" si="3"/>
        <v>0</v>
      </c>
      <c r="AL35" s="65">
        <f t="shared" si="4"/>
        <v>201</v>
      </c>
      <c r="AM35" s="65">
        <f t="shared" si="0"/>
        <v>201</v>
      </c>
      <c r="AN35" s="125">
        <f t="shared" si="5"/>
        <v>100</v>
      </c>
      <c r="AO35" s="65"/>
      <c r="AP35" s="65"/>
      <c r="AQ35" s="65"/>
      <c r="AR35" s="125"/>
      <c r="AS35" s="65">
        <f t="shared" si="6"/>
        <v>0</v>
      </c>
      <c r="AT35" s="65">
        <f t="shared" si="7"/>
        <v>201</v>
      </c>
      <c r="AU35" s="65">
        <f t="shared" si="1"/>
        <v>201</v>
      </c>
      <c r="AV35" s="97">
        <f t="shared" si="8"/>
        <v>100</v>
      </c>
      <c r="AW35" s="121"/>
    </row>
    <row r="36" spans="1:49" ht="12.75">
      <c r="A36" s="148" t="s">
        <v>52</v>
      </c>
      <c r="B36" s="106" t="s">
        <v>151</v>
      </c>
      <c r="C36" s="88" t="s">
        <v>153</v>
      </c>
      <c r="D36" s="87" t="s">
        <v>35</v>
      </c>
      <c r="E36" s="140"/>
      <c r="F36" s="65"/>
      <c r="G36" s="65"/>
      <c r="H36" s="125"/>
      <c r="I36" s="65"/>
      <c r="J36" s="65"/>
      <c r="K36" s="65"/>
      <c r="L36" s="125"/>
      <c r="M36" s="65">
        <v>1510</v>
      </c>
      <c r="N36" s="65">
        <v>1694</v>
      </c>
      <c r="O36" s="65">
        <v>1199</v>
      </c>
      <c r="P36" s="125">
        <f t="shared" si="2"/>
        <v>70.77922077922078</v>
      </c>
      <c r="Q36" s="65"/>
      <c r="R36" s="65"/>
      <c r="S36" s="65"/>
      <c r="T36" s="125"/>
      <c r="U36" s="65"/>
      <c r="V36" s="65"/>
      <c r="W36" s="65"/>
      <c r="X36" s="125"/>
      <c r="Y36" s="65"/>
      <c r="Z36" s="65"/>
      <c r="AA36" s="65">
        <v>7</v>
      </c>
      <c r="AB36" s="125"/>
      <c r="AC36" s="65"/>
      <c r="AD36" s="65"/>
      <c r="AE36" s="65"/>
      <c r="AF36" s="125"/>
      <c r="AG36" s="65"/>
      <c r="AH36" s="65"/>
      <c r="AI36" s="65"/>
      <c r="AJ36" s="125"/>
      <c r="AK36" s="65">
        <f t="shared" si="3"/>
        <v>1510</v>
      </c>
      <c r="AL36" s="65">
        <f t="shared" si="4"/>
        <v>1694</v>
      </c>
      <c r="AM36" s="65">
        <f t="shared" si="0"/>
        <v>1206</v>
      </c>
      <c r="AN36" s="125">
        <f t="shared" si="5"/>
        <v>71.19244391971665</v>
      </c>
      <c r="AO36" s="65"/>
      <c r="AP36" s="65"/>
      <c r="AQ36" s="65"/>
      <c r="AR36" s="125"/>
      <c r="AS36" s="65">
        <f t="shared" si="6"/>
        <v>1510</v>
      </c>
      <c r="AT36" s="65">
        <f t="shared" si="7"/>
        <v>1694</v>
      </c>
      <c r="AU36" s="65">
        <f t="shared" si="1"/>
        <v>1206</v>
      </c>
      <c r="AV36" s="97">
        <f t="shared" si="8"/>
        <v>71.19244391971665</v>
      </c>
      <c r="AW36" s="121"/>
    </row>
    <row r="37" spans="1:54" ht="12.75">
      <c r="A37" s="148" t="s">
        <v>53</v>
      </c>
      <c r="B37" s="106" t="s">
        <v>156</v>
      </c>
      <c r="C37" s="86" t="s">
        <v>157</v>
      </c>
      <c r="D37" s="87" t="s">
        <v>122</v>
      </c>
      <c r="E37" s="140">
        <v>5104</v>
      </c>
      <c r="F37" s="65">
        <v>5577</v>
      </c>
      <c r="G37" s="65">
        <v>5149</v>
      </c>
      <c r="H37" s="125">
        <f t="shared" si="12"/>
        <v>92.32562309485385</v>
      </c>
      <c r="I37" s="65">
        <v>996</v>
      </c>
      <c r="J37" s="65">
        <v>1092</v>
      </c>
      <c r="K37" s="65">
        <v>951</v>
      </c>
      <c r="L37" s="125">
        <f t="shared" si="13"/>
        <v>87.08791208791209</v>
      </c>
      <c r="M37" s="65">
        <v>200</v>
      </c>
      <c r="N37" s="65">
        <v>200</v>
      </c>
      <c r="O37" s="65">
        <v>138</v>
      </c>
      <c r="P37" s="125">
        <f t="shared" si="2"/>
        <v>69</v>
      </c>
      <c r="Q37" s="65"/>
      <c r="R37" s="65"/>
      <c r="S37" s="65"/>
      <c r="T37" s="125"/>
      <c r="U37" s="65"/>
      <c r="V37" s="65"/>
      <c r="W37" s="65"/>
      <c r="X37" s="125"/>
      <c r="Y37" s="65"/>
      <c r="Z37" s="65"/>
      <c r="AA37" s="65">
        <v>16</v>
      </c>
      <c r="AB37" s="125"/>
      <c r="AC37" s="65"/>
      <c r="AD37" s="65"/>
      <c r="AE37" s="65"/>
      <c r="AF37" s="125"/>
      <c r="AG37" s="65"/>
      <c r="AH37" s="65"/>
      <c r="AI37" s="65"/>
      <c r="AJ37" s="125"/>
      <c r="AK37" s="65">
        <f t="shared" si="3"/>
        <v>6300</v>
      </c>
      <c r="AL37" s="65">
        <f t="shared" si="4"/>
        <v>6869</v>
      </c>
      <c r="AM37" s="65">
        <f t="shared" si="0"/>
        <v>6254</v>
      </c>
      <c r="AN37" s="125">
        <f t="shared" si="5"/>
        <v>91.046731693114</v>
      </c>
      <c r="AO37" s="65"/>
      <c r="AP37" s="65"/>
      <c r="AQ37" s="65"/>
      <c r="AR37" s="125"/>
      <c r="AS37" s="65">
        <f t="shared" si="6"/>
        <v>6300</v>
      </c>
      <c r="AT37" s="65">
        <f t="shared" si="7"/>
        <v>6869</v>
      </c>
      <c r="AU37" s="65">
        <f t="shared" si="1"/>
        <v>6254</v>
      </c>
      <c r="AV37" s="97">
        <f t="shared" si="8"/>
        <v>91.046731693114</v>
      </c>
      <c r="AW37" s="121"/>
      <c r="AZ37" s="57">
        <f>F37+J37</f>
        <v>6669</v>
      </c>
      <c r="BB37" s="57">
        <f>N37</f>
        <v>200</v>
      </c>
    </row>
    <row r="38" spans="1:54" ht="12.75">
      <c r="A38" s="148" t="s">
        <v>54</v>
      </c>
      <c r="B38" s="106" t="s">
        <v>150</v>
      </c>
      <c r="C38" s="88" t="s">
        <v>152</v>
      </c>
      <c r="D38" s="87" t="s">
        <v>122</v>
      </c>
      <c r="E38" s="140">
        <v>2260</v>
      </c>
      <c r="F38" s="65">
        <v>2437</v>
      </c>
      <c r="G38" s="65">
        <v>1965</v>
      </c>
      <c r="H38" s="125">
        <f t="shared" si="12"/>
        <v>80.63192449733279</v>
      </c>
      <c r="I38" s="65">
        <v>440</v>
      </c>
      <c r="J38" s="65">
        <v>474</v>
      </c>
      <c r="K38" s="65">
        <v>389</v>
      </c>
      <c r="L38" s="125">
        <f t="shared" si="13"/>
        <v>82.0675105485232</v>
      </c>
      <c r="M38" s="65">
        <v>1500</v>
      </c>
      <c r="N38" s="65">
        <v>1625</v>
      </c>
      <c r="O38" s="65">
        <v>1274</v>
      </c>
      <c r="P38" s="125">
        <f t="shared" si="2"/>
        <v>78.4</v>
      </c>
      <c r="Q38" s="65"/>
      <c r="R38" s="65"/>
      <c r="S38" s="65"/>
      <c r="T38" s="125"/>
      <c r="U38" s="65"/>
      <c r="V38" s="65"/>
      <c r="W38" s="65"/>
      <c r="X38" s="125"/>
      <c r="Y38" s="65"/>
      <c r="Z38" s="65">
        <v>32</v>
      </c>
      <c r="AA38" s="65">
        <v>163</v>
      </c>
      <c r="AB38" s="125"/>
      <c r="AC38" s="65"/>
      <c r="AD38" s="65"/>
      <c r="AE38" s="65"/>
      <c r="AF38" s="125"/>
      <c r="AG38" s="65"/>
      <c r="AH38" s="65"/>
      <c r="AI38" s="65"/>
      <c r="AJ38" s="125"/>
      <c r="AK38" s="65">
        <f t="shared" si="3"/>
        <v>4200</v>
      </c>
      <c r="AL38" s="65">
        <f t="shared" si="4"/>
        <v>4568</v>
      </c>
      <c r="AM38" s="65">
        <f t="shared" si="0"/>
        <v>3791</v>
      </c>
      <c r="AN38" s="125">
        <f t="shared" si="5"/>
        <v>82.99036777583187</v>
      </c>
      <c r="AO38" s="65"/>
      <c r="AP38" s="65"/>
      <c r="AQ38" s="65"/>
      <c r="AR38" s="125"/>
      <c r="AS38" s="65">
        <f t="shared" si="6"/>
        <v>4200</v>
      </c>
      <c r="AT38" s="65">
        <f t="shared" si="7"/>
        <v>4568</v>
      </c>
      <c r="AU38" s="65">
        <f t="shared" si="1"/>
        <v>3791</v>
      </c>
      <c r="AV38" s="97">
        <f t="shared" si="8"/>
        <v>82.99036777583187</v>
      </c>
      <c r="AW38" s="103">
        <v>1</v>
      </c>
      <c r="AZ38" s="57">
        <f>F38+J38</f>
        <v>2911</v>
      </c>
      <c r="BB38" s="57">
        <f>N38+J38+F38</f>
        <v>4536</v>
      </c>
    </row>
    <row r="39" spans="1:49" ht="12.75">
      <c r="A39" s="148" t="s">
        <v>55</v>
      </c>
      <c r="B39" s="106" t="s">
        <v>148</v>
      </c>
      <c r="C39" s="88" t="s">
        <v>205</v>
      </c>
      <c r="D39" s="87" t="s">
        <v>35</v>
      </c>
      <c r="E39" s="140"/>
      <c r="F39" s="65"/>
      <c r="G39" s="65"/>
      <c r="H39" s="125"/>
      <c r="I39" s="65"/>
      <c r="J39" s="65"/>
      <c r="K39" s="65"/>
      <c r="L39" s="125"/>
      <c r="M39" s="65"/>
      <c r="N39" s="65">
        <v>35</v>
      </c>
      <c r="O39" s="65">
        <v>686</v>
      </c>
      <c r="P39" s="125">
        <f t="shared" si="2"/>
        <v>1960.0000000000002</v>
      </c>
      <c r="Q39" s="65">
        <v>800</v>
      </c>
      <c r="R39" s="65">
        <v>1800</v>
      </c>
      <c r="S39" s="65">
        <v>1054</v>
      </c>
      <c r="T39" s="125">
        <f t="shared" si="16"/>
        <v>58.55555555555556</v>
      </c>
      <c r="U39" s="65"/>
      <c r="V39" s="65"/>
      <c r="W39" s="65"/>
      <c r="X39" s="125"/>
      <c r="Y39" s="65"/>
      <c r="Z39" s="65"/>
      <c r="AA39" s="65"/>
      <c r="AB39" s="125"/>
      <c r="AC39" s="65"/>
      <c r="AD39" s="65"/>
      <c r="AE39" s="65"/>
      <c r="AF39" s="125"/>
      <c r="AG39" s="65"/>
      <c r="AH39" s="65"/>
      <c r="AI39" s="65"/>
      <c r="AJ39" s="125"/>
      <c r="AK39" s="65">
        <f t="shared" si="3"/>
        <v>800</v>
      </c>
      <c r="AL39" s="65">
        <f t="shared" si="4"/>
        <v>1835</v>
      </c>
      <c r="AM39" s="65">
        <f t="shared" si="0"/>
        <v>1740</v>
      </c>
      <c r="AN39" s="125">
        <f t="shared" si="5"/>
        <v>94.82288828337875</v>
      </c>
      <c r="AO39" s="65"/>
      <c r="AP39" s="65"/>
      <c r="AQ39" s="65"/>
      <c r="AR39" s="125"/>
      <c r="AS39" s="65">
        <f t="shared" si="6"/>
        <v>800</v>
      </c>
      <c r="AT39" s="65">
        <f t="shared" si="7"/>
        <v>1835</v>
      </c>
      <c r="AU39" s="65">
        <f t="shared" si="1"/>
        <v>1740</v>
      </c>
      <c r="AV39" s="97">
        <f t="shared" si="8"/>
        <v>94.82288828337875</v>
      </c>
      <c r="AW39" s="121"/>
    </row>
    <row r="40" spans="1:49" ht="13.5" thickBot="1">
      <c r="A40" s="148" t="s">
        <v>56</v>
      </c>
      <c r="B40" s="106" t="s">
        <v>143</v>
      </c>
      <c r="C40" s="88" t="s">
        <v>214</v>
      </c>
      <c r="D40" s="87" t="s">
        <v>35</v>
      </c>
      <c r="E40" s="140"/>
      <c r="F40" s="65"/>
      <c r="G40" s="65"/>
      <c r="H40" s="125"/>
      <c r="I40" s="65"/>
      <c r="J40" s="65"/>
      <c r="K40" s="65"/>
      <c r="L40" s="125"/>
      <c r="M40" s="65">
        <v>218</v>
      </c>
      <c r="N40" s="65">
        <v>218</v>
      </c>
      <c r="O40" s="65">
        <v>218</v>
      </c>
      <c r="P40" s="125">
        <f t="shared" si="2"/>
        <v>100</v>
      </c>
      <c r="Q40" s="65"/>
      <c r="R40" s="65"/>
      <c r="S40" s="65"/>
      <c r="T40" s="125"/>
      <c r="U40" s="65"/>
      <c r="V40" s="65"/>
      <c r="W40" s="65"/>
      <c r="X40" s="125"/>
      <c r="Y40" s="65"/>
      <c r="Z40" s="65"/>
      <c r="AA40" s="65"/>
      <c r="AB40" s="125"/>
      <c r="AC40" s="65"/>
      <c r="AD40" s="65"/>
      <c r="AE40" s="65"/>
      <c r="AF40" s="125"/>
      <c r="AG40" s="65"/>
      <c r="AH40" s="65"/>
      <c r="AI40" s="65"/>
      <c r="AJ40" s="125"/>
      <c r="AK40" s="65">
        <f t="shared" si="3"/>
        <v>218</v>
      </c>
      <c r="AL40" s="65">
        <f t="shared" si="4"/>
        <v>218</v>
      </c>
      <c r="AM40" s="65">
        <f t="shared" si="0"/>
        <v>218</v>
      </c>
      <c r="AN40" s="125">
        <f t="shared" si="5"/>
        <v>100</v>
      </c>
      <c r="AO40" s="65">
        <v>1038</v>
      </c>
      <c r="AP40" s="65">
        <v>1038</v>
      </c>
      <c r="AQ40" s="65">
        <v>1038</v>
      </c>
      <c r="AR40" s="125">
        <f t="shared" si="9"/>
        <v>100</v>
      </c>
      <c r="AS40" s="65">
        <f t="shared" si="6"/>
        <v>1256</v>
      </c>
      <c r="AT40" s="65">
        <f t="shared" si="7"/>
        <v>1256</v>
      </c>
      <c r="AU40" s="65">
        <f>SUM(AM40,AQ40)</f>
        <v>1256</v>
      </c>
      <c r="AV40" s="97">
        <f t="shared" si="8"/>
        <v>100</v>
      </c>
      <c r="AW40" s="121"/>
    </row>
    <row r="41" spans="1:48" ht="13.5" hidden="1" thickBot="1">
      <c r="A41" s="148"/>
      <c r="B41" s="106"/>
      <c r="C41" s="88"/>
      <c r="D41" s="87"/>
      <c r="E41" s="87"/>
      <c r="F41" s="65"/>
      <c r="G41" s="65"/>
      <c r="H41" s="125" t="e">
        <f t="shared" si="12"/>
        <v>#DIV/0!</v>
      </c>
      <c r="I41" s="65"/>
      <c r="J41" s="65"/>
      <c r="K41" s="65"/>
      <c r="L41" s="125" t="e">
        <f t="shared" si="13"/>
        <v>#DIV/0!</v>
      </c>
      <c r="M41" s="65"/>
      <c r="N41" s="65"/>
      <c r="O41" s="65"/>
      <c r="P41" s="125" t="e">
        <f t="shared" si="2"/>
        <v>#DIV/0!</v>
      </c>
      <c r="Q41" s="65"/>
      <c r="R41" s="65"/>
      <c r="S41" s="65"/>
      <c r="T41" s="125" t="e">
        <f t="shared" si="16"/>
        <v>#DIV/0!</v>
      </c>
      <c r="U41" s="65"/>
      <c r="V41" s="65"/>
      <c r="W41" s="65"/>
      <c r="X41" s="125" t="e">
        <f t="shared" si="15"/>
        <v>#DIV/0!</v>
      </c>
      <c r="Y41" s="65"/>
      <c r="Z41" s="65"/>
      <c r="AA41" s="65"/>
      <c r="AB41" s="125" t="e">
        <f t="shared" si="14"/>
        <v>#DIV/0!</v>
      </c>
      <c r="AC41" s="65"/>
      <c r="AD41" s="65"/>
      <c r="AE41" s="65"/>
      <c r="AF41" s="125" t="e">
        <f aca="true" t="shared" si="17" ref="AF41:AF68">AE41/AD41*100</f>
        <v>#DIV/0!</v>
      </c>
      <c r="AG41" s="65"/>
      <c r="AH41" s="65"/>
      <c r="AI41" s="65"/>
      <c r="AJ41" s="125" t="e">
        <f aca="true" t="shared" si="18" ref="AJ41:AJ66">AI41/AH41*100</f>
        <v>#DIV/0!</v>
      </c>
      <c r="AK41" s="65"/>
      <c r="AL41" s="65"/>
      <c r="AM41" s="65"/>
      <c r="AN41" s="125" t="e">
        <f t="shared" si="5"/>
        <v>#DIV/0!</v>
      </c>
      <c r="AO41" s="65"/>
      <c r="AP41" s="65"/>
      <c r="AQ41" s="65"/>
      <c r="AR41" s="125" t="e">
        <f t="shared" si="9"/>
        <v>#DIV/0!</v>
      </c>
      <c r="AS41" s="65"/>
      <c r="AT41" s="65"/>
      <c r="AU41" s="65"/>
      <c r="AV41" s="97" t="e">
        <f t="shared" si="8"/>
        <v>#DIV/0!</v>
      </c>
    </row>
    <row r="42" spans="1:48" ht="13.5" hidden="1" thickBot="1">
      <c r="A42" s="148"/>
      <c r="B42" s="106"/>
      <c r="C42" s="88"/>
      <c r="D42" s="87"/>
      <c r="E42" s="87"/>
      <c r="F42" s="65"/>
      <c r="G42" s="65"/>
      <c r="H42" s="125" t="e">
        <f t="shared" si="12"/>
        <v>#DIV/0!</v>
      </c>
      <c r="I42" s="65"/>
      <c r="J42" s="65"/>
      <c r="K42" s="65"/>
      <c r="L42" s="125" t="e">
        <f t="shared" si="13"/>
        <v>#DIV/0!</v>
      </c>
      <c r="M42" s="65"/>
      <c r="N42" s="65"/>
      <c r="O42" s="65"/>
      <c r="P42" s="125" t="e">
        <f t="shared" si="2"/>
        <v>#DIV/0!</v>
      </c>
      <c r="Q42" s="65"/>
      <c r="R42" s="65"/>
      <c r="S42" s="65"/>
      <c r="T42" s="125" t="e">
        <f t="shared" si="16"/>
        <v>#DIV/0!</v>
      </c>
      <c r="U42" s="65"/>
      <c r="V42" s="65"/>
      <c r="W42" s="65"/>
      <c r="X42" s="125" t="e">
        <f t="shared" si="15"/>
        <v>#DIV/0!</v>
      </c>
      <c r="Y42" s="65"/>
      <c r="Z42" s="65"/>
      <c r="AA42" s="65"/>
      <c r="AB42" s="125" t="e">
        <f t="shared" si="14"/>
        <v>#DIV/0!</v>
      </c>
      <c r="AC42" s="65"/>
      <c r="AD42" s="65"/>
      <c r="AE42" s="65"/>
      <c r="AF42" s="125" t="e">
        <f t="shared" si="17"/>
        <v>#DIV/0!</v>
      </c>
      <c r="AG42" s="65"/>
      <c r="AH42" s="65"/>
      <c r="AI42" s="65"/>
      <c r="AJ42" s="125" t="e">
        <f t="shared" si="18"/>
        <v>#DIV/0!</v>
      </c>
      <c r="AK42" s="65"/>
      <c r="AL42" s="65"/>
      <c r="AM42" s="65"/>
      <c r="AN42" s="125" t="e">
        <f t="shared" si="5"/>
        <v>#DIV/0!</v>
      </c>
      <c r="AO42" s="65"/>
      <c r="AP42" s="65"/>
      <c r="AQ42" s="65"/>
      <c r="AR42" s="125" t="e">
        <f t="shared" si="9"/>
        <v>#DIV/0!</v>
      </c>
      <c r="AS42" s="65"/>
      <c r="AT42" s="65"/>
      <c r="AU42" s="65"/>
      <c r="AV42" s="97" t="e">
        <f t="shared" si="8"/>
        <v>#DIV/0!</v>
      </c>
    </row>
    <row r="43" spans="1:48" ht="13.5" hidden="1" thickBot="1">
      <c r="A43" s="148"/>
      <c r="B43" s="106"/>
      <c r="C43" s="88"/>
      <c r="D43" s="87"/>
      <c r="E43" s="87"/>
      <c r="F43" s="65"/>
      <c r="G43" s="65"/>
      <c r="H43" s="125" t="e">
        <f t="shared" si="12"/>
        <v>#DIV/0!</v>
      </c>
      <c r="I43" s="65"/>
      <c r="J43" s="65"/>
      <c r="K43" s="65"/>
      <c r="L43" s="125" t="e">
        <f t="shared" si="13"/>
        <v>#DIV/0!</v>
      </c>
      <c r="M43" s="65"/>
      <c r="N43" s="65"/>
      <c r="O43" s="65"/>
      <c r="P43" s="125" t="e">
        <f t="shared" si="2"/>
        <v>#DIV/0!</v>
      </c>
      <c r="Q43" s="65"/>
      <c r="R43" s="65"/>
      <c r="S43" s="65"/>
      <c r="T43" s="125" t="e">
        <f t="shared" si="16"/>
        <v>#DIV/0!</v>
      </c>
      <c r="U43" s="65"/>
      <c r="V43" s="65"/>
      <c r="W43" s="65"/>
      <c r="X43" s="125" t="e">
        <f t="shared" si="15"/>
        <v>#DIV/0!</v>
      </c>
      <c r="Y43" s="65"/>
      <c r="Z43" s="65"/>
      <c r="AA43" s="65"/>
      <c r="AB43" s="125" t="e">
        <f t="shared" si="14"/>
        <v>#DIV/0!</v>
      </c>
      <c r="AC43" s="65"/>
      <c r="AD43" s="65"/>
      <c r="AE43" s="65"/>
      <c r="AF43" s="125" t="e">
        <f t="shared" si="17"/>
        <v>#DIV/0!</v>
      </c>
      <c r="AG43" s="65"/>
      <c r="AH43" s="65"/>
      <c r="AI43" s="65"/>
      <c r="AJ43" s="125" t="e">
        <f t="shared" si="18"/>
        <v>#DIV/0!</v>
      </c>
      <c r="AK43" s="65"/>
      <c r="AL43" s="65"/>
      <c r="AM43" s="65"/>
      <c r="AN43" s="125" t="e">
        <f t="shared" si="5"/>
        <v>#DIV/0!</v>
      </c>
      <c r="AO43" s="65"/>
      <c r="AP43" s="65"/>
      <c r="AQ43" s="65"/>
      <c r="AR43" s="125" t="e">
        <f t="shared" si="9"/>
        <v>#DIV/0!</v>
      </c>
      <c r="AS43" s="65"/>
      <c r="AT43" s="65"/>
      <c r="AU43" s="65"/>
      <c r="AV43" s="97" t="e">
        <f t="shared" si="8"/>
        <v>#DIV/0!</v>
      </c>
    </row>
    <row r="44" spans="1:48" ht="13.5" hidden="1" thickBot="1">
      <c r="A44" s="148"/>
      <c r="B44" s="106"/>
      <c r="C44" s="88"/>
      <c r="D44" s="87"/>
      <c r="E44" s="87"/>
      <c r="F44" s="65"/>
      <c r="G44" s="65"/>
      <c r="H44" s="125" t="e">
        <f t="shared" si="12"/>
        <v>#DIV/0!</v>
      </c>
      <c r="I44" s="65"/>
      <c r="J44" s="65"/>
      <c r="K44" s="65"/>
      <c r="L44" s="125" t="e">
        <f t="shared" si="13"/>
        <v>#DIV/0!</v>
      </c>
      <c r="M44" s="65"/>
      <c r="N44" s="65"/>
      <c r="O44" s="65"/>
      <c r="P44" s="125" t="e">
        <f t="shared" si="2"/>
        <v>#DIV/0!</v>
      </c>
      <c r="Q44" s="65"/>
      <c r="R44" s="65"/>
      <c r="S44" s="65"/>
      <c r="T44" s="125" t="e">
        <f t="shared" si="16"/>
        <v>#DIV/0!</v>
      </c>
      <c r="U44" s="65"/>
      <c r="V44" s="65"/>
      <c r="W44" s="65"/>
      <c r="X44" s="125" t="e">
        <f t="shared" si="15"/>
        <v>#DIV/0!</v>
      </c>
      <c r="Y44" s="65"/>
      <c r="Z44" s="65"/>
      <c r="AA44" s="65"/>
      <c r="AB44" s="125" t="e">
        <f t="shared" si="14"/>
        <v>#DIV/0!</v>
      </c>
      <c r="AC44" s="65"/>
      <c r="AD44" s="65"/>
      <c r="AE44" s="65"/>
      <c r="AF44" s="125" t="e">
        <f t="shared" si="17"/>
        <v>#DIV/0!</v>
      </c>
      <c r="AG44" s="65"/>
      <c r="AH44" s="65"/>
      <c r="AI44" s="65"/>
      <c r="AJ44" s="125" t="e">
        <f t="shared" si="18"/>
        <v>#DIV/0!</v>
      </c>
      <c r="AK44" s="65"/>
      <c r="AL44" s="65"/>
      <c r="AM44" s="65"/>
      <c r="AN44" s="125" t="e">
        <f t="shared" si="5"/>
        <v>#DIV/0!</v>
      </c>
      <c r="AO44" s="65"/>
      <c r="AP44" s="65"/>
      <c r="AQ44" s="65"/>
      <c r="AR44" s="125" t="e">
        <f t="shared" si="9"/>
        <v>#DIV/0!</v>
      </c>
      <c r="AS44" s="65"/>
      <c r="AT44" s="65"/>
      <c r="AU44" s="65"/>
      <c r="AV44" s="97" t="e">
        <f t="shared" si="8"/>
        <v>#DIV/0!</v>
      </c>
    </row>
    <row r="45" spans="1:48" ht="13.5" hidden="1" thickBot="1">
      <c r="A45" s="148"/>
      <c r="B45" s="106"/>
      <c r="C45" s="88"/>
      <c r="D45" s="87"/>
      <c r="E45" s="87"/>
      <c r="F45" s="65"/>
      <c r="G45" s="65"/>
      <c r="H45" s="125" t="e">
        <f t="shared" si="12"/>
        <v>#DIV/0!</v>
      </c>
      <c r="I45" s="65"/>
      <c r="J45" s="65"/>
      <c r="K45" s="65"/>
      <c r="L45" s="125" t="e">
        <f t="shared" si="13"/>
        <v>#DIV/0!</v>
      </c>
      <c r="M45" s="65"/>
      <c r="N45" s="65"/>
      <c r="O45" s="65"/>
      <c r="P45" s="125" t="e">
        <f t="shared" si="2"/>
        <v>#DIV/0!</v>
      </c>
      <c r="Q45" s="65"/>
      <c r="R45" s="65"/>
      <c r="S45" s="65"/>
      <c r="T45" s="125" t="e">
        <f t="shared" si="16"/>
        <v>#DIV/0!</v>
      </c>
      <c r="U45" s="65"/>
      <c r="V45" s="65"/>
      <c r="W45" s="65"/>
      <c r="X45" s="125" t="e">
        <f t="shared" si="15"/>
        <v>#DIV/0!</v>
      </c>
      <c r="Y45" s="65"/>
      <c r="Z45" s="65"/>
      <c r="AA45" s="65"/>
      <c r="AB45" s="125" t="e">
        <f t="shared" si="14"/>
        <v>#DIV/0!</v>
      </c>
      <c r="AC45" s="65"/>
      <c r="AD45" s="65"/>
      <c r="AE45" s="65"/>
      <c r="AF45" s="125" t="e">
        <f t="shared" si="17"/>
        <v>#DIV/0!</v>
      </c>
      <c r="AG45" s="65"/>
      <c r="AH45" s="65"/>
      <c r="AI45" s="65"/>
      <c r="AJ45" s="125" t="e">
        <f t="shared" si="18"/>
        <v>#DIV/0!</v>
      </c>
      <c r="AK45" s="65"/>
      <c r="AL45" s="65"/>
      <c r="AM45" s="65"/>
      <c r="AN45" s="125" t="e">
        <f t="shared" si="5"/>
        <v>#DIV/0!</v>
      </c>
      <c r="AO45" s="65"/>
      <c r="AP45" s="65"/>
      <c r="AQ45" s="65"/>
      <c r="AR45" s="125" t="e">
        <f t="shared" si="9"/>
        <v>#DIV/0!</v>
      </c>
      <c r="AS45" s="65"/>
      <c r="AT45" s="65"/>
      <c r="AU45" s="65"/>
      <c r="AV45" s="97" t="e">
        <f t="shared" si="8"/>
        <v>#DIV/0!</v>
      </c>
    </row>
    <row r="46" spans="1:48" ht="13.5" hidden="1" thickBot="1">
      <c r="A46" s="148"/>
      <c r="B46" s="106"/>
      <c r="C46" s="88"/>
      <c r="D46" s="87"/>
      <c r="E46" s="87"/>
      <c r="F46" s="65"/>
      <c r="G46" s="65"/>
      <c r="H46" s="125" t="e">
        <f t="shared" si="12"/>
        <v>#DIV/0!</v>
      </c>
      <c r="I46" s="65"/>
      <c r="J46" s="65"/>
      <c r="K46" s="65"/>
      <c r="L46" s="125" t="e">
        <f t="shared" si="13"/>
        <v>#DIV/0!</v>
      </c>
      <c r="M46" s="65"/>
      <c r="N46" s="65"/>
      <c r="O46" s="65"/>
      <c r="P46" s="125" t="e">
        <f t="shared" si="2"/>
        <v>#DIV/0!</v>
      </c>
      <c r="Q46" s="65"/>
      <c r="R46" s="65"/>
      <c r="S46" s="65"/>
      <c r="T46" s="125" t="e">
        <f t="shared" si="16"/>
        <v>#DIV/0!</v>
      </c>
      <c r="U46" s="65"/>
      <c r="V46" s="65"/>
      <c r="W46" s="65"/>
      <c r="X46" s="125" t="e">
        <f t="shared" si="15"/>
        <v>#DIV/0!</v>
      </c>
      <c r="Y46" s="65"/>
      <c r="Z46" s="65"/>
      <c r="AA46" s="65"/>
      <c r="AB46" s="125" t="e">
        <f t="shared" si="14"/>
        <v>#DIV/0!</v>
      </c>
      <c r="AC46" s="65"/>
      <c r="AD46" s="65"/>
      <c r="AE46" s="65"/>
      <c r="AF46" s="125" t="e">
        <f t="shared" si="17"/>
        <v>#DIV/0!</v>
      </c>
      <c r="AG46" s="65"/>
      <c r="AH46" s="65"/>
      <c r="AI46" s="65"/>
      <c r="AJ46" s="125" t="e">
        <f t="shared" si="18"/>
        <v>#DIV/0!</v>
      </c>
      <c r="AK46" s="65"/>
      <c r="AL46" s="65"/>
      <c r="AM46" s="65"/>
      <c r="AN46" s="125" t="e">
        <f t="shared" si="5"/>
        <v>#DIV/0!</v>
      </c>
      <c r="AO46" s="65"/>
      <c r="AP46" s="65"/>
      <c r="AQ46" s="65"/>
      <c r="AR46" s="125" t="e">
        <f t="shared" si="9"/>
        <v>#DIV/0!</v>
      </c>
      <c r="AS46" s="65"/>
      <c r="AT46" s="65"/>
      <c r="AU46" s="65"/>
      <c r="AV46" s="97" t="e">
        <f t="shared" si="8"/>
        <v>#DIV/0!</v>
      </c>
    </row>
    <row r="47" spans="1:48" ht="13.5" hidden="1" thickBot="1">
      <c r="A47" s="148"/>
      <c r="B47" s="106"/>
      <c r="C47" s="88"/>
      <c r="D47" s="87"/>
      <c r="E47" s="87"/>
      <c r="F47" s="65"/>
      <c r="G47" s="65"/>
      <c r="H47" s="125" t="e">
        <f t="shared" si="12"/>
        <v>#DIV/0!</v>
      </c>
      <c r="I47" s="65"/>
      <c r="J47" s="65"/>
      <c r="K47" s="65"/>
      <c r="L47" s="125" t="e">
        <f t="shared" si="13"/>
        <v>#DIV/0!</v>
      </c>
      <c r="M47" s="65"/>
      <c r="N47" s="65"/>
      <c r="O47" s="65"/>
      <c r="P47" s="125" t="e">
        <f t="shared" si="2"/>
        <v>#DIV/0!</v>
      </c>
      <c r="Q47" s="65"/>
      <c r="R47" s="65"/>
      <c r="S47" s="65"/>
      <c r="T47" s="125" t="e">
        <f t="shared" si="16"/>
        <v>#DIV/0!</v>
      </c>
      <c r="U47" s="65"/>
      <c r="V47" s="65"/>
      <c r="W47" s="65"/>
      <c r="X47" s="125" t="e">
        <f t="shared" si="15"/>
        <v>#DIV/0!</v>
      </c>
      <c r="Y47" s="65"/>
      <c r="Z47" s="65"/>
      <c r="AA47" s="65"/>
      <c r="AB47" s="125" t="e">
        <f t="shared" si="14"/>
        <v>#DIV/0!</v>
      </c>
      <c r="AC47" s="65"/>
      <c r="AD47" s="65"/>
      <c r="AE47" s="65"/>
      <c r="AF47" s="125" t="e">
        <f t="shared" si="17"/>
        <v>#DIV/0!</v>
      </c>
      <c r="AG47" s="65"/>
      <c r="AH47" s="65"/>
      <c r="AI47" s="65"/>
      <c r="AJ47" s="125" t="e">
        <f t="shared" si="18"/>
        <v>#DIV/0!</v>
      </c>
      <c r="AK47" s="65"/>
      <c r="AL47" s="65"/>
      <c r="AM47" s="65"/>
      <c r="AN47" s="125" t="e">
        <f t="shared" si="5"/>
        <v>#DIV/0!</v>
      </c>
      <c r="AO47" s="65"/>
      <c r="AP47" s="65"/>
      <c r="AQ47" s="65"/>
      <c r="AR47" s="125" t="e">
        <f t="shared" si="9"/>
        <v>#DIV/0!</v>
      </c>
      <c r="AS47" s="65"/>
      <c r="AT47" s="65"/>
      <c r="AU47" s="65"/>
      <c r="AV47" s="97" t="e">
        <f t="shared" si="8"/>
        <v>#DIV/0!</v>
      </c>
    </row>
    <row r="48" spans="1:48" ht="13.5" hidden="1" thickBot="1">
      <c r="A48" s="148"/>
      <c r="B48" s="106"/>
      <c r="C48" s="88"/>
      <c r="D48" s="87"/>
      <c r="E48" s="87"/>
      <c r="F48" s="65"/>
      <c r="G48" s="65"/>
      <c r="H48" s="125" t="e">
        <f t="shared" si="12"/>
        <v>#DIV/0!</v>
      </c>
      <c r="I48" s="65"/>
      <c r="J48" s="65"/>
      <c r="K48" s="65"/>
      <c r="L48" s="125" t="e">
        <f t="shared" si="13"/>
        <v>#DIV/0!</v>
      </c>
      <c r="M48" s="65"/>
      <c r="N48" s="65"/>
      <c r="O48" s="65"/>
      <c r="P48" s="125" t="e">
        <f t="shared" si="2"/>
        <v>#DIV/0!</v>
      </c>
      <c r="Q48" s="65"/>
      <c r="R48" s="65"/>
      <c r="S48" s="65"/>
      <c r="T48" s="125" t="e">
        <f t="shared" si="16"/>
        <v>#DIV/0!</v>
      </c>
      <c r="U48" s="65"/>
      <c r="V48" s="65"/>
      <c r="W48" s="65"/>
      <c r="X48" s="125" t="e">
        <f t="shared" si="15"/>
        <v>#DIV/0!</v>
      </c>
      <c r="Y48" s="65"/>
      <c r="Z48" s="65"/>
      <c r="AA48" s="65"/>
      <c r="AB48" s="125" t="e">
        <f t="shared" si="14"/>
        <v>#DIV/0!</v>
      </c>
      <c r="AC48" s="65"/>
      <c r="AD48" s="65"/>
      <c r="AE48" s="65"/>
      <c r="AF48" s="125" t="e">
        <f t="shared" si="17"/>
        <v>#DIV/0!</v>
      </c>
      <c r="AG48" s="65"/>
      <c r="AH48" s="65"/>
      <c r="AI48" s="65"/>
      <c r="AJ48" s="125" t="e">
        <f t="shared" si="18"/>
        <v>#DIV/0!</v>
      </c>
      <c r="AK48" s="65"/>
      <c r="AL48" s="65"/>
      <c r="AM48" s="65"/>
      <c r="AN48" s="125" t="e">
        <f t="shared" si="5"/>
        <v>#DIV/0!</v>
      </c>
      <c r="AO48" s="65"/>
      <c r="AP48" s="65"/>
      <c r="AQ48" s="65"/>
      <c r="AR48" s="125" t="e">
        <f t="shared" si="9"/>
        <v>#DIV/0!</v>
      </c>
      <c r="AS48" s="65"/>
      <c r="AT48" s="65"/>
      <c r="AU48" s="65"/>
      <c r="AV48" s="97" t="e">
        <f t="shared" si="8"/>
        <v>#DIV/0!</v>
      </c>
    </row>
    <row r="49" spans="1:48" ht="13.5" hidden="1" thickBot="1">
      <c r="A49" s="148"/>
      <c r="B49" s="106"/>
      <c r="C49" s="88"/>
      <c r="D49" s="87"/>
      <c r="E49" s="87"/>
      <c r="F49" s="65"/>
      <c r="G49" s="65"/>
      <c r="H49" s="125" t="e">
        <f t="shared" si="12"/>
        <v>#DIV/0!</v>
      </c>
      <c r="I49" s="65"/>
      <c r="J49" s="65"/>
      <c r="K49" s="65"/>
      <c r="L49" s="125" t="e">
        <f t="shared" si="13"/>
        <v>#DIV/0!</v>
      </c>
      <c r="M49" s="65"/>
      <c r="N49" s="65"/>
      <c r="O49" s="65"/>
      <c r="P49" s="125" t="e">
        <f t="shared" si="2"/>
        <v>#DIV/0!</v>
      </c>
      <c r="Q49" s="65"/>
      <c r="R49" s="65"/>
      <c r="S49" s="65"/>
      <c r="T49" s="125" t="e">
        <f t="shared" si="16"/>
        <v>#DIV/0!</v>
      </c>
      <c r="U49" s="65"/>
      <c r="V49" s="65"/>
      <c r="W49" s="65"/>
      <c r="X49" s="125" t="e">
        <f t="shared" si="15"/>
        <v>#DIV/0!</v>
      </c>
      <c r="Y49" s="65"/>
      <c r="Z49" s="65"/>
      <c r="AA49" s="65"/>
      <c r="AB49" s="125" t="e">
        <f t="shared" si="14"/>
        <v>#DIV/0!</v>
      </c>
      <c r="AC49" s="65"/>
      <c r="AD49" s="65"/>
      <c r="AE49" s="65"/>
      <c r="AF49" s="125" t="e">
        <f t="shared" si="17"/>
        <v>#DIV/0!</v>
      </c>
      <c r="AG49" s="65"/>
      <c r="AH49" s="65"/>
      <c r="AI49" s="65"/>
      <c r="AJ49" s="125" t="e">
        <f t="shared" si="18"/>
        <v>#DIV/0!</v>
      </c>
      <c r="AK49" s="65"/>
      <c r="AL49" s="65"/>
      <c r="AM49" s="65"/>
      <c r="AN49" s="125" t="e">
        <f t="shared" si="5"/>
        <v>#DIV/0!</v>
      </c>
      <c r="AO49" s="65"/>
      <c r="AP49" s="65"/>
      <c r="AQ49" s="65"/>
      <c r="AR49" s="125" t="e">
        <f t="shared" si="9"/>
        <v>#DIV/0!</v>
      </c>
      <c r="AS49" s="65"/>
      <c r="AT49" s="65"/>
      <c r="AU49" s="65"/>
      <c r="AV49" s="97" t="e">
        <f t="shared" si="8"/>
        <v>#DIV/0!</v>
      </c>
    </row>
    <row r="50" spans="1:48" ht="13.5" hidden="1" thickBot="1">
      <c r="A50" s="148"/>
      <c r="B50" s="106"/>
      <c r="C50" s="88"/>
      <c r="D50" s="87"/>
      <c r="E50" s="87"/>
      <c r="F50" s="65"/>
      <c r="G50" s="65"/>
      <c r="H50" s="125" t="e">
        <f t="shared" si="12"/>
        <v>#DIV/0!</v>
      </c>
      <c r="I50" s="65"/>
      <c r="J50" s="65"/>
      <c r="K50" s="65"/>
      <c r="L50" s="125" t="e">
        <f t="shared" si="13"/>
        <v>#DIV/0!</v>
      </c>
      <c r="M50" s="65"/>
      <c r="N50" s="65"/>
      <c r="O50" s="65"/>
      <c r="P50" s="125" t="e">
        <f t="shared" si="2"/>
        <v>#DIV/0!</v>
      </c>
      <c r="Q50" s="65"/>
      <c r="R50" s="65"/>
      <c r="S50" s="65"/>
      <c r="T50" s="125" t="e">
        <f t="shared" si="16"/>
        <v>#DIV/0!</v>
      </c>
      <c r="U50" s="65"/>
      <c r="V50" s="65"/>
      <c r="W50" s="65"/>
      <c r="X50" s="125" t="e">
        <f t="shared" si="15"/>
        <v>#DIV/0!</v>
      </c>
      <c r="Y50" s="65"/>
      <c r="Z50" s="65"/>
      <c r="AA50" s="65"/>
      <c r="AB50" s="125" t="e">
        <f t="shared" si="14"/>
        <v>#DIV/0!</v>
      </c>
      <c r="AC50" s="65"/>
      <c r="AD50" s="65"/>
      <c r="AE50" s="65"/>
      <c r="AF50" s="125" t="e">
        <f t="shared" si="17"/>
        <v>#DIV/0!</v>
      </c>
      <c r="AG50" s="65"/>
      <c r="AH50" s="65"/>
      <c r="AI50" s="65"/>
      <c r="AJ50" s="125" t="e">
        <f t="shared" si="18"/>
        <v>#DIV/0!</v>
      </c>
      <c r="AK50" s="65"/>
      <c r="AL50" s="65"/>
      <c r="AM50" s="65"/>
      <c r="AN50" s="125" t="e">
        <f t="shared" si="5"/>
        <v>#DIV/0!</v>
      </c>
      <c r="AO50" s="65"/>
      <c r="AP50" s="65"/>
      <c r="AQ50" s="65"/>
      <c r="AR50" s="125" t="e">
        <f t="shared" si="9"/>
        <v>#DIV/0!</v>
      </c>
      <c r="AS50" s="65"/>
      <c r="AT50" s="65"/>
      <c r="AU50" s="65"/>
      <c r="AV50" s="97" t="e">
        <f t="shared" si="8"/>
        <v>#DIV/0!</v>
      </c>
    </row>
    <row r="51" spans="1:48" ht="13.5" hidden="1" thickBot="1">
      <c r="A51" s="148"/>
      <c r="B51" s="106"/>
      <c r="C51" s="88"/>
      <c r="D51" s="87"/>
      <c r="E51" s="87"/>
      <c r="F51" s="65"/>
      <c r="G51" s="65"/>
      <c r="H51" s="125" t="e">
        <f t="shared" si="12"/>
        <v>#DIV/0!</v>
      </c>
      <c r="I51" s="65"/>
      <c r="J51" s="65"/>
      <c r="K51" s="65"/>
      <c r="L51" s="125" t="e">
        <f t="shared" si="13"/>
        <v>#DIV/0!</v>
      </c>
      <c r="M51" s="65"/>
      <c r="N51" s="65"/>
      <c r="O51" s="65"/>
      <c r="P51" s="125" t="e">
        <f t="shared" si="2"/>
        <v>#DIV/0!</v>
      </c>
      <c r="Q51" s="65"/>
      <c r="R51" s="65"/>
      <c r="S51" s="65"/>
      <c r="T51" s="125" t="e">
        <f t="shared" si="16"/>
        <v>#DIV/0!</v>
      </c>
      <c r="U51" s="65"/>
      <c r="V51" s="65"/>
      <c r="W51" s="65"/>
      <c r="X51" s="125" t="e">
        <f t="shared" si="15"/>
        <v>#DIV/0!</v>
      </c>
      <c r="Y51" s="65"/>
      <c r="Z51" s="65"/>
      <c r="AA51" s="65"/>
      <c r="AB51" s="125" t="e">
        <f t="shared" si="14"/>
        <v>#DIV/0!</v>
      </c>
      <c r="AC51" s="65"/>
      <c r="AD51" s="65"/>
      <c r="AE51" s="65"/>
      <c r="AF51" s="125" t="e">
        <f t="shared" si="17"/>
        <v>#DIV/0!</v>
      </c>
      <c r="AG51" s="65"/>
      <c r="AH51" s="65"/>
      <c r="AI51" s="65"/>
      <c r="AJ51" s="125" t="e">
        <f t="shared" si="18"/>
        <v>#DIV/0!</v>
      </c>
      <c r="AK51" s="65"/>
      <c r="AL51" s="65"/>
      <c r="AM51" s="65"/>
      <c r="AN51" s="125" t="e">
        <f t="shared" si="5"/>
        <v>#DIV/0!</v>
      </c>
      <c r="AO51" s="65"/>
      <c r="AP51" s="65"/>
      <c r="AQ51" s="65"/>
      <c r="AR51" s="125" t="e">
        <f t="shared" si="9"/>
        <v>#DIV/0!</v>
      </c>
      <c r="AS51" s="65"/>
      <c r="AT51" s="65"/>
      <c r="AU51" s="65"/>
      <c r="AV51" s="97" t="e">
        <f t="shared" si="8"/>
        <v>#DIV/0!</v>
      </c>
    </row>
    <row r="52" spans="1:48" ht="13.5" hidden="1" thickBot="1">
      <c r="A52" s="148"/>
      <c r="B52" s="106"/>
      <c r="C52" s="88"/>
      <c r="D52" s="87"/>
      <c r="E52" s="87"/>
      <c r="F52" s="65"/>
      <c r="G52" s="65"/>
      <c r="H52" s="125" t="e">
        <f t="shared" si="12"/>
        <v>#DIV/0!</v>
      </c>
      <c r="I52" s="65"/>
      <c r="J52" s="65"/>
      <c r="K52" s="65"/>
      <c r="L52" s="125" t="e">
        <f t="shared" si="13"/>
        <v>#DIV/0!</v>
      </c>
      <c r="M52" s="65"/>
      <c r="N52" s="65"/>
      <c r="O52" s="65"/>
      <c r="P52" s="125" t="e">
        <f t="shared" si="2"/>
        <v>#DIV/0!</v>
      </c>
      <c r="Q52" s="65"/>
      <c r="R52" s="65"/>
      <c r="S52" s="65"/>
      <c r="T52" s="125" t="e">
        <f t="shared" si="16"/>
        <v>#DIV/0!</v>
      </c>
      <c r="U52" s="65"/>
      <c r="V52" s="65"/>
      <c r="W52" s="65"/>
      <c r="X52" s="125" t="e">
        <f t="shared" si="15"/>
        <v>#DIV/0!</v>
      </c>
      <c r="Y52" s="65"/>
      <c r="Z52" s="65"/>
      <c r="AA52" s="65"/>
      <c r="AB52" s="125" t="e">
        <f t="shared" si="14"/>
        <v>#DIV/0!</v>
      </c>
      <c r="AC52" s="65"/>
      <c r="AD52" s="65"/>
      <c r="AE52" s="65"/>
      <c r="AF52" s="125" t="e">
        <f t="shared" si="17"/>
        <v>#DIV/0!</v>
      </c>
      <c r="AG52" s="65"/>
      <c r="AH52" s="65"/>
      <c r="AI52" s="65"/>
      <c r="AJ52" s="125" t="e">
        <f t="shared" si="18"/>
        <v>#DIV/0!</v>
      </c>
      <c r="AK52" s="65"/>
      <c r="AL52" s="65"/>
      <c r="AM52" s="65"/>
      <c r="AN52" s="125" t="e">
        <f t="shared" si="5"/>
        <v>#DIV/0!</v>
      </c>
      <c r="AO52" s="65"/>
      <c r="AP52" s="65"/>
      <c r="AQ52" s="65"/>
      <c r="AR52" s="125" t="e">
        <f t="shared" si="9"/>
        <v>#DIV/0!</v>
      </c>
      <c r="AS52" s="65"/>
      <c r="AT52" s="65"/>
      <c r="AU52" s="65"/>
      <c r="AV52" s="97" t="e">
        <f t="shared" si="8"/>
        <v>#DIV/0!</v>
      </c>
    </row>
    <row r="53" spans="1:48" ht="13.5" hidden="1" thickBot="1">
      <c r="A53" s="148"/>
      <c r="B53" s="106"/>
      <c r="C53" s="88"/>
      <c r="D53" s="87"/>
      <c r="E53" s="87"/>
      <c r="F53" s="65"/>
      <c r="G53" s="65"/>
      <c r="H53" s="125" t="e">
        <f t="shared" si="12"/>
        <v>#DIV/0!</v>
      </c>
      <c r="I53" s="65"/>
      <c r="J53" s="65"/>
      <c r="K53" s="65"/>
      <c r="L53" s="125" t="e">
        <f t="shared" si="13"/>
        <v>#DIV/0!</v>
      </c>
      <c r="M53" s="65"/>
      <c r="N53" s="65"/>
      <c r="O53" s="65"/>
      <c r="P53" s="125" t="e">
        <f t="shared" si="2"/>
        <v>#DIV/0!</v>
      </c>
      <c r="Q53" s="65"/>
      <c r="R53" s="65"/>
      <c r="S53" s="65"/>
      <c r="T53" s="125" t="e">
        <f t="shared" si="16"/>
        <v>#DIV/0!</v>
      </c>
      <c r="U53" s="65"/>
      <c r="V53" s="65"/>
      <c r="W53" s="65"/>
      <c r="X53" s="125" t="e">
        <f t="shared" si="15"/>
        <v>#DIV/0!</v>
      </c>
      <c r="Y53" s="65"/>
      <c r="Z53" s="65"/>
      <c r="AA53" s="65"/>
      <c r="AB53" s="125" t="e">
        <f t="shared" si="14"/>
        <v>#DIV/0!</v>
      </c>
      <c r="AC53" s="65"/>
      <c r="AD53" s="65"/>
      <c r="AE53" s="65"/>
      <c r="AF53" s="125" t="e">
        <f t="shared" si="17"/>
        <v>#DIV/0!</v>
      </c>
      <c r="AG53" s="65"/>
      <c r="AH53" s="65"/>
      <c r="AI53" s="65"/>
      <c r="AJ53" s="125" t="e">
        <f t="shared" si="18"/>
        <v>#DIV/0!</v>
      </c>
      <c r="AK53" s="65"/>
      <c r="AL53" s="65"/>
      <c r="AM53" s="65"/>
      <c r="AN53" s="125" t="e">
        <f t="shared" si="5"/>
        <v>#DIV/0!</v>
      </c>
      <c r="AO53" s="65"/>
      <c r="AP53" s="65"/>
      <c r="AQ53" s="65"/>
      <c r="AR53" s="125" t="e">
        <f t="shared" si="9"/>
        <v>#DIV/0!</v>
      </c>
      <c r="AS53" s="65"/>
      <c r="AT53" s="65"/>
      <c r="AU53" s="65"/>
      <c r="AV53" s="97" t="e">
        <f t="shared" si="8"/>
        <v>#DIV/0!</v>
      </c>
    </row>
    <row r="54" spans="1:48" ht="13.5" hidden="1" thickBot="1">
      <c r="A54" s="148"/>
      <c r="B54" s="106"/>
      <c r="C54" s="88"/>
      <c r="D54" s="87"/>
      <c r="E54" s="87"/>
      <c r="F54" s="65"/>
      <c r="G54" s="65"/>
      <c r="H54" s="125" t="e">
        <f t="shared" si="12"/>
        <v>#DIV/0!</v>
      </c>
      <c r="I54" s="65"/>
      <c r="J54" s="65"/>
      <c r="K54" s="65"/>
      <c r="L54" s="125" t="e">
        <f t="shared" si="13"/>
        <v>#DIV/0!</v>
      </c>
      <c r="M54" s="65"/>
      <c r="N54" s="65"/>
      <c r="O54" s="65"/>
      <c r="P54" s="125" t="e">
        <f t="shared" si="2"/>
        <v>#DIV/0!</v>
      </c>
      <c r="Q54" s="65"/>
      <c r="R54" s="65"/>
      <c r="S54" s="65"/>
      <c r="T54" s="125" t="e">
        <f t="shared" si="16"/>
        <v>#DIV/0!</v>
      </c>
      <c r="U54" s="65"/>
      <c r="V54" s="65"/>
      <c r="W54" s="65"/>
      <c r="X54" s="125" t="e">
        <f t="shared" si="15"/>
        <v>#DIV/0!</v>
      </c>
      <c r="Y54" s="65"/>
      <c r="Z54" s="65"/>
      <c r="AA54" s="65"/>
      <c r="AB54" s="125" t="e">
        <f t="shared" si="14"/>
        <v>#DIV/0!</v>
      </c>
      <c r="AC54" s="65"/>
      <c r="AD54" s="65"/>
      <c r="AE54" s="65"/>
      <c r="AF54" s="125" t="e">
        <f t="shared" si="17"/>
        <v>#DIV/0!</v>
      </c>
      <c r="AG54" s="65"/>
      <c r="AH54" s="65"/>
      <c r="AI54" s="65"/>
      <c r="AJ54" s="125" t="e">
        <f t="shared" si="18"/>
        <v>#DIV/0!</v>
      </c>
      <c r="AK54" s="65"/>
      <c r="AL54" s="65"/>
      <c r="AM54" s="65"/>
      <c r="AN54" s="125" t="e">
        <f t="shared" si="5"/>
        <v>#DIV/0!</v>
      </c>
      <c r="AO54" s="65"/>
      <c r="AP54" s="65"/>
      <c r="AQ54" s="65"/>
      <c r="AR54" s="125" t="e">
        <f t="shared" si="9"/>
        <v>#DIV/0!</v>
      </c>
      <c r="AS54" s="65"/>
      <c r="AT54" s="65"/>
      <c r="AU54" s="65"/>
      <c r="AV54" s="97" t="e">
        <f t="shared" si="8"/>
        <v>#DIV/0!</v>
      </c>
    </row>
    <row r="55" spans="1:48" ht="13.5" hidden="1" thickBot="1">
      <c r="A55" s="148"/>
      <c r="B55" s="106"/>
      <c r="C55" s="88"/>
      <c r="D55" s="87"/>
      <c r="E55" s="87"/>
      <c r="F55" s="65"/>
      <c r="G55" s="65"/>
      <c r="H55" s="125" t="e">
        <f t="shared" si="12"/>
        <v>#DIV/0!</v>
      </c>
      <c r="I55" s="65"/>
      <c r="J55" s="65"/>
      <c r="K55" s="65"/>
      <c r="L55" s="125" t="e">
        <f t="shared" si="13"/>
        <v>#DIV/0!</v>
      </c>
      <c r="M55" s="65"/>
      <c r="N55" s="65"/>
      <c r="O55" s="65"/>
      <c r="P55" s="125" t="e">
        <f t="shared" si="2"/>
        <v>#DIV/0!</v>
      </c>
      <c r="Q55" s="65"/>
      <c r="R55" s="65"/>
      <c r="S55" s="65"/>
      <c r="T55" s="125" t="e">
        <f t="shared" si="16"/>
        <v>#DIV/0!</v>
      </c>
      <c r="U55" s="65"/>
      <c r="V55" s="65"/>
      <c r="W55" s="65"/>
      <c r="X55" s="125" t="e">
        <f t="shared" si="15"/>
        <v>#DIV/0!</v>
      </c>
      <c r="Y55" s="65"/>
      <c r="Z55" s="65"/>
      <c r="AA55" s="65"/>
      <c r="AB55" s="125" t="e">
        <f t="shared" si="14"/>
        <v>#DIV/0!</v>
      </c>
      <c r="AC55" s="65"/>
      <c r="AD55" s="65"/>
      <c r="AE55" s="65"/>
      <c r="AF55" s="125" t="e">
        <f t="shared" si="17"/>
        <v>#DIV/0!</v>
      </c>
      <c r="AG55" s="65"/>
      <c r="AH55" s="65"/>
      <c r="AI55" s="65"/>
      <c r="AJ55" s="125" t="e">
        <f t="shared" si="18"/>
        <v>#DIV/0!</v>
      </c>
      <c r="AK55" s="65"/>
      <c r="AL55" s="65"/>
      <c r="AM55" s="65"/>
      <c r="AN55" s="125" t="e">
        <f t="shared" si="5"/>
        <v>#DIV/0!</v>
      </c>
      <c r="AO55" s="65"/>
      <c r="AP55" s="65"/>
      <c r="AQ55" s="65"/>
      <c r="AR55" s="125" t="e">
        <f t="shared" si="9"/>
        <v>#DIV/0!</v>
      </c>
      <c r="AS55" s="65"/>
      <c r="AT55" s="65"/>
      <c r="AU55" s="65"/>
      <c r="AV55" s="97" t="e">
        <f t="shared" si="8"/>
        <v>#DIV/0!</v>
      </c>
    </row>
    <row r="56" spans="1:48" ht="13.5" hidden="1" thickBot="1">
      <c r="A56" s="148"/>
      <c r="B56" s="106"/>
      <c r="C56" s="88"/>
      <c r="D56" s="87"/>
      <c r="E56" s="87"/>
      <c r="F56" s="65"/>
      <c r="G56" s="65"/>
      <c r="H56" s="125" t="e">
        <f t="shared" si="12"/>
        <v>#DIV/0!</v>
      </c>
      <c r="I56" s="65"/>
      <c r="J56" s="65"/>
      <c r="K56" s="65"/>
      <c r="L56" s="125" t="e">
        <f t="shared" si="13"/>
        <v>#DIV/0!</v>
      </c>
      <c r="M56" s="65"/>
      <c r="N56" s="65"/>
      <c r="O56" s="65"/>
      <c r="P56" s="125" t="e">
        <f t="shared" si="2"/>
        <v>#DIV/0!</v>
      </c>
      <c r="Q56" s="65"/>
      <c r="R56" s="65"/>
      <c r="S56" s="65"/>
      <c r="T56" s="125" t="e">
        <f t="shared" si="16"/>
        <v>#DIV/0!</v>
      </c>
      <c r="U56" s="65"/>
      <c r="V56" s="65"/>
      <c r="W56" s="65"/>
      <c r="X56" s="125" t="e">
        <f t="shared" si="15"/>
        <v>#DIV/0!</v>
      </c>
      <c r="Y56" s="65"/>
      <c r="Z56" s="65"/>
      <c r="AA56" s="65"/>
      <c r="AB56" s="125" t="e">
        <f t="shared" si="14"/>
        <v>#DIV/0!</v>
      </c>
      <c r="AC56" s="65"/>
      <c r="AD56" s="65"/>
      <c r="AE56" s="65"/>
      <c r="AF56" s="125" t="e">
        <f t="shared" si="17"/>
        <v>#DIV/0!</v>
      </c>
      <c r="AG56" s="65"/>
      <c r="AH56" s="65"/>
      <c r="AI56" s="65"/>
      <c r="AJ56" s="125" t="e">
        <f t="shared" si="18"/>
        <v>#DIV/0!</v>
      </c>
      <c r="AK56" s="65"/>
      <c r="AL56" s="65"/>
      <c r="AM56" s="65"/>
      <c r="AN56" s="125" t="e">
        <f t="shared" si="5"/>
        <v>#DIV/0!</v>
      </c>
      <c r="AO56" s="65"/>
      <c r="AP56" s="65"/>
      <c r="AQ56" s="65"/>
      <c r="AR56" s="125" t="e">
        <f t="shared" si="9"/>
        <v>#DIV/0!</v>
      </c>
      <c r="AS56" s="65"/>
      <c r="AT56" s="65"/>
      <c r="AU56" s="65"/>
      <c r="AV56" s="97" t="e">
        <f t="shared" si="8"/>
        <v>#DIV/0!</v>
      </c>
    </row>
    <row r="57" spans="1:48" ht="13.5" hidden="1" thickBot="1">
      <c r="A57" s="148"/>
      <c r="B57" s="106"/>
      <c r="C57" s="88"/>
      <c r="D57" s="87"/>
      <c r="E57" s="87"/>
      <c r="F57" s="65"/>
      <c r="G57" s="65"/>
      <c r="H57" s="125" t="e">
        <f t="shared" si="12"/>
        <v>#DIV/0!</v>
      </c>
      <c r="I57" s="65"/>
      <c r="J57" s="65"/>
      <c r="K57" s="65"/>
      <c r="L57" s="125" t="e">
        <f t="shared" si="13"/>
        <v>#DIV/0!</v>
      </c>
      <c r="M57" s="65"/>
      <c r="N57" s="65"/>
      <c r="O57" s="65"/>
      <c r="P57" s="125" t="e">
        <f t="shared" si="2"/>
        <v>#DIV/0!</v>
      </c>
      <c r="Q57" s="65"/>
      <c r="R57" s="65"/>
      <c r="S57" s="65"/>
      <c r="T57" s="125" t="e">
        <f t="shared" si="16"/>
        <v>#DIV/0!</v>
      </c>
      <c r="U57" s="65"/>
      <c r="V57" s="65"/>
      <c r="W57" s="65"/>
      <c r="X57" s="125" t="e">
        <f t="shared" si="15"/>
        <v>#DIV/0!</v>
      </c>
      <c r="Y57" s="65"/>
      <c r="Z57" s="65"/>
      <c r="AA57" s="65"/>
      <c r="AB57" s="125" t="e">
        <f t="shared" si="14"/>
        <v>#DIV/0!</v>
      </c>
      <c r="AC57" s="65"/>
      <c r="AD57" s="65"/>
      <c r="AE57" s="65"/>
      <c r="AF57" s="125" t="e">
        <f t="shared" si="17"/>
        <v>#DIV/0!</v>
      </c>
      <c r="AG57" s="65"/>
      <c r="AH57" s="65"/>
      <c r="AI57" s="65"/>
      <c r="AJ57" s="125" t="e">
        <f t="shared" si="18"/>
        <v>#DIV/0!</v>
      </c>
      <c r="AK57" s="65"/>
      <c r="AL57" s="65"/>
      <c r="AM57" s="65"/>
      <c r="AN57" s="125" t="e">
        <f t="shared" si="5"/>
        <v>#DIV/0!</v>
      </c>
      <c r="AO57" s="65"/>
      <c r="AP57" s="65"/>
      <c r="AQ57" s="65"/>
      <c r="AR57" s="125" t="e">
        <f t="shared" si="9"/>
        <v>#DIV/0!</v>
      </c>
      <c r="AS57" s="65"/>
      <c r="AT57" s="65"/>
      <c r="AU57" s="65"/>
      <c r="AV57" s="97" t="e">
        <f t="shared" si="8"/>
        <v>#DIV/0!</v>
      </c>
    </row>
    <row r="58" spans="1:48" ht="13.5" hidden="1" thickBot="1">
      <c r="A58" s="148"/>
      <c r="B58" s="106"/>
      <c r="C58" s="88"/>
      <c r="D58" s="87"/>
      <c r="E58" s="87"/>
      <c r="F58" s="65"/>
      <c r="G58" s="65"/>
      <c r="H58" s="125" t="e">
        <f t="shared" si="12"/>
        <v>#DIV/0!</v>
      </c>
      <c r="I58" s="65"/>
      <c r="J58" s="65"/>
      <c r="K58" s="65"/>
      <c r="L58" s="125" t="e">
        <f t="shared" si="13"/>
        <v>#DIV/0!</v>
      </c>
      <c r="M58" s="65"/>
      <c r="N58" s="65"/>
      <c r="O58" s="65"/>
      <c r="P58" s="125" t="e">
        <f t="shared" si="2"/>
        <v>#DIV/0!</v>
      </c>
      <c r="Q58" s="65"/>
      <c r="R58" s="65"/>
      <c r="S58" s="65"/>
      <c r="T58" s="125" t="e">
        <f t="shared" si="16"/>
        <v>#DIV/0!</v>
      </c>
      <c r="U58" s="65"/>
      <c r="V58" s="65"/>
      <c r="W58" s="65"/>
      <c r="X58" s="125" t="e">
        <f t="shared" si="15"/>
        <v>#DIV/0!</v>
      </c>
      <c r="Y58" s="65"/>
      <c r="Z58" s="65"/>
      <c r="AA58" s="65"/>
      <c r="AB58" s="125" t="e">
        <f t="shared" si="14"/>
        <v>#DIV/0!</v>
      </c>
      <c r="AC58" s="65"/>
      <c r="AD58" s="65"/>
      <c r="AE58" s="65"/>
      <c r="AF58" s="125" t="e">
        <f t="shared" si="17"/>
        <v>#DIV/0!</v>
      </c>
      <c r="AG58" s="65"/>
      <c r="AH58" s="65"/>
      <c r="AI58" s="65"/>
      <c r="AJ58" s="125" t="e">
        <f t="shared" si="18"/>
        <v>#DIV/0!</v>
      </c>
      <c r="AK58" s="65"/>
      <c r="AL58" s="65"/>
      <c r="AM58" s="65"/>
      <c r="AN58" s="125" t="e">
        <f t="shared" si="5"/>
        <v>#DIV/0!</v>
      </c>
      <c r="AO58" s="65"/>
      <c r="AP58" s="65"/>
      <c r="AQ58" s="65"/>
      <c r="AR58" s="125" t="e">
        <f t="shared" si="9"/>
        <v>#DIV/0!</v>
      </c>
      <c r="AS58" s="65"/>
      <c r="AT58" s="65"/>
      <c r="AU58" s="65"/>
      <c r="AV58" s="97" t="e">
        <f t="shared" si="8"/>
        <v>#DIV/0!</v>
      </c>
    </row>
    <row r="59" spans="1:48" ht="13.5" hidden="1" thickBot="1">
      <c r="A59" s="148"/>
      <c r="B59" s="106"/>
      <c r="C59" s="88"/>
      <c r="D59" s="87"/>
      <c r="E59" s="87"/>
      <c r="F59" s="65"/>
      <c r="G59" s="65"/>
      <c r="H59" s="125" t="e">
        <f t="shared" si="12"/>
        <v>#DIV/0!</v>
      </c>
      <c r="I59" s="65"/>
      <c r="J59" s="65"/>
      <c r="K59" s="65"/>
      <c r="L59" s="125" t="e">
        <f t="shared" si="13"/>
        <v>#DIV/0!</v>
      </c>
      <c r="M59" s="65"/>
      <c r="N59" s="65"/>
      <c r="O59" s="65"/>
      <c r="P59" s="125" t="e">
        <f t="shared" si="2"/>
        <v>#DIV/0!</v>
      </c>
      <c r="Q59" s="65"/>
      <c r="R59" s="65"/>
      <c r="S59" s="65"/>
      <c r="T59" s="125" t="e">
        <f t="shared" si="16"/>
        <v>#DIV/0!</v>
      </c>
      <c r="U59" s="65"/>
      <c r="V59" s="65"/>
      <c r="W59" s="65"/>
      <c r="X59" s="125" t="e">
        <f t="shared" si="15"/>
        <v>#DIV/0!</v>
      </c>
      <c r="Y59" s="65"/>
      <c r="Z59" s="65"/>
      <c r="AA59" s="65"/>
      <c r="AB59" s="125" t="e">
        <f t="shared" si="14"/>
        <v>#DIV/0!</v>
      </c>
      <c r="AC59" s="65"/>
      <c r="AD59" s="65"/>
      <c r="AE59" s="65"/>
      <c r="AF59" s="125" t="e">
        <f t="shared" si="17"/>
        <v>#DIV/0!</v>
      </c>
      <c r="AG59" s="65"/>
      <c r="AH59" s="65"/>
      <c r="AI59" s="65"/>
      <c r="AJ59" s="125" t="e">
        <f t="shared" si="18"/>
        <v>#DIV/0!</v>
      </c>
      <c r="AK59" s="65"/>
      <c r="AL59" s="65"/>
      <c r="AM59" s="65"/>
      <c r="AN59" s="125" t="e">
        <f t="shared" si="5"/>
        <v>#DIV/0!</v>
      </c>
      <c r="AO59" s="65"/>
      <c r="AP59" s="65"/>
      <c r="AQ59" s="65"/>
      <c r="AR59" s="125" t="e">
        <f t="shared" si="9"/>
        <v>#DIV/0!</v>
      </c>
      <c r="AS59" s="65"/>
      <c r="AT59" s="65"/>
      <c r="AU59" s="65"/>
      <c r="AV59" s="97" t="e">
        <f t="shared" si="8"/>
        <v>#DIV/0!</v>
      </c>
    </row>
    <row r="60" spans="1:48" ht="13.5" hidden="1" thickBot="1">
      <c r="A60" s="148"/>
      <c r="B60" s="106"/>
      <c r="C60" s="88"/>
      <c r="D60" s="87"/>
      <c r="E60" s="87"/>
      <c r="F60" s="65"/>
      <c r="G60" s="65"/>
      <c r="H60" s="125" t="e">
        <f t="shared" si="12"/>
        <v>#DIV/0!</v>
      </c>
      <c r="I60" s="65"/>
      <c r="J60" s="65"/>
      <c r="K60" s="65"/>
      <c r="L60" s="125" t="e">
        <f t="shared" si="13"/>
        <v>#DIV/0!</v>
      </c>
      <c r="M60" s="65"/>
      <c r="N60" s="65"/>
      <c r="O60" s="65"/>
      <c r="P60" s="125" t="e">
        <f t="shared" si="2"/>
        <v>#DIV/0!</v>
      </c>
      <c r="Q60" s="65"/>
      <c r="R60" s="65"/>
      <c r="S60" s="65"/>
      <c r="T60" s="125" t="e">
        <f t="shared" si="16"/>
        <v>#DIV/0!</v>
      </c>
      <c r="U60" s="65"/>
      <c r="V60" s="65"/>
      <c r="W60" s="65"/>
      <c r="X60" s="125" t="e">
        <f t="shared" si="15"/>
        <v>#DIV/0!</v>
      </c>
      <c r="Y60" s="65"/>
      <c r="Z60" s="65"/>
      <c r="AA60" s="65"/>
      <c r="AB60" s="125" t="e">
        <f t="shared" si="14"/>
        <v>#DIV/0!</v>
      </c>
      <c r="AC60" s="65"/>
      <c r="AD60" s="65"/>
      <c r="AE60" s="65"/>
      <c r="AF60" s="125" t="e">
        <f t="shared" si="17"/>
        <v>#DIV/0!</v>
      </c>
      <c r="AG60" s="65"/>
      <c r="AH60" s="65"/>
      <c r="AI60" s="65"/>
      <c r="AJ60" s="125" t="e">
        <f t="shared" si="18"/>
        <v>#DIV/0!</v>
      </c>
      <c r="AK60" s="65"/>
      <c r="AL60" s="65"/>
      <c r="AM60" s="65"/>
      <c r="AN60" s="125" t="e">
        <f t="shared" si="5"/>
        <v>#DIV/0!</v>
      </c>
      <c r="AO60" s="65"/>
      <c r="AP60" s="65"/>
      <c r="AQ60" s="65"/>
      <c r="AR60" s="125" t="e">
        <f t="shared" si="9"/>
        <v>#DIV/0!</v>
      </c>
      <c r="AS60" s="65"/>
      <c r="AT60" s="65"/>
      <c r="AU60" s="65"/>
      <c r="AV60" s="97" t="e">
        <f t="shared" si="8"/>
        <v>#DIV/0!</v>
      </c>
    </row>
    <row r="61" spans="1:48" ht="13.5" hidden="1" thickBot="1">
      <c r="A61" s="148"/>
      <c r="B61" s="106"/>
      <c r="C61" s="88"/>
      <c r="D61" s="87"/>
      <c r="E61" s="87"/>
      <c r="F61" s="65"/>
      <c r="G61" s="65"/>
      <c r="H61" s="125" t="e">
        <f t="shared" si="12"/>
        <v>#DIV/0!</v>
      </c>
      <c r="I61" s="65"/>
      <c r="J61" s="65"/>
      <c r="K61" s="65"/>
      <c r="L61" s="125" t="e">
        <f t="shared" si="13"/>
        <v>#DIV/0!</v>
      </c>
      <c r="M61" s="65"/>
      <c r="N61" s="65"/>
      <c r="O61" s="65"/>
      <c r="P61" s="125" t="e">
        <f t="shared" si="2"/>
        <v>#DIV/0!</v>
      </c>
      <c r="Q61" s="65"/>
      <c r="R61" s="65"/>
      <c r="S61" s="65"/>
      <c r="T61" s="125" t="e">
        <f t="shared" si="16"/>
        <v>#DIV/0!</v>
      </c>
      <c r="U61" s="65"/>
      <c r="V61" s="65"/>
      <c r="W61" s="65"/>
      <c r="X61" s="125" t="e">
        <f t="shared" si="15"/>
        <v>#DIV/0!</v>
      </c>
      <c r="Y61" s="65"/>
      <c r="Z61" s="65"/>
      <c r="AA61" s="65"/>
      <c r="AB61" s="125" t="e">
        <f t="shared" si="14"/>
        <v>#DIV/0!</v>
      </c>
      <c r="AC61" s="65"/>
      <c r="AD61" s="65"/>
      <c r="AE61" s="65"/>
      <c r="AF61" s="125" t="e">
        <f t="shared" si="17"/>
        <v>#DIV/0!</v>
      </c>
      <c r="AG61" s="65"/>
      <c r="AH61" s="65"/>
      <c r="AI61" s="65"/>
      <c r="AJ61" s="125" t="e">
        <f t="shared" si="18"/>
        <v>#DIV/0!</v>
      </c>
      <c r="AK61" s="65"/>
      <c r="AL61" s="65"/>
      <c r="AM61" s="65"/>
      <c r="AN61" s="125" t="e">
        <f t="shared" si="5"/>
        <v>#DIV/0!</v>
      </c>
      <c r="AO61" s="65"/>
      <c r="AP61" s="65"/>
      <c r="AQ61" s="65"/>
      <c r="AR61" s="125" t="e">
        <f t="shared" si="9"/>
        <v>#DIV/0!</v>
      </c>
      <c r="AS61" s="65"/>
      <c r="AT61" s="65"/>
      <c r="AU61" s="65"/>
      <c r="AV61" s="97" t="e">
        <f t="shared" si="8"/>
        <v>#DIV/0!</v>
      </c>
    </row>
    <row r="62" spans="1:48" ht="13.5" hidden="1" thickBot="1">
      <c r="A62" s="148"/>
      <c r="B62" s="106"/>
      <c r="C62" s="88"/>
      <c r="D62" s="87"/>
      <c r="E62" s="87"/>
      <c r="F62" s="65"/>
      <c r="G62" s="65"/>
      <c r="H62" s="125" t="e">
        <f t="shared" si="12"/>
        <v>#DIV/0!</v>
      </c>
      <c r="I62" s="65"/>
      <c r="J62" s="65"/>
      <c r="K62" s="65"/>
      <c r="L62" s="125" t="e">
        <f t="shared" si="13"/>
        <v>#DIV/0!</v>
      </c>
      <c r="M62" s="65"/>
      <c r="N62" s="65"/>
      <c r="O62" s="65"/>
      <c r="P62" s="125" t="e">
        <f t="shared" si="2"/>
        <v>#DIV/0!</v>
      </c>
      <c r="Q62" s="65"/>
      <c r="R62" s="65"/>
      <c r="S62" s="65"/>
      <c r="T62" s="125" t="e">
        <f t="shared" si="16"/>
        <v>#DIV/0!</v>
      </c>
      <c r="U62" s="65"/>
      <c r="V62" s="65"/>
      <c r="W62" s="65"/>
      <c r="X62" s="125" t="e">
        <f t="shared" si="15"/>
        <v>#DIV/0!</v>
      </c>
      <c r="Y62" s="65"/>
      <c r="Z62" s="65"/>
      <c r="AA62" s="65"/>
      <c r="AB62" s="125" t="e">
        <f t="shared" si="14"/>
        <v>#DIV/0!</v>
      </c>
      <c r="AC62" s="65"/>
      <c r="AD62" s="65"/>
      <c r="AE62" s="65"/>
      <c r="AF62" s="125" t="e">
        <f t="shared" si="17"/>
        <v>#DIV/0!</v>
      </c>
      <c r="AG62" s="65"/>
      <c r="AH62" s="65"/>
      <c r="AI62" s="65"/>
      <c r="AJ62" s="125" t="e">
        <f t="shared" si="18"/>
        <v>#DIV/0!</v>
      </c>
      <c r="AK62" s="65"/>
      <c r="AL62" s="65"/>
      <c r="AM62" s="65"/>
      <c r="AN62" s="125" t="e">
        <f t="shared" si="5"/>
        <v>#DIV/0!</v>
      </c>
      <c r="AO62" s="65"/>
      <c r="AP62" s="65"/>
      <c r="AQ62" s="65"/>
      <c r="AR62" s="125" t="e">
        <f t="shared" si="9"/>
        <v>#DIV/0!</v>
      </c>
      <c r="AS62" s="65"/>
      <c r="AT62" s="65"/>
      <c r="AU62" s="65"/>
      <c r="AV62" s="97" t="e">
        <f t="shared" si="8"/>
        <v>#DIV/0!</v>
      </c>
    </row>
    <row r="63" spans="1:60" ht="13.5" hidden="1" thickBot="1">
      <c r="A63" s="147"/>
      <c r="B63" s="107"/>
      <c r="C63" s="65"/>
      <c r="D63" s="87"/>
      <c r="E63" s="87"/>
      <c r="F63" s="65"/>
      <c r="G63" s="65"/>
      <c r="H63" s="125" t="e">
        <f t="shared" si="12"/>
        <v>#DIV/0!</v>
      </c>
      <c r="I63" s="65"/>
      <c r="J63" s="65"/>
      <c r="K63" s="65"/>
      <c r="L63" s="125" t="e">
        <f t="shared" si="13"/>
        <v>#DIV/0!</v>
      </c>
      <c r="M63" s="65"/>
      <c r="N63" s="65"/>
      <c r="O63" s="65"/>
      <c r="P63" s="125" t="e">
        <f t="shared" si="2"/>
        <v>#DIV/0!</v>
      </c>
      <c r="Q63" s="65"/>
      <c r="R63" s="65"/>
      <c r="S63" s="65"/>
      <c r="T63" s="125" t="e">
        <f t="shared" si="16"/>
        <v>#DIV/0!</v>
      </c>
      <c r="U63" s="65"/>
      <c r="V63" s="65"/>
      <c r="W63" s="65"/>
      <c r="X63" s="125" t="e">
        <f t="shared" si="15"/>
        <v>#DIV/0!</v>
      </c>
      <c r="Y63" s="65"/>
      <c r="Z63" s="65"/>
      <c r="AA63" s="65"/>
      <c r="AB63" s="125" t="e">
        <f t="shared" si="14"/>
        <v>#DIV/0!</v>
      </c>
      <c r="AC63" s="65"/>
      <c r="AD63" s="65"/>
      <c r="AE63" s="65"/>
      <c r="AF63" s="125" t="e">
        <f t="shared" si="17"/>
        <v>#DIV/0!</v>
      </c>
      <c r="AG63" s="65"/>
      <c r="AH63" s="65"/>
      <c r="AI63" s="65"/>
      <c r="AJ63" s="125" t="e">
        <f t="shared" si="18"/>
        <v>#DIV/0!</v>
      </c>
      <c r="AK63" s="65"/>
      <c r="AL63" s="65"/>
      <c r="AM63" s="65"/>
      <c r="AN63" s="125" t="e">
        <f t="shared" si="5"/>
        <v>#DIV/0!</v>
      </c>
      <c r="AO63" s="65"/>
      <c r="AP63" s="65"/>
      <c r="AQ63" s="65"/>
      <c r="AR63" s="125" t="e">
        <f t="shared" si="9"/>
        <v>#DIV/0!</v>
      </c>
      <c r="AS63" s="65"/>
      <c r="AT63" s="65"/>
      <c r="AU63" s="65"/>
      <c r="AV63" s="97" t="e">
        <f t="shared" si="8"/>
        <v>#DIV/0!</v>
      </c>
      <c r="BH63" s="57" t="e">
        <f>#REF!-#REF!</f>
        <v>#REF!</v>
      </c>
    </row>
    <row r="64" spans="1:60" ht="13.5" hidden="1" thickBot="1">
      <c r="A64" s="147"/>
      <c r="B64" s="107"/>
      <c r="C64" s="65"/>
      <c r="D64" s="87"/>
      <c r="E64" s="87"/>
      <c r="F64" s="65"/>
      <c r="G64" s="65"/>
      <c r="H64" s="125" t="e">
        <f t="shared" si="12"/>
        <v>#DIV/0!</v>
      </c>
      <c r="I64" s="65"/>
      <c r="J64" s="65"/>
      <c r="K64" s="65"/>
      <c r="L64" s="125" t="e">
        <f t="shared" si="13"/>
        <v>#DIV/0!</v>
      </c>
      <c r="M64" s="65"/>
      <c r="N64" s="65"/>
      <c r="O64" s="65"/>
      <c r="P64" s="125" t="e">
        <f t="shared" si="2"/>
        <v>#DIV/0!</v>
      </c>
      <c r="Q64" s="65"/>
      <c r="R64" s="65"/>
      <c r="S64" s="65"/>
      <c r="T64" s="125" t="e">
        <f t="shared" si="16"/>
        <v>#DIV/0!</v>
      </c>
      <c r="U64" s="65"/>
      <c r="V64" s="65"/>
      <c r="W64" s="65"/>
      <c r="X64" s="125" t="e">
        <f t="shared" si="15"/>
        <v>#DIV/0!</v>
      </c>
      <c r="Y64" s="65"/>
      <c r="Z64" s="65"/>
      <c r="AA64" s="65"/>
      <c r="AB64" s="125" t="e">
        <f t="shared" si="14"/>
        <v>#DIV/0!</v>
      </c>
      <c r="AC64" s="65"/>
      <c r="AD64" s="65"/>
      <c r="AE64" s="65"/>
      <c r="AF64" s="125" t="e">
        <f t="shared" si="17"/>
        <v>#DIV/0!</v>
      </c>
      <c r="AG64" s="65"/>
      <c r="AH64" s="65"/>
      <c r="AI64" s="65"/>
      <c r="AJ64" s="125" t="e">
        <f t="shared" si="18"/>
        <v>#DIV/0!</v>
      </c>
      <c r="AK64" s="65"/>
      <c r="AL64" s="65"/>
      <c r="AM64" s="65"/>
      <c r="AN64" s="125" t="e">
        <f t="shared" si="5"/>
        <v>#DIV/0!</v>
      </c>
      <c r="AO64" s="65"/>
      <c r="AP64" s="65"/>
      <c r="AQ64" s="65"/>
      <c r="AR64" s="125" t="e">
        <f t="shared" si="9"/>
        <v>#DIV/0!</v>
      </c>
      <c r="AS64" s="65"/>
      <c r="AT64" s="65"/>
      <c r="AU64" s="65"/>
      <c r="AV64" s="97" t="e">
        <f t="shared" si="8"/>
        <v>#DIV/0!</v>
      </c>
      <c r="BH64" s="57" t="e">
        <f>#REF!-#REF!</f>
        <v>#REF!</v>
      </c>
    </row>
    <row r="65" spans="1:60" ht="13.5" hidden="1" thickBot="1">
      <c r="A65" s="147"/>
      <c r="B65" s="108"/>
      <c r="C65" s="65"/>
      <c r="D65" s="87"/>
      <c r="E65" s="87"/>
      <c r="F65" s="65"/>
      <c r="G65" s="65"/>
      <c r="H65" s="125" t="e">
        <f t="shared" si="12"/>
        <v>#DIV/0!</v>
      </c>
      <c r="I65" s="65"/>
      <c r="J65" s="65"/>
      <c r="K65" s="65"/>
      <c r="L65" s="125" t="e">
        <f t="shared" si="13"/>
        <v>#DIV/0!</v>
      </c>
      <c r="M65" s="65"/>
      <c r="N65" s="65"/>
      <c r="O65" s="65"/>
      <c r="P65" s="125" t="e">
        <f t="shared" si="2"/>
        <v>#DIV/0!</v>
      </c>
      <c r="Q65" s="65"/>
      <c r="R65" s="65"/>
      <c r="S65" s="65"/>
      <c r="T65" s="125" t="e">
        <f t="shared" si="16"/>
        <v>#DIV/0!</v>
      </c>
      <c r="U65" s="65"/>
      <c r="V65" s="65"/>
      <c r="W65" s="65"/>
      <c r="X65" s="125" t="e">
        <f t="shared" si="15"/>
        <v>#DIV/0!</v>
      </c>
      <c r="Y65" s="65"/>
      <c r="Z65" s="65"/>
      <c r="AA65" s="65"/>
      <c r="AB65" s="125" t="e">
        <f t="shared" si="14"/>
        <v>#DIV/0!</v>
      </c>
      <c r="AC65" s="65"/>
      <c r="AD65" s="65"/>
      <c r="AE65" s="65"/>
      <c r="AF65" s="125" t="e">
        <f t="shared" si="17"/>
        <v>#DIV/0!</v>
      </c>
      <c r="AG65" s="65"/>
      <c r="AH65" s="65"/>
      <c r="AI65" s="65"/>
      <c r="AJ65" s="125" t="e">
        <f t="shared" si="18"/>
        <v>#DIV/0!</v>
      </c>
      <c r="AK65" s="65"/>
      <c r="AL65" s="65"/>
      <c r="AM65" s="65"/>
      <c r="AN65" s="125" t="e">
        <f t="shared" si="5"/>
        <v>#DIV/0!</v>
      </c>
      <c r="AO65" s="65"/>
      <c r="AP65" s="65"/>
      <c r="AQ65" s="65"/>
      <c r="AR65" s="125" t="e">
        <f t="shared" si="9"/>
        <v>#DIV/0!</v>
      </c>
      <c r="AS65" s="65"/>
      <c r="AT65" s="65"/>
      <c r="AU65" s="65"/>
      <c r="AV65" s="97" t="e">
        <f t="shared" si="8"/>
        <v>#DIV/0!</v>
      </c>
      <c r="BH65" s="57" t="e">
        <f>#REF!-#REF!</f>
        <v>#REF!</v>
      </c>
    </row>
    <row r="66" spans="1:60" ht="13.5" hidden="1" thickBot="1">
      <c r="A66" s="147"/>
      <c r="B66" s="108"/>
      <c r="C66" s="65"/>
      <c r="D66" s="87"/>
      <c r="E66" s="87"/>
      <c r="F66" s="65"/>
      <c r="G66" s="65"/>
      <c r="H66" s="125" t="e">
        <f t="shared" si="12"/>
        <v>#DIV/0!</v>
      </c>
      <c r="I66" s="65"/>
      <c r="J66" s="65"/>
      <c r="K66" s="65"/>
      <c r="L66" s="125" t="e">
        <f t="shared" si="13"/>
        <v>#DIV/0!</v>
      </c>
      <c r="M66" s="65"/>
      <c r="N66" s="65"/>
      <c r="O66" s="65"/>
      <c r="P66" s="125" t="e">
        <f t="shared" si="2"/>
        <v>#DIV/0!</v>
      </c>
      <c r="Q66" s="65"/>
      <c r="R66" s="65"/>
      <c r="S66" s="65"/>
      <c r="T66" s="125" t="e">
        <f t="shared" si="16"/>
        <v>#DIV/0!</v>
      </c>
      <c r="U66" s="65"/>
      <c r="V66" s="65"/>
      <c r="W66" s="65"/>
      <c r="X66" s="125" t="e">
        <f t="shared" si="15"/>
        <v>#DIV/0!</v>
      </c>
      <c r="Y66" s="65"/>
      <c r="Z66" s="65"/>
      <c r="AA66" s="65"/>
      <c r="AB66" s="125" t="e">
        <f t="shared" si="14"/>
        <v>#DIV/0!</v>
      </c>
      <c r="AC66" s="65"/>
      <c r="AD66" s="65"/>
      <c r="AE66" s="65"/>
      <c r="AF66" s="125" t="e">
        <f t="shared" si="17"/>
        <v>#DIV/0!</v>
      </c>
      <c r="AG66" s="65"/>
      <c r="AH66" s="65"/>
      <c r="AI66" s="65"/>
      <c r="AJ66" s="125" t="e">
        <f t="shared" si="18"/>
        <v>#DIV/0!</v>
      </c>
      <c r="AK66" s="65"/>
      <c r="AL66" s="65"/>
      <c r="AM66" s="65"/>
      <c r="AN66" s="125" t="e">
        <f t="shared" si="5"/>
        <v>#DIV/0!</v>
      </c>
      <c r="AO66" s="65"/>
      <c r="AP66" s="65"/>
      <c r="AQ66" s="65"/>
      <c r="AR66" s="125" t="e">
        <f t="shared" si="9"/>
        <v>#DIV/0!</v>
      </c>
      <c r="AS66" s="65"/>
      <c r="AT66" s="65"/>
      <c r="AU66" s="65"/>
      <c r="AV66" s="97" t="e">
        <f t="shared" si="8"/>
        <v>#DIV/0!</v>
      </c>
      <c r="BH66" s="57" t="e">
        <f>#REF!-#REF!</f>
        <v>#REF!</v>
      </c>
    </row>
    <row r="67" spans="1:49" ht="13.5" thickTop="1">
      <c r="A67" s="355">
        <v>27</v>
      </c>
      <c r="B67" s="345" t="s">
        <v>166</v>
      </c>
      <c r="C67" s="345"/>
      <c r="D67" s="109"/>
      <c r="E67" s="109"/>
      <c r="F67" s="111"/>
      <c r="G67" s="111"/>
      <c r="H67" s="130"/>
      <c r="I67" s="131"/>
      <c r="J67" s="111"/>
      <c r="K67" s="111"/>
      <c r="L67" s="130"/>
      <c r="M67" s="131"/>
      <c r="N67" s="111"/>
      <c r="O67" s="111"/>
      <c r="P67" s="130"/>
      <c r="Q67" s="131"/>
      <c r="R67" s="111"/>
      <c r="S67" s="111"/>
      <c r="T67" s="130"/>
      <c r="U67" s="131"/>
      <c r="V67" s="111"/>
      <c r="W67" s="111"/>
      <c r="X67" s="130"/>
      <c r="Y67" s="131"/>
      <c r="Z67" s="111"/>
      <c r="AA67" s="111"/>
      <c r="AB67" s="130"/>
      <c r="AC67" s="131"/>
      <c r="AD67" s="111"/>
      <c r="AE67" s="111"/>
      <c r="AF67" s="130"/>
      <c r="AG67" s="131"/>
      <c r="AH67" s="111"/>
      <c r="AI67" s="111"/>
      <c r="AJ67" s="130"/>
      <c r="AK67" s="111"/>
      <c r="AL67" s="111"/>
      <c r="AM67" s="111"/>
      <c r="AN67" s="130"/>
      <c r="AO67" s="131"/>
      <c r="AP67" s="111"/>
      <c r="AQ67" s="111"/>
      <c r="AR67" s="130"/>
      <c r="AS67" s="111"/>
      <c r="AT67" s="111"/>
      <c r="AU67" s="111"/>
      <c r="AV67" s="112"/>
      <c r="AW67" s="104"/>
    </row>
    <row r="68" spans="1:51" s="115" customFormat="1" ht="13.5" thickBot="1">
      <c r="A68" s="355"/>
      <c r="B68" s="347"/>
      <c r="C68" s="347"/>
      <c r="D68" s="110"/>
      <c r="E68" s="113">
        <f>SUM(E16:E66)</f>
        <v>31448</v>
      </c>
      <c r="F68" s="113">
        <f>SUM(F16:F66)</f>
        <v>30098</v>
      </c>
      <c r="G68" s="113">
        <f>SUM(G16:G66)</f>
        <v>24941</v>
      </c>
      <c r="H68" s="128">
        <f t="shared" si="12"/>
        <v>82.86597116087448</v>
      </c>
      <c r="I68" s="113">
        <f>SUM(I16:I66)</f>
        <v>4693</v>
      </c>
      <c r="J68" s="113">
        <f>SUM(J16:J66)</f>
        <v>4823</v>
      </c>
      <c r="K68" s="113">
        <f>SUM(K16:K66)</f>
        <v>3944</v>
      </c>
      <c r="L68" s="128">
        <f t="shared" si="13"/>
        <v>81.77482894464026</v>
      </c>
      <c r="M68" s="113">
        <f>SUM(M16:M40)</f>
        <v>15500</v>
      </c>
      <c r="N68" s="113">
        <f>SUM(N16:N40)</f>
        <v>20645</v>
      </c>
      <c r="O68" s="113">
        <f aca="true" t="shared" si="19" ref="O68:AU68">SUM(O16:O66)</f>
        <v>18930</v>
      </c>
      <c r="P68" s="128">
        <f t="shared" si="2"/>
        <v>91.69290385081133</v>
      </c>
      <c r="Q68" s="113">
        <f t="shared" si="19"/>
        <v>800</v>
      </c>
      <c r="R68" s="113">
        <f t="shared" si="19"/>
        <v>2001</v>
      </c>
      <c r="S68" s="113">
        <f t="shared" si="19"/>
        <v>1255</v>
      </c>
      <c r="T68" s="128">
        <f t="shared" si="16"/>
        <v>62.71864067966016</v>
      </c>
      <c r="U68" s="113">
        <f>SUM(U16:U66)</f>
        <v>4826</v>
      </c>
      <c r="V68" s="113">
        <f t="shared" si="19"/>
        <v>9454</v>
      </c>
      <c r="W68" s="113">
        <f t="shared" si="19"/>
        <v>3495</v>
      </c>
      <c r="X68" s="128">
        <f t="shared" si="15"/>
        <v>36.96847895070869</v>
      </c>
      <c r="Y68" s="113">
        <f>SUM(Y16:Y66)</f>
        <v>44890</v>
      </c>
      <c r="Z68" s="113">
        <f t="shared" si="19"/>
        <v>59193</v>
      </c>
      <c r="AA68" s="113">
        <f t="shared" si="19"/>
        <v>13702</v>
      </c>
      <c r="AB68" s="128">
        <f t="shared" si="14"/>
        <v>23.14800736573581</v>
      </c>
      <c r="AC68" s="113">
        <f>SUM(AC16:AC66)</f>
        <v>5400</v>
      </c>
      <c r="AD68" s="113">
        <f t="shared" si="19"/>
        <v>5400</v>
      </c>
      <c r="AE68" s="113">
        <f t="shared" si="19"/>
        <v>762</v>
      </c>
      <c r="AF68" s="128">
        <f t="shared" si="17"/>
        <v>14.11111111111111</v>
      </c>
      <c r="AG68" s="113">
        <f>SUM(AG16:AG66)</f>
        <v>0</v>
      </c>
      <c r="AH68" s="113">
        <f t="shared" si="19"/>
        <v>0</v>
      </c>
      <c r="AI68" s="113">
        <f t="shared" si="19"/>
        <v>0</v>
      </c>
      <c r="AJ68" s="128"/>
      <c r="AK68" s="113">
        <f>SUM(AK16:AK66)</f>
        <v>107557</v>
      </c>
      <c r="AL68" s="113">
        <f t="shared" si="19"/>
        <v>131614</v>
      </c>
      <c r="AM68" s="113">
        <f t="shared" si="19"/>
        <v>67029</v>
      </c>
      <c r="AN68" s="128">
        <f t="shared" si="5"/>
        <v>50.928472654884736</v>
      </c>
      <c r="AO68" s="113">
        <f>SUM(AO16:AO66)</f>
        <v>1038</v>
      </c>
      <c r="AP68" s="113">
        <f t="shared" si="19"/>
        <v>1567</v>
      </c>
      <c r="AQ68" s="113">
        <f t="shared" si="19"/>
        <v>1566</v>
      </c>
      <c r="AR68" s="128">
        <f t="shared" si="9"/>
        <v>99.93618379068283</v>
      </c>
      <c r="AS68" s="113">
        <f>SUM(AS16:AS66)</f>
        <v>108595</v>
      </c>
      <c r="AT68" s="113">
        <f t="shared" si="19"/>
        <v>133181</v>
      </c>
      <c r="AU68" s="113">
        <f t="shared" si="19"/>
        <v>68595</v>
      </c>
      <c r="AV68" s="114">
        <f>AU68/AT68*100</f>
        <v>51.50509457054685</v>
      </c>
      <c r="AW68" s="105">
        <f>SUM(AW16:AW40)</f>
        <v>2</v>
      </c>
      <c r="AY68" s="115" t="e">
        <f>SUM(#REF!)</f>
        <v>#REF!</v>
      </c>
    </row>
    <row r="69" ht="13.5" thickTop="1"/>
    <row r="70" spans="1:3" ht="12.75">
      <c r="A70" s="67" t="s">
        <v>35</v>
      </c>
      <c r="B70" s="69" t="s">
        <v>35</v>
      </c>
      <c r="C70" s="68" t="s">
        <v>123</v>
      </c>
    </row>
    <row r="71" spans="1:3" ht="12.75">
      <c r="A71" s="67" t="s">
        <v>122</v>
      </c>
      <c r="B71" s="69" t="s">
        <v>122</v>
      </c>
      <c r="C71" s="68" t="s">
        <v>124</v>
      </c>
    </row>
  </sheetData>
  <sheetProtection/>
  <mergeCells count="33">
    <mergeCell ref="A11:A15"/>
    <mergeCell ref="B4:AW4"/>
    <mergeCell ref="B6:AW6"/>
    <mergeCell ref="AS12:AV12"/>
    <mergeCell ref="AK13:AN14"/>
    <mergeCell ref="B2:C2"/>
    <mergeCell ref="B11:C11"/>
    <mergeCell ref="B12:B14"/>
    <mergeCell ref="C12:C14"/>
    <mergeCell ref="B5:AV5"/>
    <mergeCell ref="AW11:AW15"/>
    <mergeCell ref="AO12:AR12"/>
    <mergeCell ref="U12:X12"/>
    <mergeCell ref="U13:X14"/>
    <mergeCell ref="Y12:AB12"/>
    <mergeCell ref="Y13:AB14"/>
    <mergeCell ref="A67:A68"/>
    <mergeCell ref="B67:C68"/>
    <mergeCell ref="M13:P14"/>
    <mergeCell ref="AC12:AF12"/>
    <mergeCell ref="AC13:AF14"/>
    <mergeCell ref="E13:H14"/>
    <mergeCell ref="Q12:T12"/>
    <mergeCell ref="I13:L14"/>
    <mergeCell ref="E12:H12"/>
    <mergeCell ref="I12:L12"/>
    <mergeCell ref="Q13:T14"/>
    <mergeCell ref="M12:P12"/>
    <mergeCell ref="AS13:AV14"/>
    <mergeCell ref="AO13:AR14"/>
    <mergeCell ref="AG12:AJ12"/>
    <mergeCell ref="AG13:AJ14"/>
    <mergeCell ref="AK12:AN12"/>
  </mergeCells>
  <printOptions horizontalCentered="1" verticalCentered="1"/>
  <pageMargins left="0.11811023622047245" right="0.11811023622047245" top="0.15748031496062992" bottom="0.1968503937007874" header="0.31496062992125984" footer="0.31496062992125984"/>
  <pageSetup fitToHeight="0" fitToWidth="1" horizontalDpi="600" verticalDpi="600" orientation="landscape" paperSize="8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9.140625" style="70" customWidth="1"/>
    <col min="3" max="3" width="131.8515625" style="0" customWidth="1"/>
    <col min="4" max="6" width="18.28125" style="0" customWidth="1"/>
  </cols>
  <sheetData>
    <row r="1" ht="12.75">
      <c r="F1" s="150" t="s">
        <v>272</v>
      </c>
    </row>
    <row r="2" ht="12.75">
      <c r="F2" s="150" t="s">
        <v>591</v>
      </c>
    </row>
    <row r="4" spans="1:6" ht="12.75">
      <c r="A4" s="364" t="s">
        <v>273</v>
      </c>
      <c r="B4" s="364"/>
      <c r="C4" s="364"/>
      <c r="D4" s="364"/>
      <c r="E4" s="364"/>
      <c r="F4" s="364"/>
    </row>
    <row r="5" spans="1:6" ht="12.75">
      <c r="A5" s="151"/>
      <c r="B5" s="365" t="s">
        <v>3</v>
      </c>
      <c r="C5" s="365"/>
      <c r="D5" s="152" t="s">
        <v>274</v>
      </c>
      <c r="E5" s="152" t="s">
        <v>275</v>
      </c>
      <c r="F5" s="152" t="s">
        <v>276</v>
      </c>
    </row>
    <row r="6" spans="1:6" ht="12.75">
      <c r="A6" s="151" t="s">
        <v>19</v>
      </c>
      <c r="B6" s="365" t="s">
        <v>20</v>
      </c>
      <c r="C6" s="365"/>
      <c r="D6" s="152" t="s">
        <v>21</v>
      </c>
      <c r="E6" s="152" t="s">
        <v>22</v>
      </c>
      <c r="F6" s="152" t="s">
        <v>23</v>
      </c>
    </row>
    <row r="7" spans="1:6" ht="15">
      <c r="A7" s="153"/>
      <c r="B7" s="363" t="s">
        <v>277</v>
      </c>
      <c r="C7" s="363"/>
      <c r="D7" s="154"/>
      <c r="E7" s="154"/>
      <c r="F7" s="154"/>
    </row>
    <row r="8" spans="1:6" ht="12.75">
      <c r="A8" s="153" t="s">
        <v>278</v>
      </c>
      <c r="B8" s="155" t="s">
        <v>279</v>
      </c>
      <c r="C8" s="156" t="s">
        <v>280</v>
      </c>
      <c r="D8" s="154">
        <v>705297</v>
      </c>
      <c r="E8" s="154">
        <v>0</v>
      </c>
      <c r="F8" s="154">
        <v>585682</v>
      </c>
    </row>
    <row r="9" spans="1:6" ht="12.75">
      <c r="A9" s="153" t="s">
        <v>281</v>
      </c>
      <c r="B9" s="155" t="s">
        <v>282</v>
      </c>
      <c r="C9" s="156" t="s">
        <v>283</v>
      </c>
      <c r="D9" s="154">
        <v>107949</v>
      </c>
      <c r="E9" s="154">
        <v>0</v>
      </c>
      <c r="F9" s="154">
        <v>3174</v>
      </c>
    </row>
    <row r="10" spans="1:6" s="160" customFormat="1" ht="15">
      <c r="A10" s="153" t="s">
        <v>284</v>
      </c>
      <c r="B10" s="157" t="s">
        <v>285</v>
      </c>
      <c r="C10" s="158" t="s">
        <v>286</v>
      </c>
      <c r="D10" s="159">
        <f>SUM(D8:D9)</f>
        <v>813246</v>
      </c>
      <c r="E10" s="159">
        <f>SUM(E7:E9)</f>
        <v>0</v>
      </c>
      <c r="F10" s="159">
        <f>SUM(F8:F9)</f>
        <v>588856</v>
      </c>
    </row>
    <row r="11" spans="1:6" ht="12.75">
      <c r="A11" s="153" t="s">
        <v>287</v>
      </c>
      <c r="B11" s="155" t="s">
        <v>288</v>
      </c>
      <c r="C11" s="156" t="s">
        <v>289</v>
      </c>
      <c r="D11" s="154">
        <v>355816849</v>
      </c>
      <c r="E11" s="154">
        <v>0</v>
      </c>
      <c r="F11" s="154">
        <v>358500634</v>
      </c>
    </row>
    <row r="12" spans="1:6" ht="12.75">
      <c r="A12" s="153" t="s">
        <v>290</v>
      </c>
      <c r="B12" s="155" t="s">
        <v>291</v>
      </c>
      <c r="C12" s="156" t="s">
        <v>292</v>
      </c>
      <c r="D12" s="154">
        <v>30181974</v>
      </c>
      <c r="E12" s="154">
        <v>0</v>
      </c>
      <c r="F12" s="154">
        <v>25218843</v>
      </c>
    </row>
    <row r="13" spans="1:6" ht="12.75">
      <c r="A13" s="153" t="s">
        <v>293</v>
      </c>
      <c r="B13" s="155" t="s">
        <v>294</v>
      </c>
      <c r="C13" s="156" t="s">
        <v>295</v>
      </c>
      <c r="D13" s="154">
        <v>95186</v>
      </c>
      <c r="E13" s="154">
        <v>0</v>
      </c>
      <c r="F13" s="154">
        <v>95186</v>
      </c>
    </row>
    <row r="14" spans="1:6" ht="12.75">
      <c r="A14" s="153" t="s">
        <v>296</v>
      </c>
      <c r="B14" s="155" t="s">
        <v>297</v>
      </c>
      <c r="C14" s="156" t="s">
        <v>298</v>
      </c>
      <c r="D14" s="154">
        <v>8043794</v>
      </c>
      <c r="E14" s="154">
        <v>0</v>
      </c>
      <c r="F14" s="154">
        <v>2368149</v>
      </c>
    </row>
    <row r="15" spans="1:6" s="160" customFormat="1" ht="15">
      <c r="A15" s="153" t="s">
        <v>299</v>
      </c>
      <c r="B15" s="157" t="s">
        <v>300</v>
      </c>
      <c r="C15" s="158" t="s">
        <v>301</v>
      </c>
      <c r="D15" s="159">
        <f>SUM(D11:D14)</f>
        <v>394137803</v>
      </c>
      <c r="E15" s="159">
        <f>SUM(E11:E14)</f>
        <v>0</v>
      </c>
      <c r="F15" s="159">
        <f>SUM(F11:F14)</f>
        <v>386182812</v>
      </c>
    </row>
    <row r="16" spans="1:6" ht="12.75">
      <c r="A16" s="153" t="s">
        <v>302</v>
      </c>
      <c r="B16" s="155" t="s">
        <v>303</v>
      </c>
      <c r="C16" s="156" t="s">
        <v>304</v>
      </c>
      <c r="D16" s="154">
        <v>1646000</v>
      </c>
      <c r="E16" s="154">
        <v>0</v>
      </c>
      <c r="F16" s="154">
        <v>399493</v>
      </c>
    </row>
    <row r="17" spans="1:6" ht="12.75">
      <c r="A17" s="153" t="s">
        <v>5</v>
      </c>
      <c r="B17" s="155" t="s">
        <v>305</v>
      </c>
      <c r="C17" s="156" t="s">
        <v>306</v>
      </c>
      <c r="D17" s="154">
        <v>30000</v>
      </c>
      <c r="E17" s="154">
        <v>0</v>
      </c>
      <c r="F17" s="154">
        <v>27200</v>
      </c>
    </row>
    <row r="18" spans="1:6" ht="12.75">
      <c r="A18" s="153" t="s">
        <v>6</v>
      </c>
      <c r="B18" s="155" t="s">
        <v>307</v>
      </c>
      <c r="C18" s="156" t="s">
        <v>308</v>
      </c>
      <c r="D18" s="154">
        <v>1616000</v>
      </c>
      <c r="E18" s="154">
        <v>0</v>
      </c>
      <c r="F18" s="154">
        <v>372293</v>
      </c>
    </row>
    <row r="19" spans="1:6" s="160" customFormat="1" ht="15">
      <c r="A19" s="153" t="s">
        <v>7</v>
      </c>
      <c r="B19" s="157" t="s">
        <v>309</v>
      </c>
      <c r="C19" s="158" t="s">
        <v>310</v>
      </c>
      <c r="D19" s="159">
        <f>SUM(D16,)</f>
        <v>1646000</v>
      </c>
      <c r="E19" s="159">
        <f>SUM(E16,)</f>
        <v>0</v>
      </c>
      <c r="F19" s="159">
        <f>SUM(F16)</f>
        <v>399493</v>
      </c>
    </row>
    <row r="20" spans="1:6" s="160" customFormat="1" ht="15">
      <c r="A20" s="153" t="s">
        <v>8</v>
      </c>
      <c r="B20" s="157" t="s">
        <v>311</v>
      </c>
      <c r="C20" s="158" t="s">
        <v>312</v>
      </c>
      <c r="D20" s="159">
        <f>SUM(D10,D15,D19,)</f>
        <v>396597049</v>
      </c>
      <c r="E20" s="159">
        <f>SUM(E10,E15,E19,)</f>
        <v>0</v>
      </c>
      <c r="F20" s="159">
        <f>SUM(F10+F15+F19)</f>
        <v>387171161</v>
      </c>
    </row>
    <row r="21" spans="1:6" ht="12.75">
      <c r="A21" s="153" t="s">
        <v>42</v>
      </c>
      <c r="B21" s="155" t="s">
        <v>313</v>
      </c>
      <c r="C21" s="156" t="s">
        <v>314</v>
      </c>
      <c r="D21" s="154">
        <v>52225</v>
      </c>
      <c r="E21" s="154">
        <v>0</v>
      </c>
      <c r="F21" s="154">
        <v>25000</v>
      </c>
    </row>
    <row r="22" spans="1:6" s="160" customFormat="1" ht="15">
      <c r="A22" s="153" t="s">
        <v>43</v>
      </c>
      <c r="B22" s="157" t="s">
        <v>315</v>
      </c>
      <c r="C22" s="158" t="s">
        <v>316</v>
      </c>
      <c r="D22" s="159">
        <f>SUM(D21)</f>
        <v>52225</v>
      </c>
      <c r="E22" s="159">
        <v>0</v>
      </c>
      <c r="F22" s="159">
        <f>SUM(F21)</f>
        <v>25000</v>
      </c>
    </row>
    <row r="23" spans="1:6" ht="12.75">
      <c r="A23" s="153" t="s">
        <v>44</v>
      </c>
      <c r="B23" s="155" t="s">
        <v>317</v>
      </c>
      <c r="C23" s="156" t="s">
        <v>318</v>
      </c>
      <c r="D23" s="154">
        <v>49161004</v>
      </c>
      <c r="E23" s="154">
        <v>0</v>
      </c>
      <c r="F23" s="154">
        <v>62558570</v>
      </c>
    </row>
    <row r="24" spans="1:6" s="160" customFormat="1" ht="15">
      <c r="A24" s="153" t="s">
        <v>45</v>
      </c>
      <c r="B24" s="157" t="s">
        <v>319</v>
      </c>
      <c r="C24" s="158" t="s">
        <v>320</v>
      </c>
      <c r="D24" s="159">
        <f>SUM(D23:D23)</f>
        <v>49161004</v>
      </c>
      <c r="E24" s="159">
        <f>SUM(E23:E23)</f>
        <v>0</v>
      </c>
      <c r="F24" s="159">
        <f>SUM(F23:F23)</f>
        <v>62558570</v>
      </c>
    </row>
    <row r="25" spans="1:6" s="160" customFormat="1" ht="15">
      <c r="A25" s="153" t="s">
        <v>46</v>
      </c>
      <c r="B25" s="157" t="s">
        <v>321</v>
      </c>
      <c r="C25" s="158" t="s">
        <v>322</v>
      </c>
      <c r="D25" s="159">
        <f>SUM(D22,D24)</f>
        <v>49213229</v>
      </c>
      <c r="E25" s="159">
        <f>SUM(E24)</f>
        <v>0</v>
      </c>
      <c r="F25" s="159">
        <f>SUM(F22,F24)</f>
        <v>62583570</v>
      </c>
    </row>
    <row r="26" spans="1:6" ht="12.75">
      <c r="A26" s="153" t="s">
        <v>49</v>
      </c>
      <c r="B26" s="155" t="s">
        <v>323</v>
      </c>
      <c r="C26" s="156" t="s">
        <v>324</v>
      </c>
      <c r="D26" s="154">
        <v>512619</v>
      </c>
      <c r="E26" s="154">
        <v>0</v>
      </c>
      <c r="F26" s="154">
        <v>2967458</v>
      </c>
    </row>
    <row r="27" spans="1:6" ht="12.75">
      <c r="A27" s="153" t="s">
        <v>50</v>
      </c>
      <c r="B27" s="155" t="s">
        <v>325</v>
      </c>
      <c r="C27" s="156" t="s">
        <v>326</v>
      </c>
      <c r="D27" s="154">
        <v>182445</v>
      </c>
      <c r="E27" s="154">
        <v>0</v>
      </c>
      <c r="F27" s="154">
        <v>93834</v>
      </c>
    </row>
    <row r="28" spans="1:6" ht="12.75">
      <c r="A28" s="153" t="s">
        <v>51</v>
      </c>
      <c r="B28" s="155" t="s">
        <v>327</v>
      </c>
      <c r="C28" s="156" t="s">
        <v>328</v>
      </c>
      <c r="D28" s="154">
        <v>146033</v>
      </c>
      <c r="E28" s="154">
        <v>0</v>
      </c>
      <c r="F28" s="154">
        <v>2843986</v>
      </c>
    </row>
    <row r="29" spans="1:6" ht="12.75">
      <c r="A29" s="153" t="s">
        <v>52</v>
      </c>
      <c r="B29" s="155" t="s">
        <v>329</v>
      </c>
      <c r="C29" s="156" t="s">
        <v>330</v>
      </c>
      <c r="D29" s="154">
        <v>184141</v>
      </c>
      <c r="E29" s="154">
        <v>0</v>
      </c>
      <c r="F29" s="154">
        <v>29638</v>
      </c>
    </row>
    <row r="30" spans="1:6" ht="12.75">
      <c r="A30" s="153" t="s">
        <v>53</v>
      </c>
      <c r="B30" s="155" t="s">
        <v>331</v>
      </c>
      <c r="C30" s="156" t="s">
        <v>332</v>
      </c>
      <c r="D30" s="154">
        <v>21600</v>
      </c>
      <c r="E30" s="154">
        <v>0</v>
      </c>
      <c r="F30" s="154">
        <v>68755</v>
      </c>
    </row>
    <row r="31" spans="1:6" ht="12.75">
      <c r="A31" s="153" t="s">
        <v>54</v>
      </c>
      <c r="B31" s="155" t="s">
        <v>333</v>
      </c>
      <c r="C31" s="156" t="s">
        <v>334</v>
      </c>
      <c r="D31" s="154">
        <v>21600</v>
      </c>
      <c r="E31" s="154">
        <v>0</v>
      </c>
      <c r="F31" s="154">
        <v>68755</v>
      </c>
    </row>
    <row r="32" spans="1:6" ht="12.75">
      <c r="A32" s="153" t="s">
        <v>55</v>
      </c>
      <c r="B32" s="155" t="s">
        <v>335</v>
      </c>
      <c r="C32" s="156" t="s">
        <v>336</v>
      </c>
      <c r="D32" s="154">
        <v>1400</v>
      </c>
      <c r="E32" s="154">
        <v>0</v>
      </c>
      <c r="F32" s="154">
        <v>0</v>
      </c>
    </row>
    <row r="33" spans="1:6" ht="12.75">
      <c r="A33" s="153" t="s">
        <v>56</v>
      </c>
      <c r="B33" s="155" t="s">
        <v>337</v>
      </c>
      <c r="C33" s="156" t="s">
        <v>338</v>
      </c>
      <c r="D33" s="154">
        <v>1400</v>
      </c>
      <c r="E33" s="154">
        <v>0</v>
      </c>
      <c r="F33" s="154">
        <v>0</v>
      </c>
    </row>
    <row r="34" spans="1:6" s="160" customFormat="1" ht="15">
      <c r="A34" s="153" t="s">
        <v>57</v>
      </c>
      <c r="B34" s="157" t="s">
        <v>339</v>
      </c>
      <c r="C34" s="158" t="s">
        <v>340</v>
      </c>
      <c r="D34" s="159">
        <f>SUM(D26,D30+D32)</f>
        <v>535619</v>
      </c>
      <c r="E34" s="159">
        <f>SUM(,E26,E27,E28,E29,E31,)</f>
        <v>0</v>
      </c>
      <c r="F34" s="159">
        <f>SUM(F26,F30,F32)</f>
        <v>3036213</v>
      </c>
    </row>
    <row r="35" spans="1:6" ht="15" customHeight="1">
      <c r="A35" s="153" t="s">
        <v>61</v>
      </c>
      <c r="B35" s="155" t="s">
        <v>341</v>
      </c>
      <c r="C35" s="161" t="s">
        <v>342</v>
      </c>
      <c r="D35" s="154">
        <v>112936</v>
      </c>
      <c r="E35" s="154">
        <v>0</v>
      </c>
      <c r="F35" s="154">
        <v>0</v>
      </c>
    </row>
    <row r="36" spans="1:6" ht="15" customHeight="1">
      <c r="A36" s="153" t="s">
        <v>62</v>
      </c>
      <c r="B36" s="155" t="s">
        <v>343</v>
      </c>
      <c r="C36" s="161" t="s">
        <v>344</v>
      </c>
      <c r="D36" s="154">
        <v>112936</v>
      </c>
      <c r="E36" s="154">
        <v>0</v>
      </c>
      <c r="F36" s="154">
        <v>0</v>
      </c>
    </row>
    <row r="37" spans="1:6" ht="15" customHeight="1">
      <c r="A37" s="153" t="s">
        <v>63</v>
      </c>
      <c r="B37" s="155" t="s">
        <v>345</v>
      </c>
      <c r="C37" s="161" t="s">
        <v>346</v>
      </c>
      <c r="D37" s="154">
        <v>45000</v>
      </c>
      <c r="E37" s="154">
        <v>0</v>
      </c>
      <c r="F37" s="154">
        <v>41000</v>
      </c>
    </row>
    <row r="38" spans="1:6" s="160" customFormat="1" ht="15" customHeight="1">
      <c r="A38" s="153" t="s">
        <v>64</v>
      </c>
      <c r="B38" s="157" t="s">
        <v>347</v>
      </c>
      <c r="C38" s="162" t="s">
        <v>348</v>
      </c>
      <c r="D38" s="159">
        <f>SUM(D35,D37,)</f>
        <v>157936</v>
      </c>
      <c r="E38" s="159">
        <f>SUM(E35,E37,)</f>
        <v>0</v>
      </c>
      <c r="F38" s="159">
        <f>SUM(F35,F37)</f>
        <v>41000</v>
      </c>
    </row>
    <row r="39" spans="1:6" s="160" customFormat="1" ht="15" customHeight="1">
      <c r="A39" s="153" t="s">
        <v>65</v>
      </c>
      <c r="B39" s="157" t="s">
        <v>349</v>
      </c>
      <c r="C39" s="162" t="s">
        <v>350</v>
      </c>
      <c r="D39" s="159">
        <f>SUM(D34,D38)</f>
        <v>693555</v>
      </c>
      <c r="E39" s="159">
        <f>SUM(E34,E38)</f>
        <v>0</v>
      </c>
      <c r="F39" s="159">
        <f>SUM(F34,F38)</f>
        <v>3077213</v>
      </c>
    </row>
    <row r="40" spans="1:6" s="160" customFormat="1" ht="15" customHeight="1">
      <c r="A40" s="153" t="s">
        <v>232</v>
      </c>
      <c r="B40" s="363" t="s">
        <v>351</v>
      </c>
      <c r="C40" s="363"/>
      <c r="D40" s="159">
        <f>SUM(D20,D25,D39,)</f>
        <v>446503833</v>
      </c>
      <c r="E40" s="159">
        <f>SUM(E20,E25,E39,)</f>
        <v>0</v>
      </c>
      <c r="F40" s="159">
        <f>SUM(F20,F25,F39,)</f>
        <v>452831944</v>
      </c>
    </row>
    <row r="41" spans="1:6" ht="15" customHeight="1">
      <c r="A41" s="153"/>
      <c r="B41" s="363" t="s">
        <v>352</v>
      </c>
      <c r="C41" s="363"/>
      <c r="D41" s="154"/>
      <c r="E41" s="154"/>
      <c r="F41" s="154"/>
    </row>
    <row r="42" spans="1:6" ht="15" customHeight="1">
      <c r="A42" s="153" t="s">
        <v>233</v>
      </c>
      <c r="B42" s="155" t="s">
        <v>353</v>
      </c>
      <c r="C42" s="161" t="s">
        <v>354</v>
      </c>
      <c r="D42" s="154">
        <v>406298975</v>
      </c>
      <c r="E42" s="154">
        <v>0</v>
      </c>
      <c r="F42" s="154">
        <v>406298975</v>
      </c>
    </row>
    <row r="43" spans="1:6" ht="15" customHeight="1">
      <c r="A43" s="153" t="s">
        <v>234</v>
      </c>
      <c r="B43" s="155" t="s">
        <v>355</v>
      </c>
      <c r="C43" s="161" t="s">
        <v>356</v>
      </c>
      <c r="D43" s="154">
        <v>-11082908</v>
      </c>
      <c r="E43" s="154">
        <v>0</v>
      </c>
      <c r="F43" s="154">
        <v>-11082908</v>
      </c>
    </row>
    <row r="44" spans="1:6" s="166" customFormat="1" ht="15" customHeight="1">
      <c r="A44" s="153" t="s">
        <v>235</v>
      </c>
      <c r="B44" s="163" t="s">
        <v>357</v>
      </c>
      <c r="C44" s="164" t="s">
        <v>358</v>
      </c>
      <c r="D44" s="165">
        <v>10560563</v>
      </c>
      <c r="E44" s="165">
        <v>0</v>
      </c>
      <c r="F44" s="165">
        <v>10560563</v>
      </c>
    </row>
    <row r="45" spans="1:6" ht="15" customHeight="1">
      <c r="A45" s="153" t="s">
        <v>236</v>
      </c>
      <c r="B45" s="155" t="s">
        <v>359</v>
      </c>
      <c r="C45" s="161" t="s">
        <v>360</v>
      </c>
      <c r="D45" s="154">
        <v>-83709004</v>
      </c>
      <c r="E45" s="154">
        <v>0</v>
      </c>
      <c r="F45" s="154">
        <v>30236173</v>
      </c>
    </row>
    <row r="46" spans="1:6" ht="15" customHeight="1">
      <c r="A46" s="153" t="s">
        <v>237</v>
      </c>
      <c r="B46" s="155" t="s">
        <v>361</v>
      </c>
      <c r="C46" s="161" t="s">
        <v>362</v>
      </c>
      <c r="D46" s="154">
        <v>113945177</v>
      </c>
      <c r="E46" s="154">
        <v>0</v>
      </c>
      <c r="F46" s="154">
        <v>-6632450</v>
      </c>
    </row>
    <row r="47" spans="1:6" s="160" customFormat="1" ht="15" customHeight="1">
      <c r="A47" s="153" t="s">
        <v>238</v>
      </c>
      <c r="B47" s="157" t="s">
        <v>363</v>
      </c>
      <c r="C47" s="162" t="s">
        <v>364</v>
      </c>
      <c r="D47" s="159">
        <f>SUM(D42:D46)</f>
        <v>436012803</v>
      </c>
      <c r="E47" s="159">
        <f>SUM(E41:E46)</f>
        <v>0</v>
      </c>
      <c r="F47" s="159">
        <f>SUM(F42:F43,F44:F46)</f>
        <v>429380353</v>
      </c>
    </row>
    <row r="48" spans="1:6" ht="15" customHeight="1">
      <c r="A48" s="153" t="s">
        <v>239</v>
      </c>
      <c r="B48" s="155" t="s">
        <v>365</v>
      </c>
      <c r="C48" s="161" t="s">
        <v>366</v>
      </c>
      <c r="D48" s="154">
        <v>207726</v>
      </c>
      <c r="E48" s="154">
        <v>0</v>
      </c>
      <c r="F48" s="154">
        <v>258604</v>
      </c>
    </row>
    <row r="49" spans="1:6" ht="15" customHeight="1">
      <c r="A49" s="153" t="s">
        <v>367</v>
      </c>
      <c r="B49" s="155" t="s">
        <v>368</v>
      </c>
      <c r="C49" s="161" t="s">
        <v>369</v>
      </c>
      <c r="D49" s="154">
        <v>3227379</v>
      </c>
      <c r="E49" s="154">
        <v>0</v>
      </c>
      <c r="F49" s="154">
        <v>2000000</v>
      </c>
    </row>
    <row r="50" spans="1:6" ht="15" customHeight="1">
      <c r="A50" s="153" t="s">
        <v>370</v>
      </c>
      <c r="B50" s="155" t="s">
        <v>371</v>
      </c>
      <c r="C50" s="161" t="s">
        <v>372</v>
      </c>
      <c r="D50" s="154">
        <v>9690</v>
      </c>
      <c r="E50" s="154">
        <v>0</v>
      </c>
      <c r="F50" s="154">
        <v>9690</v>
      </c>
    </row>
    <row r="51" spans="1:6" s="160" customFormat="1" ht="15" customHeight="1">
      <c r="A51" s="153" t="s">
        <v>373</v>
      </c>
      <c r="B51" s="157" t="s">
        <v>374</v>
      </c>
      <c r="C51" s="162" t="s">
        <v>375</v>
      </c>
      <c r="D51" s="159">
        <f>SUM(D48:D50)</f>
        <v>3444795</v>
      </c>
      <c r="E51" s="159">
        <f>SUM(E48,E49)</f>
        <v>0</v>
      </c>
      <c r="F51" s="159">
        <f>SUM(F48:F50)</f>
        <v>2268294</v>
      </c>
    </row>
    <row r="52" spans="1:6" ht="15" customHeight="1">
      <c r="A52" s="153" t="s">
        <v>376</v>
      </c>
      <c r="B52" s="155" t="s">
        <v>377</v>
      </c>
      <c r="C52" s="161" t="s">
        <v>378</v>
      </c>
      <c r="D52" s="154">
        <v>242436</v>
      </c>
      <c r="E52" s="154">
        <v>0</v>
      </c>
      <c r="F52" s="154">
        <v>338016</v>
      </c>
    </row>
    <row r="53" spans="1:6" ht="15" customHeight="1">
      <c r="A53" s="153" t="s">
        <v>379</v>
      </c>
      <c r="B53" s="155" t="s">
        <v>380</v>
      </c>
      <c r="C53" s="161" t="s">
        <v>381</v>
      </c>
      <c r="D53" s="154">
        <v>3761271</v>
      </c>
      <c r="E53" s="154">
        <v>0</v>
      </c>
      <c r="F53" s="154">
        <v>3565262</v>
      </c>
    </row>
    <row r="54" spans="1:6" ht="15" customHeight="1">
      <c r="A54" s="153" t="s">
        <v>382</v>
      </c>
      <c r="B54" s="155" t="s">
        <v>383</v>
      </c>
      <c r="C54" s="161" t="s">
        <v>384</v>
      </c>
      <c r="D54" s="154">
        <v>3563642</v>
      </c>
      <c r="E54" s="154">
        <v>0</v>
      </c>
      <c r="F54" s="154">
        <v>2525642</v>
      </c>
    </row>
    <row r="55" spans="1:6" ht="15" customHeight="1">
      <c r="A55" s="153" t="s">
        <v>385</v>
      </c>
      <c r="B55" s="155" t="s">
        <v>386</v>
      </c>
      <c r="C55" s="161" t="s">
        <v>387</v>
      </c>
      <c r="D55" s="154">
        <v>197629</v>
      </c>
      <c r="E55" s="154">
        <v>0</v>
      </c>
      <c r="F55" s="154">
        <v>1039620</v>
      </c>
    </row>
    <row r="56" spans="1:6" s="160" customFormat="1" ht="15" customHeight="1">
      <c r="A56" s="153" t="s">
        <v>388</v>
      </c>
      <c r="B56" s="157" t="s">
        <v>389</v>
      </c>
      <c r="C56" s="162" t="s">
        <v>390</v>
      </c>
      <c r="D56" s="159">
        <f>SUM(D52:D53)</f>
        <v>4003707</v>
      </c>
      <c r="E56" s="159">
        <f>SUM(E53)</f>
        <v>0</v>
      </c>
      <c r="F56" s="159">
        <f>SUM(F52:F53)</f>
        <v>3903278</v>
      </c>
    </row>
    <row r="57" spans="1:6" ht="15" customHeight="1">
      <c r="A57" s="153" t="s">
        <v>391</v>
      </c>
      <c r="B57" s="155" t="s">
        <v>392</v>
      </c>
      <c r="C57" s="161" t="s">
        <v>393</v>
      </c>
      <c r="D57" s="154">
        <v>446489</v>
      </c>
      <c r="E57" s="154">
        <v>0</v>
      </c>
      <c r="F57" s="154">
        <v>396329</v>
      </c>
    </row>
    <row r="58" spans="1:6" ht="15" customHeight="1">
      <c r="A58" s="153" t="s">
        <v>394</v>
      </c>
      <c r="B58" s="155" t="s">
        <v>395</v>
      </c>
      <c r="C58" s="161" t="s">
        <v>396</v>
      </c>
      <c r="D58" s="154">
        <v>3016</v>
      </c>
      <c r="E58" s="154">
        <v>0</v>
      </c>
      <c r="F58" s="154">
        <v>47575</v>
      </c>
    </row>
    <row r="59" spans="1:6" s="160" customFormat="1" ht="15" customHeight="1">
      <c r="A59" s="153" t="s">
        <v>397</v>
      </c>
      <c r="B59" s="157" t="s">
        <v>398</v>
      </c>
      <c r="C59" s="162" t="s">
        <v>399</v>
      </c>
      <c r="D59" s="159">
        <f>SUM(D57,D58)</f>
        <v>449505</v>
      </c>
      <c r="E59" s="159">
        <f>SUM(E57,E58)</f>
        <v>0</v>
      </c>
      <c r="F59" s="159">
        <f>SUM(F57,F58)</f>
        <v>443904</v>
      </c>
    </row>
    <row r="60" spans="1:6" s="160" customFormat="1" ht="15" customHeight="1">
      <c r="A60" s="153" t="s">
        <v>400</v>
      </c>
      <c r="B60" s="157" t="s">
        <v>401</v>
      </c>
      <c r="C60" s="162" t="s">
        <v>402</v>
      </c>
      <c r="D60" s="159">
        <f>SUM(D56,D51,D59)</f>
        <v>7898007</v>
      </c>
      <c r="E60" s="159">
        <f>SUM(E56,E51,E59)</f>
        <v>0</v>
      </c>
      <c r="F60" s="159">
        <f>SUM(F56,F51,F59)</f>
        <v>6615476</v>
      </c>
    </row>
    <row r="61" spans="1:6" ht="15" customHeight="1">
      <c r="A61" s="153" t="s">
        <v>403</v>
      </c>
      <c r="B61" s="155" t="s">
        <v>404</v>
      </c>
      <c r="C61" s="161" t="s">
        <v>405</v>
      </c>
      <c r="D61" s="154">
        <v>2593023</v>
      </c>
      <c r="E61" s="154">
        <v>0</v>
      </c>
      <c r="F61" s="154">
        <v>1850928</v>
      </c>
    </row>
    <row r="62" spans="1:6" ht="15" customHeight="1">
      <c r="A62" s="153" t="s">
        <v>406</v>
      </c>
      <c r="B62" s="155" t="s">
        <v>407</v>
      </c>
      <c r="C62" s="161" t="s">
        <v>408</v>
      </c>
      <c r="D62" s="154">
        <v>0</v>
      </c>
      <c r="E62" s="154">
        <v>0</v>
      </c>
      <c r="F62" s="154">
        <v>14985187</v>
      </c>
    </row>
    <row r="63" spans="1:6" s="160" customFormat="1" ht="15" customHeight="1">
      <c r="A63" s="153" t="s">
        <v>409</v>
      </c>
      <c r="B63" s="157" t="s">
        <v>410</v>
      </c>
      <c r="C63" s="162" t="s">
        <v>411</v>
      </c>
      <c r="D63" s="159">
        <f>SUM(D61:D62)</f>
        <v>2593023</v>
      </c>
      <c r="E63" s="159">
        <f>SUM(E61:E61)</f>
        <v>0</v>
      </c>
      <c r="F63" s="159">
        <f>SUM(F61:F62)</f>
        <v>16836115</v>
      </c>
    </row>
    <row r="64" spans="1:6" s="160" customFormat="1" ht="15" customHeight="1">
      <c r="A64" s="153" t="s">
        <v>412</v>
      </c>
      <c r="B64" s="363" t="s">
        <v>413</v>
      </c>
      <c r="C64" s="363"/>
      <c r="D64" s="159">
        <f>SUM(D47,D60,D63)</f>
        <v>446503833</v>
      </c>
      <c r="E64" s="159">
        <f>SUM(E47,E60,E63)</f>
        <v>0</v>
      </c>
      <c r="F64" s="159">
        <f>SUM(F47,F60,F63)</f>
        <v>452831944</v>
      </c>
    </row>
    <row r="65" ht="15" customHeight="1"/>
  </sheetData>
  <sheetProtection/>
  <mergeCells count="7">
    <mergeCell ref="B64:C64"/>
    <mergeCell ref="A4:F4"/>
    <mergeCell ref="B5:C5"/>
    <mergeCell ref="B6:C6"/>
    <mergeCell ref="B7:C7"/>
    <mergeCell ref="B40:C40"/>
    <mergeCell ref="B41:C41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1">
      <selection activeCell="B3" sqref="B3:I3"/>
    </sheetView>
  </sheetViews>
  <sheetFormatPr defaultColWidth="9.140625" defaultRowHeight="12.75"/>
  <cols>
    <col min="1" max="1" width="6.28125" style="0" customWidth="1"/>
    <col min="2" max="4" width="4.7109375" style="0" customWidth="1"/>
    <col min="5" max="5" width="45.7109375" style="0" customWidth="1"/>
    <col min="6" max="9" width="14.7109375" style="0" customWidth="1"/>
  </cols>
  <sheetData>
    <row r="1" spans="1:11" ht="15">
      <c r="A1" s="167"/>
      <c r="B1" s="167"/>
      <c r="C1" s="167"/>
      <c r="D1" s="167"/>
      <c r="E1" s="167"/>
      <c r="F1" s="167"/>
      <c r="G1" s="167"/>
      <c r="H1" s="167"/>
      <c r="I1" s="168" t="s">
        <v>414</v>
      </c>
      <c r="J1" s="167"/>
      <c r="K1" s="167"/>
    </row>
    <row r="2" spans="1:11" ht="15">
      <c r="A2" s="167"/>
      <c r="B2" s="167"/>
      <c r="C2" s="167"/>
      <c r="D2" s="167"/>
      <c r="E2" s="167"/>
      <c r="F2" s="167"/>
      <c r="G2" s="167"/>
      <c r="H2" s="167"/>
      <c r="I2" s="169" t="s">
        <v>591</v>
      </c>
      <c r="J2" s="167"/>
      <c r="K2" s="167"/>
    </row>
    <row r="3" spans="1:11" ht="15">
      <c r="A3" s="167"/>
      <c r="B3" s="377" t="s">
        <v>463</v>
      </c>
      <c r="C3" s="377"/>
      <c r="D3" s="377"/>
      <c r="E3" s="377"/>
      <c r="F3" s="377"/>
      <c r="G3" s="377"/>
      <c r="H3" s="377"/>
      <c r="I3" s="377"/>
      <c r="J3" s="167"/>
      <c r="K3" s="167"/>
    </row>
    <row r="4" spans="1:11" ht="15">
      <c r="A4" s="167"/>
      <c r="B4" s="378" t="s">
        <v>0</v>
      </c>
      <c r="C4" s="378"/>
      <c r="D4" s="378"/>
      <c r="E4" s="378"/>
      <c r="F4" s="378"/>
      <c r="G4" s="378"/>
      <c r="H4" s="378"/>
      <c r="I4" s="378"/>
      <c r="J4" s="167"/>
      <c r="K4" s="167"/>
    </row>
    <row r="6" spans="1:11" ht="15">
      <c r="A6" s="167"/>
      <c r="B6" s="377" t="s">
        <v>415</v>
      </c>
      <c r="C6" s="377"/>
      <c r="D6" s="377"/>
      <c r="E6" s="377"/>
      <c r="F6" s="377"/>
      <c r="G6" s="377"/>
      <c r="H6" s="377"/>
      <c r="I6" s="377"/>
      <c r="J6" s="167"/>
      <c r="K6" s="167"/>
    </row>
    <row r="7" spans="1:11" ht="15">
      <c r="A7" s="167"/>
      <c r="B7" s="170"/>
      <c r="C7" s="170"/>
      <c r="D7" s="170"/>
      <c r="E7" s="170"/>
      <c r="F7" s="170"/>
      <c r="G7" s="170"/>
      <c r="H7" s="170"/>
      <c r="I7" s="170"/>
      <c r="J7" s="167"/>
      <c r="K7" s="167"/>
    </row>
    <row r="8" spans="1:11" ht="15">
      <c r="A8" s="171"/>
      <c r="B8" s="379" t="s">
        <v>19</v>
      </c>
      <c r="C8" s="379"/>
      <c r="D8" s="379"/>
      <c r="E8" s="379"/>
      <c r="F8" s="172" t="s">
        <v>22</v>
      </c>
      <c r="G8" s="172" t="s">
        <v>23</v>
      </c>
      <c r="H8" s="172" t="s">
        <v>22</v>
      </c>
      <c r="I8" s="172" t="s">
        <v>23</v>
      </c>
      <c r="J8" s="171"/>
      <c r="K8" s="171"/>
    </row>
    <row r="9" spans="1:11" ht="15">
      <c r="A9" s="173" t="s">
        <v>58</v>
      </c>
      <c r="B9" s="375" t="s">
        <v>277</v>
      </c>
      <c r="C9" s="380"/>
      <c r="D9" s="380"/>
      <c r="E9" s="380"/>
      <c r="F9" s="374" t="s">
        <v>230</v>
      </c>
      <c r="G9" s="375"/>
      <c r="H9" s="374" t="s">
        <v>416</v>
      </c>
      <c r="I9" s="375"/>
      <c r="J9" s="174"/>
      <c r="K9" s="174"/>
    </row>
    <row r="10" spans="1:11" ht="15">
      <c r="A10" s="173" t="s">
        <v>47</v>
      </c>
      <c r="B10" s="175" t="s">
        <v>417</v>
      </c>
      <c r="C10" s="176" t="s">
        <v>418</v>
      </c>
      <c r="D10" s="176"/>
      <c r="E10" s="176"/>
      <c r="F10" s="177" t="s">
        <v>419</v>
      </c>
      <c r="G10" s="177" t="s">
        <v>420</v>
      </c>
      <c r="H10" s="177" t="s">
        <v>419</v>
      </c>
      <c r="I10" s="177" t="s">
        <v>420</v>
      </c>
      <c r="J10" s="178"/>
      <c r="K10" s="178"/>
    </row>
    <row r="11" spans="1:11" ht="15">
      <c r="A11" s="173" t="s">
        <v>39</v>
      </c>
      <c r="B11" s="179" t="s">
        <v>421</v>
      </c>
      <c r="C11" s="180" t="s">
        <v>422</v>
      </c>
      <c r="D11" s="180"/>
      <c r="E11" s="180"/>
      <c r="F11" s="181">
        <v>4662</v>
      </c>
      <c r="G11" s="181">
        <v>813</v>
      </c>
      <c r="H11" s="181">
        <v>4662</v>
      </c>
      <c r="I11" s="181">
        <v>589</v>
      </c>
      <c r="J11" s="167"/>
      <c r="K11" s="167"/>
    </row>
    <row r="12" spans="1:11" ht="15">
      <c r="A12" s="173" t="s">
        <v>40</v>
      </c>
      <c r="B12" s="179" t="s">
        <v>423</v>
      </c>
      <c r="C12" s="180" t="s">
        <v>424</v>
      </c>
      <c r="D12" s="180"/>
      <c r="E12" s="180"/>
      <c r="F12" s="181">
        <f>SUM(F13+F17+F18+F19+F20)</f>
        <v>532537</v>
      </c>
      <c r="G12" s="181">
        <f>SUM(G13+G17+G18+G19+G20)</f>
        <v>394138</v>
      </c>
      <c r="H12" s="181">
        <f>SUM(H13,H17,H18,H19)</f>
        <v>544555</v>
      </c>
      <c r="I12" s="181">
        <f>SUM(I13,I17,I18,I19)</f>
        <v>386183</v>
      </c>
      <c r="J12" s="167"/>
      <c r="K12" s="167"/>
    </row>
    <row r="13" spans="1:11" ht="15">
      <c r="A13" s="173" t="s">
        <v>41</v>
      </c>
      <c r="B13" s="179"/>
      <c r="C13" s="180" t="s">
        <v>425</v>
      </c>
      <c r="D13" s="180" t="s">
        <v>426</v>
      </c>
      <c r="E13" s="180"/>
      <c r="F13" s="181">
        <f>SUM(F14:F16)</f>
        <v>465676</v>
      </c>
      <c r="G13" s="181">
        <f>SUM(G14:G16)</f>
        <v>355817</v>
      </c>
      <c r="H13" s="181">
        <f>SUM(H14:H16)</f>
        <v>479562</v>
      </c>
      <c r="I13" s="181">
        <f>SUM(I14:I16)</f>
        <v>358501</v>
      </c>
      <c r="J13" s="167"/>
      <c r="K13" s="167"/>
    </row>
    <row r="14" spans="1:11" ht="15">
      <c r="A14" s="173" t="s">
        <v>26</v>
      </c>
      <c r="B14" s="179"/>
      <c r="C14" s="180"/>
      <c r="D14" s="180"/>
      <c r="E14" s="180" t="s">
        <v>427</v>
      </c>
      <c r="F14" s="181">
        <v>250659</v>
      </c>
      <c r="G14" s="181">
        <v>179027</v>
      </c>
      <c r="H14" s="181">
        <v>207853</v>
      </c>
      <c r="I14" s="181">
        <v>130719</v>
      </c>
      <c r="J14" s="167"/>
      <c r="K14" s="182"/>
    </row>
    <row r="15" spans="1:11" ht="15">
      <c r="A15" s="173" t="s">
        <v>27</v>
      </c>
      <c r="B15" s="179"/>
      <c r="C15" s="180"/>
      <c r="D15" s="180"/>
      <c r="E15" s="180" t="s">
        <v>428</v>
      </c>
      <c r="F15" s="181">
        <v>175073</v>
      </c>
      <c r="G15" s="181">
        <v>137644</v>
      </c>
      <c r="H15" s="181">
        <v>224477</v>
      </c>
      <c r="I15" s="181">
        <v>181716</v>
      </c>
      <c r="J15" s="167"/>
      <c r="K15" s="167"/>
    </row>
    <row r="16" spans="1:11" ht="15">
      <c r="A16" s="173" t="s">
        <v>28</v>
      </c>
      <c r="B16" s="179"/>
      <c r="C16" s="180"/>
      <c r="D16" s="180"/>
      <c r="E16" s="180" t="s">
        <v>429</v>
      </c>
      <c r="F16" s="181">
        <v>39944</v>
      </c>
      <c r="G16" s="181">
        <v>39146</v>
      </c>
      <c r="H16" s="181">
        <v>47232</v>
      </c>
      <c r="I16" s="181">
        <v>46066</v>
      </c>
      <c r="J16" s="167"/>
      <c r="K16" s="182"/>
    </row>
    <row r="17" spans="1:9" ht="15">
      <c r="A17" s="173" t="s">
        <v>29</v>
      </c>
      <c r="B17" s="179"/>
      <c r="C17" s="180" t="s">
        <v>430</v>
      </c>
      <c r="D17" s="180" t="s">
        <v>431</v>
      </c>
      <c r="E17" s="180"/>
      <c r="F17" s="181">
        <v>58619</v>
      </c>
      <c r="G17" s="181">
        <v>30182</v>
      </c>
      <c r="H17" s="181">
        <v>62427</v>
      </c>
      <c r="I17" s="181">
        <v>25219</v>
      </c>
    </row>
    <row r="18" spans="1:9" ht="15">
      <c r="A18" s="173" t="s">
        <v>5</v>
      </c>
      <c r="B18" s="179"/>
      <c r="C18" s="180" t="s">
        <v>432</v>
      </c>
      <c r="D18" s="180" t="s">
        <v>295</v>
      </c>
      <c r="E18" s="180"/>
      <c r="F18" s="181">
        <v>198</v>
      </c>
      <c r="G18" s="181">
        <v>95</v>
      </c>
      <c r="H18" s="181">
        <v>198</v>
      </c>
      <c r="I18" s="181">
        <v>95</v>
      </c>
    </row>
    <row r="19" spans="1:9" ht="15">
      <c r="A19" s="173" t="s">
        <v>6</v>
      </c>
      <c r="B19" s="179"/>
      <c r="C19" s="180" t="s">
        <v>433</v>
      </c>
      <c r="D19" s="180" t="s">
        <v>298</v>
      </c>
      <c r="E19" s="180"/>
      <c r="F19" s="181">
        <v>8044</v>
      </c>
      <c r="G19" s="181">
        <v>8044</v>
      </c>
      <c r="H19" s="181">
        <v>2368</v>
      </c>
      <c r="I19" s="181">
        <v>2368</v>
      </c>
    </row>
    <row r="20" spans="1:9" ht="15">
      <c r="A20" s="173" t="s">
        <v>7</v>
      </c>
      <c r="B20" s="179"/>
      <c r="C20" s="180" t="s">
        <v>434</v>
      </c>
      <c r="D20" s="180" t="s">
        <v>435</v>
      </c>
      <c r="E20" s="180"/>
      <c r="F20" s="181">
        <v>0</v>
      </c>
      <c r="G20" s="181">
        <v>0</v>
      </c>
      <c r="H20" s="181">
        <v>0</v>
      </c>
      <c r="I20" s="181">
        <v>0</v>
      </c>
    </row>
    <row r="21" spans="1:9" ht="15">
      <c r="A21" s="173" t="s">
        <v>8</v>
      </c>
      <c r="B21" s="179" t="s">
        <v>436</v>
      </c>
      <c r="C21" s="180" t="s">
        <v>437</v>
      </c>
      <c r="D21" s="180"/>
      <c r="E21" s="180"/>
      <c r="F21" s="181">
        <f>SUM(F22:F24)</f>
        <v>1646</v>
      </c>
      <c r="G21" s="181">
        <f>SUM(G22:G24)</f>
        <v>1646</v>
      </c>
      <c r="H21" s="181">
        <f>SUM(H22:H24)</f>
        <v>399</v>
      </c>
      <c r="I21" s="181">
        <f>SUM(I22:I24)</f>
        <v>399</v>
      </c>
    </row>
    <row r="22" spans="1:9" ht="15">
      <c r="A22" s="173" t="s">
        <v>42</v>
      </c>
      <c r="B22" s="179"/>
      <c r="C22" s="180" t="s">
        <v>425</v>
      </c>
      <c r="D22" s="180" t="s">
        <v>438</v>
      </c>
      <c r="E22" s="180"/>
      <c r="F22" s="181">
        <v>1646</v>
      </c>
      <c r="G22" s="181">
        <v>1646</v>
      </c>
      <c r="H22" s="181">
        <v>399</v>
      </c>
      <c r="I22" s="181">
        <v>399</v>
      </c>
    </row>
    <row r="23" spans="1:9" ht="15">
      <c r="A23" s="173" t="s">
        <v>43</v>
      </c>
      <c r="B23" s="179"/>
      <c r="C23" s="180" t="s">
        <v>430</v>
      </c>
      <c r="D23" s="180" t="s">
        <v>439</v>
      </c>
      <c r="E23" s="180"/>
      <c r="F23" s="181">
        <v>0</v>
      </c>
      <c r="G23" s="181">
        <v>0</v>
      </c>
      <c r="H23" s="181">
        <v>0</v>
      </c>
      <c r="I23" s="181">
        <v>0</v>
      </c>
    </row>
    <row r="24" spans="1:9" ht="15">
      <c r="A24" s="173" t="s">
        <v>44</v>
      </c>
      <c r="B24" s="179"/>
      <c r="C24" s="180" t="s">
        <v>432</v>
      </c>
      <c r="D24" s="180" t="s">
        <v>440</v>
      </c>
      <c r="E24" s="180"/>
      <c r="F24" s="181">
        <v>0</v>
      </c>
      <c r="G24" s="181">
        <v>0</v>
      </c>
      <c r="H24" s="181">
        <v>0</v>
      </c>
      <c r="I24" s="181">
        <v>0</v>
      </c>
    </row>
    <row r="25" spans="1:9" ht="15">
      <c r="A25" s="173" t="s">
        <v>45</v>
      </c>
      <c r="B25" s="179" t="s">
        <v>441</v>
      </c>
      <c r="C25" s="180" t="s">
        <v>442</v>
      </c>
      <c r="D25" s="180"/>
      <c r="E25" s="180"/>
      <c r="F25" s="181">
        <v>0</v>
      </c>
      <c r="G25" s="181">
        <v>0</v>
      </c>
      <c r="H25" s="181">
        <v>0</v>
      </c>
      <c r="I25" s="181">
        <v>0</v>
      </c>
    </row>
    <row r="26" spans="1:9" ht="15">
      <c r="A26" s="173" t="s">
        <v>46</v>
      </c>
      <c r="B26" s="183" t="s">
        <v>417</v>
      </c>
      <c r="C26" s="184" t="s">
        <v>443</v>
      </c>
      <c r="D26" s="184"/>
      <c r="E26" s="184"/>
      <c r="F26" s="185">
        <f>F25+F21+F12+F11</f>
        <v>538845</v>
      </c>
      <c r="G26" s="185">
        <f>G25+G21+G12+G11</f>
        <v>396597</v>
      </c>
      <c r="H26" s="185">
        <f>H25+H21+H12+H11</f>
        <v>549616</v>
      </c>
      <c r="I26" s="185">
        <f>I25+I21+I12+I11</f>
        <v>387171</v>
      </c>
    </row>
    <row r="27" spans="1:9" ht="15">
      <c r="A27" s="173" t="s">
        <v>49</v>
      </c>
      <c r="B27" s="186" t="s">
        <v>444</v>
      </c>
      <c r="C27" s="187" t="s">
        <v>445</v>
      </c>
      <c r="D27" s="187"/>
      <c r="E27" s="187"/>
      <c r="F27" s="188"/>
      <c r="G27" s="188"/>
      <c r="H27" s="188"/>
      <c r="I27" s="188"/>
    </row>
    <row r="28" spans="1:9" ht="15">
      <c r="A28" s="173" t="s">
        <v>50</v>
      </c>
      <c r="B28" s="179" t="s">
        <v>421</v>
      </c>
      <c r="C28" s="180" t="s">
        <v>446</v>
      </c>
      <c r="D28" s="180"/>
      <c r="E28" s="180"/>
      <c r="F28" s="181">
        <v>0</v>
      </c>
      <c r="G28" s="181">
        <v>0</v>
      </c>
      <c r="H28" s="181">
        <v>0</v>
      </c>
      <c r="I28" s="181">
        <v>0</v>
      </c>
    </row>
    <row r="29" spans="1:9" ht="15">
      <c r="A29" s="173" t="s">
        <v>51</v>
      </c>
      <c r="B29" s="179" t="s">
        <v>423</v>
      </c>
      <c r="C29" s="180" t="s">
        <v>447</v>
      </c>
      <c r="D29" s="180"/>
      <c r="E29" s="180"/>
      <c r="F29" s="181">
        <v>0</v>
      </c>
      <c r="G29" s="181">
        <v>0</v>
      </c>
      <c r="H29" s="181">
        <v>0</v>
      </c>
      <c r="I29" s="181">
        <v>0</v>
      </c>
    </row>
    <row r="30" spans="1:9" ht="15">
      <c r="A30" s="173" t="s">
        <v>52</v>
      </c>
      <c r="B30" s="183" t="s">
        <v>444</v>
      </c>
      <c r="C30" s="184" t="s">
        <v>448</v>
      </c>
      <c r="D30" s="184"/>
      <c r="E30" s="184"/>
      <c r="F30" s="185">
        <v>0</v>
      </c>
      <c r="G30" s="185">
        <v>0</v>
      </c>
      <c r="H30" s="185">
        <v>0</v>
      </c>
      <c r="I30" s="185">
        <v>0</v>
      </c>
    </row>
    <row r="31" spans="1:9" ht="15">
      <c r="A31" s="173" t="s">
        <v>53</v>
      </c>
      <c r="B31" s="186" t="s">
        <v>449</v>
      </c>
      <c r="C31" s="187" t="s">
        <v>450</v>
      </c>
      <c r="D31" s="187"/>
      <c r="E31" s="187"/>
      <c r="F31" s="188"/>
      <c r="G31" s="188"/>
      <c r="H31" s="188"/>
      <c r="I31" s="188"/>
    </row>
    <row r="32" spans="1:9" ht="15">
      <c r="A32" s="173" t="s">
        <v>54</v>
      </c>
      <c r="B32" s="179" t="s">
        <v>421</v>
      </c>
      <c r="C32" s="180" t="s">
        <v>451</v>
      </c>
      <c r="D32" s="180"/>
      <c r="E32" s="180"/>
      <c r="F32" s="181">
        <v>0</v>
      </c>
      <c r="G32" s="181">
        <v>0</v>
      </c>
      <c r="H32" s="181">
        <v>0</v>
      </c>
      <c r="I32" s="181">
        <v>0</v>
      </c>
    </row>
    <row r="33" spans="1:9" ht="15">
      <c r="A33" s="173" t="s">
        <v>55</v>
      </c>
      <c r="B33" s="179" t="s">
        <v>423</v>
      </c>
      <c r="C33" s="180" t="s">
        <v>452</v>
      </c>
      <c r="D33" s="180"/>
      <c r="E33" s="180"/>
      <c r="F33" s="181">
        <v>0</v>
      </c>
      <c r="G33" s="181">
        <v>52</v>
      </c>
      <c r="H33" s="181">
        <v>0</v>
      </c>
      <c r="I33" s="181">
        <v>25</v>
      </c>
    </row>
    <row r="34" spans="1:9" ht="15">
      <c r="A34" s="173" t="s">
        <v>56</v>
      </c>
      <c r="B34" s="179" t="s">
        <v>436</v>
      </c>
      <c r="C34" s="180" t="s">
        <v>453</v>
      </c>
      <c r="D34" s="180"/>
      <c r="E34" s="180"/>
      <c r="F34" s="181">
        <v>0</v>
      </c>
      <c r="G34" s="181">
        <v>49161</v>
      </c>
      <c r="H34" s="181">
        <v>0</v>
      </c>
      <c r="I34" s="181">
        <v>62559</v>
      </c>
    </row>
    <row r="35" spans="1:9" ht="15">
      <c r="A35" s="173" t="s">
        <v>57</v>
      </c>
      <c r="B35" s="179" t="s">
        <v>441</v>
      </c>
      <c r="C35" s="180" t="s">
        <v>454</v>
      </c>
      <c r="D35" s="180"/>
      <c r="E35" s="180"/>
      <c r="F35" s="181">
        <v>0</v>
      </c>
      <c r="G35" s="181">
        <v>0</v>
      </c>
      <c r="H35" s="181">
        <v>0</v>
      </c>
      <c r="I35" s="181">
        <v>0</v>
      </c>
    </row>
    <row r="36" spans="1:9" ht="15">
      <c r="A36" s="173" t="s">
        <v>61</v>
      </c>
      <c r="B36" s="183" t="s">
        <v>449</v>
      </c>
      <c r="C36" s="184" t="s">
        <v>455</v>
      </c>
      <c r="D36" s="184"/>
      <c r="E36" s="184"/>
      <c r="F36" s="185">
        <f>SUM(F32:F35)</f>
        <v>0</v>
      </c>
      <c r="G36" s="185">
        <f>SUM(G32:G35)</f>
        <v>49213</v>
      </c>
      <c r="H36" s="185">
        <f>SUM(H32:H35)</f>
        <v>0</v>
      </c>
      <c r="I36" s="185">
        <f>SUM(I32:I35)</f>
        <v>62584</v>
      </c>
    </row>
    <row r="37" spans="1:9" ht="15">
      <c r="A37" s="167"/>
      <c r="B37" s="189"/>
      <c r="C37" s="189"/>
      <c r="D37" s="189"/>
      <c r="E37" s="189"/>
      <c r="F37" s="189"/>
      <c r="G37" s="189"/>
      <c r="H37" s="189"/>
      <c r="I37" s="189"/>
    </row>
    <row r="38" spans="1:9" ht="15">
      <c r="A38" s="167"/>
      <c r="B38" s="376" t="s">
        <v>456</v>
      </c>
      <c r="C38" s="376"/>
      <c r="D38" s="376"/>
      <c r="E38" s="376"/>
      <c r="F38" s="376"/>
      <c r="G38" s="376"/>
      <c r="H38" s="376"/>
      <c r="I38" s="376"/>
    </row>
    <row r="39" spans="1:9" ht="15">
      <c r="A39" s="167"/>
      <c r="B39" s="189"/>
      <c r="C39" s="189"/>
      <c r="D39" s="189"/>
      <c r="E39" s="189"/>
      <c r="F39" s="189"/>
      <c r="G39" s="189"/>
      <c r="H39" s="189"/>
      <c r="I39" s="189"/>
    </row>
    <row r="40" spans="1:9" ht="15">
      <c r="A40" s="366" t="s">
        <v>62</v>
      </c>
      <c r="B40" s="369" t="s">
        <v>277</v>
      </c>
      <c r="C40" s="369"/>
      <c r="D40" s="369"/>
      <c r="E40" s="370"/>
      <c r="F40" s="374" t="s">
        <v>230</v>
      </c>
      <c r="G40" s="375"/>
      <c r="H40" s="374" t="s">
        <v>416</v>
      </c>
      <c r="I40" s="375"/>
    </row>
    <row r="41" spans="1:9" ht="15">
      <c r="A41" s="367"/>
      <c r="B41" s="372"/>
      <c r="C41" s="372"/>
      <c r="D41" s="372"/>
      <c r="E41" s="373"/>
      <c r="F41" s="177" t="s">
        <v>419</v>
      </c>
      <c r="G41" s="177" t="s">
        <v>420</v>
      </c>
      <c r="H41" s="177" t="s">
        <v>419</v>
      </c>
      <c r="I41" s="177" t="s">
        <v>420</v>
      </c>
    </row>
    <row r="42" spans="1:9" ht="15">
      <c r="A42" s="173" t="s">
        <v>63</v>
      </c>
      <c r="B42" s="179" t="s">
        <v>421</v>
      </c>
      <c r="C42" s="180" t="s">
        <v>422</v>
      </c>
      <c r="D42" s="180"/>
      <c r="E42" s="180"/>
      <c r="F42" s="181">
        <v>3535</v>
      </c>
      <c r="G42" s="181">
        <v>0</v>
      </c>
      <c r="H42" s="181">
        <v>4073</v>
      </c>
      <c r="I42" s="181">
        <v>0</v>
      </c>
    </row>
    <row r="43" spans="1:9" ht="15">
      <c r="A43" s="173" t="s">
        <v>64</v>
      </c>
      <c r="B43" s="179" t="s">
        <v>423</v>
      </c>
      <c r="C43" s="180" t="s">
        <v>424</v>
      </c>
      <c r="D43" s="180"/>
      <c r="E43" s="180"/>
      <c r="F43" s="181">
        <v>8921</v>
      </c>
      <c r="G43" s="181">
        <v>0</v>
      </c>
      <c r="H43" s="181">
        <v>8868</v>
      </c>
      <c r="I43" s="181">
        <v>0</v>
      </c>
    </row>
    <row r="44" spans="1:9" ht="15">
      <c r="A44" s="173" t="s">
        <v>65</v>
      </c>
      <c r="B44" s="179"/>
      <c r="C44" s="180" t="s">
        <v>425</v>
      </c>
      <c r="D44" s="180" t="s">
        <v>426</v>
      </c>
      <c r="E44" s="180"/>
      <c r="F44" s="181">
        <v>45</v>
      </c>
      <c r="G44" s="181">
        <v>0</v>
      </c>
      <c r="H44" s="181">
        <v>0</v>
      </c>
      <c r="I44" s="181">
        <v>0</v>
      </c>
    </row>
    <row r="45" spans="1:9" ht="15">
      <c r="A45" s="173" t="s">
        <v>232</v>
      </c>
      <c r="B45" s="179"/>
      <c r="C45" s="180" t="s">
        <v>430</v>
      </c>
      <c r="D45" s="180" t="s">
        <v>457</v>
      </c>
      <c r="E45" s="180"/>
      <c r="F45" s="181">
        <v>8876</v>
      </c>
      <c r="G45" s="181">
        <v>0</v>
      </c>
      <c r="H45" s="181">
        <v>8868</v>
      </c>
      <c r="I45" s="181">
        <v>0</v>
      </c>
    </row>
    <row r="46" spans="1:9" ht="15">
      <c r="A46" s="173" t="s">
        <v>233</v>
      </c>
      <c r="B46" s="179"/>
      <c r="C46" s="180" t="s">
        <v>432</v>
      </c>
      <c r="D46" s="180" t="s">
        <v>295</v>
      </c>
      <c r="E46" s="180"/>
      <c r="F46" s="181">
        <v>0</v>
      </c>
      <c r="G46" s="181">
        <v>0</v>
      </c>
      <c r="H46" s="181">
        <v>0</v>
      </c>
      <c r="I46" s="181">
        <v>0</v>
      </c>
    </row>
    <row r="47" spans="1:9" ht="15">
      <c r="A47" s="173" t="s">
        <v>234</v>
      </c>
      <c r="B47" s="179" t="s">
        <v>436</v>
      </c>
      <c r="C47" s="180" t="s">
        <v>442</v>
      </c>
      <c r="D47" s="180"/>
      <c r="E47" s="180"/>
      <c r="F47" s="181">
        <v>0</v>
      </c>
      <c r="G47" s="181">
        <v>0</v>
      </c>
      <c r="H47" s="181">
        <v>0</v>
      </c>
      <c r="I47" s="181">
        <v>0</v>
      </c>
    </row>
    <row r="48" spans="1:9" ht="15">
      <c r="A48" s="167"/>
      <c r="B48" s="189"/>
      <c r="C48" s="189"/>
      <c r="D48" s="189"/>
      <c r="E48" s="189"/>
      <c r="F48" s="189"/>
      <c r="G48" s="189"/>
      <c r="H48" s="189"/>
      <c r="I48" s="189"/>
    </row>
    <row r="49" spans="1:9" ht="15">
      <c r="A49" s="167"/>
      <c r="B49" s="376" t="s">
        <v>458</v>
      </c>
      <c r="C49" s="376"/>
      <c r="D49" s="376"/>
      <c r="E49" s="376"/>
      <c r="F49" s="376"/>
      <c r="G49" s="376"/>
      <c r="H49" s="376"/>
      <c r="I49" s="376"/>
    </row>
    <row r="50" spans="1:9" ht="15">
      <c r="A50" s="167"/>
      <c r="B50" s="190"/>
      <c r="C50" s="190"/>
      <c r="D50" s="190"/>
      <c r="E50" s="190"/>
      <c r="F50" s="190"/>
      <c r="G50" s="190"/>
      <c r="H50" s="190"/>
      <c r="I50" s="190"/>
    </row>
    <row r="51" spans="1:9" ht="15">
      <c r="A51" s="366" t="s">
        <v>235</v>
      </c>
      <c r="B51" s="368" t="s">
        <v>277</v>
      </c>
      <c r="C51" s="369"/>
      <c r="D51" s="369"/>
      <c r="E51" s="370"/>
      <c r="F51" s="374" t="s">
        <v>230</v>
      </c>
      <c r="G51" s="375"/>
      <c r="H51" s="374" t="s">
        <v>416</v>
      </c>
      <c r="I51" s="375"/>
    </row>
    <row r="52" spans="1:9" ht="15">
      <c r="A52" s="367"/>
      <c r="B52" s="371"/>
      <c r="C52" s="372"/>
      <c r="D52" s="372"/>
      <c r="E52" s="373"/>
      <c r="F52" s="177" t="s">
        <v>419</v>
      </c>
      <c r="G52" s="177" t="s">
        <v>420</v>
      </c>
      <c r="H52" s="177" t="s">
        <v>419</v>
      </c>
      <c r="I52" s="177" t="s">
        <v>420</v>
      </c>
    </row>
    <row r="53" spans="1:9" ht="15">
      <c r="A53" s="173" t="s">
        <v>236</v>
      </c>
      <c r="B53" s="180" t="s">
        <v>421</v>
      </c>
      <c r="C53" s="180" t="s">
        <v>422</v>
      </c>
      <c r="D53" s="180"/>
      <c r="E53" s="180"/>
      <c r="F53" s="181">
        <v>62</v>
      </c>
      <c r="G53" s="181">
        <v>0</v>
      </c>
      <c r="H53" s="181">
        <v>62</v>
      </c>
      <c r="I53" s="181">
        <v>0</v>
      </c>
    </row>
    <row r="54" spans="1:9" ht="15">
      <c r="A54" s="173" t="s">
        <v>237</v>
      </c>
      <c r="B54" s="180" t="s">
        <v>423</v>
      </c>
      <c r="C54" s="180" t="s">
        <v>424</v>
      </c>
      <c r="D54" s="180"/>
      <c r="E54" s="180"/>
      <c r="F54" s="191">
        <v>3902</v>
      </c>
      <c r="G54" s="191">
        <v>0</v>
      </c>
      <c r="H54" s="191">
        <v>6612</v>
      </c>
      <c r="I54" s="191">
        <v>0</v>
      </c>
    </row>
    <row r="55" spans="1:9" ht="15">
      <c r="A55" s="173" t="s">
        <v>238</v>
      </c>
      <c r="B55" s="180"/>
      <c r="C55" s="180" t="s">
        <v>425</v>
      </c>
      <c r="D55" s="180" t="s">
        <v>426</v>
      </c>
      <c r="E55" s="180"/>
      <c r="F55" s="181">
        <v>0</v>
      </c>
      <c r="G55" s="181">
        <v>0</v>
      </c>
      <c r="H55" s="181">
        <v>0</v>
      </c>
      <c r="I55" s="181">
        <v>0</v>
      </c>
    </row>
    <row r="56" spans="1:9" ht="15">
      <c r="A56" s="173" t="s">
        <v>239</v>
      </c>
      <c r="B56" s="180"/>
      <c r="C56" s="180" t="s">
        <v>430</v>
      </c>
      <c r="D56" s="180" t="s">
        <v>457</v>
      </c>
      <c r="E56" s="180"/>
      <c r="F56" s="181">
        <v>3902</v>
      </c>
      <c r="G56" s="181">
        <v>0</v>
      </c>
      <c r="H56" s="181">
        <v>6612</v>
      </c>
      <c r="I56" s="181">
        <v>0</v>
      </c>
    </row>
    <row r="57" spans="1:9" ht="15">
      <c r="A57" s="173" t="s">
        <v>367</v>
      </c>
      <c r="B57" s="180"/>
      <c r="C57" s="180" t="s">
        <v>432</v>
      </c>
      <c r="D57" s="180" t="s">
        <v>295</v>
      </c>
      <c r="E57" s="180"/>
      <c r="F57" s="181">
        <v>0</v>
      </c>
      <c r="G57" s="181">
        <v>0</v>
      </c>
      <c r="H57" s="181">
        <v>0</v>
      </c>
      <c r="I57" s="181">
        <v>0</v>
      </c>
    </row>
    <row r="58" spans="1:9" ht="15">
      <c r="A58" s="167"/>
      <c r="B58" s="189"/>
      <c r="C58" s="189"/>
      <c r="D58" s="189"/>
      <c r="E58" s="189"/>
      <c r="F58" s="189"/>
      <c r="G58" s="189"/>
      <c r="H58" s="189"/>
      <c r="I58" s="189"/>
    </row>
    <row r="59" spans="1:9" ht="15">
      <c r="A59" s="167"/>
      <c r="B59" s="376" t="s">
        <v>459</v>
      </c>
      <c r="C59" s="376"/>
      <c r="D59" s="376"/>
      <c r="E59" s="376"/>
      <c r="F59" s="376"/>
      <c r="G59" s="376"/>
      <c r="H59" s="376"/>
      <c r="I59" s="376"/>
    </row>
    <row r="60" spans="1:9" ht="15">
      <c r="A60" s="167"/>
      <c r="B60" s="376" t="s">
        <v>460</v>
      </c>
      <c r="C60" s="376"/>
      <c r="D60" s="376"/>
      <c r="E60" s="376"/>
      <c r="F60" s="376"/>
      <c r="G60" s="376"/>
      <c r="H60" s="376"/>
      <c r="I60" s="376"/>
    </row>
    <row r="61" spans="1:9" ht="15">
      <c r="A61" s="167"/>
      <c r="B61" s="189"/>
      <c r="C61" s="189"/>
      <c r="D61" s="189"/>
      <c r="E61" s="189"/>
      <c r="F61" s="189"/>
      <c r="G61" s="189"/>
      <c r="H61" s="189"/>
      <c r="I61" s="189"/>
    </row>
    <row r="62" spans="1:9" ht="15">
      <c r="A62" s="366" t="s">
        <v>370</v>
      </c>
      <c r="B62" s="368" t="s">
        <v>277</v>
      </c>
      <c r="C62" s="369"/>
      <c r="D62" s="369"/>
      <c r="E62" s="370"/>
      <c r="F62" s="374" t="s">
        <v>230</v>
      </c>
      <c r="G62" s="375"/>
      <c r="H62" s="374" t="s">
        <v>416</v>
      </c>
      <c r="I62" s="375"/>
    </row>
    <row r="63" spans="1:9" ht="15">
      <c r="A63" s="367"/>
      <c r="B63" s="371"/>
      <c r="C63" s="372"/>
      <c r="D63" s="372"/>
      <c r="E63" s="373"/>
      <c r="F63" s="177" t="s">
        <v>419</v>
      </c>
      <c r="G63" s="177" t="s">
        <v>420</v>
      </c>
      <c r="H63" s="177" t="s">
        <v>419</v>
      </c>
      <c r="I63" s="177" t="s">
        <v>420</v>
      </c>
    </row>
    <row r="64" spans="1:9" ht="15">
      <c r="A64" s="173" t="s">
        <v>373</v>
      </c>
      <c r="B64" s="181" t="s">
        <v>425</v>
      </c>
      <c r="C64" s="181" t="s">
        <v>461</v>
      </c>
      <c r="D64" s="181"/>
      <c r="E64" s="181"/>
      <c r="F64" s="181">
        <v>0</v>
      </c>
      <c r="G64" s="181">
        <v>0</v>
      </c>
      <c r="H64" s="181">
        <v>0</v>
      </c>
      <c r="I64" s="181">
        <v>0</v>
      </c>
    </row>
    <row r="65" spans="1:9" ht="15">
      <c r="A65" s="173" t="s">
        <v>376</v>
      </c>
      <c r="B65" s="181" t="s">
        <v>430</v>
      </c>
      <c r="C65" s="181" t="s">
        <v>462</v>
      </c>
      <c r="D65" s="181"/>
      <c r="E65" s="181"/>
      <c r="F65" s="181">
        <v>0</v>
      </c>
      <c r="G65" s="181">
        <v>0</v>
      </c>
      <c r="H65" s="181">
        <v>0</v>
      </c>
      <c r="I65" s="181">
        <v>0</v>
      </c>
    </row>
  </sheetData>
  <sheetProtection/>
  <mergeCells count="23">
    <mergeCell ref="B3:I3"/>
    <mergeCell ref="B4:I4"/>
    <mergeCell ref="B6:I6"/>
    <mergeCell ref="B8:E8"/>
    <mergeCell ref="B9:E9"/>
    <mergeCell ref="F9:G9"/>
    <mergeCell ref="H9:I9"/>
    <mergeCell ref="B38:I38"/>
    <mergeCell ref="A40:A41"/>
    <mergeCell ref="B40:E41"/>
    <mergeCell ref="F40:G40"/>
    <mergeCell ref="H40:I40"/>
    <mergeCell ref="B49:I49"/>
    <mergeCell ref="A62:A63"/>
    <mergeCell ref="B62:E63"/>
    <mergeCell ref="F62:G62"/>
    <mergeCell ref="H62:I62"/>
    <mergeCell ref="A51:A52"/>
    <mergeCell ref="B51:E52"/>
    <mergeCell ref="F51:G51"/>
    <mergeCell ref="H51:I51"/>
    <mergeCell ref="B59:I59"/>
    <mergeCell ref="B60:I60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3" sqref="D3"/>
    </sheetView>
  </sheetViews>
  <sheetFormatPr defaultColWidth="9.140625" defaultRowHeight="12.75"/>
  <cols>
    <col min="2" max="2" width="5.140625" style="0" customWidth="1"/>
    <col min="3" max="3" width="66.421875" style="0" customWidth="1"/>
    <col min="4" max="4" width="18.28125" style="193" customWidth="1"/>
  </cols>
  <sheetData>
    <row r="1" ht="12.75">
      <c r="D1" s="192" t="s">
        <v>491</v>
      </c>
    </row>
    <row r="2" ht="12.75">
      <c r="D2" s="192" t="s">
        <v>591</v>
      </c>
    </row>
    <row r="4" spans="1:4" ht="12.75">
      <c r="A4" s="364" t="s">
        <v>464</v>
      </c>
      <c r="B4" s="364"/>
      <c r="C4" s="364"/>
      <c r="D4" s="364"/>
    </row>
    <row r="5" spans="1:4" ht="12.75">
      <c r="A5" s="194"/>
      <c r="B5" s="365" t="s">
        <v>3</v>
      </c>
      <c r="C5" s="365"/>
      <c r="D5" s="195" t="s">
        <v>465</v>
      </c>
    </row>
    <row r="6" spans="1:4" ht="12.75">
      <c r="A6" s="194" t="s">
        <v>19</v>
      </c>
      <c r="B6" s="365" t="s">
        <v>466</v>
      </c>
      <c r="C6" s="365"/>
      <c r="D6" s="195" t="s">
        <v>21</v>
      </c>
    </row>
    <row r="7" spans="1:4" ht="12.75">
      <c r="A7" s="196" t="s">
        <v>278</v>
      </c>
      <c r="B7" s="197" t="s">
        <v>278</v>
      </c>
      <c r="C7" s="156" t="s">
        <v>467</v>
      </c>
      <c r="D7" s="198">
        <v>80484299</v>
      </c>
    </row>
    <row r="8" spans="1:4" ht="12.75">
      <c r="A8" s="196" t="s">
        <v>281</v>
      </c>
      <c r="B8" s="197" t="s">
        <v>281</v>
      </c>
      <c r="C8" s="156" t="s">
        <v>468</v>
      </c>
      <c r="D8" s="198">
        <v>67029284</v>
      </c>
    </row>
    <row r="9" spans="1:4" s="160" customFormat="1" ht="15">
      <c r="A9" s="199" t="s">
        <v>284</v>
      </c>
      <c r="B9" s="200" t="s">
        <v>31</v>
      </c>
      <c r="C9" s="158" t="s">
        <v>469</v>
      </c>
      <c r="D9" s="201">
        <f>SUM(D7-D8)</f>
        <v>13455015</v>
      </c>
    </row>
    <row r="10" spans="1:4" ht="12.75">
      <c r="A10" s="196" t="s">
        <v>287</v>
      </c>
      <c r="B10" s="197" t="s">
        <v>284</v>
      </c>
      <c r="C10" s="156" t="s">
        <v>470</v>
      </c>
      <c r="D10" s="198">
        <v>50376937</v>
      </c>
    </row>
    <row r="11" spans="1:4" ht="12.75">
      <c r="A11" s="196" t="s">
        <v>290</v>
      </c>
      <c r="B11" s="197" t="s">
        <v>287</v>
      </c>
      <c r="C11" s="156" t="s">
        <v>471</v>
      </c>
      <c r="D11" s="198">
        <v>1565563</v>
      </c>
    </row>
    <row r="12" spans="1:4" s="160" customFormat="1" ht="15">
      <c r="A12" s="199" t="s">
        <v>293</v>
      </c>
      <c r="B12" s="200" t="s">
        <v>472</v>
      </c>
      <c r="C12" s="158" t="s">
        <v>473</v>
      </c>
      <c r="D12" s="201">
        <f>SUM(D10-D11)</f>
        <v>48811374</v>
      </c>
    </row>
    <row r="13" spans="1:4" s="160" customFormat="1" ht="15">
      <c r="A13" s="199" t="s">
        <v>296</v>
      </c>
      <c r="B13" s="200" t="s">
        <v>311</v>
      </c>
      <c r="C13" s="158" t="s">
        <v>474</v>
      </c>
      <c r="D13" s="201">
        <f>SUM(D9,D12)</f>
        <v>62266389</v>
      </c>
    </row>
    <row r="14" spans="1:4" ht="12.75">
      <c r="A14" s="196" t="s">
        <v>299</v>
      </c>
      <c r="B14" s="197" t="s">
        <v>290</v>
      </c>
      <c r="C14" s="156" t="s">
        <v>475</v>
      </c>
      <c r="D14" s="198">
        <v>0</v>
      </c>
    </row>
    <row r="15" spans="1:4" ht="12.75">
      <c r="A15" s="196" t="s">
        <v>302</v>
      </c>
      <c r="B15" s="197" t="s">
        <v>293</v>
      </c>
      <c r="C15" s="156" t="s">
        <v>476</v>
      </c>
      <c r="D15" s="198">
        <v>0</v>
      </c>
    </row>
    <row r="16" spans="1:4" s="160" customFormat="1" ht="15">
      <c r="A16" s="199" t="s">
        <v>5</v>
      </c>
      <c r="B16" s="200" t="s">
        <v>477</v>
      </c>
      <c r="C16" s="158" t="s">
        <v>478</v>
      </c>
      <c r="D16" s="201">
        <f>SUM(D14-D15)</f>
        <v>0</v>
      </c>
    </row>
    <row r="17" spans="1:4" ht="12.75">
      <c r="A17" s="196" t="s">
        <v>6</v>
      </c>
      <c r="B17" s="197" t="s">
        <v>296</v>
      </c>
      <c r="C17" s="156" t="s">
        <v>479</v>
      </c>
      <c r="D17" s="198">
        <v>0</v>
      </c>
    </row>
    <row r="18" spans="1:4" ht="12.75">
      <c r="A18" s="196" t="s">
        <v>7</v>
      </c>
      <c r="B18" s="197" t="s">
        <v>299</v>
      </c>
      <c r="C18" s="156" t="s">
        <v>480</v>
      </c>
      <c r="D18" s="198">
        <v>0</v>
      </c>
    </row>
    <row r="19" spans="1:4" s="160" customFormat="1" ht="15">
      <c r="A19" s="199" t="s">
        <v>8</v>
      </c>
      <c r="B19" s="200" t="s">
        <v>481</v>
      </c>
      <c r="C19" s="158" t="s">
        <v>482</v>
      </c>
      <c r="D19" s="201">
        <f>SUM(D17-D18)</f>
        <v>0</v>
      </c>
    </row>
    <row r="20" spans="1:4" s="160" customFormat="1" ht="15">
      <c r="A20" s="199" t="s">
        <v>42</v>
      </c>
      <c r="B20" s="200" t="s">
        <v>466</v>
      </c>
      <c r="C20" s="158" t="s">
        <v>483</v>
      </c>
      <c r="D20" s="201">
        <f>SUM(D19,D16)</f>
        <v>0</v>
      </c>
    </row>
    <row r="21" spans="1:4" s="160" customFormat="1" ht="15">
      <c r="A21" s="199" t="s">
        <v>43</v>
      </c>
      <c r="B21" s="200" t="s">
        <v>321</v>
      </c>
      <c r="C21" s="158" t="s">
        <v>484</v>
      </c>
      <c r="D21" s="201">
        <f>SUM(D13,D20)</f>
        <v>62266389</v>
      </c>
    </row>
    <row r="22" spans="1:4" s="160" customFormat="1" ht="15">
      <c r="A22" s="199" t="s">
        <v>44</v>
      </c>
      <c r="B22" s="200" t="s">
        <v>349</v>
      </c>
      <c r="C22" s="158" t="s">
        <v>485</v>
      </c>
      <c r="D22" s="201">
        <v>0</v>
      </c>
    </row>
    <row r="23" spans="1:4" s="160" customFormat="1" ht="15">
      <c r="A23" s="199" t="s">
        <v>45</v>
      </c>
      <c r="B23" s="200" t="s">
        <v>486</v>
      </c>
      <c r="C23" s="158" t="s">
        <v>487</v>
      </c>
      <c r="D23" s="201">
        <f>SUM(D13-D22)</f>
        <v>62266389</v>
      </c>
    </row>
    <row r="24" spans="1:4" s="160" customFormat="1" ht="15">
      <c r="A24" s="199" t="s">
        <v>46</v>
      </c>
      <c r="B24" s="200" t="s">
        <v>488</v>
      </c>
      <c r="C24" s="158" t="s">
        <v>489</v>
      </c>
      <c r="D24" s="201">
        <f>SUM(D20*0.1)</f>
        <v>0</v>
      </c>
    </row>
    <row r="25" spans="1:4" s="160" customFormat="1" ht="15">
      <c r="A25" s="199" t="s">
        <v>49</v>
      </c>
      <c r="B25" s="200" t="s">
        <v>363</v>
      </c>
      <c r="C25" s="158" t="s">
        <v>490</v>
      </c>
      <c r="D25" s="201">
        <f>SUM(D20-D24)</f>
        <v>0</v>
      </c>
    </row>
  </sheetData>
  <sheetProtection/>
  <mergeCells count="3">
    <mergeCell ref="A4:D4"/>
    <mergeCell ref="B5:C5"/>
    <mergeCell ref="B6:C6"/>
  </mergeCells>
  <printOptions/>
  <pageMargins left="1.5748031496062993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8515625" style="202" customWidth="1"/>
    <col min="2" max="2" width="45.421875" style="0" customWidth="1"/>
    <col min="3" max="3" width="31.28125" style="0" customWidth="1"/>
  </cols>
  <sheetData>
    <row r="1" ht="12.75">
      <c r="C1" s="192" t="s">
        <v>502</v>
      </c>
    </row>
    <row r="2" ht="12.75">
      <c r="C2" s="192" t="s">
        <v>591</v>
      </c>
    </row>
    <row r="3" ht="12.75">
      <c r="C3" s="192"/>
    </row>
    <row r="4" spans="2:3" ht="15">
      <c r="B4" s="381" t="s">
        <v>492</v>
      </c>
      <c r="C4" s="381"/>
    </row>
    <row r="7" spans="2:3" s="202" customFormat="1" ht="12.75">
      <c r="B7" s="203" t="s">
        <v>19</v>
      </c>
      <c r="C7" s="203" t="s">
        <v>20</v>
      </c>
    </row>
    <row r="8" spans="1:3" ht="15">
      <c r="A8" s="382">
        <v>1</v>
      </c>
      <c r="B8" s="204"/>
      <c r="C8" s="205" t="s">
        <v>493</v>
      </c>
    </row>
    <row r="9" spans="1:3" ht="15">
      <c r="A9" s="383"/>
      <c r="B9" s="206" t="s">
        <v>3</v>
      </c>
      <c r="C9" s="206" t="s">
        <v>494</v>
      </c>
    </row>
    <row r="10" spans="1:3" ht="12.75">
      <c r="A10" s="203">
        <v>2</v>
      </c>
      <c r="B10" s="207" t="s">
        <v>495</v>
      </c>
      <c r="C10" s="154"/>
    </row>
    <row r="11" spans="1:3" ht="12.75">
      <c r="A11" s="203">
        <v>3</v>
      </c>
      <c r="B11" s="207" t="s">
        <v>496</v>
      </c>
      <c r="C11" s="154">
        <v>49161004</v>
      </c>
    </row>
    <row r="12" spans="1:3" ht="12.75">
      <c r="A12" s="203">
        <v>4</v>
      </c>
      <c r="B12" s="207" t="s">
        <v>497</v>
      </c>
      <c r="C12" s="154">
        <v>0</v>
      </c>
    </row>
    <row r="13" spans="1:3" ht="12.75">
      <c r="A13" s="203">
        <v>5</v>
      </c>
      <c r="B13" s="207" t="s">
        <v>498</v>
      </c>
      <c r="C13" s="154">
        <v>52225</v>
      </c>
    </row>
    <row r="14" spans="1:3" ht="15">
      <c r="A14" s="203">
        <v>6</v>
      </c>
      <c r="B14" s="208" t="s">
        <v>499</v>
      </c>
      <c r="C14" s="159">
        <f>SUM(C11:C13)</f>
        <v>49213229</v>
      </c>
    </row>
    <row r="15" spans="1:3" ht="12.75">
      <c r="A15" s="203">
        <v>7</v>
      </c>
      <c r="B15" s="207" t="s">
        <v>500</v>
      </c>
      <c r="C15" s="154"/>
    </row>
    <row r="16" spans="1:3" ht="12.75">
      <c r="A16" s="203">
        <v>8</v>
      </c>
      <c r="B16" s="207" t="s">
        <v>496</v>
      </c>
      <c r="C16" s="154">
        <v>62558570</v>
      </c>
    </row>
    <row r="17" spans="1:3" ht="12.75">
      <c r="A17" s="203">
        <v>9</v>
      </c>
      <c r="B17" s="207" t="s">
        <v>497</v>
      </c>
      <c r="C17" s="154">
        <v>0</v>
      </c>
    </row>
    <row r="18" spans="1:3" ht="12.75">
      <c r="A18" s="203">
        <v>10</v>
      </c>
      <c r="B18" s="207" t="s">
        <v>498</v>
      </c>
      <c r="C18" s="154">
        <v>25000</v>
      </c>
    </row>
    <row r="19" spans="1:3" ht="15">
      <c r="A19" s="203">
        <v>11</v>
      </c>
      <c r="B19" s="208" t="s">
        <v>501</v>
      </c>
      <c r="C19" s="159">
        <f>SUM(C16:C18)</f>
        <v>62583570</v>
      </c>
    </row>
  </sheetData>
  <sheetProtection/>
  <mergeCells count="2">
    <mergeCell ref="B4:C4"/>
    <mergeCell ref="A8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0" style="0" hidden="1" customWidth="1"/>
    <col min="4" max="4" width="14.8515625" style="0" hidden="1" customWidth="1"/>
    <col min="5" max="5" width="16.57421875" style="0" customWidth="1"/>
    <col min="6" max="6" width="18.28125" style="0" customWidth="1"/>
    <col min="7" max="7" width="15.57421875" style="0" customWidth="1"/>
    <col min="8" max="8" width="0" style="0" hidden="1" customWidth="1"/>
    <col min="9" max="9" width="12.57421875" style="0" customWidth="1"/>
    <col min="10" max="10" width="14.00390625" style="0" customWidth="1"/>
    <col min="11" max="11" width="16.00390625" style="0" customWidth="1"/>
    <col min="12" max="12" width="12.00390625" style="0" customWidth="1"/>
  </cols>
  <sheetData>
    <row r="1" spans="1:12" ht="12.75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 t="s">
        <v>503</v>
      </c>
    </row>
    <row r="2" spans="1:12" ht="12.7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 t="s">
        <v>591</v>
      </c>
    </row>
    <row r="5" spans="1:12" ht="12.75">
      <c r="A5" s="209"/>
      <c r="B5" s="390" t="s">
        <v>504</v>
      </c>
      <c r="C5" s="391"/>
      <c r="D5" s="391"/>
      <c r="E5" s="391"/>
      <c r="F5" s="391"/>
      <c r="G5" s="391"/>
      <c r="H5" s="391"/>
      <c r="I5" s="391"/>
      <c r="J5" s="391"/>
      <c r="K5" s="391"/>
      <c r="L5" s="391"/>
    </row>
    <row r="6" spans="1:12" ht="12.75">
      <c r="A6" s="209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</row>
    <row r="7" spans="1:12" ht="13.5">
      <c r="A7" s="209"/>
      <c r="B7" s="392"/>
      <c r="C7" s="392"/>
      <c r="D7" s="392"/>
      <c r="E7" s="392"/>
      <c r="F7" s="392"/>
      <c r="G7" s="392"/>
      <c r="H7" s="209"/>
      <c r="I7" s="209"/>
      <c r="J7" s="209"/>
      <c r="K7" s="209"/>
      <c r="L7" s="209"/>
    </row>
    <row r="8" spans="1:12" ht="13.5">
      <c r="A8" s="209"/>
      <c r="B8" s="212"/>
      <c r="C8" s="212"/>
      <c r="D8" s="212"/>
      <c r="E8" s="212"/>
      <c r="F8" s="212"/>
      <c r="G8" s="212"/>
      <c r="H8" s="209"/>
      <c r="I8" s="209"/>
      <c r="J8" s="209"/>
      <c r="K8" s="209"/>
      <c r="L8" s="209"/>
    </row>
    <row r="9" spans="1:12" ht="13.5">
      <c r="A9" s="209"/>
      <c r="B9" s="212"/>
      <c r="C9" s="212"/>
      <c r="D9" s="212"/>
      <c r="E9" s="212"/>
      <c r="F9" s="212"/>
      <c r="G9" s="212"/>
      <c r="H9" s="209"/>
      <c r="I9" s="209"/>
      <c r="J9" s="209"/>
      <c r="K9" s="209"/>
      <c r="L9" s="209"/>
    </row>
    <row r="10" spans="1:12" ht="12.75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13"/>
      <c r="L10" s="213" t="s">
        <v>505</v>
      </c>
    </row>
    <row r="11" spans="1:12" ht="12.75">
      <c r="A11" s="214"/>
      <c r="B11" s="215" t="s">
        <v>19</v>
      </c>
      <c r="C11" s="215"/>
      <c r="D11" s="215"/>
      <c r="E11" s="215" t="s">
        <v>20</v>
      </c>
      <c r="F11" s="215" t="s">
        <v>21</v>
      </c>
      <c r="G11" s="216" t="s">
        <v>22</v>
      </c>
      <c r="H11" s="215"/>
      <c r="I11" s="216" t="s">
        <v>23</v>
      </c>
      <c r="J11" s="216" t="s">
        <v>24</v>
      </c>
      <c r="K11" s="215" t="s">
        <v>25</v>
      </c>
      <c r="L11" s="215" t="s">
        <v>30</v>
      </c>
    </row>
    <row r="12" spans="1:12" ht="51">
      <c r="A12" s="209"/>
      <c r="B12" s="393" t="s">
        <v>506</v>
      </c>
      <c r="C12" s="395"/>
      <c r="D12" s="217" t="s">
        <v>507</v>
      </c>
      <c r="E12" s="386" t="s">
        <v>508</v>
      </c>
      <c r="F12" s="397" t="s">
        <v>509</v>
      </c>
      <c r="G12" s="386" t="s">
        <v>510</v>
      </c>
      <c r="H12" s="218"/>
      <c r="I12" s="384" t="s">
        <v>511</v>
      </c>
      <c r="J12" s="386" t="s">
        <v>512</v>
      </c>
      <c r="K12" s="386" t="s">
        <v>513</v>
      </c>
      <c r="L12" s="388" t="s">
        <v>514</v>
      </c>
    </row>
    <row r="13" spans="1:12" ht="13.5" thickBot="1">
      <c r="A13" s="209"/>
      <c r="B13" s="394"/>
      <c r="C13" s="396"/>
      <c r="D13" s="219"/>
      <c r="E13" s="385"/>
      <c r="F13" s="398"/>
      <c r="G13" s="385"/>
      <c r="H13" s="220"/>
      <c r="I13" s="385"/>
      <c r="J13" s="387"/>
      <c r="K13" s="387"/>
      <c r="L13" s="389"/>
    </row>
    <row r="14" spans="1:12" ht="12.75">
      <c r="A14" s="215">
        <v>1</v>
      </c>
      <c r="B14" s="221" t="s">
        <v>515</v>
      </c>
      <c r="C14" s="222"/>
      <c r="D14" s="223">
        <v>8575142</v>
      </c>
      <c r="E14" s="224" t="s">
        <v>516</v>
      </c>
      <c r="F14" s="224" t="s">
        <v>517</v>
      </c>
      <c r="G14" s="224">
        <v>3564</v>
      </c>
      <c r="H14" s="225"/>
      <c r="I14" s="225">
        <v>0</v>
      </c>
      <c r="J14" s="225">
        <v>1038</v>
      </c>
      <c r="K14" s="226">
        <v>2526</v>
      </c>
      <c r="L14" s="227">
        <v>44270</v>
      </c>
    </row>
    <row r="15" spans="1:12" ht="12.75">
      <c r="A15" s="209"/>
      <c r="B15" s="228"/>
      <c r="C15" s="228"/>
      <c r="D15" s="228"/>
      <c r="E15" s="228"/>
      <c r="F15" s="228"/>
      <c r="G15" s="214"/>
      <c r="H15" s="209"/>
      <c r="I15" s="209"/>
      <c r="J15" s="209"/>
      <c r="K15" s="209"/>
      <c r="L15" s="209"/>
    </row>
    <row r="16" spans="1:12" ht="12.75">
      <c r="A16" s="209"/>
      <c r="B16" s="228"/>
      <c r="C16" s="228"/>
      <c r="D16" s="228"/>
      <c r="E16" s="228"/>
      <c r="F16" s="228"/>
      <c r="G16" s="214"/>
      <c r="H16" s="209"/>
      <c r="I16" s="209"/>
      <c r="J16" s="209"/>
      <c r="K16" s="209"/>
      <c r="L16" s="209"/>
    </row>
    <row r="17" spans="3:7" ht="12.75">
      <c r="C17" s="209"/>
      <c r="D17" s="229"/>
      <c r="E17" s="229"/>
      <c r="F17" s="229"/>
      <c r="G17" s="214"/>
    </row>
    <row r="18" spans="3:7" ht="12.75">
      <c r="C18" s="209"/>
      <c r="D18" s="214"/>
      <c r="E18" s="214"/>
      <c r="F18" s="214"/>
      <c r="G18" s="214"/>
    </row>
    <row r="19" spans="3:7" ht="12.75">
      <c r="C19" s="209"/>
      <c r="D19" s="230"/>
      <c r="E19" s="230"/>
      <c r="F19" s="230"/>
      <c r="G19" s="230"/>
    </row>
    <row r="20" spans="3:7" ht="12.75">
      <c r="C20" s="230"/>
      <c r="D20" s="230"/>
      <c r="E20" s="230"/>
      <c r="F20" s="230"/>
      <c r="G20" s="230"/>
    </row>
    <row r="21" spans="3:7" ht="12.75">
      <c r="C21" s="230"/>
      <c r="D21" s="230"/>
      <c r="E21" s="230"/>
      <c r="F21" s="230"/>
      <c r="G21" s="230"/>
    </row>
    <row r="22" spans="3:7" ht="12.75">
      <c r="C22" s="230"/>
      <c r="D22" s="230"/>
      <c r="E22" s="230"/>
      <c r="F22" s="230"/>
      <c r="G22" s="230"/>
    </row>
    <row r="23" spans="3:7" ht="12.75">
      <c r="C23" s="230"/>
      <c r="D23" s="230"/>
      <c r="E23" s="230"/>
      <c r="F23" s="230"/>
      <c r="G23" s="230"/>
    </row>
    <row r="24" spans="3:7" ht="12.75">
      <c r="C24" s="230"/>
      <c r="D24" s="230"/>
      <c r="E24" s="230"/>
      <c r="F24" s="230"/>
      <c r="G24" s="230"/>
    </row>
    <row r="25" spans="3:7" ht="12.75">
      <c r="C25" s="231"/>
      <c r="D25" s="231"/>
      <c r="E25" s="231"/>
      <c r="F25" s="231"/>
      <c r="G25" s="230"/>
    </row>
    <row r="26" spans="3:7" ht="12.75">
      <c r="C26" s="211"/>
      <c r="D26" s="211"/>
      <c r="E26" s="211"/>
      <c r="F26" s="211"/>
      <c r="G26" s="230"/>
    </row>
  </sheetData>
  <sheetProtection/>
  <mergeCells count="11">
    <mergeCell ref="G12:G13"/>
    <mergeCell ref="I12:I13"/>
    <mergeCell ref="J12:J13"/>
    <mergeCell ref="K12:K13"/>
    <mergeCell ref="L12:L13"/>
    <mergeCell ref="B5:L6"/>
    <mergeCell ref="B7:G7"/>
    <mergeCell ref="B12:B13"/>
    <mergeCell ref="C12:C13"/>
    <mergeCell ref="E12:E13"/>
    <mergeCell ref="F12:F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3.8515625" style="0" customWidth="1"/>
    <col min="2" max="2" width="13.140625" style="0" bestFit="1" customWidth="1"/>
    <col min="3" max="3" width="10.7109375" style="0" customWidth="1"/>
  </cols>
  <sheetData>
    <row r="1" spans="1:2" ht="15.75">
      <c r="A1" s="400" t="s">
        <v>533</v>
      </c>
      <c r="B1" s="400"/>
    </row>
    <row r="2" spans="1:2" ht="15.75">
      <c r="A2" s="400" t="s">
        <v>592</v>
      </c>
      <c r="B2" s="400"/>
    </row>
    <row r="3" spans="1:2" ht="15.75">
      <c r="A3" s="260"/>
      <c r="B3" s="260"/>
    </row>
    <row r="4" spans="1:2" ht="15.75">
      <c r="A4" s="401" t="s">
        <v>534</v>
      </c>
      <c r="B4" s="401"/>
    </row>
    <row r="5" spans="1:2" ht="15.75">
      <c r="A5" s="402"/>
      <c r="B5" s="402"/>
    </row>
    <row r="6" spans="1:2" ht="15.75">
      <c r="A6" s="260"/>
      <c r="B6" s="260"/>
    </row>
    <row r="7" spans="1:2" ht="15.75">
      <c r="A7" s="403" t="s">
        <v>535</v>
      </c>
      <c r="B7" s="403"/>
    </row>
    <row r="8" spans="1:2" ht="15.75">
      <c r="A8" s="399" t="s">
        <v>536</v>
      </c>
      <c r="B8" s="399"/>
    </row>
    <row r="9" spans="1:2" ht="15.75">
      <c r="A9" s="399" t="s">
        <v>537</v>
      </c>
      <c r="B9" s="399"/>
    </row>
    <row r="10" spans="1:2" ht="15.75">
      <c r="A10" s="400" t="s">
        <v>538</v>
      </c>
      <c r="B10" s="400"/>
    </row>
    <row r="11" spans="1:2" ht="15.75">
      <c r="A11" s="261" t="s">
        <v>539</v>
      </c>
      <c r="B11" s="262" t="s">
        <v>540</v>
      </c>
    </row>
    <row r="12" spans="1:2" ht="15.75">
      <c r="A12" s="263" t="s">
        <v>541</v>
      </c>
      <c r="B12" s="264" t="s">
        <v>542</v>
      </c>
    </row>
    <row r="13" spans="1:2" ht="15.75">
      <c r="A13" s="265"/>
      <c r="B13" s="266"/>
    </row>
    <row r="14" spans="1:3" s="166" customFormat="1" ht="15.75">
      <c r="A14" s="265"/>
      <c r="B14" s="267"/>
      <c r="C14"/>
    </row>
    <row r="15" spans="1:2" ht="15.75">
      <c r="A15" s="268" t="s">
        <v>543</v>
      </c>
      <c r="B15" s="269">
        <f>SUM(B13:B14)</f>
        <v>0</v>
      </c>
    </row>
    <row r="16" spans="1:2" ht="15.75">
      <c r="A16" s="270"/>
      <c r="B16" s="266"/>
    </row>
    <row r="17" spans="1:3" s="273" customFormat="1" ht="15.75">
      <c r="A17" s="271" t="s">
        <v>544</v>
      </c>
      <c r="B17" s="272">
        <f>SUM(B16:B16)</f>
        <v>0</v>
      </c>
      <c r="C17"/>
    </row>
    <row r="18" spans="1:3" s="273" customFormat="1" ht="15.75">
      <c r="A18" s="274" t="s">
        <v>545</v>
      </c>
      <c r="B18" s="272">
        <f>SUM(B15:B17)</f>
        <v>0</v>
      </c>
      <c r="C18"/>
    </row>
    <row r="19" spans="1:3" s="273" customFormat="1" ht="15.75">
      <c r="A19" s="275" t="s">
        <v>546</v>
      </c>
      <c r="B19" s="276">
        <v>68</v>
      </c>
      <c r="C19"/>
    </row>
    <row r="20" spans="1:3" s="273" customFormat="1" ht="15.75">
      <c r="A20" s="275" t="s">
        <v>547</v>
      </c>
      <c r="B20" s="276">
        <v>1680</v>
      </c>
      <c r="C20"/>
    </row>
    <row r="21" spans="1:3" s="273" customFormat="1" ht="15.75">
      <c r="A21" s="275" t="s">
        <v>548</v>
      </c>
      <c r="B21" s="276">
        <v>700</v>
      </c>
      <c r="C21"/>
    </row>
    <row r="22" spans="1:3" s="273" customFormat="1" ht="15.75">
      <c r="A22" s="275"/>
      <c r="B22" s="276"/>
      <c r="C22"/>
    </row>
    <row r="23" spans="1:2" ht="15.75">
      <c r="A23" s="268" t="s">
        <v>549</v>
      </c>
      <c r="B23" s="269">
        <f>SUM(B19:B21)</f>
        <v>2448</v>
      </c>
    </row>
    <row r="24" spans="1:2" ht="15.75">
      <c r="A24" s="270"/>
      <c r="B24" s="266"/>
    </row>
    <row r="25" spans="1:2" ht="15.75">
      <c r="A25" s="271" t="s">
        <v>550</v>
      </c>
      <c r="B25" s="274">
        <f>SUM(B24:B24)</f>
        <v>0</v>
      </c>
    </row>
    <row r="26" spans="1:2" ht="15.75">
      <c r="A26" s="277" t="s">
        <v>551</v>
      </c>
      <c r="B26" s="278">
        <v>4640</v>
      </c>
    </row>
    <row r="27" spans="1:3" s="166" customFormat="1" ht="15.75">
      <c r="A27" s="277"/>
      <c r="B27" s="278"/>
      <c r="C27"/>
    </row>
    <row r="28" spans="1:2" ht="15.75">
      <c r="A28" s="274" t="s">
        <v>552</v>
      </c>
      <c r="B28" s="274">
        <f>SUM(B26:B27)</f>
        <v>4640</v>
      </c>
    </row>
    <row r="29" spans="1:3" s="279" customFormat="1" ht="16.5" thickBot="1">
      <c r="A29" s="275"/>
      <c r="B29" s="278"/>
      <c r="C29"/>
    </row>
    <row r="30" spans="1:2" ht="16.5" thickBot="1">
      <c r="A30" s="280" t="s">
        <v>553</v>
      </c>
      <c r="B30" s="281">
        <v>1114</v>
      </c>
    </row>
    <row r="31" spans="1:2" ht="15.75">
      <c r="A31" s="282" t="s">
        <v>554</v>
      </c>
      <c r="B31" s="283">
        <v>63</v>
      </c>
    </row>
    <row r="32" spans="1:2" ht="15.75">
      <c r="A32" s="282" t="s">
        <v>555</v>
      </c>
      <c r="B32" s="283">
        <v>0</v>
      </c>
    </row>
    <row r="33" spans="1:2" ht="15.75">
      <c r="A33" s="282" t="s">
        <v>556</v>
      </c>
      <c r="B33" s="283">
        <v>0</v>
      </c>
    </row>
    <row r="34" spans="1:2" ht="15.75">
      <c r="A34" s="282" t="s">
        <v>557</v>
      </c>
      <c r="B34" s="283">
        <v>0</v>
      </c>
    </row>
    <row r="35" spans="1:2" ht="15.75">
      <c r="A35" s="269" t="s">
        <v>558</v>
      </c>
      <c r="B35" s="284">
        <f>SUM(B23,B25,B28)</f>
        <v>7088</v>
      </c>
    </row>
    <row r="36" spans="1:2" ht="15.75">
      <c r="A36" s="268" t="s">
        <v>559</v>
      </c>
      <c r="B36" s="284">
        <f>(B35+B30+B31+B32+B33+B34)</f>
        <v>8265</v>
      </c>
    </row>
    <row r="37" spans="1:2" ht="15.75">
      <c r="A37" s="285"/>
      <c r="B37" s="286"/>
    </row>
    <row r="38" spans="1:2" ht="15.75">
      <c r="A38" s="400" t="s">
        <v>538</v>
      </c>
      <c r="B38" s="400"/>
    </row>
    <row r="39" spans="1:2" ht="15.75">
      <c r="A39" s="261" t="s">
        <v>539</v>
      </c>
      <c r="B39" s="262" t="s">
        <v>540</v>
      </c>
    </row>
    <row r="40" spans="1:2" ht="15.75">
      <c r="A40" s="263" t="s">
        <v>560</v>
      </c>
      <c r="B40" s="264" t="s">
        <v>542</v>
      </c>
    </row>
    <row r="41" spans="1:2" ht="15.75">
      <c r="A41" s="287" t="s">
        <v>561</v>
      </c>
      <c r="B41" s="287">
        <v>0</v>
      </c>
    </row>
    <row r="42" spans="1:2" ht="15.75">
      <c r="A42" s="288"/>
      <c r="B42" s="278"/>
    </row>
    <row r="43" spans="1:2" ht="15.75">
      <c r="A43" s="263" t="s">
        <v>562</v>
      </c>
      <c r="B43" s="289"/>
    </row>
    <row r="44" spans="1:2" ht="15.75">
      <c r="A44" s="270" t="s">
        <v>563</v>
      </c>
      <c r="B44" s="266">
        <v>4150</v>
      </c>
    </row>
    <row r="45" spans="1:2" ht="15.75">
      <c r="A45" s="270" t="s">
        <v>564</v>
      </c>
      <c r="B45" s="266">
        <v>7287</v>
      </c>
    </row>
    <row r="46" spans="1:2" ht="15.75">
      <c r="A46" s="270"/>
      <c r="B46" s="266"/>
    </row>
    <row r="47" spans="1:2" ht="15.75">
      <c r="A47" s="270"/>
      <c r="B47" s="266"/>
    </row>
    <row r="48" spans="1:2" ht="15.75">
      <c r="A48" s="270"/>
      <c r="B48" s="266"/>
    </row>
    <row r="49" spans="1:3" s="273" customFormat="1" ht="14.25" customHeight="1">
      <c r="A49" s="274" t="s">
        <v>565</v>
      </c>
      <c r="B49" s="290">
        <f>SUM(B44:B48)</f>
        <v>11437</v>
      </c>
      <c r="C49"/>
    </row>
    <row r="50" spans="1:3" s="273" customFormat="1" ht="15.75">
      <c r="A50" s="291"/>
      <c r="B50" s="292"/>
      <c r="C50"/>
    </row>
    <row r="51" spans="1:2" ht="15.75">
      <c r="A51" s="268" t="s">
        <v>566</v>
      </c>
      <c r="B51" s="269">
        <v>0</v>
      </c>
    </row>
    <row r="52" spans="1:2" ht="15.75">
      <c r="A52" s="268" t="s">
        <v>567</v>
      </c>
      <c r="B52" s="293">
        <v>0</v>
      </c>
    </row>
    <row r="53" spans="1:2" ht="15.75">
      <c r="A53" s="294"/>
      <c r="B53" s="266"/>
    </row>
    <row r="54" spans="1:2" ht="15.75">
      <c r="A54" s="269" t="s">
        <v>568</v>
      </c>
      <c r="B54" s="293">
        <v>0</v>
      </c>
    </row>
    <row r="55" spans="1:2" ht="15.75">
      <c r="A55" s="295" t="s">
        <v>569</v>
      </c>
      <c r="B55" s="284">
        <f>SUM(B41,B49,B51:B54)</f>
        <v>11437</v>
      </c>
    </row>
    <row r="56" spans="1:2" ht="15.75">
      <c r="A56" s="296"/>
      <c r="B56" s="286"/>
    </row>
    <row r="57" spans="1:2" ht="15.75">
      <c r="A57" s="400" t="s">
        <v>538</v>
      </c>
      <c r="B57" s="400"/>
    </row>
    <row r="58" spans="1:2" ht="15.75">
      <c r="A58" s="261" t="s">
        <v>539</v>
      </c>
      <c r="B58" s="262" t="s">
        <v>540</v>
      </c>
    </row>
    <row r="59" spans="1:2" ht="15.75">
      <c r="A59" s="263" t="s">
        <v>570</v>
      </c>
      <c r="B59" s="264" t="s">
        <v>571</v>
      </c>
    </row>
    <row r="60" spans="1:3" s="273" customFormat="1" ht="15.75">
      <c r="A60" s="274" t="s">
        <v>572</v>
      </c>
      <c r="B60" s="290">
        <v>0</v>
      </c>
      <c r="C60"/>
    </row>
    <row r="61" spans="1:2" ht="15.75">
      <c r="A61" s="269" t="s">
        <v>573</v>
      </c>
      <c r="B61" s="284">
        <v>0</v>
      </c>
    </row>
    <row r="62" spans="1:2" ht="15.75">
      <c r="A62" s="268" t="s">
        <v>574</v>
      </c>
      <c r="B62" s="297">
        <v>0</v>
      </c>
    </row>
    <row r="63" spans="1:2" ht="15.75">
      <c r="A63" s="277"/>
      <c r="B63" s="276"/>
    </row>
    <row r="64" spans="1:2" ht="15.75">
      <c r="A64" s="277"/>
      <c r="B64" s="276"/>
    </row>
    <row r="65" spans="1:3" s="273" customFormat="1" ht="15.75">
      <c r="A65" s="274" t="s">
        <v>575</v>
      </c>
      <c r="B65" s="272">
        <f>SUM(B63:B64)</f>
        <v>0</v>
      </c>
      <c r="C65"/>
    </row>
    <row r="66" spans="1:2" ht="15.75">
      <c r="A66" s="268" t="s">
        <v>576</v>
      </c>
      <c r="B66" s="284">
        <f>SUM(B62,B65,B60,B61)</f>
        <v>0</v>
      </c>
    </row>
    <row r="67" spans="1:2" ht="15.75">
      <c r="A67" s="260"/>
      <c r="B67" s="260"/>
    </row>
    <row r="68" spans="1:2" ht="15.75">
      <c r="A68" s="400" t="s">
        <v>538</v>
      </c>
      <c r="B68" s="400"/>
    </row>
    <row r="69" spans="1:2" ht="15.75">
      <c r="A69" s="261" t="s">
        <v>539</v>
      </c>
      <c r="B69" s="262" t="s">
        <v>540</v>
      </c>
    </row>
    <row r="70" spans="1:2" ht="15.75">
      <c r="A70" s="263" t="s">
        <v>577</v>
      </c>
      <c r="B70" s="264" t="s">
        <v>571</v>
      </c>
    </row>
    <row r="71" spans="1:2" ht="15.75">
      <c r="A71" s="268" t="s">
        <v>578</v>
      </c>
      <c r="B71" s="268">
        <v>0</v>
      </c>
    </row>
    <row r="72" spans="1:2" ht="15.75">
      <c r="A72" s="276"/>
      <c r="B72" s="276"/>
    </row>
    <row r="73" spans="1:2" ht="15.75">
      <c r="A73" s="276"/>
      <c r="B73" s="276"/>
    </row>
    <row r="74" spans="1:2" ht="15.75">
      <c r="A74" s="298" t="s">
        <v>579</v>
      </c>
      <c r="B74" s="276"/>
    </row>
    <row r="75" spans="1:2" ht="15.75">
      <c r="A75" s="276"/>
      <c r="B75" s="276"/>
    </row>
    <row r="76" spans="1:2" ht="15.75">
      <c r="A76" s="276"/>
      <c r="B76" s="276"/>
    </row>
    <row r="77" spans="1:2" ht="15" customHeight="1">
      <c r="A77" s="269" t="s">
        <v>580</v>
      </c>
      <c r="B77" s="297">
        <f>SUM(B72:B76)</f>
        <v>0</v>
      </c>
    </row>
    <row r="78" spans="1:2" ht="15.75">
      <c r="A78" s="275"/>
      <c r="B78" s="276"/>
    </row>
    <row r="79" spans="1:2" ht="15.75">
      <c r="A79" s="269" t="s">
        <v>581</v>
      </c>
      <c r="B79" s="297">
        <v>0</v>
      </c>
    </row>
    <row r="80" spans="1:2" ht="15.75">
      <c r="A80" s="299"/>
      <c r="B80" s="266"/>
    </row>
    <row r="81" spans="1:2" ht="15.75">
      <c r="A81" s="269" t="s">
        <v>582</v>
      </c>
      <c r="B81" s="297">
        <f>SUM(B80:B80)</f>
        <v>0</v>
      </c>
    </row>
    <row r="82" spans="1:3" s="300" customFormat="1" ht="15.75">
      <c r="A82" s="299"/>
      <c r="B82" s="266"/>
      <c r="C82"/>
    </row>
    <row r="83" spans="1:3" s="300" customFormat="1" ht="15.75">
      <c r="A83" s="299"/>
      <c r="B83" s="266"/>
      <c r="C83"/>
    </row>
    <row r="84" spans="1:2" ht="15.75">
      <c r="A84" s="269" t="s">
        <v>583</v>
      </c>
      <c r="B84" s="297">
        <f>SUM(B82:B83)</f>
        <v>0</v>
      </c>
    </row>
    <row r="85" spans="1:2" ht="15.75">
      <c r="A85" s="268" t="s">
        <v>584</v>
      </c>
      <c r="B85" s="284">
        <f>SUM(B71,B77,B79,B81,B84)</f>
        <v>0</v>
      </c>
    </row>
    <row r="86" spans="1:2" ht="15.75">
      <c r="A86" s="260"/>
      <c r="B86" s="260"/>
    </row>
    <row r="87" spans="1:2" ht="15.75">
      <c r="A87" s="400" t="s">
        <v>538</v>
      </c>
      <c r="B87" s="400"/>
    </row>
    <row r="88" spans="1:2" ht="15.75">
      <c r="A88" s="261" t="s">
        <v>539</v>
      </c>
      <c r="B88" s="262" t="s">
        <v>540</v>
      </c>
    </row>
    <row r="89" spans="1:2" ht="15.75">
      <c r="A89" s="263" t="s">
        <v>585</v>
      </c>
      <c r="B89" s="264" t="s">
        <v>571</v>
      </c>
    </row>
    <row r="90" spans="1:3" s="273" customFormat="1" ht="15.75">
      <c r="A90" s="274" t="s">
        <v>586</v>
      </c>
      <c r="B90" s="290">
        <v>0</v>
      </c>
      <c r="C90"/>
    </row>
    <row r="91" spans="1:3" s="273" customFormat="1" ht="15.75">
      <c r="A91" s="275"/>
      <c r="B91" s="301">
        <v>0</v>
      </c>
      <c r="C91"/>
    </row>
    <row r="92" spans="1:3" s="273" customFormat="1" ht="15.75">
      <c r="A92" s="274" t="s">
        <v>587</v>
      </c>
      <c r="B92" s="290">
        <f>SUM(B91)</f>
        <v>0</v>
      </c>
      <c r="C92"/>
    </row>
    <row r="93" spans="1:3" s="302" customFormat="1" ht="15.75">
      <c r="A93" s="275"/>
      <c r="B93" s="278">
        <v>0</v>
      </c>
      <c r="C93"/>
    </row>
    <row r="94" spans="1:2" ht="15.75">
      <c r="A94" s="269" t="s">
        <v>588</v>
      </c>
      <c r="B94" s="284">
        <v>0</v>
      </c>
    </row>
    <row r="95" spans="1:2" ht="15.75">
      <c r="A95" s="269" t="s">
        <v>589</v>
      </c>
      <c r="B95" s="284">
        <v>0</v>
      </c>
    </row>
    <row r="96" spans="1:2" ht="15.75">
      <c r="A96" s="268" t="s">
        <v>590</v>
      </c>
      <c r="B96" s="284">
        <f>SUM(B92+B94)</f>
        <v>0</v>
      </c>
    </row>
  </sheetData>
  <sheetProtection/>
  <mergeCells count="12">
    <mergeCell ref="A1:B1"/>
    <mergeCell ref="A2:B2"/>
    <mergeCell ref="A4:B4"/>
    <mergeCell ref="A5:B5"/>
    <mergeCell ref="A7:B7"/>
    <mergeCell ref="A8:B8"/>
    <mergeCell ref="A9:B9"/>
    <mergeCell ref="A10:B10"/>
    <mergeCell ref="A38:B38"/>
    <mergeCell ref="A57:B57"/>
    <mergeCell ref="A68:B68"/>
    <mergeCell ref="A87:B87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Medgyessy  István</dc:creator>
  <cp:keywords/>
  <dc:description/>
  <cp:lastModifiedBy>Dr. Nagy Attila</cp:lastModifiedBy>
  <cp:lastPrinted>2019-04-18T08:22:39Z</cp:lastPrinted>
  <dcterms:created xsi:type="dcterms:W3CDTF">2000-01-14T12:27:26Z</dcterms:created>
  <dcterms:modified xsi:type="dcterms:W3CDTF">2019-05-09T12:28:33Z</dcterms:modified>
  <cp:category/>
  <cp:version/>
  <cp:contentType/>
  <cp:contentStatus/>
</cp:coreProperties>
</file>