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4"/>
  </bookViews>
  <sheets>
    <sheet name="Bevétel" sheetId="1" r:id="rId1"/>
    <sheet name="Kiadás" sheetId="2" r:id="rId2"/>
    <sheet name="Műk.mérleg" sheetId="3" r:id="rId3"/>
    <sheet name="Felh.mérleg" sheetId="4" r:id="rId4"/>
    <sheet name="Költségvetési mérleg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<sst xmlns="http://schemas.openxmlformats.org/spreadsheetml/2006/main" count="196" uniqueCount="158">
  <si>
    <t>Megnevezés</t>
  </si>
  <si>
    <t>Összesen</t>
  </si>
  <si>
    <t xml:space="preserve">  </t>
  </si>
  <si>
    <t xml:space="preserve">   </t>
  </si>
  <si>
    <t xml:space="preserve">      </t>
  </si>
  <si>
    <t xml:space="preserve">     </t>
  </si>
  <si>
    <t>Lakásfenntartási támogatás</t>
  </si>
  <si>
    <t>Ápolási díj</t>
  </si>
  <si>
    <t>Általános tartalék</t>
  </si>
  <si>
    <t>Kiadások mindösszesen:</t>
  </si>
  <si>
    <t>Tartalék</t>
  </si>
  <si>
    <t>Intézményi működési bevétel</t>
  </si>
  <si>
    <t>Működési pénzeszköz átadás összesen</t>
  </si>
  <si>
    <t>Talajterhelési díj</t>
  </si>
  <si>
    <t>ÖSSZES KIADÁS</t>
  </si>
  <si>
    <r>
      <t>2003. évi eredeti ei</t>
    </r>
    <r>
      <rPr>
        <sz val="10"/>
        <rFont val="Arial CE"/>
        <family val="2"/>
      </rPr>
      <t>.</t>
    </r>
  </si>
  <si>
    <t>2004. évi előirányz.</t>
  </si>
  <si>
    <t>Kiszámlázott termékek és szolg. ÁFA</t>
  </si>
  <si>
    <t>Bérleti díj</t>
  </si>
  <si>
    <t>Iparüzési adó</t>
  </si>
  <si>
    <t>Helyi adók összesen:</t>
  </si>
  <si>
    <t>Átengedett központi adók összesen:</t>
  </si>
  <si>
    <t>II. Önkormányzat sajátos müködési bev. össz:</t>
  </si>
  <si>
    <t>Egészségügy mük. átvett pénzeszközök</t>
  </si>
  <si>
    <t>Működési célú bevételek és kiadások mérlegszerű bemutatása</t>
  </si>
  <si>
    <t>Bevétel</t>
  </si>
  <si>
    <t>Kiadás</t>
  </si>
  <si>
    <t>Polgármesteri Hiv. működése</t>
  </si>
  <si>
    <t>Helyi adók</t>
  </si>
  <si>
    <t>Átengedett központi adók</t>
  </si>
  <si>
    <t>Működési célú pe. átvét.</t>
  </si>
  <si>
    <t>Működési kiadások összesen:</t>
  </si>
  <si>
    <t>Felhalmozási célú bevételek és kiadások mérlegszerű bemutatása</t>
  </si>
  <si>
    <t>Felhalmozás összesen:</t>
  </si>
  <si>
    <t>III. mód.ei.</t>
  </si>
  <si>
    <t xml:space="preserve">2010. évi </t>
  </si>
  <si>
    <t>2010.évi</t>
  </si>
  <si>
    <t xml:space="preserve">Önkormányzat és az önállóan működő és gazdálkodó, valamint az önállóan működő </t>
  </si>
  <si>
    <t>Működési bevételek összesen:</t>
  </si>
  <si>
    <r>
      <t>költségvetési szervek</t>
    </r>
    <r>
      <rPr>
        <b/>
        <u val="single"/>
        <sz val="10"/>
        <rFont val="Arial CE"/>
        <family val="0"/>
      </rPr>
      <t xml:space="preserve"> bevételei </t>
    </r>
    <r>
      <rPr>
        <b/>
        <sz val="10"/>
        <rFont val="Arial CE"/>
        <family val="2"/>
      </rPr>
      <t>forrásonként</t>
    </r>
  </si>
  <si>
    <t xml:space="preserve">2011. évi </t>
  </si>
  <si>
    <t>ei.</t>
  </si>
  <si>
    <t>2011.évi</t>
  </si>
  <si>
    <t>1. )Személyi juttatások</t>
  </si>
  <si>
    <t>2.) Munkaadókat terhelő járulékok</t>
  </si>
  <si>
    <t>3.) Dologi kiadások</t>
  </si>
  <si>
    <t>4.) Egyéb működési kiadások összesen</t>
  </si>
  <si>
    <t>5.) Ellátottak pénzbeli juttatásai összesen</t>
  </si>
  <si>
    <t>Működési kiadások mindösszesen</t>
  </si>
  <si>
    <t>tény</t>
  </si>
  <si>
    <t>várható telj.</t>
  </si>
  <si>
    <t>2012.évi</t>
  </si>
  <si>
    <t>Önkormányzat működése</t>
  </si>
  <si>
    <t xml:space="preserve">Intézményi ellátás dija </t>
  </si>
  <si>
    <t>I.mód.ei.</t>
  </si>
  <si>
    <t xml:space="preserve">2012. évi </t>
  </si>
  <si>
    <t>Foglalkoztatást helyettesítő támogatás</t>
  </si>
  <si>
    <t>II.mód.ei.</t>
  </si>
  <si>
    <t>2012. évi</t>
  </si>
  <si>
    <t>III.mód.ei.</t>
  </si>
  <si>
    <t>vár.telj</t>
  </si>
  <si>
    <t>ezer Ft</t>
  </si>
  <si>
    <t>Önkormányzat működésének támogatás</t>
  </si>
  <si>
    <t>Köznevelés és gyermekétk. támogatása</t>
  </si>
  <si>
    <t>Hozzájárulás szoc. ellátásokhoz</t>
  </si>
  <si>
    <t>Kulturális feladatok támogatása</t>
  </si>
  <si>
    <t>vár.telj.</t>
  </si>
  <si>
    <t>Költségvetési támogatás</t>
  </si>
  <si>
    <t>Költségvetési mérleg közgazdasági tagolásban</t>
  </si>
  <si>
    <t>B e v é t e l e k</t>
  </si>
  <si>
    <t>K i a d á s o k</t>
  </si>
  <si>
    <t>Működési célú bevételek és kiadások</t>
  </si>
  <si>
    <t>Személyi juttatások</t>
  </si>
  <si>
    <t>Munkaadói járulékok</t>
  </si>
  <si>
    <t>Dologi kiadások</t>
  </si>
  <si>
    <t>Intézményi működési bevételek</t>
  </si>
  <si>
    <t>Ellátottak pénzbeli juttatásai</t>
  </si>
  <si>
    <t>Működési célú átvett pénzeszk.</t>
  </si>
  <si>
    <t>Átadott pe. (működési célú)</t>
  </si>
  <si>
    <t>Felhalmozási, felújítási célú bevételek és kiadások</t>
  </si>
  <si>
    <t>Felhalmozási kiadás</t>
  </si>
  <si>
    <t>Finanszírozási célú bevételek és kiadások</t>
  </si>
  <si>
    <t>Hiány</t>
  </si>
  <si>
    <t>Bevételek összesen:</t>
  </si>
  <si>
    <t>Kiadások összesen:</t>
  </si>
  <si>
    <t>Átengedett kp-i adók</t>
  </si>
  <si>
    <t>Összes költségvetési bevétel és kiadás</t>
  </si>
  <si>
    <t>2014. évi</t>
  </si>
  <si>
    <t>Gépjárműadó 40 %-a</t>
  </si>
  <si>
    <t>2014.évi</t>
  </si>
  <si>
    <t>Ingatlan értékesítés</t>
  </si>
  <si>
    <t>I. mód.</t>
  </si>
  <si>
    <t>Állami előleg vissza</t>
  </si>
  <si>
    <t>Gyöngyöshalász Községi Önkormányzat</t>
  </si>
  <si>
    <t>Vendég étkeztetés</t>
  </si>
  <si>
    <t>Magánszemélyek kommunális adó</t>
  </si>
  <si>
    <t>Bérkompenzáció</t>
  </si>
  <si>
    <t>Közfoglalkoztatottak bértámogatása</t>
  </si>
  <si>
    <t>Önk. működésének támogatása össz.</t>
  </si>
  <si>
    <t>I. Működési  célú pe. átv. államházt. belülről</t>
  </si>
  <si>
    <t>III.  Önkormányzat Intézményi müködési  bev. össz:</t>
  </si>
  <si>
    <t>IV. Felhalmozási és tőke jellegű bevételek össz:</t>
  </si>
  <si>
    <t>Pénzforgalom nélküli bevételek összesen:</t>
  </si>
  <si>
    <t>V. Finanszírozási bevételek összesen</t>
  </si>
  <si>
    <t>I.- V. Bevételek mindösszesen:</t>
  </si>
  <si>
    <t>Tűzkerék Kulturális és hagyományőrző Egyesület</t>
  </si>
  <si>
    <t>Gyöngyöshalász Sportegyesület</t>
  </si>
  <si>
    <t>Gyöngyösi Református Egyházközség</t>
  </si>
  <si>
    <t>Gyöngyöshalászi Önkéntes Tűzoltó Egyesület</t>
  </si>
  <si>
    <t>Erdélyi Magyarokért Egyesület</t>
  </si>
  <si>
    <t>Gyöngyöshalászi Polgárőr Egyesület</t>
  </si>
  <si>
    <t>Római Katolikus Plébánia</t>
  </si>
  <si>
    <t>Tanulj Tovább Alapítvány</t>
  </si>
  <si>
    <t>Halászi Szabadidős Sportegyesület</t>
  </si>
  <si>
    <t>Gyöngyösbokréta Kulturális és Nyugdíjas Egyesület</t>
  </si>
  <si>
    <t>6.) Beruházások</t>
  </si>
  <si>
    <t>Felhalmozási bevétel</t>
  </si>
  <si>
    <t>Gyöngyöshalászi Műv.Központ műk.</t>
  </si>
  <si>
    <t xml:space="preserve">2016.évi </t>
  </si>
  <si>
    <t>Egyéb műk.célú tám Áht.belül</t>
  </si>
  <si>
    <t>Felhalmozási célú tám. Áht. Belül</t>
  </si>
  <si>
    <t>Egyéb szolgáltatások ellenértéke</t>
  </si>
  <si>
    <t>Előző évi maradvány</t>
  </si>
  <si>
    <t>Szociális étkeztetés közvetített szolgáltatás</t>
  </si>
  <si>
    <t>Egyéb bevételek (temetési szolg., szoc.étk. térítése)</t>
  </si>
  <si>
    <t>V. Egyéb működési célú tám. Külföldi</t>
  </si>
  <si>
    <t>I-V. Költségvetési bevételek</t>
  </si>
  <si>
    <t>VI. ÁHT belüli megelőlegezés</t>
  </si>
  <si>
    <t>2016. évi</t>
  </si>
  <si>
    <t>Települési lakhatási támogatás</t>
  </si>
  <si>
    <t>Rendkívüli települési támogatás</t>
  </si>
  <si>
    <t>Települési gyógyszertámogatás</t>
  </si>
  <si>
    <t>Oktatásban résztvevő - Arany János tehetség</t>
  </si>
  <si>
    <t xml:space="preserve">Ellátottak természetbeni juttatása </t>
  </si>
  <si>
    <t>Elhunyt. sz. hátramaradottainak pénzbeli ell.</t>
  </si>
  <si>
    <t>Gyermekvédelmi pénzbeli és termeszetbeni ell.</t>
  </si>
  <si>
    <t>Önk.saját hatáskörben pü.ell. tanulm.</t>
  </si>
  <si>
    <t>Intézményi ellátott  oktatásban résztvevő pü. ell.</t>
  </si>
  <si>
    <t>6/c. Ipari Park - kisajátítás</t>
  </si>
  <si>
    <t>Pótlék, birság, egyéb bevétel</t>
  </si>
  <si>
    <t>Mozgássérültek támogatása</t>
  </si>
  <si>
    <t>Egyéb támogatás</t>
  </si>
  <si>
    <t>6/b. ebből útfelújítás</t>
  </si>
  <si>
    <t>Maradvány</t>
  </si>
  <si>
    <t>Útfelújítás</t>
  </si>
  <si>
    <t>Ingatlan kisajátítás</t>
  </si>
  <si>
    <t>Tárgyi eszköz beszerzés</t>
  </si>
  <si>
    <t>6.) Felhalmozási kiadások mindösszesen</t>
  </si>
  <si>
    <t>9.) Tartalékok</t>
  </si>
  <si>
    <t>Elvonások, visszafizetések</t>
  </si>
  <si>
    <t>7.) Elvonások és befizetések</t>
  </si>
  <si>
    <t>8.) Finanszírozási kiadás</t>
  </si>
  <si>
    <t>2016.</t>
  </si>
  <si>
    <r>
      <t xml:space="preserve">Gyöngyöshalász Községi Önkormányzat 2016. évi </t>
    </r>
    <r>
      <rPr>
        <b/>
        <u val="single"/>
        <sz val="14"/>
        <rFont val="Times New Roman"/>
        <family val="1"/>
      </rPr>
      <t>kiadásai</t>
    </r>
  </si>
  <si>
    <t>6/a. ebből egyéb</t>
  </si>
  <si>
    <t>6/d. részesedés vásárlása</t>
  </si>
  <si>
    <t>Részesedés vásárlás</t>
  </si>
  <si>
    <t>2016. évi ei.             I. mód.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</si>
</sst>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\ &quot;Ft&quot;"/>
    <numFmt numFmtId="168" formatCode="#,##0.00\ _F_t"/>
    <numFmt numFmtId="169" formatCode="#,##0.0\ &quot;Ft&quot;"/>
    <numFmt numFmtId="170" formatCode="#,##0\ &quot;Ft&quot;"/>
    <numFmt numFmtId="171" formatCode="_-* #,##0\ _F_t_-;\-* #,##0\ _F_t_-;_-* &quot;-&quot;??\ _F_t_-;_-@_-"/>
    <numFmt numFmtId="172" formatCode="_-* #,##0.0\ _F_t_-;\-* #,##0.0\ _F_t_-;_-* &quot;-&quot;??\ _F_t_-;_-@_-"/>
    <numFmt numFmtId="173" formatCode="0.0"/>
    <numFmt numFmtId="174" formatCode="_-* #,##0\ &quot;Ft&quot;_-;\-* #,##0\ &quot;Ft&quot;_-;_-* &quot;-&quot;??\ &quot;Ft&quot;_-;_-@_-"/>
    <numFmt numFmtId="175" formatCode="#,##0\ _F_t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8" fillId="0" borderId="0" xfId="0" applyNumberFormat="1" applyFont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171" fontId="0" fillId="0" borderId="0" xfId="40" applyNumberFormat="1" applyFont="1" applyAlignment="1">
      <alignment/>
    </xf>
    <xf numFmtId="0" fontId="11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171" fontId="9" fillId="0" borderId="0" xfId="40" applyNumberFormat="1" applyFont="1" applyFill="1" applyBorder="1" applyAlignment="1">
      <alignment horizontal="right"/>
    </xf>
    <xf numFmtId="171" fontId="8" fillId="0" borderId="0" xfId="40" applyNumberFormat="1" applyFont="1" applyFill="1" applyBorder="1" applyAlignment="1">
      <alignment horizontal="right"/>
    </xf>
    <xf numFmtId="171" fontId="8" fillId="0" borderId="0" xfId="4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171" fontId="9" fillId="0" borderId="0" xfId="40" applyNumberFormat="1" applyFont="1" applyAlignment="1">
      <alignment/>
    </xf>
    <xf numFmtId="171" fontId="9" fillId="0" borderId="0" xfId="40" applyNumberFormat="1" applyFont="1" applyAlignment="1">
      <alignment horizontal="right"/>
    </xf>
    <xf numFmtId="0" fontId="8" fillId="0" borderId="0" xfId="0" applyFont="1" applyAlignment="1">
      <alignment/>
    </xf>
    <xf numFmtId="171" fontId="9" fillId="0" borderId="0" xfId="40" applyNumberFormat="1" applyFont="1" applyAlignment="1">
      <alignment/>
    </xf>
    <xf numFmtId="171" fontId="4" fillId="0" borderId="0" xfId="40" applyNumberFormat="1" applyFont="1" applyAlignment="1">
      <alignment/>
    </xf>
    <xf numFmtId="171" fontId="4" fillId="0" borderId="0" xfId="0" applyNumberFormat="1" applyFont="1" applyAlignment="1">
      <alignment/>
    </xf>
    <xf numFmtId="171" fontId="0" fillId="0" borderId="0" xfId="40" applyNumberFormat="1" applyFont="1" applyBorder="1" applyAlignment="1">
      <alignment/>
    </xf>
    <xf numFmtId="0" fontId="9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0" fillId="0" borderId="13" xfId="0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14" xfId="0" applyFont="1" applyBorder="1" applyAlignment="1">
      <alignment/>
    </xf>
    <xf numFmtId="3" fontId="12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71" fontId="1" fillId="0" borderId="0" xfId="40" applyNumberFormat="1" applyFont="1" applyAlignment="1">
      <alignment/>
    </xf>
    <xf numFmtId="171" fontId="0" fillId="0" borderId="0" xfId="40" applyNumberFormat="1" applyFont="1" applyFill="1" applyBorder="1" applyAlignment="1">
      <alignment/>
    </xf>
    <xf numFmtId="171" fontId="4" fillId="0" borderId="0" xfId="0" applyNumberFormat="1" applyFont="1" applyBorder="1" applyAlignment="1">
      <alignment/>
    </xf>
    <xf numFmtId="171" fontId="6" fillId="0" borderId="0" xfId="40" applyNumberFormat="1" applyFont="1" applyAlignment="1">
      <alignment/>
    </xf>
    <xf numFmtId="171" fontId="6" fillId="0" borderId="0" xfId="40" applyNumberFormat="1" applyFont="1" applyBorder="1" applyAlignment="1">
      <alignment/>
    </xf>
    <xf numFmtId="171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1" fontId="6" fillId="0" borderId="10" xfId="0" applyNumberFormat="1" applyFont="1" applyBorder="1" applyAlignment="1">
      <alignment/>
    </xf>
    <xf numFmtId="0" fontId="0" fillId="0" borderId="13" xfId="0" applyFill="1" applyBorder="1" applyAlignment="1">
      <alignment/>
    </xf>
    <xf numFmtId="2" fontId="9" fillId="0" borderId="0" xfId="62" applyNumberFormat="1" applyFont="1" applyAlignment="1">
      <alignment/>
    </xf>
    <xf numFmtId="2" fontId="8" fillId="0" borderId="0" xfId="62" applyNumberFormat="1" applyFont="1" applyAlignment="1">
      <alignment/>
    </xf>
    <xf numFmtId="171" fontId="8" fillId="0" borderId="0" xfId="40" applyNumberFormat="1" applyFont="1" applyBorder="1" applyAlignment="1">
      <alignment/>
    </xf>
    <xf numFmtId="171" fontId="8" fillId="0" borderId="0" xfId="40" applyNumberFormat="1" applyFont="1" applyAlignment="1">
      <alignment horizontal="right"/>
    </xf>
    <xf numFmtId="171" fontId="0" fillId="0" borderId="0" xfId="40" applyNumberFormat="1" applyFont="1" applyFill="1" applyBorder="1" applyAlignment="1">
      <alignment/>
    </xf>
    <xf numFmtId="171" fontId="0" fillId="0" borderId="0" xfId="4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1" fontId="8" fillId="0" borderId="0" xfId="40" applyNumberFormat="1" applyFont="1" applyFill="1" applyBorder="1" applyAlignment="1">
      <alignment/>
    </xf>
    <xf numFmtId="171" fontId="6" fillId="0" borderId="0" xfId="4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1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71" fontId="0" fillId="0" borderId="0" xfId="4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3" fontId="20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3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1" fontId="23" fillId="0" borderId="0" xfId="40" applyNumberFormat="1" applyFont="1" applyAlignment="1">
      <alignment/>
    </xf>
    <xf numFmtId="0" fontId="0" fillId="0" borderId="0" xfId="0" applyFont="1" applyBorder="1" applyAlignment="1">
      <alignment/>
    </xf>
    <xf numFmtId="171" fontId="23" fillId="0" borderId="0" xfId="4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7" xfId="0" applyNumberFormat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171" fontId="8" fillId="0" borderId="0" xfId="40" applyNumberFormat="1" applyFont="1" applyAlignment="1">
      <alignment horizontal="center"/>
    </xf>
    <xf numFmtId="171" fontId="9" fillId="0" borderId="0" xfId="40" applyNumberFormat="1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9" fillId="0" borderId="11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 wrapText="1"/>
    </xf>
    <xf numFmtId="0" fontId="6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9" fillId="0" borderId="14" xfId="0" applyFont="1" applyBorder="1" applyAlignment="1">
      <alignment/>
    </xf>
    <xf numFmtId="0" fontId="0" fillId="0" borderId="16" xfId="0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%20&#201;VI%20K&#214;LTS&#201;GVET&#201;S%20P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6%20&#201;VI%20K&#214;LTS&#201;GVET&#201;S%20AM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6.%20&#201;VI%20K&#214;LTS&#201;GVET&#201;S%20&#246;nkorm&#225;nyz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Kiadások"/>
      <sheetName val="Bev. és kiad. ütemterv"/>
    </sheetNames>
    <sheetDataSet>
      <sheetData sheetId="1">
        <row r="40">
          <cell r="Q40">
            <v>43380</v>
          </cell>
        </row>
        <row r="41">
          <cell r="Q41">
            <v>10817</v>
          </cell>
        </row>
        <row r="42">
          <cell r="Q42">
            <v>6377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Kiadások"/>
      <sheetName val="Bev. és kiad. ütemterv"/>
    </sheetNames>
    <sheetDataSet>
      <sheetData sheetId="1">
        <row r="50">
          <cell r="R50">
            <v>45678</v>
          </cell>
        </row>
        <row r="51">
          <cell r="R51">
            <v>12415</v>
          </cell>
        </row>
        <row r="52">
          <cell r="R52">
            <v>24782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el"/>
      <sheetName val="Kiadás önk."/>
      <sheetName val="Fejlesztés"/>
      <sheetName val="Tartalék"/>
      <sheetName val="Létszám"/>
      <sheetName val="Bev. és kiad. ütemterv"/>
      <sheetName val="Köt. önként vállalt, államig."/>
      <sheetName val="Bérkompenzáció"/>
      <sheetName val="APOLLO"/>
    </sheetNames>
    <sheetDataSet>
      <sheetData sheetId="1">
        <row r="117">
          <cell r="N117">
            <v>26223</v>
          </cell>
        </row>
        <row r="118">
          <cell r="N118">
            <v>4810</v>
          </cell>
        </row>
        <row r="119">
          <cell r="N119">
            <v>89393</v>
          </cell>
        </row>
        <row r="122">
          <cell r="N122">
            <v>36488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view="pageLayout" workbookViewId="0" topLeftCell="A1">
      <selection activeCell="P11" sqref="P11"/>
    </sheetView>
  </sheetViews>
  <sheetFormatPr defaultColWidth="9.140625" defaultRowHeight="12.75"/>
  <cols>
    <col min="1" max="1" width="44.00390625" style="0" customWidth="1"/>
    <col min="2" max="2" width="7.28125" style="0" hidden="1" customWidth="1"/>
    <col min="3" max="3" width="9.140625" style="0" hidden="1" customWidth="1"/>
    <col min="4" max="6" width="12.28125" style="0" hidden="1" customWidth="1"/>
    <col min="7" max="11" width="12.421875" style="0" hidden="1" customWidth="1"/>
    <col min="12" max="12" width="11.7109375" style="0" customWidth="1"/>
    <col min="13" max="13" width="11.57421875" style="0" customWidth="1"/>
  </cols>
  <sheetData>
    <row r="1" spans="1:9" ht="15.75">
      <c r="A1" s="125"/>
      <c r="B1" s="126"/>
      <c r="C1" s="126"/>
      <c r="D1" s="126"/>
      <c r="E1" s="126"/>
      <c r="F1" s="126"/>
      <c r="G1" s="126"/>
      <c r="H1" s="126"/>
      <c r="I1" s="126"/>
    </row>
    <row r="2" spans="1:13" ht="12.75" customHeight="1">
      <c r="A2" s="133" t="s">
        <v>37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  <c r="M2" s="134"/>
    </row>
    <row r="3" spans="1:13" ht="12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  <c r="M3" s="134"/>
    </row>
    <row r="4" spans="1:13" ht="12.75" customHeight="1">
      <c r="A4" s="133" t="s">
        <v>39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  <c r="M4" s="134"/>
    </row>
    <row r="5" spans="2:13" ht="12.75">
      <c r="B5" s="17"/>
      <c r="C5" s="4"/>
      <c r="L5" s="4"/>
      <c r="M5" s="4" t="s">
        <v>61</v>
      </c>
    </row>
    <row r="6" spans="1:13" ht="14.25" customHeight="1">
      <c r="A6" s="127" t="s">
        <v>0</v>
      </c>
      <c r="B6" s="129" t="s">
        <v>15</v>
      </c>
      <c r="C6" s="131" t="s">
        <v>16</v>
      </c>
      <c r="D6" s="18" t="s">
        <v>35</v>
      </c>
      <c r="E6" s="18" t="s">
        <v>40</v>
      </c>
      <c r="F6" s="18" t="s">
        <v>42</v>
      </c>
      <c r="G6" s="18" t="s">
        <v>89</v>
      </c>
      <c r="H6" s="62" t="s">
        <v>51</v>
      </c>
      <c r="I6" s="64" t="s">
        <v>51</v>
      </c>
      <c r="J6" s="64" t="s">
        <v>87</v>
      </c>
      <c r="K6" s="67" t="s">
        <v>87</v>
      </c>
      <c r="L6" s="62" t="s">
        <v>118</v>
      </c>
      <c r="M6" s="62" t="s">
        <v>152</v>
      </c>
    </row>
    <row r="7" spans="1:13" ht="16.5" customHeight="1">
      <c r="A7" s="128"/>
      <c r="B7" s="130"/>
      <c r="C7" s="132"/>
      <c r="D7" s="19" t="s">
        <v>49</v>
      </c>
      <c r="E7" s="19" t="s">
        <v>34</v>
      </c>
      <c r="F7" s="19" t="s">
        <v>50</v>
      </c>
      <c r="G7" s="19" t="s">
        <v>41</v>
      </c>
      <c r="H7" s="63" t="s">
        <v>54</v>
      </c>
      <c r="I7" s="65" t="s">
        <v>57</v>
      </c>
      <c r="J7" s="66" t="s">
        <v>59</v>
      </c>
      <c r="K7" s="68" t="s">
        <v>60</v>
      </c>
      <c r="L7" s="63" t="s">
        <v>41</v>
      </c>
      <c r="M7" s="63" t="s">
        <v>91</v>
      </c>
    </row>
    <row r="8" spans="1:13" ht="16.5" customHeight="1">
      <c r="A8" s="45" t="s">
        <v>62</v>
      </c>
      <c r="B8" s="29"/>
      <c r="C8" s="29"/>
      <c r="D8" s="31"/>
      <c r="E8" s="31"/>
      <c r="F8" s="31"/>
      <c r="G8" s="22">
        <v>7013</v>
      </c>
      <c r="H8" s="31"/>
      <c r="I8" s="31"/>
      <c r="J8" s="59">
        <v>7013</v>
      </c>
      <c r="K8" s="59">
        <v>7013</v>
      </c>
      <c r="L8" s="22">
        <v>63655</v>
      </c>
      <c r="M8" s="22">
        <v>71940</v>
      </c>
    </row>
    <row r="9" spans="1:13" ht="16.5" customHeight="1">
      <c r="A9" s="45" t="s">
        <v>63</v>
      </c>
      <c r="B9" s="29"/>
      <c r="C9" s="29"/>
      <c r="D9" s="31"/>
      <c r="E9" s="31"/>
      <c r="F9" s="31"/>
      <c r="G9" s="22">
        <v>105546</v>
      </c>
      <c r="H9" s="31"/>
      <c r="I9" s="31"/>
      <c r="J9" s="59">
        <v>105167</v>
      </c>
      <c r="K9" s="59">
        <v>105809</v>
      </c>
      <c r="L9" s="22">
        <v>43535</v>
      </c>
      <c r="M9" s="22">
        <v>37254</v>
      </c>
    </row>
    <row r="10" spans="1:13" ht="16.5" customHeight="1">
      <c r="A10" s="45" t="s">
        <v>64</v>
      </c>
      <c r="B10" s="29"/>
      <c r="C10" s="29"/>
      <c r="D10" s="31"/>
      <c r="E10" s="31"/>
      <c r="F10" s="31"/>
      <c r="G10" s="22">
        <v>3493</v>
      </c>
      <c r="H10" s="31"/>
      <c r="I10" s="31"/>
      <c r="J10" s="59">
        <v>3493</v>
      </c>
      <c r="K10" s="59">
        <v>3493</v>
      </c>
      <c r="L10" s="22">
        <v>33436</v>
      </c>
      <c r="M10" s="22">
        <v>33436</v>
      </c>
    </row>
    <row r="11" spans="1:13" ht="16.5" customHeight="1">
      <c r="A11" s="45" t="s">
        <v>65</v>
      </c>
      <c r="B11" s="29"/>
      <c r="C11" s="29"/>
      <c r="D11" s="31"/>
      <c r="E11" s="31"/>
      <c r="F11" s="31"/>
      <c r="G11" s="22">
        <v>5922</v>
      </c>
      <c r="H11" s="31"/>
      <c r="I11" s="31"/>
      <c r="J11" s="59">
        <v>5922</v>
      </c>
      <c r="K11" s="59">
        <v>5922</v>
      </c>
      <c r="L11" s="22">
        <v>2966</v>
      </c>
      <c r="M11" s="22">
        <v>2966</v>
      </c>
    </row>
    <row r="12" spans="1:13" ht="16.5" customHeight="1">
      <c r="A12" s="45" t="s">
        <v>96</v>
      </c>
      <c r="B12" s="29"/>
      <c r="C12" s="29"/>
      <c r="D12" s="31"/>
      <c r="E12" s="31"/>
      <c r="F12" s="31"/>
      <c r="G12" s="22">
        <v>9482</v>
      </c>
      <c r="H12" s="31"/>
      <c r="I12" s="31"/>
      <c r="J12" s="59">
        <v>9482</v>
      </c>
      <c r="K12" s="31">
        <v>9482</v>
      </c>
      <c r="L12" s="22">
        <v>0</v>
      </c>
      <c r="M12" s="22">
        <v>1168</v>
      </c>
    </row>
    <row r="13" spans="1:13" ht="16.5" customHeight="1">
      <c r="A13" s="28" t="s">
        <v>98</v>
      </c>
      <c r="B13" s="29"/>
      <c r="C13" s="29"/>
      <c r="D13" s="31"/>
      <c r="E13" s="31"/>
      <c r="F13" s="31"/>
      <c r="G13" s="35">
        <f aca="true" t="shared" si="0" ref="G13:L13">SUM(G8:G12)</f>
        <v>131456</v>
      </c>
      <c r="H13" s="35">
        <f t="shared" si="0"/>
        <v>0</v>
      </c>
      <c r="I13" s="35">
        <f t="shared" si="0"/>
        <v>0</v>
      </c>
      <c r="J13" s="35">
        <f t="shared" si="0"/>
        <v>131077</v>
      </c>
      <c r="K13" s="35">
        <f t="shared" si="0"/>
        <v>131719</v>
      </c>
      <c r="L13" s="35">
        <f t="shared" si="0"/>
        <v>143592</v>
      </c>
      <c r="M13" s="35">
        <f>SUM(M8:M12)</f>
        <v>146764</v>
      </c>
    </row>
    <row r="14" spans="1:11" ht="16.5" customHeight="1">
      <c r="A14" s="100"/>
      <c r="B14" s="101"/>
      <c r="C14" s="102"/>
      <c r="D14" s="103"/>
      <c r="E14" s="103"/>
      <c r="F14" s="103"/>
      <c r="G14" s="103"/>
      <c r="H14" s="104"/>
      <c r="I14" s="105"/>
      <c r="J14" s="106"/>
      <c r="K14" s="107"/>
    </row>
    <row r="15" spans="1:13" ht="16.5" customHeight="1">
      <c r="A15" s="32" t="s">
        <v>23</v>
      </c>
      <c r="B15" s="17">
        <v>11231</v>
      </c>
      <c r="C15" s="17">
        <v>12283</v>
      </c>
      <c r="D15" s="22">
        <v>7389</v>
      </c>
      <c r="E15" s="22">
        <v>7000</v>
      </c>
      <c r="F15" s="22">
        <v>7427</v>
      </c>
      <c r="G15" s="22">
        <v>8500</v>
      </c>
      <c r="H15" s="22">
        <v>7000</v>
      </c>
      <c r="I15" s="22">
        <v>7000</v>
      </c>
      <c r="J15" s="22">
        <v>8500</v>
      </c>
      <c r="K15" s="22">
        <v>8792</v>
      </c>
      <c r="L15" s="22">
        <v>4363</v>
      </c>
      <c r="M15" s="22">
        <v>4363</v>
      </c>
    </row>
    <row r="16" spans="1:13" ht="16.5" customHeight="1">
      <c r="A16" s="32" t="s">
        <v>119</v>
      </c>
      <c r="B16" s="17"/>
      <c r="C16" s="17"/>
      <c r="D16" s="22"/>
      <c r="E16" s="22"/>
      <c r="F16" s="22"/>
      <c r="G16" s="22"/>
      <c r="H16" s="22"/>
      <c r="I16" s="22"/>
      <c r="J16" s="22"/>
      <c r="K16" s="22"/>
      <c r="L16" s="22">
        <v>0</v>
      </c>
      <c r="M16" s="22">
        <v>0</v>
      </c>
    </row>
    <row r="17" spans="1:13" ht="16.5" customHeight="1">
      <c r="A17" s="32" t="s">
        <v>97</v>
      </c>
      <c r="B17" s="17"/>
      <c r="C17" s="17"/>
      <c r="D17" s="22">
        <v>2496</v>
      </c>
      <c r="E17" s="22"/>
      <c r="F17" s="22"/>
      <c r="H17" s="22">
        <v>7116</v>
      </c>
      <c r="I17" s="22">
        <v>7116</v>
      </c>
      <c r="J17" s="22">
        <v>1441</v>
      </c>
      <c r="K17" s="22">
        <v>113427</v>
      </c>
      <c r="L17" s="22">
        <v>11080</v>
      </c>
      <c r="M17" s="22">
        <v>11080</v>
      </c>
    </row>
    <row r="18" spans="1:13" ht="16.5" customHeight="1">
      <c r="A18" s="28" t="s">
        <v>99</v>
      </c>
      <c r="B18" s="17"/>
      <c r="C18" s="17"/>
      <c r="D18" s="31">
        <f aca="true" t="shared" si="1" ref="D18:K18">SUM(D15:D17)</f>
        <v>9885</v>
      </c>
      <c r="E18" s="31">
        <f t="shared" si="1"/>
        <v>7000</v>
      </c>
      <c r="F18" s="31">
        <f t="shared" si="1"/>
        <v>7427</v>
      </c>
      <c r="G18" s="31">
        <f t="shared" si="1"/>
        <v>8500</v>
      </c>
      <c r="H18" s="31">
        <f t="shared" si="1"/>
        <v>14116</v>
      </c>
      <c r="I18" s="31">
        <f t="shared" si="1"/>
        <v>14116</v>
      </c>
      <c r="J18" s="31">
        <f t="shared" si="1"/>
        <v>9941</v>
      </c>
      <c r="K18" s="31">
        <f t="shared" si="1"/>
        <v>122219</v>
      </c>
      <c r="L18" s="31">
        <f>L13+L15+L17</f>
        <v>159035</v>
      </c>
      <c r="M18" s="31">
        <f>M13+M15+M17</f>
        <v>162207</v>
      </c>
    </row>
    <row r="19" spans="1:13" ht="16.5" customHeight="1">
      <c r="A19" s="28"/>
      <c r="B19" s="17"/>
      <c r="C19" s="17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6.5" customHeight="1">
      <c r="A20" s="28" t="s">
        <v>120</v>
      </c>
      <c r="B20" s="17"/>
      <c r="C20" s="17"/>
      <c r="D20" s="31"/>
      <c r="E20" s="31"/>
      <c r="F20" s="31"/>
      <c r="G20" s="31"/>
      <c r="H20" s="31"/>
      <c r="I20" s="31"/>
      <c r="J20" s="31"/>
      <c r="K20" s="31"/>
      <c r="L20" s="31">
        <v>0</v>
      </c>
      <c r="M20" s="31">
        <v>0</v>
      </c>
    </row>
    <row r="21" spans="1:11" ht="16.5" customHeight="1">
      <c r="A21" s="100"/>
      <c r="B21" s="101"/>
      <c r="C21" s="102"/>
      <c r="D21" s="103"/>
      <c r="E21" s="103"/>
      <c r="F21" s="103"/>
      <c r="G21" s="103"/>
      <c r="H21" s="104"/>
      <c r="I21" s="105"/>
      <c r="J21" s="106"/>
      <c r="K21" s="107"/>
    </row>
    <row r="22" spans="1:13" ht="16.5" customHeight="1">
      <c r="A22" s="20" t="s">
        <v>95</v>
      </c>
      <c r="B22" s="21">
        <v>32000</v>
      </c>
      <c r="C22" s="17">
        <v>38000</v>
      </c>
      <c r="D22" s="27">
        <v>56397</v>
      </c>
      <c r="E22" s="27">
        <v>60000</v>
      </c>
      <c r="F22" s="22">
        <v>64428</v>
      </c>
      <c r="G22" s="22">
        <v>65000</v>
      </c>
      <c r="H22" s="27">
        <v>63000</v>
      </c>
      <c r="I22" s="27">
        <v>63000</v>
      </c>
      <c r="J22" s="27">
        <v>65000</v>
      </c>
      <c r="K22" s="27">
        <v>70440</v>
      </c>
      <c r="L22" s="27">
        <v>8000</v>
      </c>
      <c r="M22" s="27">
        <v>8000</v>
      </c>
    </row>
    <row r="23" spans="1:13" ht="16.5" customHeight="1">
      <c r="A23" s="20" t="s">
        <v>19</v>
      </c>
      <c r="B23" s="21">
        <v>55000</v>
      </c>
      <c r="C23" s="17">
        <v>80000</v>
      </c>
      <c r="D23" s="22">
        <v>408730</v>
      </c>
      <c r="E23" s="22">
        <v>400000</v>
      </c>
      <c r="F23" s="22">
        <v>479710</v>
      </c>
      <c r="G23" s="22">
        <v>500000</v>
      </c>
      <c r="H23" s="27">
        <v>400000</v>
      </c>
      <c r="I23" s="27">
        <v>400000</v>
      </c>
      <c r="J23" s="27">
        <v>500650</v>
      </c>
      <c r="K23" s="27">
        <v>530679</v>
      </c>
      <c r="L23" s="27">
        <v>40000</v>
      </c>
      <c r="M23" s="27">
        <v>40000</v>
      </c>
    </row>
    <row r="24" spans="1:13" ht="16.5" customHeight="1">
      <c r="A24" s="20" t="s">
        <v>13</v>
      </c>
      <c r="B24" s="21"/>
      <c r="C24" s="17"/>
      <c r="D24" s="22">
        <v>524</v>
      </c>
      <c r="E24" s="22">
        <v>500</v>
      </c>
      <c r="F24" s="22">
        <v>595</v>
      </c>
      <c r="G24" s="22">
        <v>1000</v>
      </c>
      <c r="H24" s="27">
        <v>500</v>
      </c>
      <c r="I24" s="27">
        <v>500</v>
      </c>
      <c r="J24" s="27">
        <v>1000</v>
      </c>
      <c r="K24" s="27"/>
      <c r="L24" s="27">
        <v>0</v>
      </c>
      <c r="M24" s="27">
        <v>0</v>
      </c>
    </row>
    <row r="25" spans="1:13" ht="16.5" customHeight="1">
      <c r="A25" t="s">
        <v>139</v>
      </c>
      <c r="B25" s="17">
        <v>1600</v>
      </c>
      <c r="C25" s="17">
        <v>0</v>
      </c>
      <c r="D25" s="27">
        <v>3427</v>
      </c>
      <c r="E25" s="27"/>
      <c r="F25" s="22">
        <v>5491</v>
      </c>
      <c r="H25" s="57"/>
      <c r="I25" s="57"/>
      <c r="K25" s="27">
        <v>1826</v>
      </c>
      <c r="L25" s="27">
        <v>0</v>
      </c>
      <c r="M25" s="27">
        <v>0</v>
      </c>
    </row>
    <row r="26" spans="1:13" ht="16.5" customHeight="1">
      <c r="A26" s="28" t="s">
        <v>20</v>
      </c>
      <c r="B26" s="29">
        <f aca="true" t="shared" si="2" ref="B26:L26">SUM(B22:B25)</f>
        <v>88600</v>
      </c>
      <c r="C26" s="29">
        <f t="shared" si="2"/>
        <v>118000</v>
      </c>
      <c r="D26" s="30">
        <f t="shared" si="2"/>
        <v>469078</v>
      </c>
      <c r="E26" s="30">
        <f t="shared" si="2"/>
        <v>460500</v>
      </c>
      <c r="F26" s="30">
        <f t="shared" si="2"/>
        <v>550224</v>
      </c>
      <c r="G26" s="30">
        <f t="shared" si="2"/>
        <v>566000</v>
      </c>
      <c r="H26" s="30">
        <f t="shared" si="2"/>
        <v>463500</v>
      </c>
      <c r="I26" s="30">
        <f t="shared" si="2"/>
        <v>463500</v>
      </c>
      <c r="J26" s="30">
        <f t="shared" si="2"/>
        <v>566650</v>
      </c>
      <c r="K26" s="30">
        <f t="shared" si="2"/>
        <v>602945</v>
      </c>
      <c r="L26" s="30">
        <f t="shared" si="2"/>
        <v>48000</v>
      </c>
      <c r="M26" s="30">
        <f>SUM(M22:M25)</f>
        <v>48000</v>
      </c>
    </row>
    <row r="27" spans="1:13" ht="16.5" customHeight="1">
      <c r="A27" s="20" t="s">
        <v>88</v>
      </c>
      <c r="B27" s="21">
        <v>25000</v>
      </c>
      <c r="C27" s="17">
        <v>38000</v>
      </c>
      <c r="D27" s="22">
        <v>101166</v>
      </c>
      <c r="E27" s="22">
        <v>100000</v>
      </c>
      <c r="F27" s="22">
        <v>103016</v>
      </c>
      <c r="G27" s="27">
        <v>35000</v>
      </c>
      <c r="H27" s="27">
        <v>95000</v>
      </c>
      <c r="I27" s="27">
        <v>95000</v>
      </c>
      <c r="J27" s="27">
        <v>35000</v>
      </c>
      <c r="K27" s="27">
        <v>41186</v>
      </c>
      <c r="L27" s="27">
        <v>8000</v>
      </c>
      <c r="M27" s="27">
        <v>8000</v>
      </c>
    </row>
    <row r="28" spans="1:13" ht="16.5" customHeight="1">
      <c r="A28" s="28" t="s">
        <v>21</v>
      </c>
      <c r="B28" s="29">
        <f aca="true" t="shared" si="3" ref="B28:L28">SUM(B27:B27)</f>
        <v>25000</v>
      </c>
      <c r="C28" s="29">
        <f t="shared" si="3"/>
        <v>38000</v>
      </c>
      <c r="D28" s="31">
        <f t="shared" si="3"/>
        <v>101166</v>
      </c>
      <c r="E28" s="31">
        <f t="shared" si="3"/>
        <v>100000</v>
      </c>
      <c r="F28" s="31">
        <f t="shared" si="3"/>
        <v>103016</v>
      </c>
      <c r="G28" s="31">
        <f t="shared" si="3"/>
        <v>35000</v>
      </c>
      <c r="H28" s="31">
        <f t="shared" si="3"/>
        <v>95000</v>
      </c>
      <c r="I28" s="31">
        <f t="shared" si="3"/>
        <v>95000</v>
      </c>
      <c r="J28" s="31">
        <f t="shared" si="3"/>
        <v>35000</v>
      </c>
      <c r="K28" s="31">
        <f t="shared" si="3"/>
        <v>41186</v>
      </c>
      <c r="L28" s="31">
        <f t="shared" si="3"/>
        <v>8000</v>
      </c>
      <c r="M28" s="31">
        <f>SUM(M27:M27)</f>
        <v>8000</v>
      </c>
    </row>
    <row r="29" spans="1:13" ht="12.75">
      <c r="A29" s="28" t="s">
        <v>22</v>
      </c>
      <c r="B29" s="29">
        <f aca="true" t="shared" si="4" ref="B29:L29">(B26+B28)</f>
        <v>113600</v>
      </c>
      <c r="C29" s="29">
        <f t="shared" si="4"/>
        <v>156000</v>
      </c>
      <c r="D29" s="31">
        <f t="shared" si="4"/>
        <v>570244</v>
      </c>
      <c r="E29" s="31">
        <f t="shared" si="4"/>
        <v>560500</v>
      </c>
      <c r="F29" s="31">
        <f t="shared" si="4"/>
        <v>653240</v>
      </c>
      <c r="G29" s="31">
        <f t="shared" si="4"/>
        <v>601000</v>
      </c>
      <c r="H29" s="31">
        <f t="shared" si="4"/>
        <v>558500</v>
      </c>
      <c r="I29" s="31">
        <f t="shared" si="4"/>
        <v>558500</v>
      </c>
      <c r="J29" s="31">
        <f t="shared" si="4"/>
        <v>601650</v>
      </c>
      <c r="K29" s="31">
        <f t="shared" si="4"/>
        <v>644131</v>
      </c>
      <c r="L29" s="31">
        <f t="shared" si="4"/>
        <v>56000</v>
      </c>
      <c r="M29" s="31">
        <f>(M26+M28)</f>
        <v>56000</v>
      </c>
    </row>
    <row r="30" spans="1:11" ht="15.75">
      <c r="A30" s="100"/>
      <c r="B30" s="101"/>
      <c r="C30" s="102"/>
      <c r="D30" s="103"/>
      <c r="E30" s="103"/>
      <c r="F30" s="103"/>
      <c r="G30" s="103"/>
      <c r="H30" s="104"/>
      <c r="I30" s="105"/>
      <c r="J30" s="106"/>
      <c r="K30" s="107"/>
    </row>
    <row r="31" spans="1:13" ht="12.75">
      <c r="A31" s="20" t="s">
        <v>53</v>
      </c>
      <c r="B31" s="21">
        <v>15087</v>
      </c>
      <c r="C31" s="21">
        <v>17116</v>
      </c>
      <c r="D31" s="22">
        <v>19296</v>
      </c>
      <c r="E31" s="22">
        <v>21204</v>
      </c>
      <c r="F31" s="36">
        <v>24106</v>
      </c>
      <c r="G31" s="48">
        <v>22424</v>
      </c>
      <c r="H31" s="36">
        <v>22505</v>
      </c>
      <c r="I31" s="36">
        <v>22505</v>
      </c>
      <c r="J31" s="48">
        <v>22424</v>
      </c>
      <c r="K31" s="48">
        <v>25068</v>
      </c>
      <c r="L31" s="48">
        <v>6553</v>
      </c>
      <c r="M31" s="48">
        <v>6553</v>
      </c>
    </row>
    <row r="32" spans="1:13" ht="12.75">
      <c r="A32" s="20" t="s">
        <v>94</v>
      </c>
      <c r="B32" s="21">
        <v>2434</v>
      </c>
      <c r="C32" s="21">
        <v>2745</v>
      </c>
      <c r="D32" s="22">
        <v>3003</v>
      </c>
      <c r="E32" s="22">
        <v>8875</v>
      </c>
      <c r="F32" s="36">
        <v>9460</v>
      </c>
      <c r="G32" s="48">
        <v>6436</v>
      </c>
      <c r="H32" s="36">
        <v>9568</v>
      </c>
      <c r="I32" s="36">
        <v>9568</v>
      </c>
      <c r="J32" s="48">
        <v>6436</v>
      </c>
      <c r="K32" s="48">
        <v>6924</v>
      </c>
      <c r="L32" s="48">
        <v>1500</v>
      </c>
      <c r="M32" s="48">
        <v>1500</v>
      </c>
    </row>
    <row r="33" spans="1:13" ht="12.75">
      <c r="A33" s="20" t="s">
        <v>123</v>
      </c>
      <c r="B33" s="21"/>
      <c r="C33" s="21"/>
      <c r="D33" s="22"/>
      <c r="E33" s="22"/>
      <c r="F33" s="36"/>
      <c r="G33" s="48"/>
      <c r="H33" s="36"/>
      <c r="I33" s="36"/>
      <c r="J33" s="48"/>
      <c r="K33" s="48"/>
      <c r="L33" s="48">
        <v>550</v>
      </c>
      <c r="M33" s="48">
        <v>550</v>
      </c>
    </row>
    <row r="34" spans="1:13" ht="12.75">
      <c r="A34" s="114" t="s">
        <v>121</v>
      </c>
      <c r="B34" s="21"/>
      <c r="C34" s="21"/>
      <c r="D34" s="22"/>
      <c r="E34" s="22"/>
      <c r="F34" s="36"/>
      <c r="G34" s="22">
        <v>10648</v>
      </c>
      <c r="H34" s="36"/>
      <c r="I34" s="36"/>
      <c r="J34" s="48">
        <v>10648</v>
      </c>
      <c r="K34" s="22">
        <v>13367</v>
      </c>
      <c r="L34" s="22">
        <v>200</v>
      </c>
      <c r="M34" s="22">
        <v>200</v>
      </c>
    </row>
    <row r="35" spans="1:13" ht="12.75">
      <c r="A35" s="20" t="s">
        <v>17</v>
      </c>
      <c r="B35" s="21">
        <v>4958</v>
      </c>
      <c r="C35" s="21">
        <v>6977</v>
      </c>
      <c r="D35" s="22">
        <v>13737</v>
      </c>
      <c r="E35" s="22">
        <v>13041</v>
      </c>
      <c r="F35" s="36">
        <v>17235</v>
      </c>
      <c r="G35" s="22">
        <v>15721</v>
      </c>
      <c r="H35" s="58">
        <v>18860</v>
      </c>
      <c r="I35" s="58">
        <v>18860</v>
      </c>
      <c r="J35" s="48">
        <v>15721</v>
      </c>
      <c r="K35" s="69">
        <v>16254</v>
      </c>
      <c r="L35" s="22">
        <f>2322+395</f>
        <v>2717</v>
      </c>
      <c r="M35" s="22">
        <f>2322+395</f>
        <v>2717</v>
      </c>
    </row>
    <row r="36" spans="1:13" ht="12.75">
      <c r="A36" s="20" t="s">
        <v>18</v>
      </c>
      <c r="B36" s="24"/>
      <c r="C36" s="24"/>
      <c r="D36" s="26">
        <v>27270</v>
      </c>
      <c r="E36" s="26">
        <v>17300</v>
      </c>
      <c r="F36" s="26">
        <v>25050</v>
      </c>
      <c r="G36" s="22">
        <v>18000</v>
      </c>
      <c r="H36" s="58">
        <v>17100</v>
      </c>
      <c r="I36" s="58">
        <v>17100</v>
      </c>
      <c r="J36" s="48">
        <v>18000</v>
      </c>
      <c r="K36" s="69">
        <v>9529</v>
      </c>
      <c r="L36" s="22">
        <v>1560</v>
      </c>
      <c r="M36" s="22">
        <v>1560</v>
      </c>
    </row>
    <row r="37" spans="1:13" ht="12.75">
      <c r="A37" s="114" t="s">
        <v>124</v>
      </c>
      <c r="B37" s="21"/>
      <c r="C37" s="21"/>
      <c r="D37" s="22"/>
      <c r="E37" s="22"/>
      <c r="F37" s="36"/>
      <c r="G37" s="22"/>
      <c r="H37" s="36"/>
      <c r="I37" s="36"/>
      <c r="J37" s="48"/>
      <c r="K37" s="22"/>
      <c r="L37" s="22">
        <v>1466</v>
      </c>
      <c r="M37" s="22">
        <v>1466</v>
      </c>
    </row>
    <row r="38" spans="1:13" ht="12.75">
      <c r="A38" s="20"/>
      <c r="B38" s="24"/>
      <c r="C38" s="24"/>
      <c r="D38" s="26"/>
      <c r="E38" s="26"/>
      <c r="F38" s="26"/>
      <c r="G38" s="22"/>
      <c r="H38" s="58"/>
      <c r="I38" s="58"/>
      <c r="J38" s="48"/>
      <c r="K38" s="69"/>
      <c r="L38" s="22"/>
      <c r="M38" s="22"/>
    </row>
    <row r="39" spans="1:13" ht="12.75">
      <c r="A39" s="23" t="s">
        <v>100</v>
      </c>
      <c r="B39" s="24" t="e">
        <f>SUM(#REF!)</f>
        <v>#REF!</v>
      </c>
      <c r="C39" s="24" t="e">
        <f>SUM(#REF!)</f>
        <v>#REF!</v>
      </c>
      <c r="D39" s="25">
        <f aca="true" t="shared" si="5" ref="D39:K39">SUM(D31:D36)</f>
        <v>63306</v>
      </c>
      <c r="E39" s="25">
        <f t="shared" si="5"/>
        <v>60420</v>
      </c>
      <c r="F39" s="25">
        <f t="shared" si="5"/>
        <v>75851</v>
      </c>
      <c r="G39" s="25">
        <f t="shared" si="5"/>
        <v>73229</v>
      </c>
      <c r="H39" s="25">
        <f t="shared" si="5"/>
        <v>68033</v>
      </c>
      <c r="I39" s="25">
        <f t="shared" si="5"/>
        <v>68033</v>
      </c>
      <c r="J39" s="25">
        <f t="shared" si="5"/>
        <v>73229</v>
      </c>
      <c r="K39" s="25">
        <f t="shared" si="5"/>
        <v>71142</v>
      </c>
      <c r="L39" s="25">
        <f>SUM(L31:L37)</f>
        <v>14546</v>
      </c>
      <c r="M39" s="25">
        <f>SUM(M31:M37)</f>
        <v>14546</v>
      </c>
    </row>
    <row r="40" spans="2:9" ht="12.75">
      <c r="B40" s="17"/>
      <c r="C40" s="17"/>
      <c r="D40" s="22"/>
      <c r="E40" s="22"/>
      <c r="F40" s="22"/>
      <c r="H40" s="56"/>
      <c r="I40" s="56"/>
    </row>
    <row r="41" spans="1:13" ht="12.75">
      <c r="A41" s="6" t="s">
        <v>90</v>
      </c>
      <c r="B41" s="17"/>
      <c r="C41" s="17"/>
      <c r="D41" s="22"/>
      <c r="E41" s="22"/>
      <c r="F41" s="22"/>
      <c r="H41" s="56"/>
      <c r="I41" s="56"/>
      <c r="K41" s="22">
        <v>9000</v>
      </c>
      <c r="L41" s="31">
        <v>0</v>
      </c>
      <c r="M41" s="31">
        <v>89008</v>
      </c>
    </row>
    <row r="42" spans="1:13" ht="12.75">
      <c r="A42" s="28" t="s">
        <v>101</v>
      </c>
      <c r="B42" s="29" t="e">
        <f>SUM(#REF!)</f>
        <v>#REF!</v>
      </c>
      <c r="C42" s="29" t="e">
        <f>SUM(#REF!)</f>
        <v>#REF!</v>
      </c>
      <c r="D42" s="31" t="e">
        <f>SUM(#REF!)</f>
        <v>#REF!</v>
      </c>
      <c r="E42" s="31" t="e">
        <f>SUM(#REF!)</f>
        <v>#REF!</v>
      </c>
      <c r="F42" s="31" t="e">
        <f>SUM(#REF!)</f>
        <v>#REF!</v>
      </c>
      <c r="G42" s="31" t="e">
        <f>SUM(#REF!)</f>
        <v>#REF!</v>
      </c>
      <c r="H42" s="31" t="e">
        <f>SUM(#REF!)</f>
        <v>#REF!</v>
      </c>
      <c r="I42" s="31" t="e">
        <f>SUM(#REF!)</f>
        <v>#REF!</v>
      </c>
      <c r="J42" s="31">
        <f>SUM(J41:J41)</f>
        <v>0</v>
      </c>
      <c r="K42" s="31">
        <f>SUM(K41:K41)</f>
        <v>9000</v>
      </c>
      <c r="L42" s="31">
        <f>SUM(L41:L41)</f>
        <v>0</v>
      </c>
      <c r="M42" s="31">
        <f>SUM(M41:M41)</f>
        <v>89008</v>
      </c>
    </row>
    <row r="43" spans="2:6" ht="12.75">
      <c r="B43" s="17"/>
      <c r="C43" s="17"/>
      <c r="D43" s="22"/>
      <c r="E43" s="22"/>
      <c r="F43" s="22"/>
    </row>
    <row r="44" spans="1:14" ht="12.75">
      <c r="A44" s="115" t="s">
        <v>125</v>
      </c>
      <c r="B44" s="17"/>
      <c r="C44" s="17"/>
      <c r="D44" s="22"/>
      <c r="E44" s="22"/>
      <c r="F44" s="22"/>
      <c r="H44" s="56"/>
      <c r="I44" s="56"/>
      <c r="L44" s="48">
        <v>0</v>
      </c>
      <c r="M44" s="48">
        <v>0</v>
      </c>
      <c r="N44" s="48"/>
    </row>
    <row r="45" spans="2:6" ht="12.75">
      <c r="B45" s="17"/>
      <c r="C45" s="17"/>
      <c r="D45" s="22"/>
      <c r="E45" s="22"/>
      <c r="F45" s="22"/>
    </row>
    <row r="46" spans="1:14" ht="12.75">
      <c r="A46" s="115" t="s">
        <v>127</v>
      </c>
      <c r="B46" s="17"/>
      <c r="C46" s="17"/>
      <c r="D46" s="22"/>
      <c r="E46" s="22"/>
      <c r="F46" s="22"/>
      <c r="L46" s="48">
        <v>0</v>
      </c>
      <c r="M46" s="48">
        <v>0</v>
      </c>
      <c r="N46" s="48"/>
    </row>
    <row r="47" spans="1:6" ht="12.75">
      <c r="A47" s="115"/>
      <c r="B47" s="17"/>
      <c r="C47" s="17"/>
      <c r="D47" s="22"/>
      <c r="E47" s="22"/>
      <c r="F47" s="22"/>
    </row>
    <row r="48" spans="1:13" ht="12.75">
      <c r="A48" s="28" t="s">
        <v>126</v>
      </c>
      <c r="B48" s="17"/>
      <c r="C48" s="17"/>
      <c r="D48" s="33" t="e">
        <f>SUM(D18+#REF!+D42+D29+#REF!+D39)</f>
        <v>#REF!</v>
      </c>
      <c r="E48" s="33" t="e">
        <f>SUM(E18+#REF!+E42+E29+#REF!+E39)</f>
        <v>#REF!</v>
      </c>
      <c r="F48" s="33" t="e">
        <f>SUM(F18+#REF!+F42+F29+#REF!+F39)</f>
        <v>#REF!</v>
      </c>
      <c r="G48" s="33" t="e">
        <f>SUM(G18+#REF!+G42+G29+G39+#REF!)</f>
        <v>#REF!</v>
      </c>
      <c r="H48" s="33" t="e">
        <f>SUM(H18+#REF!+H42+H29+H39+#REF!)</f>
        <v>#REF!</v>
      </c>
      <c r="I48" s="33" t="e">
        <f>SUM(I18+#REF!+I42+I29+I39+#REF!)</f>
        <v>#REF!</v>
      </c>
      <c r="J48" s="33" t="e">
        <f>SUM(J18+#REF!+J42+J29+J39+#REF!)</f>
        <v>#REF!</v>
      </c>
      <c r="K48" s="33" t="e">
        <f>SUM(K18+#REF!+K42+K29+K39+#REF!)</f>
        <v>#REF!</v>
      </c>
      <c r="L48" s="33">
        <f>L18+L29+L39+L42+L20</f>
        <v>229581</v>
      </c>
      <c r="M48" s="33">
        <f>M18+M29+M39+M42+M20</f>
        <v>321761</v>
      </c>
    </row>
    <row r="49" spans="1:11" ht="12.75">
      <c r="A49" s="28"/>
      <c r="B49" s="17"/>
      <c r="C49" s="17"/>
      <c r="D49" s="33"/>
      <c r="E49" s="33"/>
      <c r="F49" s="33"/>
      <c r="G49" s="33"/>
      <c r="H49" s="33"/>
      <c r="I49" s="33"/>
      <c r="J49" s="33"/>
      <c r="K49" s="33"/>
    </row>
    <row r="50" spans="1:13" ht="12.75">
      <c r="A50" s="45" t="s">
        <v>122</v>
      </c>
      <c r="B50" s="29"/>
      <c r="C50" s="29"/>
      <c r="D50" s="22"/>
      <c r="E50" s="22"/>
      <c r="F50" s="22">
        <v>94</v>
      </c>
      <c r="L50" s="22">
        <f>79025+270+980</f>
        <v>80275</v>
      </c>
      <c r="M50" s="22">
        <f>79025+270+980</f>
        <v>80275</v>
      </c>
    </row>
    <row r="51" spans="1:13" ht="12.75">
      <c r="A51" s="28" t="s">
        <v>102</v>
      </c>
      <c r="B51" s="29" t="e">
        <f>SUM(#REF!)</f>
        <v>#REF!</v>
      </c>
      <c r="C51" s="29" t="e">
        <f>SUM(#REF!)</f>
        <v>#REF!</v>
      </c>
      <c r="D51" s="31" t="e">
        <f>SUM(#REF!)</f>
        <v>#REF!</v>
      </c>
      <c r="E51" s="31" t="e">
        <f>SUM(#REF!)</f>
        <v>#REF!</v>
      </c>
      <c r="F51" s="31">
        <f>SUM(F50:F50)</f>
        <v>94</v>
      </c>
      <c r="G51" s="31" t="e">
        <f>SUM(#REF!)</f>
        <v>#REF!</v>
      </c>
      <c r="H51" s="31" t="e">
        <f>SUM(#REF!)</f>
        <v>#REF!</v>
      </c>
      <c r="I51" s="31" t="e">
        <f>SUM(#REF!)</f>
        <v>#REF!</v>
      </c>
      <c r="J51" s="31" t="e">
        <f>SUM(#REF!)</f>
        <v>#REF!</v>
      </c>
      <c r="K51" s="31" t="e">
        <f>SUM(#REF!)</f>
        <v>#REF!</v>
      </c>
      <c r="L51" s="31">
        <f>SUM(L50:L50)</f>
        <v>80275</v>
      </c>
      <c r="M51" s="31">
        <f>SUM(M50:M50)</f>
        <v>80275</v>
      </c>
    </row>
    <row r="52" spans="1:6" ht="12.75">
      <c r="A52" s="28"/>
      <c r="B52" s="29"/>
      <c r="C52" s="29"/>
      <c r="D52" s="31"/>
      <c r="E52" s="31"/>
      <c r="F52" s="31"/>
    </row>
    <row r="53" spans="1:13" ht="12.75">
      <c r="A53" s="28" t="s">
        <v>103</v>
      </c>
      <c r="B53" s="29"/>
      <c r="C53" s="29"/>
      <c r="D53" s="33"/>
      <c r="E53" s="33"/>
      <c r="F53" s="33"/>
      <c r="G53" s="30" t="e">
        <f>G51+#REF!</f>
        <v>#REF!</v>
      </c>
      <c r="H53" s="30" t="e">
        <f>H51+#REF!</f>
        <v>#REF!</v>
      </c>
      <c r="I53" s="30" t="e">
        <f>I51+#REF!</f>
        <v>#REF!</v>
      </c>
      <c r="J53" s="30" t="e">
        <f>J51+#REF!</f>
        <v>#REF!</v>
      </c>
      <c r="K53" s="30" t="e">
        <f>K51+#REF!</f>
        <v>#REF!</v>
      </c>
      <c r="L53" s="30">
        <f>SUM(L51)</f>
        <v>80275</v>
      </c>
      <c r="M53" s="30">
        <f>SUM(M51)</f>
        <v>80275</v>
      </c>
    </row>
    <row r="54" spans="1:6" ht="12.75">
      <c r="A54" s="28"/>
      <c r="B54" s="29"/>
      <c r="C54" s="29"/>
      <c r="D54" s="33"/>
      <c r="E54" s="33"/>
      <c r="F54" s="33"/>
    </row>
    <row r="55" spans="1:13" ht="12.75">
      <c r="A55" s="28" t="s">
        <v>104</v>
      </c>
      <c r="B55" s="29" t="e">
        <f>#REF!+B29+B42+#REF!+#REF!+#REF!+#REF!+B51+#REF!+#REF!</f>
        <v>#REF!</v>
      </c>
      <c r="C55" s="29" t="e">
        <f>#REF!+C29+C42+#REF!+#REF!+#REF!+#REF!+C51+#REF!+#REF!</f>
        <v>#REF!</v>
      </c>
      <c r="D55" s="31" t="e">
        <f>SUM(D26+D28+D42+#REF!+#REF!+#REF!+D18+D51+D53+#REF!+#REF!+D39)</f>
        <v>#REF!</v>
      </c>
      <c r="E55" s="31" t="e">
        <f>SUM(E26+E28+E42+#REF!+#REF!+#REF!+E18+E51+E53+#REF!+#REF!+E39)</f>
        <v>#REF!</v>
      </c>
      <c r="F55" s="31" t="e">
        <f>SUM(F26+F28+F42+#REF!+#REF!+#REF!+F18+F51+F53+#REF!+#REF!+F39)</f>
        <v>#REF!</v>
      </c>
      <c r="G55" s="31" t="e">
        <f>SUM(G26+G28+G42+#REF!+#REF!+G18+G53+#REF!+G39+#REF!+#REF!)</f>
        <v>#REF!</v>
      </c>
      <c r="H55" s="31" t="e">
        <f>SUM(H26+H28+H42+#REF!+#REF!+H18+H53+#REF!+H39+#REF!+#REF!)</f>
        <v>#REF!</v>
      </c>
      <c r="I55" s="31" t="e">
        <f>SUM(I26+I28+I42+#REF!+#REF!+I18+I53+#REF!+I39+#REF!+#REF!)</f>
        <v>#REF!</v>
      </c>
      <c r="J55" s="31" t="e">
        <f>SUM(J26+J28+J42+#REF!+J18+J53+#REF!+J39+#REF!+#REF!)</f>
        <v>#REF!</v>
      </c>
      <c r="K55" s="31" t="e">
        <f>SUM(K26+K28+K42+#REF!+#REF!+K18+K53+#REF!+K39+#REF!+#REF!)</f>
        <v>#REF!</v>
      </c>
      <c r="L55" s="31">
        <f>L48+L53</f>
        <v>309856</v>
      </c>
      <c r="M55" s="31">
        <f>M48+M53</f>
        <v>402036</v>
      </c>
    </row>
  </sheetData>
  <sheetProtection/>
  <mergeCells count="6">
    <mergeCell ref="A1:I1"/>
    <mergeCell ref="A6:A7"/>
    <mergeCell ref="B6:B7"/>
    <mergeCell ref="C6:C7"/>
    <mergeCell ref="A2:M3"/>
    <mergeCell ref="A4:M4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89" r:id="rId1"/>
  <headerFooter alignWithMargins="0">
    <oddHeader>&amp;RI/1 sz. melléklet 18/2016. (XII.16.) önkormányzati rendelethez</oddHeader>
    <oddFooter>&amp;C&amp;P&amp;RI/1.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view="pageLayout" workbookViewId="0" topLeftCell="A1">
      <selection activeCell="P10" sqref="P10"/>
    </sheetView>
  </sheetViews>
  <sheetFormatPr defaultColWidth="9.140625" defaultRowHeight="12.75"/>
  <cols>
    <col min="3" max="3" width="24.8515625" style="0" customWidth="1"/>
    <col min="4" max="4" width="1.8515625" style="0" hidden="1" customWidth="1"/>
    <col min="5" max="5" width="3.7109375" style="0" hidden="1" customWidth="1"/>
    <col min="6" max="7" width="0.13671875" style="0" hidden="1" customWidth="1"/>
    <col min="8" max="8" width="15.28125" style="0" hidden="1" customWidth="1"/>
    <col min="9" max="9" width="15.7109375" style="0" hidden="1" customWidth="1"/>
    <col min="10" max="11" width="15.421875" style="0" hidden="1" customWidth="1"/>
    <col min="12" max="12" width="15.28125" style="0" hidden="1" customWidth="1"/>
    <col min="13" max="13" width="15.57421875" style="0" hidden="1" customWidth="1"/>
    <col min="14" max="14" width="15.28125" style="0" hidden="1" customWidth="1"/>
    <col min="15" max="15" width="16.7109375" style="0" customWidth="1"/>
    <col min="16" max="16" width="15.57421875" style="0" customWidth="1"/>
  </cols>
  <sheetData>
    <row r="1" spans="1:15" ht="42" customHeight="1">
      <c r="A1" s="146" t="s">
        <v>153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34"/>
    </row>
    <row r="2" spans="1:16" ht="21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21"/>
      <c r="P2" s="121" t="s">
        <v>61</v>
      </c>
    </row>
    <row r="3" spans="1:16" ht="12.75" customHeight="1">
      <c r="A3" s="150" t="s">
        <v>0</v>
      </c>
      <c r="B3" s="151"/>
      <c r="C3" s="151"/>
      <c r="D3" s="116"/>
      <c r="E3" s="116"/>
      <c r="F3" s="62" t="s">
        <v>36</v>
      </c>
      <c r="G3" s="117"/>
      <c r="H3" s="62" t="s">
        <v>42</v>
      </c>
      <c r="I3" s="62" t="s">
        <v>42</v>
      </c>
      <c r="J3" s="62" t="s">
        <v>89</v>
      </c>
      <c r="K3" s="62" t="s">
        <v>55</v>
      </c>
      <c r="L3" s="62" t="s">
        <v>58</v>
      </c>
      <c r="M3" s="62" t="s">
        <v>87</v>
      </c>
      <c r="N3" s="62" t="s">
        <v>87</v>
      </c>
      <c r="O3" s="62" t="s">
        <v>128</v>
      </c>
      <c r="P3" s="62" t="s">
        <v>128</v>
      </c>
    </row>
    <row r="4" spans="1:16" ht="12.75">
      <c r="A4" s="152"/>
      <c r="B4" s="152"/>
      <c r="C4" s="152"/>
      <c r="D4" s="118"/>
      <c r="E4" s="118"/>
      <c r="F4" s="63" t="s">
        <v>49</v>
      </c>
      <c r="G4" s="118"/>
      <c r="H4" s="63" t="s">
        <v>34</v>
      </c>
      <c r="I4" s="63" t="s">
        <v>50</v>
      </c>
      <c r="J4" s="63" t="s">
        <v>41</v>
      </c>
      <c r="K4" s="63" t="s">
        <v>54</v>
      </c>
      <c r="L4" s="63" t="s">
        <v>57</v>
      </c>
      <c r="M4" s="63" t="s">
        <v>59</v>
      </c>
      <c r="N4" s="63" t="s">
        <v>66</v>
      </c>
      <c r="O4" s="63" t="s">
        <v>41</v>
      </c>
      <c r="P4" s="63" t="s">
        <v>91</v>
      </c>
    </row>
    <row r="5" spans="1:16" ht="15.75">
      <c r="A5" s="140" t="s">
        <v>43</v>
      </c>
      <c r="B5" s="141"/>
      <c r="C5" s="141"/>
      <c r="F5" s="50">
        <v>322470</v>
      </c>
      <c r="H5" s="50">
        <v>329877</v>
      </c>
      <c r="I5" s="50">
        <v>326729</v>
      </c>
      <c r="J5" s="50">
        <v>257676</v>
      </c>
      <c r="K5" s="50">
        <v>323062</v>
      </c>
      <c r="L5" s="50">
        <v>325880</v>
      </c>
      <c r="M5" s="50">
        <v>282051</v>
      </c>
      <c r="N5" s="50">
        <v>268470</v>
      </c>
      <c r="O5" s="50">
        <v>109828</v>
      </c>
      <c r="P5" s="50">
        <f>'[1]Kiadások'!$Q$40+'[2]Kiadások'!$R$50+'[3]Kiadás önk.'!$N$117</f>
        <v>115281</v>
      </c>
    </row>
    <row r="6" spans="1:16" ht="15.75">
      <c r="A6" s="142" t="s">
        <v>44</v>
      </c>
      <c r="B6" s="143"/>
      <c r="C6" s="143"/>
      <c r="D6" s="1" t="s">
        <v>2</v>
      </c>
      <c r="F6" s="50">
        <v>77896</v>
      </c>
      <c r="H6" s="50">
        <v>81137</v>
      </c>
      <c r="I6" s="50">
        <v>80433</v>
      </c>
      <c r="J6" s="50">
        <v>69475</v>
      </c>
      <c r="K6" s="50">
        <v>81372</v>
      </c>
      <c r="L6" s="50">
        <v>82095</v>
      </c>
      <c r="M6" s="50">
        <v>75190</v>
      </c>
      <c r="N6" s="50">
        <v>66247</v>
      </c>
      <c r="O6" s="50">
        <v>27742</v>
      </c>
      <c r="P6" s="50">
        <f>'[1]Kiadások'!$Q$41+'[2]Kiadások'!$R$51+'[3]Kiadás önk.'!$N$118</f>
        <v>28042</v>
      </c>
    </row>
    <row r="7" spans="1:16" ht="15.75">
      <c r="A7" s="140" t="s">
        <v>45</v>
      </c>
      <c r="B7" s="141"/>
      <c r="C7" s="141"/>
      <c r="D7" s="11"/>
      <c r="E7" s="11"/>
      <c r="F7" s="51">
        <v>268697</v>
      </c>
      <c r="G7" s="11"/>
      <c r="H7" s="51">
        <v>351799</v>
      </c>
      <c r="I7" s="50">
        <v>311953</v>
      </c>
      <c r="J7" s="50">
        <v>255452</v>
      </c>
      <c r="K7" s="50">
        <v>339143</v>
      </c>
      <c r="L7" s="50">
        <v>339356</v>
      </c>
      <c r="M7" s="50">
        <v>262816</v>
      </c>
      <c r="N7" s="50">
        <v>288387</v>
      </c>
      <c r="O7" s="50">
        <f>79790-11300</f>
        <v>68490</v>
      </c>
      <c r="P7" s="50">
        <f>'[1]Kiadások'!$Q$42+'[2]Kiadások'!$R$52+'[3]Kiadás önk.'!$N$119</f>
        <v>120552</v>
      </c>
    </row>
    <row r="8" spans="1:6" ht="15.75">
      <c r="A8" s="7"/>
      <c r="B8" s="12"/>
      <c r="C8" s="12"/>
      <c r="D8" s="1" t="s">
        <v>3</v>
      </c>
      <c r="F8" s="22"/>
    </row>
    <row r="9" spans="1:16" s="14" customFormat="1" ht="15.75">
      <c r="A9" s="144" t="s">
        <v>105</v>
      </c>
      <c r="B9" s="145"/>
      <c r="C9" s="145"/>
      <c r="D9" s="145"/>
      <c r="E9"/>
      <c r="F9" s="22">
        <v>702</v>
      </c>
      <c r="H9" s="48">
        <v>700</v>
      </c>
      <c r="I9" s="48">
        <v>702</v>
      </c>
      <c r="J9" s="60">
        <v>350</v>
      </c>
      <c r="K9" s="60">
        <v>700</v>
      </c>
      <c r="L9" s="60">
        <v>700</v>
      </c>
      <c r="M9" s="60">
        <v>350</v>
      </c>
      <c r="N9" s="60"/>
      <c r="P9" s="60"/>
    </row>
    <row r="10" spans="1:16" ht="15.75">
      <c r="A10" s="138" t="s">
        <v>106</v>
      </c>
      <c r="B10" s="139"/>
      <c r="C10" s="139"/>
      <c r="D10" s="139"/>
      <c r="F10" s="22">
        <v>216</v>
      </c>
      <c r="H10" s="48">
        <v>220</v>
      </c>
      <c r="I10" s="61">
        <v>216</v>
      </c>
      <c r="J10" s="60">
        <v>1000</v>
      </c>
      <c r="K10" s="60">
        <v>220</v>
      </c>
      <c r="L10" s="60">
        <v>220</v>
      </c>
      <c r="M10" s="60">
        <v>1000</v>
      </c>
      <c r="N10" s="60">
        <v>1000</v>
      </c>
      <c r="P10" s="60"/>
    </row>
    <row r="11" spans="1:16" ht="15.75">
      <c r="A11" s="138" t="s">
        <v>107</v>
      </c>
      <c r="B11" s="139"/>
      <c r="C11" s="139"/>
      <c r="D11" s="139"/>
      <c r="F11" s="47">
        <v>4500</v>
      </c>
      <c r="H11" s="48">
        <v>6300</v>
      </c>
      <c r="I11" s="22">
        <v>6300</v>
      </c>
      <c r="J11" s="60">
        <v>9000</v>
      </c>
      <c r="K11" s="60">
        <v>5500</v>
      </c>
      <c r="L11" s="60">
        <v>9000</v>
      </c>
      <c r="M11" s="60">
        <v>9000</v>
      </c>
      <c r="N11" s="60">
        <v>9000</v>
      </c>
      <c r="P11" s="60"/>
    </row>
    <row r="12" spans="1:16" ht="15.75">
      <c r="A12" s="138" t="s">
        <v>108</v>
      </c>
      <c r="B12" s="139"/>
      <c r="C12" s="139"/>
      <c r="D12" s="139"/>
      <c r="F12" s="22">
        <v>1000</v>
      </c>
      <c r="H12" s="48">
        <v>1000</v>
      </c>
      <c r="I12" s="22">
        <v>1000</v>
      </c>
      <c r="J12" s="60">
        <v>1000</v>
      </c>
      <c r="K12" s="60">
        <v>1000</v>
      </c>
      <c r="L12" s="60">
        <v>1000</v>
      </c>
      <c r="M12" s="60">
        <v>1000</v>
      </c>
      <c r="N12" s="60">
        <v>1000</v>
      </c>
      <c r="P12" s="60"/>
    </row>
    <row r="13" spans="1:16" ht="15.75">
      <c r="A13" s="138" t="s">
        <v>112</v>
      </c>
      <c r="B13" s="139"/>
      <c r="C13" s="139"/>
      <c r="D13" s="139"/>
      <c r="E13" s="1" t="s">
        <v>4</v>
      </c>
      <c r="F13" s="47">
        <v>850</v>
      </c>
      <c r="H13" s="48"/>
      <c r="I13" s="22"/>
      <c r="J13" s="60">
        <v>1350</v>
      </c>
      <c r="P13" s="60"/>
    </row>
    <row r="14" spans="1:16" ht="15.75">
      <c r="A14" s="138" t="s">
        <v>113</v>
      </c>
      <c r="B14" s="139"/>
      <c r="C14" s="139"/>
      <c r="D14" s="139"/>
      <c r="F14" s="47">
        <v>7</v>
      </c>
      <c r="H14" s="48">
        <v>15</v>
      </c>
      <c r="I14" s="22">
        <v>15</v>
      </c>
      <c r="J14" s="60">
        <v>15</v>
      </c>
      <c r="K14" s="22">
        <v>15</v>
      </c>
      <c r="L14" s="22">
        <v>15</v>
      </c>
      <c r="M14" s="22">
        <v>15</v>
      </c>
      <c r="N14" s="60"/>
      <c r="P14" s="60"/>
    </row>
    <row r="15" spans="1:22" ht="15.75">
      <c r="A15" s="5" t="s">
        <v>109</v>
      </c>
      <c r="B15" s="3"/>
      <c r="C15" s="3"/>
      <c r="D15" s="3"/>
      <c r="F15" s="47">
        <v>1500</v>
      </c>
      <c r="H15" s="48">
        <v>2470</v>
      </c>
      <c r="I15" s="22">
        <v>2470</v>
      </c>
      <c r="J15" s="60">
        <v>2000</v>
      </c>
      <c r="K15" s="22">
        <v>1400</v>
      </c>
      <c r="L15" s="22">
        <v>1400</v>
      </c>
      <c r="M15" s="22">
        <v>2000</v>
      </c>
      <c r="N15" s="60">
        <v>2000</v>
      </c>
      <c r="P15" s="60"/>
      <c r="T15" s="38"/>
      <c r="V15" s="38"/>
    </row>
    <row r="16" spans="1:16" ht="15.75">
      <c r="A16" s="138" t="s">
        <v>110</v>
      </c>
      <c r="B16" s="139"/>
      <c r="C16" s="139"/>
      <c r="D16" s="139"/>
      <c r="F16" s="47">
        <v>200</v>
      </c>
      <c r="H16" s="22">
        <v>400</v>
      </c>
      <c r="I16" s="22">
        <v>400</v>
      </c>
      <c r="J16" s="60">
        <v>400</v>
      </c>
      <c r="K16" s="22">
        <v>400</v>
      </c>
      <c r="L16" s="22">
        <v>400</v>
      </c>
      <c r="M16" s="22">
        <v>400</v>
      </c>
      <c r="N16" s="60">
        <v>400</v>
      </c>
      <c r="P16" s="60"/>
    </row>
    <row r="17" spans="1:16" ht="15.75">
      <c r="A17" s="5" t="s">
        <v>114</v>
      </c>
      <c r="B17" s="3"/>
      <c r="C17" s="3"/>
      <c r="D17" s="3"/>
      <c r="F17" s="47"/>
      <c r="H17" s="22"/>
      <c r="I17" s="22"/>
      <c r="J17" s="60"/>
      <c r="K17" s="22"/>
      <c r="L17" s="22"/>
      <c r="M17" s="22"/>
      <c r="N17" s="60"/>
      <c r="P17" s="60"/>
    </row>
    <row r="18" spans="1:16" ht="15.75">
      <c r="A18" s="5" t="s">
        <v>111</v>
      </c>
      <c r="B18" s="3"/>
      <c r="C18" s="3"/>
      <c r="D18" s="3"/>
      <c r="F18" s="47"/>
      <c r="H18" s="22"/>
      <c r="I18" s="22"/>
      <c r="J18" s="91">
        <v>850</v>
      </c>
      <c r="K18" s="22"/>
      <c r="L18" s="22"/>
      <c r="M18" s="22">
        <v>850</v>
      </c>
      <c r="N18" s="60">
        <v>850</v>
      </c>
      <c r="P18" s="60"/>
    </row>
    <row r="19" spans="1:16" ht="15.75">
      <c r="A19" s="5" t="s">
        <v>140</v>
      </c>
      <c r="B19" s="3"/>
      <c r="C19" s="3"/>
      <c r="D19" s="3"/>
      <c r="F19" s="47"/>
      <c r="H19" s="22"/>
      <c r="I19" s="22"/>
      <c r="J19" s="91"/>
      <c r="K19" s="22"/>
      <c r="L19" s="22"/>
      <c r="M19" s="22"/>
      <c r="N19" s="60"/>
      <c r="P19" s="60"/>
    </row>
    <row r="20" spans="1:16" ht="15.75">
      <c r="A20" s="5" t="s">
        <v>141</v>
      </c>
      <c r="B20" s="3"/>
      <c r="C20" s="3"/>
      <c r="D20" s="3"/>
      <c r="F20" s="47"/>
      <c r="H20" s="22"/>
      <c r="I20" s="22"/>
      <c r="J20" s="60">
        <v>51</v>
      </c>
      <c r="K20" s="22">
        <v>77</v>
      </c>
      <c r="L20" s="22">
        <v>77</v>
      </c>
      <c r="M20" s="22">
        <v>51</v>
      </c>
      <c r="N20" s="60">
        <v>51</v>
      </c>
      <c r="P20" s="60"/>
    </row>
    <row r="21" spans="1:16" ht="15.75">
      <c r="A21" s="135" t="s">
        <v>12</v>
      </c>
      <c r="B21" s="136"/>
      <c r="C21" s="136"/>
      <c r="D21" s="136"/>
      <c r="E21" s="2"/>
      <c r="F21" s="34">
        <f>SUM(F9:F20)</f>
        <v>8975</v>
      </c>
      <c r="G21" s="34"/>
      <c r="H21" s="34">
        <f aca="true" t="shared" si="0" ref="H21:N21">SUM(H9:H20)</f>
        <v>11105</v>
      </c>
      <c r="I21" s="34">
        <f t="shared" si="0"/>
        <v>11103</v>
      </c>
      <c r="J21" s="34">
        <f t="shared" si="0"/>
        <v>16016</v>
      </c>
      <c r="K21" s="34">
        <f t="shared" si="0"/>
        <v>9312</v>
      </c>
      <c r="L21" s="34">
        <f t="shared" si="0"/>
        <v>12812</v>
      </c>
      <c r="M21" s="34">
        <f t="shared" si="0"/>
        <v>14666</v>
      </c>
      <c r="N21" s="34">
        <f t="shared" si="0"/>
        <v>14301</v>
      </c>
      <c r="O21" s="34">
        <v>4300</v>
      </c>
      <c r="P21" s="34">
        <v>4300</v>
      </c>
    </row>
    <row r="22" spans="1:22" ht="15.75">
      <c r="A22" s="7" t="s">
        <v>46</v>
      </c>
      <c r="B22" s="8"/>
      <c r="C22" s="8"/>
      <c r="D22" s="8"/>
      <c r="E22" s="2"/>
      <c r="F22" s="52" t="e">
        <f>SUM(F21,#REF!)</f>
        <v>#REF!</v>
      </c>
      <c r="G22" s="52"/>
      <c r="H22" s="52" t="e">
        <f>SUM(H21,#REF!)</f>
        <v>#REF!</v>
      </c>
      <c r="I22" s="52" t="e">
        <f>SUM(I21,#REF!)</f>
        <v>#REF!</v>
      </c>
      <c r="J22" s="52" t="e">
        <f>SUM(J21,#REF!)</f>
        <v>#REF!</v>
      </c>
      <c r="K22" s="52" t="e">
        <f>SUM(K21,#REF!)</f>
        <v>#REF!</v>
      </c>
      <c r="L22" s="52" t="e">
        <f>SUM(L21,#REF!)</f>
        <v>#REF!</v>
      </c>
      <c r="M22" s="52" t="e">
        <f>SUM(M21,#REF!)</f>
        <v>#REF!</v>
      </c>
      <c r="N22" s="52" t="e">
        <f>SUM(N21,#REF!)</f>
        <v>#REF!</v>
      </c>
      <c r="O22" s="52">
        <f>O21</f>
        <v>4300</v>
      </c>
      <c r="P22" s="52">
        <f>P21</f>
        <v>4300</v>
      </c>
      <c r="V22" s="38"/>
    </row>
    <row r="23" spans="1:22" ht="15.75">
      <c r="A23" s="5" t="s">
        <v>129</v>
      </c>
      <c r="B23" s="3"/>
      <c r="C23" s="3"/>
      <c r="D23" s="3"/>
      <c r="F23" s="22"/>
      <c r="G23" s="10"/>
      <c r="H23" s="22"/>
      <c r="I23" s="22"/>
      <c r="J23" s="22"/>
      <c r="K23" s="22"/>
      <c r="L23" s="22"/>
      <c r="M23" s="22"/>
      <c r="N23" s="22"/>
      <c r="O23" s="22">
        <v>9000</v>
      </c>
      <c r="P23" s="22"/>
      <c r="R23" s="38"/>
      <c r="S23" s="38"/>
      <c r="T23" s="38"/>
      <c r="U23" s="38"/>
      <c r="V23" s="38"/>
    </row>
    <row r="24" spans="1:16" ht="15.75">
      <c r="A24" s="5" t="s">
        <v>130</v>
      </c>
      <c r="B24" s="3"/>
      <c r="C24" s="3"/>
      <c r="D24" s="3"/>
      <c r="F24" s="22"/>
      <c r="G24" s="10"/>
      <c r="H24" s="22"/>
      <c r="I24" s="22"/>
      <c r="J24" s="22"/>
      <c r="K24" s="22"/>
      <c r="L24" s="22"/>
      <c r="M24" s="22"/>
      <c r="N24" s="22"/>
      <c r="O24" s="22">
        <v>3140</v>
      </c>
      <c r="P24" s="22"/>
    </row>
    <row r="25" spans="1:16" ht="15.75">
      <c r="A25" s="5" t="s">
        <v>131</v>
      </c>
      <c r="B25" s="3"/>
      <c r="C25" s="3"/>
      <c r="D25" s="3"/>
      <c r="F25" s="22"/>
      <c r="G25" s="10"/>
      <c r="H25" s="22"/>
      <c r="I25" s="22"/>
      <c r="J25" s="22"/>
      <c r="K25" s="22"/>
      <c r="L25" s="22"/>
      <c r="M25" s="22"/>
      <c r="N25" s="22"/>
      <c r="O25" s="22">
        <v>200</v>
      </c>
      <c r="P25" s="22"/>
    </row>
    <row r="26" spans="1:21" ht="15.75">
      <c r="A26" s="5" t="s">
        <v>137</v>
      </c>
      <c r="B26" s="3"/>
      <c r="C26" s="3"/>
      <c r="D26" s="3"/>
      <c r="E26" s="120"/>
      <c r="F26" s="119"/>
      <c r="H26" s="22"/>
      <c r="I26" s="22"/>
      <c r="J26" s="22"/>
      <c r="K26" s="22"/>
      <c r="L26" s="22"/>
      <c r="M26" s="22">
        <v>0</v>
      </c>
      <c r="N26" s="22">
        <v>0</v>
      </c>
      <c r="O26" s="22">
        <v>160</v>
      </c>
      <c r="P26" s="22"/>
      <c r="S26" s="38"/>
      <c r="T26" s="38"/>
      <c r="U26" s="38"/>
    </row>
    <row r="27" spans="1:16" ht="15.75">
      <c r="A27" s="5" t="s">
        <v>132</v>
      </c>
      <c r="B27" s="3"/>
      <c r="C27" s="3"/>
      <c r="D27" s="3"/>
      <c r="E27" s="120"/>
      <c r="F27" s="119"/>
      <c r="H27" s="22"/>
      <c r="I27" s="22"/>
      <c r="J27" s="22"/>
      <c r="K27" s="22"/>
      <c r="L27" s="22"/>
      <c r="M27" s="22">
        <v>0</v>
      </c>
      <c r="N27" s="22"/>
      <c r="O27" s="22">
        <v>0</v>
      </c>
      <c r="P27" s="22"/>
    </row>
    <row r="28" spans="1:16" ht="15.75">
      <c r="A28" s="5" t="s">
        <v>136</v>
      </c>
      <c r="B28" s="3"/>
      <c r="C28" s="3"/>
      <c r="D28" s="3"/>
      <c r="E28" s="120"/>
      <c r="F28" s="119"/>
      <c r="H28" s="22"/>
      <c r="I28" s="22"/>
      <c r="J28" s="22"/>
      <c r="K28" s="22"/>
      <c r="L28" s="22"/>
      <c r="M28" s="22">
        <v>0</v>
      </c>
      <c r="N28" s="22"/>
      <c r="O28" s="22">
        <v>600</v>
      </c>
      <c r="P28" s="22"/>
    </row>
    <row r="29" spans="1:16" ht="15.75">
      <c r="A29" s="5" t="s">
        <v>133</v>
      </c>
      <c r="B29" s="3"/>
      <c r="C29" s="3"/>
      <c r="D29" s="3"/>
      <c r="E29" s="120"/>
      <c r="F29" s="119"/>
      <c r="H29" s="22"/>
      <c r="I29" s="22"/>
      <c r="J29" s="22"/>
      <c r="K29" s="22"/>
      <c r="L29" s="22"/>
      <c r="M29" s="22">
        <v>0</v>
      </c>
      <c r="N29" s="22">
        <v>0</v>
      </c>
      <c r="O29" s="22">
        <v>2600</v>
      </c>
      <c r="P29" s="22"/>
    </row>
    <row r="30" spans="1:16" ht="15.75">
      <c r="A30" s="5" t="s">
        <v>134</v>
      </c>
      <c r="B30" s="3"/>
      <c r="C30" s="3"/>
      <c r="D30" s="3"/>
      <c r="F30" s="22"/>
      <c r="G30" s="10"/>
      <c r="H30" s="22"/>
      <c r="I30" s="22"/>
      <c r="J30" s="22"/>
      <c r="K30" s="22"/>
      <c r="L30" s="22"/>
      <c r="M30" s="22"/>
      <c r="N30" s="22"/>
      <c r="O30" s="22">
        <v>100</v>
      </c>
      <c r="P30" s="22"/>
    </row>
    <row r="31" spans="1:16" ht="15.75">
      <c r="A31" s="5" t="s">
        <v>56</v>
      </c>
      <c r="B31" s="3"/>
      <c r="C31" s="3"/>
      <c r="D31" s="3"/>
      <c r="E31" s="1"/>
      <c r="F31" s="22"/>
      <c r="G31" s="10"/>
      <c r="H31" s="22">
        <v>530</v>
      </c>
      <c r="I31" s="22">
        <v>798</v>
      </c>
      <c r="K31" s="22">
        <v>623</v>
      </c>
      <c r="L31" s="22">
        <v>623</v>
      </c>
      <c r="M31" s="22">
        <v>1658</v>
      </c>
      <c r="N31" s="22">
        <v>2796</v>
      </c>
      <c r="O31" s="22">
        <v>1500</v>
      </c>
      <c r="P31" s="22"/>
    </row>
    <row r="32" spans="1:23" ht="15.75">
      <c r="A32" s="5" t="s">
        <v>6</v>
      </c>
      <c r="B32" s="3"/>
      <c r="C32" s="3"/>
      <c r="D32" s="3"/>
      <c r="E32" s="1" t="s">
        <v>5</v>
      </c>
      <c r="F32" s="22">
        <v>2213</v>
      </c>
      <c r="G32" s="10"/>
      <c r="H32" s="22">
        <v>3198</v>
      </c>
      <c r="I32" s="22">
        <v>2820</v>
      </c>
      <c r="J32" s="22">
        <v>1000</v>
      </c>
      <c r="K32" s="22">
        <v>2440</v>
      </c>
      <c r="L32" s="22">
        <v>2440</v>
      </c>
      <c r="M32" s="22">
        <v>3040</v>
      </c>
      <c r="N32" s="22">
        <v>3174</v>
      </c>
      <c r="O32" s="22">
        <v>0</v>
      </c>
      <c r="P32" s="22"/>
      <c r="Q32" s="6"/>
      <c r="R32" s="6"/>
      <c r="S32" s="122"/>
      <c r="T32" s="122"/>
      <c r="U32" s="6"/>
      <c r="V32" s="6"/>
      <c r="W32" s="6"/>
    </row>
    <row r="33" spans="1:23" ht="15.75">
      <c r="A33" s="5" t="s">
        <v>7</v>
      </c>
      <c r="B33" s="3"/>
      <c r="C33" s="3"/>
      <c r="D33" s="3"/>
      <c r="F33" s="22">
        <v>6318</v>
      </c>
      <c r="G33" s="10"/>
      <c r="H33" s="22">
        <v>6468</v>
      </c>
      <c r="I33" s="22">
        <v>5745</v>
      </c>
      <c r="J33" s="22">
        <v>1500</v>
      </c>
      <c r="K33" s="22">
        <v>5434</v>
      </c>
      <c r="L33" s="22">
        <v>5434</v>
      </c>
      <c r="M33" s="22">
        <v>1500</v>
      </c>
      <c r="N33" s="22">
        <v>1041</v>
      </c>
      <c r="O33" s="22">
        <v>1000</v>
      </c>
      <c r="P33" s="22"/>
      <c r="Q33" s="6"/>
      <c r="R33" s="6"/>
      <c r="S33" s="6"/>
      <c r="T33" s="6"/>
      <c r="U33" s="6"/>
      <c r="V33" s="6"/>
      <c r="W33" s="6"/>
    </row>
    <row r="34" spans="1:22" ht="15.75">
      <c r="A34" s="138" t="s">
        <v>135</v>
      </c>
      <c r="B34" s="139"/>
      <c r="C34" s="139"/>
      <c r="D34" s="3"/>
      <c r="F34" s="22"/>
      <c r="G34" s="10"/>
      <c r="H34" s="22"/>
      <c r="I34" s="22"/>
      <c r="J34" s="22"/>
      <c r="K34" s="22"/>
      <c r="L34" s="22"/>
      <c r="M34" s="22"/>
      <c r="N34" s="22"/>
      <c r="O34" s="22">
        <v>1000</v>
      </c>
      <c r="P34" s="22"/>
      <c r="R34" s="38"/>
      <c r="S34" s="38"/>
      <c r="T34" s="38"/>
      <c r="U34" s="38"/>
      <c r="V34" s="38"/>
    </row>
    <row r="35" spans="1:22" ht="15.75">
      <c r="A35" s="15" t="s">
        <v>47</v>
      </c>
      <c r="B35" s="11"/>
      <c r="C35" s="11"/>
      <c r="D35" s="11"/>
      <c r="E35" s="11"/>
      <c r="F35" s="51" t="e">
        <f>SUM(#REF!,#REF!)</f>
        <v>#REF!</v>
      </c>
      <c r="G35" s="51"/>
      <c r="H35" s="51" t="e">
        <f>SUM(#REF!,#REF!)</f>
        <v>#REF!</v>
      </c>
      <c r="I35" s="51" t="e">
        <f>SUM(#REF!,#REF!)</f>
        <v>#REF!</v>
      </c>
      <c r="J35" s="51" t="e">
        <f>SUM(#REF!,#REF!)</f>
        <v>#REF!</v>
      </c>
      <c r="K35" s="51" t="e">
        <f>SUM(#REF!,#REF!)</f>
        <v>#REF!</v>
      </c>
      <c r="L35" s="51" t="e">
        <f>SUM(#REF!,#REF!)</f>
        <v>#REF!</v>
      </c>
      <c r="M35" s="51" t="e">
        <f>SUM(#REF!,#REF!)</f>
        <v>#REF!</v>
      </c>
      <c r="N35" s="51" t="e">
        <f>SUM(#REF!,#REF!)</f>
        <v>#REF!</v>
      </c>
      <c r="O35" s="51">
        <f>SUM(O23:O34)</f>
        <v>19300</v>
      </c>
      <c r="P35" s="51">
        <v>19300</v>
      </c>
      <c r="U35" s="38"/>
      <c r="V35" s="38"/>
    </row>
    <row r="36" spans="1:16" ht="15.75">
      <c r="A36" s="16" t="s">
        <v>48</v>
      </c>
      <c r="B36" s="53"/>
      <c r="C36" s="53"/>
      <c r="D36" s="53"/>
      <c r="E36" s="53"/>
      <c r="F36" s="51" t="e">
        <f>SUM(+F22+F7+F6+F5+F35)</f>
        <v>#REF!</v>
      </c>
      <c r="G36" s="51"/>
      <c r="H36" s="51" t="e">
        <f aca="true" t="shared" si="1" ref="H36:N36">SUM(+H22+H7+H6+H5+H35)</f>
        <v>#REF!</v>
      </c>
      <c r="I36" s="51" t="e">
        <f t="shared" si="1"/>
        <v>#REF!</v>
      </c>
      <c r="J36" s="51" t="e">
        <f t="shared" si="1"/>
        <v>#REF!</v>
      </c>
      <c r="K36" s="51" t="e">
        <f t="shared" si="1"/>
        <v>#REF!</v>
      </c>
      <c r="L36" s="51" t="e">
        <f t="shared" si="1"/>
        <v>#REF!</v>
      </c>
      <c r="M36" s="51" t="e">
        <f t="shared" si="1"/>
        <v>#REF!</v>
      </c>
      <c r="N36" s="51" t="e">
        <f t="shared" si="1"/>
        <v>#REF!</v>
      </c>
      <c r="O36" s="51">
        <f>O5+O6+O7+O22+O35</f>
        <v>229660</v>
      </c>
      <c r="P36" s="51">
        <f>P5+P6+P7+P22+P35</f>
        <v>287475</v>
      </c>
    </row>
    <row r="37" spans="1:7" ht="15.75">
      <c r="A37" s="15"/>
      <c r="B37" s="11"/>
      <c r="C37" s="11"/>
      <c r="D37" s="11"/>
      <c r="E37" s="11"/>
      <c r="F37" s="49"/>
      <c r="G37" s="10"/>
    </row>
    <row r="38" spans="1:23" s="6" customFormat="1" ht="15.75">
      <c r="A38" s="138" t="s">
        <v>115</v>
      </c>
      <c r="B38" s="149"/>
      <c r="C38" s="149"/>
      <c r="D38" s="149"/>
      <c r="F38" s="109">
        <v>185622</v>
      </c>
      <c r="G38" s="110"/>
      <c r="H38" s="111">
        <v>175111</v>
      </c>
      <c r="I38" s="109">
        <v>119906</v>
      </c>
      <c r="J38" s="109">
        <v>485938</v>
      </c>
      <c r="K38" s="109">
        <v>241585</v>
      </c>
      <c r="L38" s="109">
        <v>265861</v>
      </c>
      <c r="M38" s="109">
        <v>586825</v>
      </c>
      <c r="N38" s="109">
        <v>226267</v>
      </c>
      <c r="O38" s="109">
        <v>33700</v>
      </c>
      <c r="P38" s="109">
        <v>61650</v>
      </c>
      <c r="Q38"/>
      <c r="R38"/>
      <c r="S38"/>
      <c r="T38" s="38"/>
      <c r="U38"/>
      <c r="V38"/>
      <c r="W38"/>
    </row>
    <row r="39" spans="1:23" s="6" customFormat="1" ht="15.75">
      <c r="A39" s="5" t="s">
        <v>154</v>
      </c>
      <c r="B39" s="108"/>
      <c r="C39" s="108"/>
      <c r="D39" s="108"/>
      <c r="F39" s="109"/>
      <c r="G39" s="110"/>
      <c r="H39" s="111"/>
      <c r="I39" s="109"/>
      <c r="J39" s="109">
        <v>3498</v>
      </c>
      <c r="K39" s="109"/>
      <c r="L39" s="109"/>
      <c r="M39" s="109">
        <v>3498</v>
      </c>
      <c r="N39" s="109">
        <v>1906</v>
      </c>
      <c r="O39" s="109">
        <v>1000</v>
      </c>
      <c r="P39" s="109">
        <v>3850</v>
      </c>
      <c r="Q39"/>
      <c r="R39"/>
      <c r="S39"/>
      <c r="T39" s="38"/>
      <c r="U39" s="38"/>
      <c r="V39" s="38"/>
      <c r="W39"/>
    </row>
    <row r="40" spans="1:23" s="6" customFormat="1" ht="15.75">
      <c r="A40" s="5" t="s">
        <v>142</v>
      </c>
      <c r="B40" s="108"/>
      <c r="C40" s="108"/>
      <c r="D40" s="108"/>
      <c r="F40" s="109"/>
      <c r="G40" s="110"/>
      <c r="H40" s="111"/>
      <c r="I40" s="109"/>
      <c r="J40" s="109"/>
      <c r="K40" s="109"/>
      <c r="L40" s="109"/>
      <c r="M40" s="109"/>
      <c r="N40" s="109"/>
      <c r="O40" s="109">
        <v>12700</v>
      </c>
      <c r="P40" s="109">
        <v>37700</v>
      </c>
      <c r="Q40"/>
      <c r="R40"/>
      <c r="S40"/>
      <c r="T40" s="38"/>
      <c r="U40" s="38"/>
      <c r="V40" s="38"/>
      <c r="W40"/>
    </row>
    <row r="41" spans="1:23" s="6" customFormat="1" ht="15.75">
      <c r="A41" s="5" t="s">
        <v>138</v>
      </c>
      <c r="B41" s="108"/>
      <c r="C41" s="108"/>
      <c r="D41" s="108"/>
      <c r="F41" s="109"/>
      <c r="G41" s="110"/>
      <c r="H41" s="111"/>
      <c r="I41" s="109"/>
      <c r="J41" s="109"/>
      <c r="K41" s="109"/>
      <c r="L41" s="109"/>
      <c r="M41" s="109"/>
      <c r="N41" s="109"/>
      <c r="O41" s="109">
        <v>20000</v>
      </c>
      <c r="P41" s="109">
        <v>20000</v>
      </c>
      <c r="Q41"/>
      <c r="R41"/>
      <c r="S41"/>
      <c r="T41" s="38"/>
      <c r="U41" s="38"/>
      <c r="V41" s="38"/>
      <c r="W41"/>
    </row>
    <row r="42" spans="1:23" s="6" customFormat="1" ht="15.75">
      <c r="A42" s="5" t="s">
        <v>155</v>
      </c>
      <c r="B42" s="108"/>
      <c r="C42" s="108"/>
      <c r="D42" s="108"/>
      <c r="F42" s="109"/>
      <c r="G42" s="110"/>
      <c r="H42" s="111"/>
      <c r="I42" s="109"/>
      <c r="J42" s="109"/>
      <c r="K42" s="109"/>
      <c r="L42" s="109"/>
      <c r="M42" s="109"/>
      <c r="N42" s="109"/>
      <c r="O42" s="109">
        <v>0</v>
      </c>
      <c r="P42" s="109">
        <v>100</v>
      </c>
      <c r="Q42"/>
      <c r="R42"/>
      <c r="S42"/>
      <c r="T42" s="38"/>
      <c r="U42" s="38"/>
      <c r="V42" s="38"/>
      <c r="W42"/>
    </row>
    <row r="43" spans="1:16" ht="15.75">
      <c r="A43" s="16" t="s">
        <v>147</v>
      </c>
      <c r="B43" s="53"/>
      <c r="C43" s="53"/>
      <c r="D43" s="53"/>
      <c r="E43" s="53"/>
      <c r="F43" s="51">
        <f>SUM(F38:F39)</f>
        <v>185622</v>
      </c>
      <c r="G43" s="51"/>
      <c r="H43" s="51">
        <f aca="true" t="shared" si="2" ref="H43:N43">SUM(H38:H39)</f>
        <v>175111</v>
      </c>
      <c r="I43" s="51">
        <f t="shared" si="2"/>
        <v>119906</v>
      </c>
      <c r="J43" s="51">
        <f t="shared" si="2"/>
        <v>489436</v>
      </c>
      <c r="K43" s="51">
        <f t="shared" si="2"/>
        <v>241585</v>
      </c>
      <c r="L43" s="51">
        <f t="shared" si="2"/>
        <v>265861</v>
      </c>
      <c r="M43" s="51">
        <f t="shared" si="2"/>
        <v>590323</v>
      </c>
      <c r="N43" s="51">
        <f t="shared" si="2"/>
        <v>228173</v>
      </c>
      <c r="O43" s="51">
        <f>O38</f>
        <v>33700</v>
      </c>
      <c r="P43" s="51">
        <f>P38</f>
        <v>61650</v>
      </c>
    </row>
    <row r="44" spans="1:16" ht="15.75">
      <c r="A44" s="16"/>
      <c r="B44" s="53"/>
      <c r="C44" s="53"/>
      <c r="D44" s="53"/>
      <c r="E44" s="53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ht="15.75">
      <c r="A45" s="7" t="s">
        <v>150</v>
      </c>
      <c r="B45" s="7"/>
      <c r="C45" s="7"/>
      <c r="D45" s="124"/>
      <c r="E45" s="9"/>
      <c r="F45" s="52"/>
      <c r="G45" s="35"/>
      <c r="H45" s="52"/>
      <c r="I45" s="52"/>
      <c r="J45" s="52"/>
      <c r="K45" s="52"/>
      <c r="L45" s="52"/>
      <c r="M45" s="52"/>
      <c r="N45" s="52"/>
      <c r="O45" s="52">
        <v>11300</v>
      </c>
      <c r="P45" s="52">
        <v>11300</v>
      </c>
    </row>
    <row r="46" spans="1:14" ht="15.75">
      <c r="A46" s="16"/>
      <c r="B46" s="53"/>
      <c r="C46" s="53"/>
      <c r="D46" s="53"/>
      <c r="E46" s="53"/>
      <c r="F46" s="51"/>
      <c r="G46" s="51"/>
      <c r="H46" s="51"/>
      <c r="I46" s="51"/>
      <c r="J46" s="51"/>
      <c r="K46" s="51"/>
      <c r="L46" s="51"/>
      <c r="M46" s="51"/>
      <c r="N46" s="51"/>
    </row>
    <row r="47" spans="1:16" ht="16.5" thickBot="1">
      <c r="A47" s="7" t="s">
        <v>151</v>
      </c>
      <c r="B47" s="8"/>
      <c r="C47" s="8"/>
      <c r="D47" s="8"/>
      <c r="E47" s="2"/>
      <c r="F47" s="50"/>
      <c r="G47" s="50"/>
      <c r="H47" s="50"/>
      <c r="I47" s="50"/>
      <c r="J47" s="70"/>
      <c r="K47" s="50"/>
      <c r="L47" s="50"/>
      <c r="M47" s="70"/>
      <c r="N47" s="50"/>
      <c r="O47" s="70">
        <v>5123</v>
      </c>
      <c r="P47" s="70">
        <v>5123</v>
      </c>
    </row>
    <row r="48" spans="1:16" ht="15.75">
      <c r="A48" s="153" t="s">
        <v>14</v>
      </c>
      <c r="B48" s="153"/>
      <c r="C48" s="153"/>
      <c r="D48" s="153"/>
      <c r="E48" s="9"/>
      <c r="F48" s="52" t="e">
        <f>SUM(F36+F43+#REF!)</f>
        <v>#REF!</v>
      </c>
      <c r="G48" s="35"/>
      <c r="H48" s="52" t="e">
        <f>SUM(H36+H43+#REF!)</f>
        <v>#REF!</v>
      </c>
      <c r="I48" s="52" t="e">
        <f>SUM(I36+I43+#REF!)</f>
        <v>#REF!</v>
      </c>
      <c r="J48" s="52" t="e">
        <f>SUM(J36+J43+#REF!)</f>
        <v>#REF!</v>
      </c>
      <c r="K48" s="52" t="e">
        <f>SUM(K36+K43+#REF!)</f>
        <v>#REF!</v>
      </c>
      <c r="L48" s="52" t="e">
        <f>SUM(L36+L43+#REF!)</f>
        <v>#REF!</v>
      </c>
      <c r="M48" s="52" t="e">
        <f>SUM(M36+M43+#REF!+#REF!)</f>
        <v>#REF!</v>
      </c>
      <c r="N48" s="52" t="e">
        <f>SUM(N36+N43+#REF!+#REF!)</f>
        <v>#REF!</v>
      </c>
      <c r="O48" s="52">
        <f>O36+O43+O47+O45</f>
        <v>279783</v>
      </c>
      <c r="P48" s="52">
        <f>P36+P43+P47+P45</f>
        <v>365548</v>
      </c>
    </row>
    <row r="49" spans="1:16" ht="15.75">
      <c r="A49" s="124"/>
      <c r="B49" s="124"/>
      <c r="C49" s="124"/>
      <c r="D49" s="124"/>
      <c r="E49" s="9"/>
      <c r="F49" s="52"/>
      <c r="G49" s="35"/>
      <c r="H49" s="52"/>
      <c r="I49" s="52"/>
      <c r="J49" s="52"/>
      <c r="K49" s="52"/>
      <c r="L49" s="52"/>
      <c r="M49" s="52"/>
      <c r="N49" s="52"/>
      <c r="O49" s="52"/>
      <c r="P49" s="52"/>
    </row>
    <row r="50" spans="1:16" ht="15.75">
      <c r="A50" s="138" t="s">
        <v>8</v>
      </c>
      <c r="B50" s="139"/>
      <c r="C50" s="139"/>
      <c r="D50" s="139"/>
      <c r="F50" s="22"/>
      <c r="H50" s="22">
        <v>84543</v>
      </c>
      <c r="J50" s="22">
        <v>8000</v>
      </c>
      <c r="K50" s="22">
        <v>108807</v>
      </c>
      <c r="L50" s="22">
        <v>108765</v>
      </c>
      <c r="M50" s="22">
        <v>22066</v>
      </c>
      <c r="O50" s="91">
        <v>30073</v>
      </c>
      <c r="P50" s="48">
        <f>'[3]Kiadás önk.'!$N$122</f>
        <v>36488</v>
      </c>
    </row>
    <row r="51" spans="1:16" ht="15.75">
      <c r="A51" s="154" t="s">
        <v>148</v>
      </c>
      <c r="B51" s="155"/>
      <c r="C51" s="155"/>
      <c r="D51" s="155"/>
      <c r="E51" s="2"/>
      <c r="F51" s="50">
        <f>SUM(F50:F50)</f>
        <v>0</v>
      </c>
      <c r="G51" s="50"/>
      <c r="H51" s="50">
        <f aca="true" t="shared" si="3" ref="H51:O51">SUM(H50:H50)</f>
        <v>84543</v>
      </c>
      <c r="I51" s="50">
        <f t="shared" si="3"/>
        <v>0</v>
      </c>
      <c r="J51" s="50">
        <f t="shared" si="3"/>
        <v>8000</v>
      </c>
      <c r="K51" s="50">
        <f t="shared" si="3"/>
        <v>108807</v>
      </c>
      <c r="L51" s="50">
        <f t="shared" si="3"/>
        <v>108765</v>
      </c>
      <c r="M51" s="50">
        <f t="shared" si="3"/>
        <v>22066</v>
      </c>
      <c r="N51" s="50">
        <f t="shared" si="3"/>
        <v>0</v>
      </c>
      <c r="O51" s="50">
        <f t="shared" si="3"/>
        <v>30073</v>
      </c>
      <c r="P51" s="50">
        <f>SUM(P50:P50)</f>
        <v>36488</v>
      </c>
    </row>
    <row r="52" spans="1:8" ht="16.5" thickBot="1">
      <c r="A52" s="7"/>
      <c r="B52" s="8"/>
      <c r="C52" s="8"/>
      <c r="D52" s="8"/>
      <c r="E52" s="2"/>
      <c r="F52" s="50"/>
      <c r="G52" s="50"/>
      <c r="H52" s="50"/>
    </row>
    <row r="53" spans="1:16" ht="16.5" thickBot="1">
      <c r="A53" s="147" t="s">
        <v>9</v>
      </c>
      <c r="B53" s="148"/>
      <c r="C53" s="148"/>
      <c r="D53" s="148"/>
      <c r="E53" s="13"/>
      <c r="F53" s="54" t="e">
        <f>SUM(F48+F51+#REF!)</f>
        <v>#REF!</v>
      </c>
      <c r="G53" s="54"/>
      <c r="H53" s="54" t="e">
        <f>SUM(H48+H51)</f>
        <v>#REF!</v>
      </c>
      <c r="I53" s="54" t="e">
        <f>SUM(I48+I51+#REF!)</f>
        <v>#REF!</v>
      </c>
      <c r="J53" s="54" t="e">
        <f aca="true" t="shared" si="4" ref="J53:O53">SUM(J48+J51)</f>
        <v>#REF!</v>
      </c>
      <c r="K53" s="54" t="e">
        <f t="shared" si="4"/>
        <v>#REF!</v>
      </c>
      <c r="L53" s="54" t="e">
        <f t="shared" si="4"/>
        <v>#REF!</v>
      </c>
      <c r="M53" s="54" t="e">
        <f t="shared" si="4"/>
        <v>#REF!</v>
      </c>
      <c r="N53" s="54" t="e">
        <f t="shared" si="4"/>
        <v>#REF!</v>
      </c>
      <c r="O53" s="54">
        <f t="shared" si="4"/>
        <v>309856</v>
      </c>
      <c r="P53" s="54">
        <f>SUM(P48+P51)</f>
        <v>402036</v>
      </c>
    </row>
  </sheetData>
  <sheetProtection/>
  <mergeCells count="20">
    <mergeCell ref="A1:O1"/>
    <mergeCell ref="A53:D53"/>
    <mergeCell ref="A50:D50"/>
    <mergeCell ref="A12:D12"/>
    <mergeCell ref="A38:D38"/>
    <mergeCell ref="A16:D16"/>
    <mergeCell ref="A3:C4"/>
    <mergeCell ref="A13:D13"/>
    <mergeCell ref="A48:D48"/>
    <mergeCell ref="A51:D51"/>
    <mergeCell ref="A21:D21"/>
    <mergeCell ref="A2:N2"/>
    <mergeCell ref="A14:D14"/>
    <mergeCell ref="A10:D10"/>
    <mergeCell ref="A11:D11"/>
    <mergeCell ref="A34:C34"/>
    <mergeCell ref="A7:C7"/>
    <mergeCell ref="A5:C5"/>
    <mergeCell ref="A6:C6"/>
    <mergeCell ref="A9:D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&amp;RI/2. sz. melléklet a 18/2016. (XII.16.) önkormányzati rendelethez</oddHeader>
    <oddFooter>&amp;C&amp;P&amp;RI/2.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D24"/>
  <sheetViews>
    <sheetView view="pageLayout" workbookViewId="0" topLeftCell="A1">
      <selection activeCell="B10" sqref="B10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28.7109375" style="0" customWidth="1"/>
    <col min="4" max="4" width="12.421875" style="0" customWidth="1"/>
  </cols>
  <sheetData>
    <row r="7" spans="1:4" ht="12.75">
      <c r="A7" s="156" t="s">
        <v>24</v>
      </c>
      <c r="B7" s="157"/>
      <c r="C7" s="157"/>
      <c r="D7" s="157"/>
    </row>
    <row r="8" spans="1:4" ht="12.75">
      <c r="A8" s="157"/>
      <c r="B8" s="157"/>
      <c r="C8" s="157"/>
      <c r="D8" s="157"/>
    </row>
    <row r="9" spans="1:4" ht="15">
      <c r="A9" s="39"/>
      <c r="B9" s="39"/>
      <c r="C9" s="39"/>
      <c r="D9" s="39"/>
    </row>
    <row r="10" spans="1:4" ht="15">
      <c r="A10" s="39"/>
      <c r="B10" s="39"/>
      <c r="C10" s="39"/>
      <c r="D10" s="39"/>
    </row>
    <row r="11" spans="1:4" ht="15">
      <c r="A11" s="39"/>
      <c r="B11" s="39"/>
      <c r="C11" s="39"/>
      <c r="D11" s="39"/>
    </row>
    <row r="12" spans="1:4" ht="15">
      <c r="A12" s="39"/>
      <c r="B12" s="39"/>
      <c r="C12" s="39"/>
      <c r="D12" s="39"/>
    </row>
    <row r="13" spans="1:4" ht="15">
      <c r="A13" s="39"/>
      <c r="B13" s="39"/>
      <c r="C13" s="39"/>
      <c r="D13" s="39"/>
    </row>
    <row r="14" ht="12.75">
      <c r="D14" s="121" t="s">
        <v>61</v>
      </c>
    </row>
    <row r="15" spans="1:4" ht="12.75">
      <c r="A15" s="158" t="s">
        <v>0</v>
      </c>
      <c r="B15" s="158" t="s">
        <v>25</v>
      </c>
      <c r="C15" s="161" t="s">
        <v>0</v>
      </c>
      <c r="D15" s="158" t="s">
        <v>26</v>
      </c>
    </row>
    <row r="16" spans="1:4" ht="12.75">
      <c r="A16" s="159"/>
      <c r="B16" s="160"/>
      <c r="C16" s="162"/>
      <c r="D16" s="159"/>
    </row>
    <row r="17" spans="1:4" ht="12.75">
      <c r="A17" t="s">
        <v>11</v>
      </c>
      <c r="B17" s="38">
        <v>14546</v>
      </c>
      <c r="C17" s="96" t="s">
        <v>52</v>
      </c>
      <c r="D17" s="38">
        <v>222099</v>
      </c>
    </row>
    <row r="18" spans="1:4" ht="12.75">
      <c r="A18" t="s">
        <v>28</v>
      </c>
      <c r="B18" s="38">
        <v>48000</v>
      </c>
      <c r="C18" s="40" t="s">
        <v>27</v>
      </c>
      <c r="D18" s="38">
        <v>60574</v>
      </c>
    </row>
    <row r="19" spans="1:4" ht="12.75">
      <c r="A19" t="s">
        <v>29</v>
      </c>
      <c r="B19" s="38">
        <v>8000</v>
      </c>
      <c r="C19" s="112" t="s">
        <v>117</v>
      </c>
      <c r="D19" s="38">
        <v>82875</v>
      </c>
    </row>
    <row r="20" spans="1:4" ht="12.75">
      <c r="A20" t="s">
        <v>67</v>
      </c>
      <c r="B20" s="38">
        <v>146764</v>
      </c>
      <c r="C20" s="40" t="s">
        <v>10</v>
      </c>
      <c r="D20" s="38">
        <v>36488</v>
      </c>
    </row>
    <row r="21" spans="1:4" ht="12.75">
      <c r="A21" t="s">
        <v>30</v>
      </c>
      <c r="B21" s="38">
        <v>15443</v>
      </c>
      <c r="C21" s="55"/>
      <c r="D21" s="38"/>
    </row>
    <row r="22" spans="1:4" ht="12.75">
      <c r="A22" s="6" t="s">
        <v>116</v>
      </c>
      <c r="B22" s="113">
        <v>89008</v>
      </c>
      <c r="D22" s="38"/>
    </row>
    <row r="23" spans="1:4" ht="12.75">
      <c r="A23" s="6" t="s">
        <v>143</v>
      </c>
      <c r="B23" s="38">
        <v>80275</v>
      </c>
      <c r="C23" s="95"/>
      <c r="D23" s="38"/>
    </row>
    <row r="24" spans="1:4" ht="12.75">
      <c r="A24" s="37" t="s">
        <v>38</v>
      </c>
      <c r="B24" s="41">
        <f>SUM(B17:B23)</f>
        <v>402036</v>
      </c>
      <c r="C24" s="42" t="s">
        <v>31</v>
      </c>
      <c r="D24" s="41">
        <f>SUM(D17:D23)</f>
        <v>402036</v>
      </c>
    </row>
  </sheetData>
  <sheetProtection/>
  <mergeCells count="5">
    <mergeCell ref="A7:D8"/>
    <mergeCell ref="A15:A16"/>
    <mergeCell ref="B15:B16"/>
    <mergeCell ref="C15:C16"/>
    <mergeCell ref="D15:D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&amp;RI/3. sz. melléklet a 18/2016. (XII.16.) önkormányzati rendelethez</oddHeader>
    <oddFooter>&amp;RI/3.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63"/>
  <sheetViews>
    <sheetView view="pageLayout" workbookViewId="0" topLeftCell="A1">
      <selection activeCell="D13" sqref="D13"/>
    </sheetView>
  </sheetViews>
  <sheetFormatPr defaultColWidth="9.140625" defaultRowHeight="12.75"/>
  <cols>
    <col min="1" max="1" width="24.57421875" style="0" customWidth="1"/>
    <col min="2" max="2" width="13.8515625" style="0" customWidth="1"/>
    <col min="3" max="3" width="29.421875" style="0" customWidth="1"/>
    <col min="4" max="4" width="13.140625" style="0" customWidth="1"/>
  </cols>
  <sheetData>
    <row r="2" spans="1:4" ht="12.75">
      <c r="A2" s="156" t="s">
        <v>32</v>
      </c>
      <c r="B2" s="157"/>
      <c r="C2" s="157"/>
      <c r="D2" s="157"/>
    </row>
    <row r="3" spans="1:4" ht="12.75">
      <c r="A3" s="157"/>
      <c r="B3" s="157"/>
      <c r="C3" s="157"/>
      <c r="D3" s="157"/>
    </row>
    <row r="4" spans="1:4" ht="15">
      <c r="A4" s="39"/>
      <c r="B4" s="39"/>
      <c r="C4" s="39"/>
      <c r="D4" s="43"/>
    </row>
    <row r="5" spans="1:4" ht="15">
      <c r="A5" s="39"/>
      <c r="B5" s="39"/>
      <c r="C5" s="39"/>
      <c r="D5" s="43"/>
    </row>
    <row r="6" ht="12.75">
      <c r="D6" s="123" t="s">
        <v>61</v>
      </c>
    </row>
    <row r="7" spans="1:4" ht="12.75">
      <c r="A7" s="127" t="s">
        <v>0</v>
      </c>
      <c r="B7" s="164" t="s">
        <v>25</v>
      </c>
      <c r="C7" s="166" t="s">
        <v>0</v>
      </c>
      <c r="D7" s="168" t="s">
        <v>26</v>
      </c>
    </row>
    <row r="8" spans="1:4" ht="12.75">
      <c r="A8" s="163"/>
      <c r="B8" s="165"/>
      <c r="C8" s="167"/>
      <c r="D8" s="169"/>
    </row>
    <row r="9" spans="1:4" ht="12.75">
      <c r="A9" t="s">
        <v>90</v>
      </c>
      <c r="B9" s="44">
        <v>89008</v>
      </c>
      <c r="C9" s="112" t="s">
        <v>144</v>
      </c>
      <c r="D9" s="44">
        <v>37700</v>
      </c>
    </row>
    <row r="10" spans="1:4" ht="12.75">
      <c r="A10" s="45"/>
      <c r="B10" s="46"/>
      <c r="C10" s="112" t="s">
        <v>145</v>
      </c>
      <c r="D10" s="38">
        <v>20000</v>
      </c>
    </row>
    <row r="11" spans="3:4" ht="12.75">
      <c r="C11" s="112" t="s">
        <v>146</v>
      </c>
      <c r="D11" s="38">
        <v>3850</v>
      </c>
    </row>
    <row r="12" spans="2:4" ht="12.75">
      <c r="B12" s="46"/>
      <c r="C12" s="112" t="s">
        <v>156</v>
      </c>
      <c r="D12" s="38">
        <v>100</v>
      </c>
    </row>
    <row r="13" spans="1:4" ht="12.75">
      <c r="A13" s="45"/>
      <c r="B13" s="46"/>
      <c r="C13" s="40"/>
      <c r="D13" s="38"/>
    </row>
    <row r="14" spans="2:4" ht="12.75">
      <c r="B14" s="38"/>
      <c r="C14" s="40"/>
      <c r="D14" s="38"/>
    </row>
    <row r="15" spans="2:4" ht="12.75">
      <c r="B15" s="38"/>
      <c r="C15" s="40"/>
      <c r="D15" s="38"/>
    </row>
    <row r="16" spans="2:4" ht="12.75">
      <c r="B16" s="38"/>
      <c r="C16" s="40"/>
      <c r="D16" s="38"/>
    </row>
    <row r="17" spans="2:4" ht="12.75">
      <c r="B17" s="38"/>
      <c r="C17" s="55"/>
      <c r="D17" s="38"/>
    </row>
    <row r="18" spans="2:4" ht="12.75">
      <c r="B18" s="38"/>
      <c r="C18" s="55"/>
      <c r="D18" s="38"/>
    </row>
    <row r="19" spans="2:4" ht="12.75">
      <c r="B19" s="38"/>
      <c r="C19" s="55"/>
      <c r="D19" s="38"/>
    </row>
    <row r="20" spans="2:4" ht="12.75">
      <c r="B20" s="38"/>
      <c r="C20" s="55"/>
      <c r="D20" s="38"/>
    </row>
    <row r="21" spans="2:4" ht="12.75">
      <c r="B21" s="38"/>
      <c r="C21" s="55"/>
      <c r="D21" s="38"/>
    </row>
    <row r="22" spans="2:4" ht="12.75">
      <c r="B22" s="38"/>
      <c r="C22" s="55"/>
      <c r="D22" s="38"/>
    </row>
    <row r="23" spans="2:4" ht="12.75">
      <c r="B23" s="38"/>
      <c r="C23" s="55"/>
      <c r="D23" s="38"/>
    </row>
    <row r="24" spans="2:4" ht="12.75">
      <c r="B24" s="38"/>
      <c r="C24" s="55"/>
      <c r="D24" s="38"/>
    </row>
    <row r="25" spans="2:4" ht="12.75">
      <c r="B25" s="38"/>
      <c r="C25" s="55"/>
      <c r="D25" s="38"/>
    </row>
    <row r="26" spans="2:4" ht="12.75">
      <c r="B26" s="38"/>
      <c r="C26" s="55"/>
      <c r="D26" s="38"/>
    </row>
    <row r="27" spans="2:4" ht="12.75">
      <c r="B27" s="38"/>
      <c r="C27" s="55"/>
      <c r="D27" s="38"/>
    </row>
    <row r="28" spans="2:4" ht="12.75">
      <c r="B28" s="38"/>
      <c r="C28" s="92"/>
      <c r="D28" s="38"/>
    </row>
    <row r="29" spans="2:4" ht="12.75">
      <c r="B29" s="38"/>
      <c r="C29" s="95"/>
      <c r="D29" s="38"/>
    </row>
    <row r="30" spans="1:4" ht="12.75">
      <c r="A30" s="37" t="s">
        <v>33</v>
      </c>
      <c r="B30" s="41">
        <f>SUM(B9:B29)</f>
        <v>89008</v>
      </c>
      <c r="C30" s="42" t="s">
        <v>33</v>
      </c>
      <c r="D30" s="41">
        <f>SUM(D9:D29)</f>
        <v>61650</v>
      </c>
    </row>
    <row r="31" spans="1:4" ht="12.75">
      <c r="A31" s="93"/>
      <c r="B31" s="94"/>
      <c r="C31" s="93"/>
      <c r="D31" s="94"/>
    </row>
    <row r="32" spans="1:4" ht="12.75">
      <c r="A32" s="93"/>
      <c r="B32" s="94"/>
      <c r="C32" s="93"/>
      <c r="D32" s="94"/>
    </row>
    <row r="33" spans="1:4" ht="12.75">
      <c r="A33" s="93"/>
      <c r="B33" s="94"/>
      <c r="C33" s="93"/>
      <c r="D33" s="94"/>
    </row>
    <row r="34" spans="1:4" ht="12.75">
      <c r="A34" s="93"/>
      <c r="B34" s="94"/>
      <c r="C34" s="93"/>
      <c r="D34" s="94"/>
    </row>
    <row r="35" spans="1:4" ht="12.75">
      <c r="A35" s="93"/>
      <c r="B35" s="94"/>
      <c r="C35" s="93"/>
      <c r="D35" s="94"/>
    </row>
    <row r="36" spans="1:4" ht="12.75">
      <c r="A36" s="93"/>
      <c r="B36" s="94"/>
      <c r="C36" s="93"/>
      <c r="D36" s="94"/>
    </row>
    <row r="37" spans="1:4" ht="12.75">
      <c r="A37" s="93"/>
      <c r="B37" s="94"/>
      <c r="C37" s="93"/>
      <c r="D37" s="94"/>
    </row>
    <row r="38" spans="1:4" ht="12.75">
      <c r="A38" s="93"/>
      <c r="B38" s="94"/>
      <c r="C38" s="93"/>
      <c r="D38" s="94"/>
    </row>
    <row r="39" spans="1:4" ht="12.75">
      <c r="A39" s="93"/>
      <c r="B39" s="94"/>
      <c r="C39" s="93"/>
      <c r="D39" s="94"/>
    </row>
    <row r="40" spans="1:4" ht="12.75">
      <c r="A40" s="93"/>
      <c r="B40" s="94"/>
      <c r="C40" s="93"/>
      <c r="D40" s="94"/>
    </row>
    <row r="41" spans="1:4" ht="12.75">
      <c r="A41" s="93"/>
      <c r="B41" s="94"/>
      <c r="C41" s="93"/>
      <c r="D41" s="94"/>
    </row>
    <row r="42" spans="1:4" ht="12.75">
      <c r="A42" s="93"/>
      <c r="B42" s="94"/>
      <c r="C42" s="93"/>
      <c r="D42" s="94"/>
    </row>
    <row r="43" spans="1:4" ht="12.75">
      <c r="A43" s="93"/>
      <c r="B43" s="94"/>
      <c r="C43" s="93"/>
      <c r="D43" s="94"/>
    </row>
    <row r="44" spans="1:4" ht="12.75">
      <c r="A44" s="93"/>
      <c r="B44" s="94"/>
      <c r="C44" s="93"/>
      <c r="D44" s="94"/>
    </row>
    <row r="45" spans="1:4" ht="12.75">
      <c r="A45" s="93"/>
      <c r="B45" s="94"/>
      <c r="C45" s="93"/>
      <c r="D45" s="94"/>
    </row>
    <row r="46" spans="1:4" ht="12.75">
      <c r="A46" s="93"/>
      <c r="B46" s="94"/>
      <c r="C46" s="93"/>
      <c r="D46" s="94"/>
    </row>
    <row r="47" spans="1:4" ht="12.75">
      <c r="A47" s="93"/>
      <c r="B47" s="94"/>
      <c r="C47" s="93"/>
      <c r="D47" s="94"/>
    </row>
    <row r="48" spans="1:4" ht="12.75">
      <c r="A48" s="93"/>
      <c r="B48" s="94"/>
      <c r="C48" s="93"/>
      <c r="D48" s="94"/>
    </row>
    <row r="49" spans="1:4" ht="12.75">
      <c r="A49" s="93"/>
      <c r="B49" s="94"/>
      <c r="C49" s="93"/>
      <c r="D49" s="94"/>
    </row>
    <row r="50" spans="1:4" ht="12.75">
      <c r="A50" s="93"/>
      <c r="B50" s="94"/>
      <c r="C50" s="93"/>
      <c r="D50" s="94"/>
    </row>
    <row r="51" spans="1:4" ht="12.75">
      <c r="A51" s="93"/>
      <c r="B51" s="94"/>
      <c r="C51" s="93"/>
      <c r="D51" s="94"/>
    </row>
    <row r="52" spans="1:4" ht="12.75">
      <c r="A52" s="93"/>
      <c r="B52" s="94"/>
      <c r="C52" s="93"/>
      <c r="D52" s="94"/>
    </row>
    <row r="53" spans="1:4" ht="12.75">
      <c r="A53" s="93"/>
      <c r="B53" s="94"/>
      <c r="C53" s="93"/>
      <c r="D53" s="94"/>
    </row>
    <row r="54" spans="1:4" ht="12.75">
      <c r="A54" s="93"/>
      <c r="B54" s="94"/>
      <c r="C54" s="93"/>
      <c r="D54" s="94"/>
    </row>
    <row r="55" spans="1:4" ht="12.75">
      <c r="A55" s="93"/>
      <c r="B55" s="94"/>
      <c r="C55" s="93"/>
      <c r="D55" s="94"/>
    </row>
    <row r="56" spans="1:4" ht="12.75">
      <c r="A56" s="93"/>
      <c r="B56" s="94"/>
      <c r="C56" s="93"/>
      <c r="D56" s="94"/>
    </row>
    <row r="57" spans="1:4" ht="12.75">
      <c r="A57" s="93"/>
      <c r="B57" s="94"/>
      <c r="C57" s="93"/>
      <c r="D57" s="94"/>
    </row>
    <row r="58" spans="1:4" ht="12.75">
      <c r="A58" s="93"/>
      <c r="B58" s="94"/>
      <c r="C58" s="93"/>
      <c r="D58" s="94"/>
    </row>
    <row r="59" spans="1:4" ht="12.75">
      <c r="A59" s="93"/>
      <c r="B59" s="94"/>
      <c r="C59" s="93"/>
      <c r="D59" s="94"/>
    </row>
    <row r="60" spans="1:4" ht="12.75">
      <c r="A60" s="93"/>
      <c r="B60" s="94"/>
      <c r="C60" s="93"/>
      <c r="D60" s="94"/>
    </row>
    <row r="61" spans="1:4" ht="12.75">
      <c r="A61" s="93"/>
      <c r="B61" s="94"/>
      <c r="C61" s="93"/>
      <c r="D61" s="94"/>
    </row>
    <row r="62" spans="1:4" ht="12.75">
      <c r="A62" s="93"/>
      <c r="B62" s="94"/>
      <c r="C62" s="93"/>
      <c r="D62" s="94"/>
    </row>
    <row r="63" spans="1:4" ht="12.75">
      <c r="A63" s="93"/>
      <c r="B63" s="94"/>
      <c r="C63" s="93"/>
      <c r="D63" s="94"/>
    </row>
  </sheetData>
  <sheetProtection/>
  <mergeCells count="5">
    <mergeCell ref="A2:D3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&amp;RI/4. sz. melléklet a 18/2016. (XII.16.) önkormányzati rendelethez</oddHeader>
    <oddFooter>&amp;RI/4.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E52"/>
  <sheetViews>
    <sheetView tabSelected="1" view="pageLayout" workbookViewId="0" topLeftCell="A1">
      <selection activeCell="A6" sqref="A6"/>
    </sheetView>
  </sheetViews>
  <sheetFormatPr defaultColWidth="9.140625" defaultRowHeight="12.75"/>
  <cols>
    <col min="1" max="1" width="27.00390625" style="0" customWidth="1"/>
    <col min="2" max="2" width="17.00390625" style="0" customWidth="1"/>
    <col min="3" max="3" width="9.140625" style="0" hidden="1" customWidth="1"/>
    <col min="4" max="4" width="23.00390625" style="0" customWidth="1"/>
    <col min="5" max="5" width="17.00390625" style="0" customWidth="1"/>
  </cols>
  <sheetData>
    <row r="3" spans="1:5" ht="15">
      <c r="A3" s="171" t="s">
        <v>93</v>
      </c>
      <c r="B3" s="171"/>
      <c r="C3" s="171"/>
      <c r="D3" s="171"/>
      <c r="E3" s="171"/>
    </row>
    <row r="4" spans="1:5" ht="15">
      <c r="A4" s="172" t="s">
        <v>68</v>
      </c>
      <c r="B4" s="172"/>
      <c r="C4" s="172"/>
      <c r="D4" s="172"/>
      <c r="E4" s="172"/>
    </row>
    <row r="5" spans="1:5" ht="12.75">
      <c r="A5" s="71"/>
      <c r="B5" s="71"/>
      <c r="C5" s="71"/>
      <c r="D5" s="71"/>
      <c r="E5" s="72"/>
    </row>
    <row r="6" spans="1:5" ht="12.75">
      <c r="A6" s="73"/>
      <c r="B6" s="74"/>
      <c r="C6" s="74"/>
      <c r="D6" s="74"/>
      <c r="E6" s="97" t="s">
        <v>61</v>
      </c>
    </row>
    <row r="7" spans="1:5" ht="12.75">
      <c r="A7" s="75"/>
      <c r="B7" s="76"/>
      <c r="C7" s="76"/>
      <c r="D7" s="76"/>
      <c r="E7" s="76"/>
    </row>
    <row r="8" spans="1:5" ht="25.5">
      <c r="A8" s="77" t="s">
        <v>69</v>
      </c>
      <c r="B8" s="78" t="s">
        <v>157</v>
      </c>
      <c r="C8" s="79"/>
      <c r="D8" s="80" t="s">
        <v>70</v>
      </c>
      <c r="E8" s="78" t="s">
        <v>157</v>
      </c>
    </row>
    <row r="9" spans="1:5" ht="12.75">
      <c r="A9" s="75"/>
      <c r="B9" s="76"/>
      <c r="C9" s="76"/>
      <c r="D9" s="76"/>
      <c r="E9" s="76"/>
    </row>
    <row r="10" spans="1:5" ht="12.75">
      <c r="A10" s="170" t="s">
        <v>71</v>
      </c>
      <c r="B10" s="170"/>
      <c r="C10" s="170"/>
      <c r="D10" s="170"/>
      <c r="E10" s="170"/>
    </row>
    <row r="11" spans="1:5" ht="12.75">
      <c r="A11" s="75"/>
      <c r="B11" s="76"/>
      <c r="C11" s="76"/>
      <c r="D11" s="76"/>
      <c r="E11" s="76"/>
    </row>
    <row r="12" spans="1:5" ht="12.75">
      <c r="A12" s="75" t="s">
        <v>75</v>
      </c>
      <c r="B12" s="76">
        <v>14546</v>
      </c>
      <c r="C12" s="76"/>
      <c r="D12" s="76" t="s">
        <v>72</v>
      </c>
      <c r="E12" s="76">
        <v>115281</v>
      </c>
    </row>
    <row r="13" spans="1:5" ht="12.75">
      <c r="A13" s="81" t="s">
        <v>28</v>
      </c>
      <c r="B13" s="82">
        <v>48000</v>
      </c>
      <c r="C13" s="76"/>
      <c r="D13" s="76" t="s">
        <v>73</v>
      </c>
      <c r="E13" s="76">
        <v>28042</v>
      </c>
    </row>
    <row r="14" spans="1:5" ht="12.75">
      <c r="A14" s="81" t="s">
        <v>85</v>
      </c>
      <c r="B14" s="82">
        <v>8000</v>
      </c>
      <c r="C14" s="76"/>
      <c r="D14" s="76" t="s">
        <v>74</v>
      </c>
      <c r="E14" s="76">
        <v>120552</v>
      </c>
    </row>
    <row r="15" spans="1:5" ht="12.75">
      <c r="A15" s="75" t="s">
        <v>67</v>
      </c>
      <c r="B15" s="76">
        <v>146764</v>
      </c>
      <c r="C15" s="76"/>
      <c r="D15" s="76" t="s">
        <v>76</v>
      </c>
      <c r="E15" s="76">
        <v>19300</v>
      </c>
    </row>
    <row r="16" spans="1:5" ht="12.75">
      <c r="A16" s="75" t="s">
        <v>77</v>
      </c>
      <c r="B16" s="76">
        <v>15443</v>
      </c>
      <c r="C16" s="76"/>
      <c r="D16" s="76" t="s">
        <v>78</v>
      </c>
      <c r="E16" s="76">
        <v>4300</v>
      </c>
    </row>
    <row r="17" spans="1:5" ht="12.75">
      <c r="A17" s="75"/>
      <c r="B17" s="76"/>
      <c r="C17" s="76"/>
      <c r="D17" s="76" t="s">
        <v>149</v>
      </c>
      <c r="E17" s="76">
        <v>11300</v>
      </c>
    </row>
    <row r="18" spans="1:5" ht="12.75">
      <c r="A18" s="75"/>
      <c r="B18" s="76"/>
      <c r="C18" s="76"/>
      <c r="D18" s="83"/>
      <c r="E18" s="83"/>
    </row>
    <row r="19" spans="1:5" ht="12.75">
      <c r="A19" s="75"/>
      <c r="B19" s="74">
        <f>SUM(B12:B16)</f>
        <v>232753</v>
      </c>
      <c r="C19" s="74"/>
      <c r="D19" s="74"/>
      <c r="E19" s="74">
        <f>SUM(E12:E17)</f>
        <v>298775</v>
      </c>
    </row>
    <row r="20" spans="1:5" ht="12.75">
      <c r="A20" s="75"/>
      <c r="B20" s="74"/>
      <c r="C20" s="74"/>
      <c r="D20" s="74"/>
      <c r="E20" s="74"/>
    </row>
    <row r="21" spans="1:5" ht="12.75">
      <c r="A21" s="75"/>
      <c r="B21" s="74"/>
      <c r="C21" s="74"/>
      <c r="D21" s="76"/>
      <c r="E21" s="74"/>
    </row>
    <row r="22" spans="1:5" ht="12.75">
      <c r="A22" s="170" t="s">
        <v>79</v>
      </c>
      <c r="B22" s="170"/>
      <c r="C22" s="170"/>
      <c r="D22" s="170"/>
      <c r="E22" s="170"/>
    </row>
    <row r="23" spans="1:5" ht="12.75">
      <c r="A23" s="75"/>
      <c r="B23" s="74"/>
      <c r="C23" s="74"/>
      <c r="D23" s="76"/>
      <c r="E23" s="74"/>
    </row>
    <row r="24" spans="1:5" ht="12.75">
      <c r="A24" s="75"/>
      <c r="B24" s="76"/>
      <c r="C24" s="76"/>
      <c r="E24" s="76"/>
    </row>
    <row r="25" spans="1:3" ht="12.75">
      <c r="A25" s="75"/>
      <c r="B25" s="76"/>
      <c r="C25" s="76"/>
    </row>
    <row r="26" spans="1:5" ht="12.75">
      <c r="A26" s="98" t="s">
        <v>90</v>
      </c>
      <c r="B26" s="76">
        <v>89008</v>
      </c>
      <c r="C26" s="76"/>
      <c r="D26" s="76" t="s">
        <v>80</v>
      </c>
      <c r="E26" s="82">
        <v>61650</v>
      </c>
    </row>
    <row r="27" spans="1:5" ht="12.75">
      <c r="A27" s="75"/>
      <c r="B27" s="76"/>
      <c r="C27" s="76"/>
      <c r="D27" s="83"/>
      <c r="E27" s="76"/>
    </row>
    <row r="28" spans="1:5" ht="12.75">
      <c r="A28" s="71"/>
      <c r="B28" s="74">
        <f>SUM(B24:B27)</f>
        <v>89008</v>
      </c>
      <c r="C28" s="74"/>
      <c r="D28" s="74"/>
      <c r="E28" s="74">
        <f>SUM(E24:E26)</f>
        <v>61650</v>
      </c>
    </row>
    <row r="29" spans="1:5" ht="12.75">
      <c r="A29" s="71"/>
      <c r="B29" s="74"/>
      <c r="C29" s="74"/>
      <c r="D29" s="74"/>
      <c r="E29" s="74"/>
    </row>
    <row r="30" spans="1:5" ht="12.75">
      <c r="A30" s="173" t="s">
        <v>86</v>
      </c>
      <c r="B30" s="173"/>
      <c r="C30" s="173"/>
      <c r="D30" s="173"/>
      <c r="E30" s="173"/>
    </row>
    <row r="31" spans="1:5" ht="12.75">
      <c r="A31" s="88"/>
      <c r="B31" s="88"/>
      <c r="C31" s="88"/>
      <c r="D31" s="88"/>
      <c r="E31" s="88"/>
    </row>
    <row r="32" spans="1:5" ht="12.75">
      <c r="A32" s="88"/>
      <c r="B32" s="89">
        <f>B28+B19</f>
        <v>321761</v>
      </c>
      <c r="C32" s="88"/>
      <c r="D32" s="88"/>
      <c r="E32" s="89">
        <f>E28+E19</f>
        <v>360425</v>
      </c>
    </row>
    <row r="33" spans="1:5" ht="12.75">
      <c r="A33" s="71"/>
      <c r="B33" s="84"/>
      <c r="C33" s="84"/>
      <c r="D33" s="84"/>
      <c r="E33" s="84"/>
    </row>
    <row r="34" spans="1:5" ht="12.75">
      <c r="A34" s="170" t="s">
        <v>81</v>
      </c>
      <c r="B34" s="170"/>
      <c r="C34" s="170"/>
      <c r="D34" s="170"/>
      <c r="E34" s="170"/>
    </row>
    <row r="35" spans="1:5" ht="12.75">
      <c r="A35" s="71"/>
      <c r="B35" s="84"/>
      <c r="C35" s="84"/>
      <c r="D35" s="84"/>
      <c r="E35" s="84"/>
    </row>
    <row r="36" spans="1:5" ht="12.75">
      <c r="A36" s="75" t="s">
        <v>143</v>
      </c>
      <c r="B36" s="87">
        <v>80275</v>
      </c>
      <c r="C36" s="84"/>
      <c r="D36" s="76" t="s">
        <v>92</v>
      </c>
      <c r="E36" s="76">
        <v>5123</v>
      </c>
    </row>
    <row r="37" spans="1:5" ht="12.75">
      <c r="A37" s="75"/>
      <c r="B37" s="87"/>
      <c r="C37" s="84"/>
      <c r="E37" s="76"/>
    </row>
    <row r="38" spans="1:5" ht="12.75">
      <c r="A38" s="71"/>
      <c r="B38" s="84"/>
      <c r="C38" s="84"/>
      <c r="D38" s="76"/>
      <c r="E38" s="76"/>
    </row>
    <row r="39" spans="1:5" ht="12.75">
      <c r="A39" s="71"/>
      <c r="B39" s="74">
        <f>SUM(B36:B38)</f>
        <v>80275</v>
      </c>
      <c r="C39" s="84"/>
      <c r="D39" s="84"/>
      <c r="E39" s="74">
        <f>SUM(E36:E38)</f>
        <v>5123</v>
      </c>
    </row>
    <row r="40" spans="1:5" ht="12.75">
      <c r="A40" s="71"/>
      <c r="B40" s="74"/>
      <c r="C40" s="84"/>
      <c r="D40" s="84"/>
      <c r="E40" s="74"/>
    </row>
    <row r="41" spans="1:5" ht="12.75">
      <c r="A41" s="174" t="s">
        <v>10</v>
      </c>
      <c r="B41" s="174"/>
      <c r="C41" s="174"/>
      <c r="D41" s="174"/>
      <c r="E41" s="174"/>
    </row>
    <row r="42" spans="1:5" ht="12.75">
      <c r="A42" s="90"/>
      <c r="B42" s="90"/>
      <c r="C42" s="90"/>
      <c r="D42" s="90"/>
      <c r="E42" s="90"/>
    </row>
    <row r="43" spans="1:5" ht="12.75">
      <c r="A43" s="90"/>
      <c r="B43" s="90"/>
      <c r="C43" s="90"/>
      <c r="D43" s="99" t="s">
        <v>10</v>
      </c>
      <c r="E43" s="76">
        <v>36488</v>
      </c>
    </row>
    <row r="44" spans="1:5" ht="12.75">
      <c r="A44" s="71"/>
      <c r="B44" s="84"/>
      <c r="C44" s="84"/>
      <c r="D44" s="84"/>
      <c r="E44" s="84"/>
    </row>
    <row r="45" spans="1:5" ht="12.75">
      <c r="A45" s="170" t="s">
        <v>82</v>
      </c>
      <c r="B45" s="170"/>
      <c r="C45" s="170"/>
      <c r="D45" s="170"/>
      <c r="E45" s="170"/>
    </row>
    <row r="46" spans="1:5" ht="12.75">
      <c r="A46" s="75"/>
      <c r="B46" s="76"/>
      <c r="C46" s="76"/>
      <c r="D46" s="76"/>
      <c r="E46" s="76"/>
    </row>
    <row r="47" spans="1:5" ht="12.75">
      <c r="A47" s="75"/>
      <c r="B47" s="76"/>
      <c r="C47" s="76"/>
      <c r="D47" s="76"/>
      <c r="E47" s="76"/>
    </row>
    <row r="48" spans="1:5" ht="12.75">
      <c r="A48" s="75"/>
      <c r="B48" s="76"/>
      <c r="C48" s="76"/>
      <c r="D48" s="76"/>
      <c r="E48" s="76"/>
    </row>
    <row r="49" spans="1:5" ht="12.75">
      <c r="A49" s="75"/>
      <c r="B49" s="74"/>
      <c r="C49" s="76"/>
      <c r="D49" s="76"/>
      <c r="E49" s="76"/>
    </row>
    <row r="50" spans="1:5" ht="12.75">
      <c r="A50" s="75"/>
      <c r="B50" s="76"/>
      <c r="C50" s="76"/>
      <c r="D50" s="76"/>
      <c r="E50" s="74"/>
    </row>
    <row r="51" spans="1:5" ht="14.25">
      <c r="A51" s="85" t="s">
        <v>83</v>
      </c>
      <c r="B51" s="86">
        <f>B19+B28+B39+B49</f>
        <v>402036</v>
      </c>
      <c r="C51" s="86"/>
      <c r="D51" s="86" t="s">
        <v>84</v>
      </c>
      <c r="E51" s="86">
        <f>E19+E28+E39+E43</f>
        <v>402036</v>
      </c>
    </row>
    <row r="52" spans="1:5" ht="12.75">
      <c r="A52" s="83"/>
      <c r="B52" s="83"/>
      <c r="C52" s="83"/>
      <c r="D52" s="83"/>
      <c r="E52" s="83"/>
    </row>
  </sheetData>
  <sheetProtection/>
  <mergeCells count="8">
    <mergeCell ref="A34:E34"/>
    <mergeCell ref="A45:E45"/>
    <mergeCell ref="A3:E3"/>
    <mergeCell ref="A4:E4"/>
    <mergeCell ref="A10:E10"/>
    <mergeCell ref="A22:E22"/>
    <mergeCell ref="A30:E30"/>
    <mergeCell ref="A41:E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&amp;RI/5. sz. melléklet a 18/2016. (XII.16.) sz. önkormányzati rendelethez</oddHeader>
    <oddFooter>&amp;RI/5.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POLG.HIV</dc:creator>
  <cp:keywords/>
  <dc:description/>
  <cp:lastModifiedBy>Pénzügy 2</cp:lastModifiedBy>
  <cp:lastPrinted>2017-01-24T11:39:22Z</cp:lastPrinted>
  <dcterms:created xsi:type="dcterms:W3CDTF">2006-01-24T13:22:03Z</dcterms:created>
  <dcterms:modified xsi:type="dcterms:W3CDTF">2017-02-15T13:16:22Z</dcterms:modified>
  <cp:category/>
  <cp:version/>
  <cp:contentType/>
  <cp:contentStatus/>
</cp:coreProperties>
</file>