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1" activeTab="17"/>
  </bookViews>
  <sheets>
    <sheet name="1. sz. melléklet összevont mérl" sheetId="1" state="hidden" r:id="rId1"/>
    <sheet name="1. sz. mell. összevont mérleg" sheetId="2" r:id="rId2"/>
    <sheet name="2. sz.mell. összevont bev.-kiad" sheetId="3" r:id="rId3"/>
    <sheet name="3. sz. mell. önkorm. bev-kiad." sheetId="4" r:id="rId4"/>
    <sheet name="4. sz. melléklet" sheetId="5" r:id="rId5"/>
    <sheet name="5.sz. melléklet" sheetId="6" r:id="rId6"/>
    <sheet name="6.sz. melléklet" sheetId="7" r:id="rId7"/>
    <sheet name="7.sz.melléklet" sheetId="8" r:id="rId8"/>
    <sheet name="8.sz.melléklet" sheetId="9" r:id="rId9"/>
    <sheet name="9. sz. melléklet" sheetId="10" r:id="rId10"/>
    <sheet name="10.sz.melléklet" sheetId="11" r:id="rId11"/>
    <sheet name="11. sz. melléklet" sheetId="12" r:id="rId12"/>
    <sheet name="12. sz. melléklet" sheetId="13" r:id="rId13"/>
    <sheet name="13.sz.mell." sheetId="14" state="hidden" r:id="rId14"/>
    <sheet name="14.sz.mell." sheetId="15" state="hidden" r:id="rId15"/>
    <sheet name="15.sz.mell. Közös hiv.bev-kiad" sheetId="16" state="hidden" r:id="rId16"/>
    <sheet name="13. sz. melléklet" sheetId="17" r:id="rId17"/>
    <sheet name="14. sz. melléklet" sheetId="18" r:id="rId18"/>
    <sheet name="15. sz. melléklet" sheetId="19" state="hidden" r:id="rId19"/>
  </sheets>
  <externalReferences>
    <externalReference r:id="rId22"/>
  </externalReferences>
  <definedNames/>
  <calcPr fullCalcOnLoad="1"/>
</workbook>
</file>

<file path=xl/comments14.xml><?xml version="1.0" encoding="utf-8"?>
<comments xmlns="http://schemas.openxmlformats.org/spreadsheetml/2006/main">
  <authors>
    <author/>
  </authors>
  <commentList>
    <comment ref="F5" authorId="0">
      <text>
        <r>
          <rPr>
            <b/>
            <sz val="8"/>
            <color indexed="8"/>
            <rFont val="Times New Roman"/>
            <family val="1"/>
          </rPr>
          <t xml:space="preserve">xx:
</t>
        </r>
        <r>
          <rPr>
            <sz val="8"/>
            <color indexed="8"/>
            <rFont val="Times New Roman"/>
            <family val="1"/>
          </rPr>
          <t>A felosztást Őcsény község számításai szerint végeztem.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F5" authorId="0">
      <text>
        <r>
          <rPr>
            <b/>
            <sz val="8"/>
            <color indexed="8"/>
            <rFont val="Times New Roman"/>
            <family val="1"/>
          </rPr>
          <t xml:space="preserve">xx:
</t>
        </r>
        <r>
          <rPr>
            <sz val="8"/>
            <color indexed="8"/>
            <rFont val="Times New Roman"/>
            <family val="1"/>
          </rPr>
          <t>A felosztást Őcsény község számításai szerint végeztem.</t>
        </r>
      </text>
    </comment>
  </commentList>
</comments>
</file>

<file path=xl/sharedStrings.xml><?xml version="1.0" encoding="utf-8"?>
<sst xmlns="http://schemas.openxmlformats.org/spreadsheetml/2006/main" count="857" uniqueCount="332">
  <si>
    <t>A</t>
  </si>
  <si>
    <t>B</t>
  </si>
  <si>
    <t>C</t>
  </si>
  <si>
    <t>D</t>
  </si>
  <si>
    <t>Kötelező feladatel-látás</t>
  </si>
  <si>
    <t>Önként vállalt feladat</t>
  </si>
  <si>
    <t>Eredeti előirányzat</t>
  </si>
  <si>
    <t>államigaz-gatási feladat</t>
  </si>
  <si>
    <t>Mindösszesen</t>
  </si>
  <si>
    <t>Költésgvetési  bevételek</t>
  </si>
  <si>
    <t>Mindösz-szesen</t>
  </si>
  <si>
    <t>Költésgvetési  kiadások</t>
  </si>
  <si>
    <t>1. Működési bevételek</t>
  </si>
  <si>
    <t>1.1. Működési bevételek</t>
  </si>
  <si>
    <t>1.2. Önkormányzatok sajátos működési bevételei</t>
  </si>
  <si>
    <t>1.3. Működési támogatások</t>
  </si>
  <si>
    <t>1.4. Egyéb működési bevételek</t>
  </si>
  <si>
    <t>2. Felhalmozási költségvetés</t>
  </si>
  <si>
    <t>2.1. Felhalmozási és tőke jellegű bevételek</t>
  </si>
  <si>
    <t>2.2. Felhalmozási támogatások</t>
  </si>
  <si>
    <t>2.3. Egyéb felhalmozási bevételek</t>
  </si>
  <si>
    <t>3. Költségvetési bevételek összesen (1+2)</t>
  </si>
  <si>
    <t>4. Finanszírozási bevételek</t>
  </si>
  <si>
    <t>4.1 Belső finanszírozás bevételei</t>
  </si>
  <si>
    <t>4.1.1. Költségvetési maradvány igénybevétele</t>
  </si>
  <si>
    <t>4.1.1.1. Működési célra</t>
  </si>
  <si>
    <t>4.1.1.2. Felhalmozási célra</t>
  </si>
  <si>
    <t>4.1.2. Vállalkozási maradványi igénybevétele</t>
  </si>
  <si>
    <t>4.2. Külső finanszírozás bevételei</t>
  </si>
  <si>
    <t>4.2.1. Hosszú lejáratú hitelek, kölcsönök felvétele</t>
  </si>
  <si>
    <t>4.2.2. Likviditási célú hitelek, kölcsönök felvétele</t>
  </si>
  <si>
    <t>4.2.3. Rövid lejáratú hitelek, kölcsönök felvétele</t>
  </si>
  <si>
    <t>4.2.4. Értékpapírok kibocsátása</t>
  </si>
  <si>
    <t>5. Függő, átfutó, kegyenlítő bevételek</t>
  </si>
  <si>
    <t>6. BEVÉTELEK ÖSSZESEN:</t>
  </si>
  <si>
    <t>1. Működési költségvetés</t>
  </si>
  <si>
    <t>1.1. Személyi juttatások</t>
  </si>
  <si>
    <t>1.2. Munkaadókat terhelő járulékok és szociális hozzájárulási adó</t>
  </si>
  <si>
    <t>1.3. Dologi kiadások és egyéb folyó kiadások</t>
  </si>
  <si>
    <t>1.4. Egyéb működési kiadások</t>
  </si>
  <si>
    <t>1.5. Ellátottak pénzbeli juttatásai</t>
  </si>
  <si>
    <t>2.1. Beruházási kiadások ÁFÁ-val</t>
  </si>
  <si>
    <t>2.2. Felújítási kiadások ÁFÁ-val</t>
  </si>
  <si>
    <t>2.3. Egyéb felhalmozási kiadások</t>
  </si>
  <si>
    <t>3. Tartalékok</t>
  </si>
  <si>
    <t>3.1. Általános tartalék</t>
  </si>
  <si>
    <t>3.2. Céltartalék</t>
  </si>
  <si>
    <t>4.. Költségvetési kiadások összesen: (1+2+3)</t>
  </si>
  <si>
    <t>5.  Finanszírozási kiadások</t>
  </si>
  <si>
    <t>5.1. Működési célú finanszírozási kiadások</t>
  </si>
  <si>
    <t>5.2. Felhalmozási célú finanszírozási kiadások</t>
  </si>
  <si>
    <t>6. Függő, átfutó, kiegyenlítő kiadások</t>
  </si>
  <si>
    <t>7. KIADÁSOK ÖSSZESEN</t>
  </si>
  <si>
    <t>7. KIADÁSOK ÖSSZESEN:</t>
  </si>
  <si>
    <t>eredeti előirányzat</t>
  </si>
  <si>
    <t>kötelező</t>
  </si>
  <si>
    <t>önként vállalt</t>
  </si>
  <si>
    <t>állami</t>
  </si>
  <si>
    <t>összesen</t>
  </si>
  <si>
    <t>f e l a d a t</t>
  </si>
  <si>
    <t>1.2.1. Helyi adók</t>
  </si>
  <si>
    <t>1.2.2. Átengedett központi adók</t>
  </si>
  <si>
    <t>1.2.3. Bírságok, pótlékok, egyéb sajátos bevételek</t>
  </si>
  <si>
    <t>1.3.1. Általános működéshez és ágazati feladatokhoz kapcsolódó támogatás</t>
  </si>
  <si>
    <t>1.3.2. Központosított előirányzatokból működési célúak</t>
  </si>
  <si>
    <t>1.3.3. Kiegészítő támogatás</t>
  </si>
  <si>
    <t>1.3.4. Egyéb támogatás, kiegészítés</t>
  </si>
  <si>
    <t>1.3.5. Egyes jövedelempótló támogatás kiegészítése</t>
  </si>
  <si>
    <t>1.4.1. Működési támogatás államháztartáson belülről</t>
  </si>
  <si>
    <t>1.4.1.1. Mőködési támogatás társadalombiztosítási alaptól</t>
  </si>
  <si>
    <t>1.4.1.2. Mőködési támogatás elkülönített állami pénzalaptól</t>
  </si>
  <si>
    <t>1.4.1.3. Működési támogatás helyi önkormányzatoktól és költségvetési szerveitől</t>
  </si>
  <si>
    <t>1.4.2. Működési célú pénzeszközátvétel államháztartáson kívülről</t>
  </si>
  <si>
    <t>1.4.3. Előző évi működési célú maradvány átvétel</t>
  </si>
  <si>
    <t>1.4.4. Előző évi költségvetési kiegészítések, visszatérülések</t>
  </si>
  <si>
    <t>2. Felhalmozási bevételek</t>
  </si>
  <si>
    <t>2.1.1. Tárgyi eszközök, immateriális javak értékesítése</t>
  </si>
  <si>
    <t>2.1.2. Önkormányzatok sajátos felhalmozási és tőke bevételei</t>
  </si>
  <si>
    <t>2.1.3. Pénzügyi befektetések bevételei</t>
  </si>
  <si>
    <t>2.2.1. Központosított előirányzatokból fejlesztési célúak</t>
  </si>
  <si>
    <t>2.2.2. Fejlesztési célú támogatások</t>
  </si>
  <si>
    <t>2.3.1. Felhalmozási támogatás államháztartáson belülről</t>
  </si>
  <si>
    <t>2.3.2. Felhalmozási célú pénzeszközátvétel államháztartáson kívülről</t>
  </si>
  <si>
    <t>2.3.3. Előző évi felhalmozási célú maradvány átvétel</t>
  </si>
  <si>
    <t>4.1. Hiány belső finanszírozás bevételei</t>
  </si>
  <si>
    <t>4.2. Hiány külső finanszírozás bevételei</t>
  </si>
  <si>
    <t>4.2.1. Hosszúlejáratú hitelek, kölcsönök felvétele</t>
  </si>
  <si>
    <t>5. Függő, átfutó, kiegyenlítő bevételek</t>
  </si>
  <si>
    <t>6. BEVÉTELEK ÖSSZESEN</t>
  </si>
  <si>
    <t>Ezer Ft-ban</t>
  </si>
  <si>
    <t>Bevételek</t>
  </si>
  <si>
    <t>Kiadások</t>
  </si>
  <si>
    <t>1. Működési kiadások</t>
  </si>
  <si>
    <t>1.1. Személyi juttatás</t>
  </si>
  <si>
    <t>1.3. Dologi és egyéb folyó kiadások</t>
  </si>
  <si>
    <t>1.4.1. Működési támogatás államháztartáson belülre</t>
  </si>
  <si>
    <t>1.4.2. Működési célú pénzeszközátadás államháztartáson kívülre</t>
  </si>
  <si>
    <t>1.4.3. Társadalom, szociálpolitikai és egyéb juttatás, támogatás</t>
  </si>
  <si>
    <t>2. Felhalmozási kiadások</t>
  </si>
  <si>
    <t>2.3.1. Felhalmozási támogatás államháztartáson belülre</t>
  </si>
  <si>
    <t>2.3.2. Felhalmozási célú pénzeszközátadás államháztartáson kívülre</t>
  </si>
  <si>
    <t>4. Költségvetési kiadások összesen (1+2+3)</t>
  </si>
  <si>
    <t>5. Finanszírozási kiadások</t>
  </si>
  <si>
    <t>Éves engedélyezett létszámelőirányzat (fő)</t>
  </si>
  <si>
    <t>Közfoglalkoztatottak létszáma (fő)</t>
  </si>
  <si>
    <t>Zombai Közös Önkormányzati Hivatal 2013. évi  kiadásai</t>
  </si>
  <si>
    <t xml:space="preserve">Működési bevételek részletezése        </t>
  </si>
  <si>
    <t>Megnevezés</t>
  </si>
  <si>
    <t>1. Egyéb saját működési bevétel</t>
  </si>
  <si>
    <t>2. Működési célú ÁFA-bevételek, visszatérülések</t>
  </si>
  <si>
    <t>3. Működési célú hozam- és kamatbevételek</t>
  </si>
  <si>
    <t>Önkormányzat sajátos működési bevételei</t>
  </si>
  <si>
    <t>1. Iparűzési adó állandó jelleggel végzett iparűzési tevékenység után</t>
  </si>
  <si>
    <t>Átengedett központi adók részletezése</t>
  </si>
  <si>
    <t>1. Gépjárműadó</t>
  </si>
  <si>
    <t>Bírságok, pótlékok és egyéb sajátos bevételek részletezése</t>
  </si>
  <si>
    <t>1. Pótlékok, bírságok</t>
  </si>
  <si>
    <t>2. Környezetvédelmi bírság</t>
  </si>
  <si>
    <t>3. Építésügyi bírság</t>
  </si>
  <si>
    <t>4. Talajterhelési díj</t>
  </si>
  <si>
    <t>5. Egyéb sajátos bevételek</t>
  </si>
  <si>
    <t>Önkormányzat működési támogatásainak részletezése</t>
  </si>
  <si>
    <t>1. Helyi önkormányzatok működésének általános támogatása</t>
  </si>
  <si>
    <t>1.1. Önkormányzati hivatal működésének támogatása</t>
  </si>
  <si>
    <t>1.2. Település-üzemeltetéshez kapcsolódó feladatellátás támogatása</t>
  </si>
  <si>
    <t>1.2.1. Zöldterület-gazdálkodással kapcsolatos feladatok ellátásának támogatása</t>
  </si>
  <si>
    <t>1.2.2. Közvilágítás fenntartásának támogatása</t>
  </si>
  <si>
    <t>1.2.3. Köztemető fenntartással kapcsolatos feladatok támogatása</t>
  </si>
  <si>
    <t>1.2.4. Közutak fenntartásának támogatása</t>
  </si>
  <si>
    <t>1.3. Beszámítás összege</t>
  </si>
  <si>
    <t>2. Egyes köznevelési és gyermekétkeztetési feladatok támogatása</t>
  </si>
  <si>
    <t>2.1. Óvodaped., és az óvodaped-ok nevelő munkáját kvetlenül segítők bértámogatása</t>
  </si>
  <si>
    <t>2.2. Óvodaműködtetés támogatás</t>
  </si>
  <si>
    <t>3. Települési önkormányzatok szociális és gyermekjóléti feladatainak tám.</t>
  </si>
  <si>
    <t>3.1. Egyes jövedelempótló támogatások kiegészítése</t>
  </si>
  <si>
    <t>3.1.1. Rendszeres szociális segély</t>
  </si>
  <si>
    <t>3.1.2. Foglalkoztatást helyettesítő támogatás</t>
  </si>
  <si>
    <t>3.1.3. 2012. 12. hóra járó időskorúak járadéka 90 %-a</t>
  </si>
  <si>
    <t>3.1.4. 2012. 12. hóra járó ápolási díj 75 %-a</t>
  </si>
  <si>
    <t>3.1.5. Lakásfenntartási támogatás</t>
  </si>
  <si>
    <t>3.2. Hozzájárulás a pénzbeli szociális ellátáshoz</t>
  </si>
  <si>
    <t>3.4. Szociális étkeztetés</t>
  </si>
  <si>
    <t>2.3. Ingyenes és kedvezményes, gyermek étkeztetés támogatása Óvoda</t>
  </si>
  <si>
    <t>2.4. Ingyenes és kedvezményes, gyermek étkeztetés támogatása iskola</t>
  </si>
  <si>
    <t>2.5. Ingyenes és kedvezményes, gyermek étkeztetés támogatása szakiskola</t>
  </si>
  <si>
    <t>4. Könyvtári, közművelődési és múzeumi feladatok támogatása</t>
  </si>
  <si>
    <t>6. Központosított előirányzatok</t>
  </si>
  <si>
    <t>Egyéb működési bevételek</t>
  </si>
  <si>
    <t>Működési támogatások részletezése</t>
  </si>
  <si>
    <t>1. Működési támogatás központi költségvetési szervtől</t>
  </si>
  <si>
    <t>1.4.1.2. Működési támogatás elkülönített állami pénzalaptól</t>
  </si>
  <si>
    <t>1.4.1.1. Működési támogatás társadalombiztosítási alaptól</t>
  </si>
  <si>
    <t>3. Működési támogatás elkülönített állami pénzalaptól</t>
  </si>
  <si>
    <t>3.1. Közfoglalkoztatás támogatása</t>
  </si>
  <si>
    <t>4. Működési támogatás helyi önkormányzatoktól és költségvetési szerveitől</t>
  </si>
  <si>
    <t>4.3. Közös Hivatal működésének támogatása Murgától</t>
  </si>
  <si>
    <t>5. Működési támogatás államháztartáson belülről összesen</t>
  </si>
  <si>
    <t>Önkormányzat felhalmozási bevételeinek részletezése</t>
  </si>
  <si>
    <t>Tárgyi eszközök, immateriális javak értékesítése</t>
  </si>
  <si>
    <t>1. Ingatlanok értékesítése (termőföld kivételével)</t>
  </si>
  <si>
    <t>2. Termőföld értékesítése</t>
  </si>
  <si>
    <t>3. Gépek, berendezések, felszerelések értékesítése</t>
  </si>
  <si>
    <t>4. Beruházási kiadásokhoz tartozó ÁFA-visszatérülés</t>
  </si>
  <si>
    <t>5. Felhalmozási és tőke jellegű bevételek</t>
  </si>
  <si>
    <t>Szakfeladat</t>
  </si>
  <si>
    <t>Egyéb működési kiadás részletezése</t>
  </si>
  <si>
    <t>Működési támogatás államháztartáson belülre</t>
  </si>
  <si>
    <t>Működési célú pénzeszközátadás államháztartáson kívülre</t>
  </si>
  <si>
    <t>2. Működési célú pénzeszközátadás államháztartáson kívülre</t>
  </si>
  <si>
    <t>Önkormányzat által folyósított ellátások</t>
  </si>
  <si>
    <t>2. Helyi megállapítású pénzben nyújtott rendkívüli gyermekvédelmi támogatás</t>
  </si>
  <si>
    <t>3. Ápolási díj</t>
  </si>
  <si>
    <t>4. Helyi megállapítású ápolási díj</t>
  </si>
  <si>
    <t>5. Helyi megállapítású közgyógyellátás</t>
  </si>
  <si>
    <t>6. Foglalkoztatást helyettesítő támogatás</t>
  </si>
  <si>
    <t>7. Lakásfenntartási támogatás</t>
  </si>
  <si>
    <t>9. Időskorúak járadéka</t>
  </si>
  <si>
    <t>10. Rendszeres szociális segély</t>
  </si>
  <si>
    <t>13. Ellátottak pénzbeli juttatásai</t>
  </si>
  <si>
    <t>Felhalmozási kiadások részletezése</t>
  </si>
  <si>
    <t>önként vállalt feladat</t>
  </si>
  <si>
    <t>2. Felújítási kiadások ÁFÁ-val összesen</t>
  </si>
  <si>
    <t>4. Beruházási kiadások ÁFÁ-val összesen</t>
  </si>
  <si>
    <t>Céltartalék részletezése</t>
  </si>
  <si>
    <t>1.</t>
  </si>
  <si>
    <t>2.</t>
  </si>
  <si>
    <t>3. Céltartalék összesen</t>
  </si>
  <si>
    <t>Európai Uniós forrásból finanszírozott támogatással megvalósoló programok, projektek bevételei, kiadásai</t>
  </si>
  <si>
    <t>Bevétel</t>
  </si>
  <si>
    <t>Kiadás</t>
  </si>
  <si>
    <t>2. Beruházási kiadások ÁFÁ-val összesen</t>
  </si>
  <si>
    <t>BEVÉTELEK MEGNEVEZÉSE</t>
  </si>
  <si>
    <t>január</t>
  </si>
  <si>
    <t>február</t>
  </si>
  <si>
    <t>március</t>
  </si>
  <si>
    <t>április</t>
  </si>
  <si>
    <t>május</t>
  </si>
  <si>
    <t>junius</t>
  </si>
  <si>
    <t>július</t>
  </si>
  <si>
    <t>augusztus</t>
  </si>
  <si>
    <t>szeptember</t>
  </si>
  <si>
    <t>október</t>
  </si>
  <si>
    <t>november</t>
  </si>
  <si>
    <t>december</t>
  </si>
  <si>
    <t>KIADÁSOK MEGNEVEZÉSE</t>
  </si>
  <si>
    <t>Kimutatás a közvetett támogatásokról</t>
  </si>
  <si>
    <t>Jogcím</t>
  </si>
  <si>
    <t>Összeg</t>
  </si>
  <si>
    <t>1. Ellátottak térítési díjának illetve kártérítésének méltányosságból történő elengedésének összege</t>
  </si>
  <si>
    <t>2. Lakosság részére lakásépítéshez, lakásfelújításhoz nyújtott kölcsönök elengedésének összege</t>
  </si>
  <si>
    <t>3. Helyi adónál, gépjárműadónál biztosított kedvezmény, mentesség összege adónemenként                                     Helyi iparűzési adómentesség</t>
  </si>
  <si>
    <t>4. Helyiségek, eszközök hasznosításából származó bevételből nyújtott kedvezmény, mentesség összege</t>
  </si>
  <si>
    <t>5. Egyéb nyújtott kedvezmény, vagy kölcsön elengedésének összege</t>
  </si>
  <si>
    <t>15. sz. melléklet</t>
  </si>
  <si>
    <t>15 sz. melléklet</t>
  </si>
  <si>
    <t>Zombai Közös Önkormányzati Hivatal 2013. évi bevétele</t>
  </si>
  <si>
    <t>5. Működési támogatások összesen (1+2+3+4)</t>
  </si>
  <si>
    <t>4. Működési bevételek</t>
  </si>
  <si>
    <t>2. Magánszemélyek kommunális adója</t>
  </si>
  <si>
    <t>3. Helyi adó összesen</t>
  </si>
  <si>
    <t>2. Termőföld bérbeadásából származó szja bevétel</t>
  </si>
  <si>
    <t>3. Átengedett központi adók</t>
  </si>
  <si>
    <t>1.4. Egyéb kötelező önkormányzati feladatok támogatása</t>
  </si>
  <si>
    <t>Murga Község Önkormányzat 2013. évi bevétele</t>
  </si>
  <si>
    <t>Murga Község Önkormányzat 2013. évi  kiadásai</t>
  </si>
  <si>
    <t>1.1 területalapú támogatás</t>
  </si>
  <si>
    <t>1. Működési célú pénzeszköz átvétel államháztartáson kívülről</t>
  </si>
  <si>
    <t>1.1 Működési célú visszatérítendő tám., kölcsönök</t>
  </si>
  <si>
    <t>1.2.Működési célú pénzeszközátvétel háztartásoktól</t>
  </si>
  <si>
    <t>1.3, Működési célú pénzeszközátvétel egyéb vállalkozástól</t>
  </si>
  <si>
    <t>2. Működési célú pénzeszköz átvétel államháztartáson kívülről összesen</t>
  </si>
  <si>
    <t>1. Zombai Közös Hivatal működési támogatása</t>
  </si>
  <si>
    <t>2. Többcélú Társulás tagdíja</t>
  </si>
  <si>
    <t>1.Héra alapítvány tám</t>
  </si>
  <si>
    <t>2. Balaton és Sió kht működési hozzájárulás</t>
  </si>
  <si>
    <t>Murga Község Önkormányzat összevont  2013. évi finanszírozási ütemterve</t>
  </si>
  <si>
    <t xml:space="preserve"> </t>
  </si>
  <si>
    <t>kiemelt előirányzat</t>
  </si>
  <si>
    <t>Tétel</t>
  </si>
  <si>
    <t>Altétel</t>
  </si>
  <si>
    <t>2013. évi költségvetés</t>
  </si>
  <si>
    <t>Intézményi működési bevételek</t>
  </si>
  <si>
    <t>Illetékek</t>
  </si>
  <si>
    <t>Helyi adók</t>
  </si>
  <si>
    <t>Átengedett központi adók</t>
  </si>
  <si>
    <t>Különféle bírságok, egyéb sajátos bevételek</t>
  </si>
  <si>
    <t>Önkormányzatok sajátos működési bevétele</t>
  </si>
  <si>
    <t>Működési bevételek</t>
  </si>
  <si>
    <t>Normatív állami támogatás</t>
  </si>
  <si>
    <t>Központosított előirányzatok</t>
  </si>
  <si>
    <t>Helyi önkormányzatok szinház támogatása</t>
  </si>
  <si>
    <t>Normatív kötött felhasználású támogatás</t>
  </si>
  <si>
    <t>Fejlesztési célú támogatás</t>
  </si>
  <si>
    <t>Támogatások</t>
  </si>
  <si>
    <t>Tárgyi eszk., immateriális javak értékesítése</t>
  </si>
  <si>
    <t>Önkorm. sajátos felhalmozási és tőkebevételei</t>
  </si>
  <si>
    <t>Felhalmozási és tőkejellegű bevételel</t>
  </si>
  <si>
    <t>Támogatás értékű működési bevétel</t>
  </si>
  <si>
    <t>Felhalmcélútám.kölcs.visszatérülés</t>
  </si>
  <si>
    <t>Támogatás értékű bevételek</t>
  </si>
  <si>
    <t>Működési célú pénzeszköz átvétel</t>
  </si>
  <si>
    <t>Fejlesztési célú pénzeszköz átvétel</t>
  </si>
  <si>
    <t>Véglegesen átvett pénzeszköz</t>
  </si>
  <si>
    <t>Működési célú hitel felvétel</t>
  </si>
  <si>
    <t>Fejlesztési célú hitel felvétel</t>
  </si>
  <si>
    <t>Hitelek</t>
  </si>
  <si>
    <t>Elöző évi pénzmaradvány igénybevétele</t>
  </si>
  <si>
    <t>Elöző évi vállalkozási eredmény igénybevétele</t>
  </si>
  <si>
    <t>Pénzforgalom nélküli bevételek</t>
  </si>
  <si>
    <t>Önkormányzat bevétele</t>
  </si>
  <si>
    <t>Alcím</t>
  </si>
  <si>
    <t xml:space="preserve">Személyi juttatások </t>
  </si>
  <si>
    <t>Munkaadót terhelő járulékok</t>
  </si>
  <si>
    <t>Dologi és egyéb folyó kiadások</t>
  </si>
  <si>
    <t>Társadalom és szoc. pol. juttatát</t>
  </si>
  <si>
    <t>Működési célú pénzeszköz átadás Áht.kívűl</t>
  </si>
  <si>
    <t>Pénzeszközátadás</t>
  </si>
  <si>
    <t>Beruházás és felújítás</t>
  </si>
  <si>
    <t>Műk.célú kamatkiadások</t>
  </si>
  <si>
    <t>Tartalék</t>
  </si>
  <si>
    <t>Önkormányzat kiadása</t>
  </si>
  <si>
    <t>Murga Község Önkormányzat 2013. évi költségvetési mérlege</t>
  </si>
  <si>
    <t>Murga Község Önkormányzat 2013. évi összevont bevétele</t>
  </si>
  <si>
    <t>1. sz. melléklet a 2/2013. (III.6.). Önkormányzati rendelethez</t>
  </si>
  <si>
    <t>Murga Község Önkormányzat 2013. évi összevont kiadásai</t>
  </si>
  <si>
    <t>13.sz. melléklet a2/2013.(III.6.).sz. rendelethez</t>
  </si>
  <si>
    <t>14. sz. melléklet a 2/2013.(III.6.).sz. melléklethez</t>
  </si>
  <si>
    <t>Módosított előirányzat</t>
  </si>
  <si>
    <t>módosított előirányzat</t>
  </si>
  <si>
    <t>6. Egyéb közhatalmi bevételek</t>
  </si>
  <si>
    <t>7. Bírságok, pótlékok, egyéb sajátos bevételek</t>
  </si>
  <si>
    <t>2. Működési támogatás fejezettől</t>
  </si>
  <si>
    <t>2.1. Bursa támogatás visszautalása</t>
  </si>
  <si>
    <t>1.4.1.1. Mőködési támogatás fejezettől</t>
  </si>
  <si>
    <t>4.1. 2012. évi körjegyzőségi elszámolás</t>
  </si>
  <si>
    <t>3. 2012. évi háziorvosi szolgálat elszámolása</t>
  </si>
  <si>
    <t>4. Működési támogatás államháztartáson belülre</t>
  </si>
  <si>
    <t>3. Traktor és tartozékok vásárlása</t>
  </si>
  <si>
    <t>7. Működőképesség megőrzését szolgáló kiegészítő támogatás</t>
  </si>
  <si>
    <t>8. Szerkezetátalakítási tartalék</t>
  </si>
  <si>
    <t>9. Egyéb működési célú központi támogatás</t>
  </si>
  <si>
    <t>10. Támogatás összesen (5+6+7+8+9)</t>
  </si>
  <si>
    <t>4.2. NNÖ Murga hozzájárulások</t>
  </si>
  <si>
    <t>Önkormányzatok felhalmozási költségvetési támogatása</t>
  </si>
  <si>
    <t>1. Önkormányzatok felhalmozási költségvetési támogatása</t>
  </si>
  <si>
    <t>2. Felhalmozási célú pénzeszközátvétel államháztartáson belülről</t>
  </si>
  <si>
    <t>3. Sárköz Dunavölgye Siómente Egyesület egyszeri pénzbeli tám.</t>
  </si>
  <si>
    <t>4. Szekszárd Megyei Jogú Város 2012. évi társulási elszámolás</t>
  </si>
  <si>
    <t>1. Rendszeres gyermekvédelmi kedvezményben részesülők természetbeni támogatása (Erzsébet utalvány)</t>
  </si>
  <si>
    <t>11.Iskoláztatási támogatás</t>
  </si>
  <si>
    <t>12. Átmeneti segély</t>
  </si>
  <si>
    <t>8. Szociális tűzifa</t>
  </si>
  <si>
    <t>4. Notebook, projektor</t>
  </si>
  <si>
    <t>5. fűnyírógép</t>
  </si>
  <si>
    <t>1. Felhalmozási célú céltartalék</t>
  </si>
  <si>
    <t>Eredeti / módosíott előirányzat</t>
  </si>
  <si>
    <t>Eredeti / módoított előirányzat</t>
  </si>
  <si>
    <t>1.  melléklet a 2/2013.(III.6.) önkormányzati rendelethez</t>
  </si>
  <si>
    <t>2.  melléklet a 2/2013.(III.6.) önkormányzati rendelethez</t>
  </si>
  <si>
    <t>3.  melléklet a 2/2013.(III.6.) önkormányzati rendelethez</t>
  </si>
  <si>
    <t>3. melléklet a 2/2013.(III.6.) önkormányzati rendelethez</t>
  </si>
  <si>
    <t>4.  melléklet a 2/2013.(III.6.) önkormányzati rendelethez</t>
  </si>
  <si>
    <t>5.  melléklet a 2/2013.(III.6.) önkormányzati rendelethez</t>
  </si>
  <si>
    <r>
      <t>6.  melléklet a 2/2013.(III</t>
    </r>
    <r>
      <rPr>
        <i/>
        <sz val="10"/>
        <rFont val="Arial CE"/>
        <family val="0"/>
      </rPr>
      <t>.6.</t>
    </r>
    <r>
      <rPr>
        <sz val="10"/>
        <rFont val="Arial CE"/>
        <family val="0"/>
      </rPr>
      <t>) önkormányzati rendelethez</t>
    </r>
  </si>
  <si>
    <r>
      <t>7.  melléklet a 2/2013.(III.6</t>
    </r>
    <r>
      <rPr>
        <i/>
        <sz val="10"/>
        <rFont val="Arial CE"/>
        <family val="0"/>
      </rPr>
      <t>.</t>
    </r>
    <r>
      <rPr>
        <sz val="10"/>
        <rFont val="Arial CE"/>
        <family val="0"/>
      </rPr>
      <t>) önkormányzati rendelethez</t>
    </r>
  </si>
  <si>
    <t>8.  melléklet a 2/2013.(III.6.) önkormányzati rendelethez</t>
  </si>
  <si>
    <t>9.  melléklet a 2/2013.(III.6.) önkormányzati rendelethez</t>
  </si>
  <si>
    <t>10.  melléklet a 2/2013.(III.6.) önkormányzati rendelethez</t>
  </si>
  <si>
    <t>11.  melléklet a 2/2013.(III.6.) önkormányzati rendelethez</t>
  </si>
  <si>
    <t>12.  melléklet a 2/2013.(III.6.) önkormányzati rendelethez</t>
  </si>
  <si>
    <t>14. melléklet a 2/2013.(III.6.) önkormányzati rendelethez</t>
  </si>
  <si>
    <t>13. melléklet a 2/2013.(III.6.)önkormányzati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</si>
</sst>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#,##0.00_);[Red]\(#,##0.00\)"/>
    <numFmt numFmtId="166" formatCode="#,##0_);[Red]\(#,##0\)"/>
    <numFmt numFmtId="167" formatCode="#,##0.0"/>
  </numFmts>
  <fonts count="4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" fontId="0" fillId="0" borderId="10" xfId="0" applyNumberForma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0" fontId="4" fillId="0" borderId="12" xfId="0" applyNumberFormat="1" applyFont="1" applyFill="1" applyBorder="1" applyAlignment="1" applyProtection="1">
      <alignment horizontal="center" vertical="center" wrapText="1"/>
      <protection/>
    </xf>
    <xf numFmtId="9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/>
      <protection/>
    </xf>
    <xf numFmtId="3" fontId="0" fillId="0" borderId="17" xfId="0" applyNumberForma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3" fontId="4" fillId="0" borderId="20" xfId="0" applyNumberFormat="1" applyFont="1" applyFill="1" applyBorder="1" applyAlignment="1" applyProtection="1">
      <alignment horizontal="right"/>
      <protection/>
    </xf>
    <xf numFmtId="3" fontId="0" fillId="0" borderId="21" xfId="0" applyNumberFormat="1" applyBorder="1" applyAlignment="1">
      <alignment/>
    </xf>
    <xf numFmtId="3" fontId="4" fillId="0" borderId="20" xfId="0" applyNumberFormat="1" applyFont="1" applyFill="1" applyBorder="1" applyAlignment="1" applyProtection="1">
      <alignment/>
      <protection/>
    </xf>
    <xf numFmtId="3" fontId="0" fillId="0" borderId="21" xfId="0" applyNumberFormat="1" applyBorder="1" applyAlignment="1">
      <alignment/>
    </xf>
    <xf numFmtId="0" fontId="0" fillId="0" borderId="22" xfId="0" applyNumberFormat="1" applyFont="1" applyFill="1" applyBorder="1" applyAlignment="1" applyProtection="1">
      <alignment/>
      <protection/>
    </xf>
    <xf numFmtId="3" fontId="4" fillId="0" borderId="23" xfId="0" applyNumberFormat="1" applyFont="1" applyFill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4" fillId="33" borderId="20" xfId="0" applyNumberFormat="1" applyFont="1" applyFill="1" applyBorder="1" applyAlignment="1" applyProtection="1">
      <alignment/>
      <protection/>
    </xf>
    <xf numFmtId="3" fontId="4" fillId="0" borderId="23" xfId="0" applyNumberFormat="1" applyFont="1" applyFill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4" fillId="0" borderId="12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4" fillId="33" borderId="23" xfId="0" applyNumberFormat="1" applyFont="1" applyFill="1" applyBorder="1" applyAlignment="1" applyProtection="1">
      <alignment horizontal="right"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4" borderId="17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 horizontal="right"/>
      <protection/>
    </xf>
    <xf numFmtId="0" fontId="5" fillId="0" borderId="25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/>
      <protection/>
    </xf>
    <xf numFmtId="3" fontId="5" fillId="0" borderId="25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center" textRotation="90"/>
      <protection/>
    </xf>
    <xf numFmtId="3" fontId="4" fillId="0" borderId="13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5" fillId="0" borderId="25" xfId="4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3" fontId="5" fillId="0" borderId="25" xfId="42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32" xfId="0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3" xfId="0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zda\Local%20Settings\Temporary%20Internet%20Files\Content.IE5\JFDL211L\2013.&#233;vi%20ktgvet&#233;s%20egys.sze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éklet összevont mérl"/>
      <sheetName val="2. sz.mell. összevont bev.-kiad"/>
      <sheetName val="3. sz. mell. önkorm. bev-kiad."/>
      <sheetName val="4. sz. mell."/>
      <sheetName val="5.sz. mell."/>
      <sheetName val="6.sz. mell."/>
      <sheetName val="7.sz.mell."/>
      <sheetName val="8.sz.mell."/>
      <sheetName val="9. sz. mell."/>
      <sheetName val="10.sz.mell."/>
      <sheetName val="11. sz. mell."/>
      <sheetName val="12. sz. mell."/>
      <sheetName val="13.sz.mell."/>
      <sheetName val="14.sz.mell."/>
      <sheetName val="15.sz.mell. Közös hiv.bev-kiad"/>
      <sheetName val="Munka2"/>
      <sheetName val="Munka4"/>
      <sheetName val="Munka5"/>
    </sheetNames>
    <sheetDataSet>
      <sheetData sheetId="1">
        <row r="18">
          <cell r="D18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31">
          <cell r="C31">
            <v>0</v>
          </cell>
          <cell r="D31">
            <v>0</v>
          </cell>
        </row>
        <row r="34">
          <cell r="B34">
            <v>0</v>
          </cell>
          <cell r="D34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72">
          <cell r="D72">
            <v>0</v>
          </cell>
        </row>
        <row r="73">
          <cell r="B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8">
          <cell r="C78">
            <v>0</v>
          </cell>
          <cell r="D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</row>
        <row r="81">
          <cell r="C81">
            <v>0</v>
          </cell>
          <cell r="D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</row>
        <row r="84">
          <cell r="B84">
            <v>0</v>
          </cell>
          <cell r="C84">
            <v>0</v>
          </cell>
          <cell r="D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3"/>
  <sheetViews>
    <sheetView zoomScalePageLayoutView="0" workbookViewId="0" topLeftCell="A1">
      <selection activeCell="E19" sqref="E19:E20"/>
    </sheetView>
  </sheetViews>
  <sheetFormatPr defaultColWidth="9.00390625" defaultRowHeight="12.75"/>
  <cols>
    <col min="1" max="1" width="33.75390625" style="0" customWidth="1"/>
    <col min="2" max="5" width="8.75390625" style="0" customWidth="1"/>
    <col min="6" max="6" width="33.75390625" style="0" customWidth="1"/>
    <col min="7" max="10" width="8.75390625" style="0" customWidth="1"/>
  </cols>
  <sheetData>
    <row r="4" spans="6:10" ht="12.75">
      <c r="F4" s="102" t="s">
        <v>283</v>
      </c>
      <c r="G4" s="102"/>
      <c r="H4" s="102"/>
      <c r="I4" s="102"/>
      <c r="J4" s="102"/>
    </row>
    <row r="5" spans="2:6" ht="12.75">
      <c r="B5" s="101" t="s">
        <v>281</v>
      </c>
      <c r="C5" s="101"/>
      <c r="D5" s="101"/>
      <c r="E5" s="101"/>
      <c r="F5" s="101"/>
    </row>
    <row r="7" spans="1:10" ht="12.75">
      <c r="A7" s="103" t="s">
        <v>9</v>
      </c>
      <c r="B7" s="1" t="s">
        <v>0</v>
      </c>
      <c r="C7" s="1" t="s">
        <v>1</v>
      </c>
      <c r="D7" s="1" t="s">
        <v>2</v>
      </c>
      <c r="E7" s="5" t="s">
        <v>3</v>
      </c>
      <c r="F7" s="103" t="s">
        <v>11</v>
      </c>
      <c r="G7" s="1" t="s">
        <v>0</v>
      </c>
      <c r="H7" s="1" t="s">
        <v>1</v>
      </c>
      <c r="I7" s="1" t="s">
        <v>2</v>
      </c>
      <c r="J7" s="5" t="s">
        <v>3</v>
      </c>
    </row>
    <row r="8" spans="1:10" ht="12.75">
      <c r="A8" s="103"/>
      <c r="B8" s="96" t="s">
        <v>6</v>
      </c>
      <c r="C8" s="96"/>
      <c r="D8" s="96"/>
      <c r="E8" s="96"/>
      <c r="F8" s="103"/>
      <c r="G8" s="96" t="s">
        <v>6</v>
      </c>
      <c r="H8" s="96"/>
      <c r="I8" s="96"/>
      <c r="J8" s="96"/>
    </row>
    <row r="9" spans="1:10" ht="33.75">
      <c r="A9" s="103"/>
      <c r="B9" s="2" t="s">
        <v>4</v>
      </c>
      <c r="C9" s="2" t="s">
        <v>5</v>
      </c>
      <c r="D9" s="2" t="s">
        <v>7</v>
      </c>
      <c r="E9" s="3" t="s">
        <v>10</v>
      </c>
      <c r="F9" s="103"/>
      <c r="G9" s="2" t="s">
        <v>4</v>
      </c>
      <c r="H9" s="2" t="s">
        <v>5</v>
      </c>
      <c r="I9" s="2" t="s">
        <v>7</v>
      </c>
      <c r="J9" s="3" t="s">
        <v>8</v>
      </c>
    </row>
    <row r="10" spans="1:10" ht="12.75">
      <c r="A10" s="6" t="s">
        <v>12</v>
      </c>
      <c r="B10" s="4">
        <f>'2. sz.mell. összevont bev.-kiad'!B9</f>
        <v>11579</v>
      </c>
      <c r="C10" s="4">
        <f>'2. sz.mell. összevont bev.-kiad'!C9</f>
        <v>1137</v>
      </c>
      <c r="D10" s="4">
        <f>'2. sz.mell. összevont bev.-kiad'!D9</f>
        <v>2125</v>
      </c>
      <c r="E10" s="4">
        <f>SUM(B10:D10)</f>
        <v>14841</v>
      </c>
      <c r="F10" s="6" t="s">
        <v>35</v>
      </c>
      <c r="G10" s="4">
        <f>'2. sz.mell. összevont bev.-kiad'!B66</f>
        <v>11114</v>
      </c>
      <c r="H10" s="4">
        <f>'2. sz.mell. összevont bev.-kiad'!C66</f>
        <v>1433</v>
      </c>
      <c r="I10" s="4">
        <f>'2. sz.mell. összevont bev.-kiad'!D66</f>
        <v>2543</v>
      </c>
      <c r="J10" s="4">
        <f>SUM(G10:I10)</f>
        <v>15090</v>
      </c>
    </row>
    <row r="11" spans="1:10" ht="12.75">
      <c r="A11" s="4" t="s">
        <v>13</v>
      </c>
      <c r="B11" s="4">
        <f>'2. sz.mell. összevont bev.-kiad'!B10</f>
        <v>775</v>
      </c>
      <c r="C11" s="4">
        <f>'2. sz.mell. összevont bev.-kiad'!C10</f>
        <v>833</v>
      </c>
      <c r="D11" s="4">
        <f>'2. sz.mell. összevont bev.-kiad'!D10</f>
        <v>0</v>
      </c>
      <c r="E11" s="4">
        <f aca="true" t="shared" si="0" ref="E11:E32">SUM(B11:C11)</f>
        <v>1608</v>
      </c>
      <c r="F11" s="4" t="s">
        <v>36</v>
      </c>
      <c r="G11" s="4">
        <f>'2. sz.mell. összevont bev.-kiad'!B67</f>
        <v>4221</v>
      </c>
      <c r="H11" s="4">
        <f>'2. sz.mell. összevont bev.-kiad'!C67</f>
        <v>0</v>
      </c>
      <c r="I11" s="4">
        <f>'2. sz.mell. összevont bev.-kiad'!D67</f>
        <v>0</v>
      </c>
      <c r="J11" s="4">
        <f aca="true" t="shared" si="1" ref="J11:J33">SUM(G11:I11)</f>
        <v>4221</v>
      </c>
    </row>
    <row r="12" spans="1:10" ht="22.5">
      <c r="A12" s="11" t="s">
        <v>14</v>
      </c>
      <c r="B12" s="4">
        <f>'2. sz.mell. összevont bev.-kiad'!B11</f>
        <v>64</v>
      </c>
      <c r="C12" s="4">
        <f>'2. sz.mell. összevont bev.-kiad'!C11</f>
        <v>150</v>
      </c>
      <c r="D12" s="4">
        <f>'2. sz.mell. összevont bev.-kiad'!D11</f>
        <v>0</v>
      </c>
      <c r="E12" s="4">
        <f t="shared" si="0"/>
        <v>214</v>
      </c>
      <c r="F12" s="10" t="s">
        <v>37</v>
      </c>
      <c r="G12" s="4">
        <f>'2. sz.mell. összevont bev.-kiad'!B68</f>
        <v>906</v>
      </c>
      <c r="H12" s="4">
        <f>'2. sz.mell. összevont bev.-kiad'!C68</f>
        <v>0</v>
      </c>
      <c r="I12" s="4">
        <f>'2. sz.mell. összevont bev.-kiad'!D68</f>
        <v>0</v>
      </c>
      <c r="J12" s="4">
        <f t="shared" si="1"/>
        <v>906</v>
      </c>
    </row>
    <row r="13" spans="1:10" ht="12.75">
      <c r="A13" s="4" t="s">
        <v>15</v>
      </c>
      <c r="B13" s="4">
        <f>'2. sz.mell. összevont bev.-kiad'!B15</f>
        <v>9931</v>
      </c>
      <c r="C13" s="4">
        <f>'2. sz.mell. összevont bev.-kiad'!C15</f>
        <v>0</v>
      </c>
      <c r="D13" s="4">
        <f>'2. sz.mell. összevont bev.-kiad'!D15</f>
        <v>2125</v>
      </c>
      <c r="E13" s="4">
        <f>SUM(B13:D13)</f>
        <v>12056</v>
      </c>
      <c r="F13" s="9" t="s">
        <v>38</v>
      </c>
      <c r="G13" s="4">
        <f>'2. sz.mell. összevont bev.-kiad'!B69</f>
        <v>4973</v>
      </c>
      <c r="H13" s="4">
        <f>'2. sz.mell. összevont bev.-kiad'!C69</f>
        <v>1252</v>
      </c>
      <c r="I13" s="4">
        <f>'2. sz.mell. összevont bev.-kiad'!D69</f>
        <v>0</v>
      </c>
      <c r="J13" s="4">
        <f t="shared" si="1"/>
        <v>6225</v>
      </c>
    </row>
    <row r="14" spans="1:10" ht="12.75" customHeight="1">
      <c r="A14" s="7" t="s">
        <v>16</v>
      </c>
      <c r="B14" s="4">
        <f>'2. sz.mell. összevont bev.-kiad'!B21</f>
        <v>809</v>
      </c>
      <c r="C14" s="4">
        <f>'2. sz.mell. összevont bev.-kiad'!C21</f>
        <v>154</v>
      </c>
      <c r="D14" s="4">
        <f>'2. sz.mell. összevont bev.-kiad'!D21</f>
        <v>0</v>
      </c>
      <c r="E14" s="4">
        <f t="shared" si="0"/>
        <v>963</v>
      </c>
      <c r="F14" s="4" t="s">
        <v>39</v>
      </c>
      <c r="G14" s="4">
        <f>'2. sz.mell. összevont bev.-kiad'!B70</f>
        <v>1014</v>
      </c>
      <c r="H14" s="4">
        <f>'2. sz.mell. összevont bev.-kiad'!C70</f>
        <v>181</v>
      </c>
      <c r="I14" s="4">
        <f>'2. sz.mell. összevont bev.-kiad'!D70</f>
        <v>2543</v>
      </c>
      <c r="J14" s="4">
        <f t="shared" si="1"/>
        <v>3738</v>
      </c>
    </row>
    <row r="15" spans="1:10" ht="12.75">
      <c r="A15" s="6" t="s">
        <v>17</v>
      </c>
      <c r="B15" s="4">
        <f>'2. sz.mell. összevont bev.-kiad'!B29</f>
        <v>0</v>
      </c>
      <c r="C15" s="4">
        <f>'2. sz.mell. összevont bev.-kiad'!C29</f>
        <v>316</v>
      </c>
      <c r="D15" s="4">
        <f>'2. sz.mell. összevont bev.-kiad'!D29</f>
        <v>0</v>
      </c>
      <c r="E15" s="4">
        <f t="shared" si="0"/>
        <v>316</v>
      </c>
      <c r="F15" s="4" t="s">
        <v>40</v>
      </c>
      <c r="G15" s="4"/>
      <c r="H15" s="4"/>
      <c r="I15" s="4"/>
      <c r="J15" s="4">
        <f t="shared" si="1"/>
        <v>0</v>
      </c>
    </row>
    <row r="16" spans="1:10" ht="12.75">
      <c r="A16" s="4" t="s">
        <v>18</v>
      </c>
      <c r="B16" s="4">
        <f>'2. sz.mell. összevont bev.-kiad'!B30</f>
        <v>0</v>
      </c>
      <c r="C16" s="4">
        <f>'2. sz.mell. összevont bev.-kiad'!C30</f>
        <v>0</v>
      </c>
      <c r="D16" s="4">
        <f>'2. sz.mell. összevont bev.-kiad'!D30</f>
        <v>0</v>
      </c>
      <c r="E16" s="4">
        <f t="shared" si="0"/>
        <v>0</v>
      </c>
      <c r="F16" s="6" t="s">
        <v>17</v>
      </c>
      <c r="G16" s="4">
        <f>'2. sz.mell. összevont bev.-kiad'!B74</f>
        <v>0</v>
      </c>
      <c r="H16" s="4">
        <f>'2. sz.mell. összevont bev.-kiad'!C74</f>
        <v>0</v>
      </c>
      <c r="I16" s="4">
        <f>'2. sz.mell. összevont bev.-kiad'!D74</f>
        <v>0</v>
      </c>
      <c r="J16" s="4">
        <f t="shared" si="1"/>
        <v>0</v>
      </c>
    </row>
    <row r="17" spans="1:10" ht="12.75">
      <c r="A17" s="4" t="s">
        <v>19</v>
      </c>
      <c r="B17" s="4">
        <f>'2. sz.mell. összevont bev.-kiad'!B34</f>
        <v>0</v>
      </c>
      <c r="C17" s="4">
        <f>'2. sz.mell. összevont bev.-kiad'!C34</f>
        <v>0</v>
      </c>
      <c r="D17" s="4">
        <f>'2. sz.mell. összevont bev.-kiad'!D34</f>
        <v>0</v>
      </c>
      <c r="E17" s="4">
        <f t="shared" si="0"/>
        <v>0</v>
      </c>
      <c r="F17" s="4" t="s">
        <v>41</v>
      </c>
      <c r="G17" s="4">
        <f>'2. sz.mell. összevont bev.-kiad'!B75</f>
        <v>0</v>
      </c>
      <c r="H17" s="4">
        <f>'2. sz.mell. összevont bev.-kiad'!C75</f>
        <v>0</v>
      </c>
      <c r="I17" s="4">
        <f>'2. sz.mell. összevont bev.-kiad'!D75</f>
        <v>0</v>
      </c>
      <c r="J17" s="4">
        <f t="shared" si="1"/>
        <v>0</v>
      </c>
    </row>
    <row r="18" spans="1:10" ht="14.25" customHeight="1">
      <c r="A18" s="7" t="s">
        <v>20</v>
      </c>
      <c r="B18" s="4">
        <f>'2. sz.mell. összevont bev.-kiad'!B37</f>
        <v>0</v>
      </c>
      <c r="C18" s="4">
        <f>'2. sz.mell. összevont bev.-kiad'!C37</f>
        <v>316</v>
      </c>
      <c r="D18" s="4">
        <f>'2. sz.mell. összevont bev.-kiad'!D37</f>
        <v>0</v>
      </c>
      <c r="E18" s="4">
        <f t="shared" si="0"/>
        <v>316</v>
      </c>
      <c r="F18" s="4" t="s">
        <v>42</v>
      </c>
      <c r="G18" s="4">
        <f>'2. sz.mell. összevont bev.-kiad'!B76</f>
        <v>0</v>
      </c>
      <c r="H18" s="4">
        <f>'2. sz.mell. összevont bev.-kiad'!C76</f>
        <v>0</v>
      </c>
      <c r="I18" s="4">
        <f>'2. sz.mell. összevont bev.-kiad'!D76</f>
        <v>0</v>
      </c>
      <c r="J18" s="4">
        <f t="shared" si="1"/>
        <v>0</v>
      </c>
    </row>
    <row r="19" spans="1:10" ht="0.75" customHeight="1" hidden="1">
      <c r="A19" s="104" t="s">
        <v>21</v>
      </c>
      <c r="B19" s="105">
        <f>'2. sz.mell. összevont bev.-kiad'!B41</f>
        <v>11579</v>
      </c>
      <c r="C19" s="105">
        <f>'2. sz.mell. összevont bev.-kiad'!C41</f>
        <v>1453</v>
      </c>
      <c r="D19" s="105">
        <f>'2. sz.mell. összevont bev.-kiad'!D41</f>
        <v>2125</v>
      </c>
      <c r="E19" s="105">
        <f>SUM(B19:D19)</f>
        <v>15157</v>
      </c>
      <c r="F19" s="97" t="s">
        <v>43</v>
      </c>
      <c r="G19" s="99">
        <f>'2. sz.mell. összevont bev.-kiad'!B77</f>
        <v>0</v>
      </c>
      <c r="H19" s="99">
        <f>'2. sz.mell. összevont bev.-kiad'!C77</f>
        <v>0</v>
      </c>
      <c r="I19" s="99">
        <f>'2. sz.mell. összevont bev.-kiad'!D77</f>
        <v>0</v>
      </c>
      <c r="J19" s="99">
        <f t="shared" si="1"/>
        <v>0</v>
      </c>
    </row>
    <row r="20" spans="1:10" ht="12.75">
      <c r="A20" s="104"/>
      <c r="B20" s="105"/>
      <c r="C20" s="105"/>
      <c r="D20" s="105"/>
      <c r="E20" s="105">
        <f t="shared" si="0"/>
        <v>0</v>
      </c>
      <c r="F20" s="98"/>
      <c r="G20" s="100"/>
      <c r="H20" s="100"/>
      <c r="I20" s="100"/>
      <c r="J20" s="100">
        <f t="shared" si="1"/>
        <v>0</v>
      </c>
    </row>
    <row r="21" spans="1:10" ht="12.75">
      <c r="A21" s="6" t="s">
        <v>22</v>
      </c>
      <c r="B21" s="4">
        <f>'2. sz.mell. összevont bev.-kiad'!B42</f>
        <v>0</v>
      </c>
      <c r="C21" s="4">
        <f>'2. sz.mell. összevont bev.-kiad'!C42</f>
        <v>0</v>
      </c>
      <c r="D21" s="4">
        <f>'2. sz.mell. összevont bev.-kiad'!D42</f>
        <v>0</v>
      </c>
      <c r="E21" s="4">
        <f t="shared" si="0"/>
        <v>0</v>
      </c>
      <c r="F21" s="6" t="s">
        <v>44</v>
      </c>
      <c r="G21" s="4">
        <f>'2. sz.mell. összevont bev.-kiad'!B80</f>
        <v>67</v>
      </c>
      <c r="H21" s="4">
        <f>'2. sz.mell. összevont bev.-kiad'!C80</f>
        <v>0</v>
      </c>
      <c r="I21" s="4">
        <f>'2. sz.mell. összevont bev.-kiad'!D80</f>
        <v>0</v>
      </c>
      <c r="J21" s="4">
        <f t="shared" si="1"/>
        <v>67</v>
      </c>
    </row>
    <row r="22" spans="1:10" ht="12.75">
      <c r="A22" s="4" t="s">
        <v>23</v>
      </c>
      <c r="B22" s="4">
        <f>'2. sz.mell. összevont bev.-kiad'!B43</f>
        <v>0</v>
      </c>
      <c r="C22" s="4">
        <f>'2. sz.mell. összevont bev.-kiad'!C43</f>
        <v>0</v>
      </c>
      <c r="D22" s="4">
        <f>'2. sz.mell. összevont bev.-kiad'!D43</f>
        <v>0</v>
      </c>
      <c r="E22" s="4">
        <f t="shared" si="0"/>
        <v>0</v>
      </c>
      <c r="F22" s="4" t="s">
        <v>45</v>
      </c>
      <c r="G22" s="4">
        <f>'2. sz.mell. összevont bev.-kiad'!B81</f>
        <v>67</v>
      </c>
      <c r="H22" s="4">
        <f>'2. sz.mell. összevont bev.-kiad'!C81</f>
        <v>0</v>
      </c>
      <c r="I22" s="4">
        <f>'2. sz.mell. összevont bev.-kiad'!D81</f>
        <v>0</v>
      </c>
      <c r="J22" s="4">
        <f t="shared" si="1"/>
        <v>67</v>
      </c>
    </row>
    <row r="23" spans="1:10" ht="12.75">
      <c r="A23" s="4" t="s">
        <v>24</v>
      </c>
      <c r="B23" s="4">
        <f>'2. sz.mell. összevont bev.-kiad'!B44</f>
        <v>0</v>
      </c>
      <c r="C23" s="4">
        <f>'2. sz.mell. összevont bev.-kiad'!C44</f>
        <v>0</v>
      </c>
      <c r="D23" s="4">
        <f>'2. sz.mell. összevont bev.-kiad'!D44</f>
        <v>0</v>
      </c>
      <c r="E23" s="4">
        <f t="shared" si="0"/>
        <v>0</v>
      </c>
      <c r="F23" s="4" t="s">
        <v>46</v>
      </c>
      <c r="G23" s="4">
        <f>'2. sz.mell. összevont bev.-kiad'!B82</f>
        <v>0</v>
      </c>
      <c r="H23" s="4">
        <f>'2. sz.mell. összevont bev.-kiad'!C82</f>
        <v>0</v>
      </c>
      <c r="I23" s="4">
        <f>'2. sz.mell. összevont bev.-kiad'!D82</f>
        <v>0</v>
      </c>
      <c r="J23" s="4">
        <f t="shared" si="1"/>
        <v>0</v>
      </c>
    </row>
    <row r="24" spans="1:10" ht="12.75">
      <c r="A24" s="4" t="s">
        <v>25</v>
      </c>
      <c r="B24" s="4">
        <f>'2. sz.mell. összevont bev.-kiad'!B45</f>
        <v>0</v>
      </c>
      <c r="C24" s="4">
        <f>'2. sz.mell. összevont bev.-kiad'!C45</f>
        <v>0</v>
      </c>
      <c r="D24" s="4">
        <f>'2. sz.mell. összevont bev.-kiad'!D45</f>
        <v>0</v>
      </c>
      <c r="E24" s="4">
        <f t="shared" si="0"/>
        <v>0</v>
      </c>
      <c r="F24" s="6" t="s">
        <v>47</v>
      </c>
      <c r="G24" s="4">
        <f>'2. sz.mell. összevont bev.-kiad'!B83</f>
        <v>11181</v>
      </c>
      <c r="H24" s="4">
        <f>'2. sz.mell. összevont bev.-kiad'!C83</f>
        <v>1433</v>
      </c>
      <c r="I24" s="4">
        <f>'2. sz.mell. összevont bev.-kiad'!D83</f>
        <v>2543</v>
      </c>
      <c r="J24" s="4">
        <f t="shared" si="1"/>
        <v>15157</v>
      </c>
    </row>
    <row r="25" spans="1:10" ht="12.75">
      <c r="A25" s="4" t="s">
        <v>26</v>
      </c>
      <c r="B25" s="4">
        <f>'2. sz.mell. összevont bev.-kiad'!B46</f>
        <v>0</v>
      </c>
      <c r="C25" s="4">
        <f>'2. sz.mell. összevont bev.-kiad'!C46</f>
        <v>0</v>
      </c>
      <c r="D25" s="4">
        <f>'2. sz.mell. összevont bev.-kiad'!D46</f>
        <v>0</v>
      </c>
      <c r="E25" s="4">
        <f t="shared" si="0"/>
        <v>0</v>
      </c>
      <c r="F25" s="6" t="s">
        <v>48</v>
      </c>
      <c r="G25" s="4">
        <f>'2. sz.mell. összevont bev.-kiad'!B84</f>
        <v>0</v>
      </c>
      <c r="H25" s="4">
        <f>'2. sz.mell. összevont bev.-kiad'!C84</f>
        <v>0</v>
      </c>
      <c r="I25" s="4">
        <f>'2. sz.mell. összevont bev.-kiad'!D84</f>
        <v>0</v>
      </c>
      <c r="J25" s="4">
        <f t="shared" si="1"/>
        <v>0</v>
      </c>
    </row>
    <row r="26" spans="1:10" ht="12.75">
      <c r="A26" s="4" t="s">
        <v>27</v>
      </c>
      <c r="B26" s="4"/>
      <c r="C26" s="4"/>
      <c r="D26" s="4"/>
      <c r="E26" s="4">
        <f t="shared" si="0"/>
        <v>0</v>
      </c>
      <c r="F26" s="4" t="s">
        <v>49</v>
      </c>
      <c r="G26" s="4">
        <f>'2. sz.mell. összevont bev.-kiad'!B85</f>
        <v>0</v>
      </c>
      <c r="H26" s="4">
        <f>'2. sz.mell. összevont bev.-kiad'!C85</f>
        <v>0</v>
      </c>
      <c r="I26" s="4">
        <f>'2. sz.mell. összevont bev.-kiad'!D85</f>
        <v>0</v>
      </c>
      <c r="J26" s="4">
        <f t="shared" si="1"/>
        <v>0</v>
      </c>
    </row>
    <row r="27" spans="1:10" ht="12.75">
      <c r="A27" s="4" t="s">
        <v>28</v>
      </c>
      <c r="B27" s="4"/>
      <c r="C27" s="4"/>
      <c r="D27" s="4"/>
      <c r="E27" s="4">
        <f t="shared" si="0"/>
        <v>0</v>
      </c>
      <c r="F27" s="4" t="s">
        <v>50</v>
      </c>
      <c r="G27" s="4">
        <f>'2. sz.mell. összevont bev.-kiad'!B86</f>
        <v>0</v>
      </c>
      <c r="H27" s="4">
        <f>'2. sz.mell. összevont bev.-kiad'!C86</f>
        <v>0</v>
      </c>
      <c r="I27" s="4">
        <f>'2. sz.mell. összevont bev.-kiad'!D86</f>
        <v>0</v>
      </c>
      <c r="J27" s="4">
        <f t="shared" si="1"/>
        <v>0</v>
      </c>
    </row>
    <row r="28" spans="1:10" ht="12.75">
      <c r="A28" s="4" t="s">
        <v>29</v>
      </c>
      <c r="B28" s="4"/>
      <c r="C28" s="4"/>
      <c r="D28" s="4"/>
      <c r="E28" s="4">
        <f t="shared" si="0"/>
        <v>0</v>
      </c>
      <c r="F28" s="4"/>
      <c r="G28" s="4"/>
      <c r="H28" s="4"/>
      <c r="I28" s="4"/>
      <c r="J28" s="4">
        <f t="shared" si="1"/>
        <v>0</v>
      </c>
    </row>
    <row r="29" spans="1:10" ht="12.75">
      <c r="A29" s="4" t="s">
        <v>30</v>
      </c>
      <c r="B29" s="4"/>
      <c r="C29" s="4"/>
      <c r="D29" s="4"/>
      <c r="E29" s="4">
        <f t="shared" si="0"/>
        <v>0</v>
      </c>
      <c r="F29" s="4"/>
      <c r="G29" s="4"/>
      <c r="H29" s="4"/>
      <c r="I29" s="4"/>
      <c r="J29" s="4">
        <f t="shared" si="1"/>
        <v>0</v>
      </c>
    </row>
    <row r="30" spans="1:10" ht="12.75">
      <c r="A30" s="4" t="s">
        <v>31</v>
      </c>
      <c r="B30" s="4"/>
      <c r="C30" s="4"/>
      <c r="D30" s="4"/>
      <c r="E30" s="4">
        <f t="shared" si="0"/>
        <v>0</v>
      </c>
      <c r="F30" s="4"/>
      <c r="G30" s="4"/>
      <c r="H30" s="4"/>
      <c r="I30" s="4"/>
      <c r="J30" s="4">
        <f t="shared" si="1"/>
        <v>0</v>
      </c>
    </row>
    <row r="31" spans="1:10" ht="12.75">
      <c r="A31" s="4" t="s">
        <v>32</v>
      </c>
      <c r="B31" s="4"/>
      <c r="C31" s="4"/>
      <c r="D31" s="4"/>
      <c r="E31" s="4">
        <f t="shared" si="0"/>
        <v>0</v>
      </c>
      <c r="F31" s="4"/>
      <c r="G31" s="4"/>
      <c r="H31" s="4"/>
      <c r="I31" s="4"/>
      <c r="J31" s="4">
        <f t="shared" si="1"/>
        <v>0</v>
      </c>
    </row>
    <row r="32" spans="1:10" ht="13.5" customHeight="1">
      <c r="A32" s="6" t="s">
        <v>33</v>
      </c>
      <c r="B32" s="4">
        <f>'2. sz.mell. összevont bev.-kiad'!B52</f>
        <v>0</v>
      </c>
      <c r="C32" s="4">
        <f>'2. sz.mell. összevont bev.-kiad'!C52</f>
        <v>0</v>
      </c>
      <c r="D32" s="4">
        <f>'2. sz.mell. összevont bev.-kiad'!D52</f>
        <v>0</v>
      </c>
      <c r="E32" s="4">
        <f t="shared" si="0"/>
        <v>0</v>
      </c>
      <c r="F32" s="6" t="s">
        <v>51</v>
      </c>
      <c r="G32" s="4">
        <f>'2. sz.mell. összevont bev.-kiad'!B87</f>
        <v>0</v>
      </c>
      <c r="H32" s="4">
        <f>'2. sz.mell. összevont bev.-kiad'!C87</f>
        <v>0</v>
      </c>
      <c r="I32" s="4">
        <f>'2. sz.mell. összevont bev.-kiad'!D87</f>
        <v>0</v>
      </c>
      <c r="J32" s="4">
        <f t="shared" si="1"/>
        <v>0</v>
      </c>
    </row>
    <row r="33" spans="1:10" ht="25.5" customHeight="1">
      <c r="A33" s="8" t="s">
        <v>34</v>
      </c>
      <c r="B33" s="4">
        <f>'2. sz.mell. összevont bev.-kiad'!B53</f>
        <v>11579</v>
      </c>
      <c r="C33" s="4">
        <f>'2. sz.mell. összevont bev.-kiad'!C53</f>
        <v>1453</v>
      </c>
      <c r="D33" s="4">
        <f>'2. sz.mell. összevont bev.-kiad'!D53</f>
        <v>2125</v>
      </c>
      <c r="E33" s="4">
        <f>SUM(B33:D33)</f>
        <v>15157</v>
      </c>
      <c r="F33" s="8" t="s">
        <v>53</v>
      </c>
      <c r="G33" s="4">
        <f>'2. sz.mell. összevont bev.-kiad'!B88</f>
        <v>11181</v>
      </c>
      <c r="H33" s="4">
        <f>'2. sz.mell. összevont bev.-kiad'!C88</f>
        <v>1433</v>
      </c>
      <c r="I33" s="4">
        <f>'2. sz.mell. összevont bev.-kiad'!D88</f>
        <v>2543</v>
      </c>
      <c r="J33" s="4">
        <f t="shared" si="1"/>
        <v>15157</v>
      </c>
    </row>
  </sheetData>
  <sheetProtection/>
  <mergeCells count="16">
    <mergeCell ref="B5:F5"/>
    <mergeCell ref="F4:J4"/>
    <mergeCell ref="B8:E8"/>
    <mergeCell ref="A7:A9"/>
    <mergeCell ref="A19:A20"/>
    <mergeCell ref="B19:B20"/>
    <mergeCell ref="C19:C20"/>
    <mergeCell ref="D19:D20"/>
    <mergeCell ref="E19:E20"/>
    <mergeCell ref="F7:F9"/>
    <mergeCell ref="G8:J8"/>
    <mergeCell ref="F19:F20"/>
    <mergeCell ref="G19:G20"/>
    <mergeCell ref="H19:H20"/>
    <mergeCell ref="I19:I20"/>
    <mergeCell ref="J19:J20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2.75390625" style="0" customWidth="1"/>
    <col min="2" max="2" width="12.00390625" style="0" customWidth="1"/>
    <col min="3" max="3" width="11.375" style="0" customWidth="1"/>
    <col min="4" max="4" width="11.125" style="0" customWidth="1"/>
  </cols>
  <sheetData>
    <row r="1" spans="1:5" ht="12.75">
      <c r="A1" s="19" t="s">
        <v>326</v>
      </c>
      <c r="B1" s="19"/>
      <c r="C1" s="19"/>
      <c r="D1" s="19"/>
      <c r="E1" s="19"/>
    </row>
    <row r="2" spans="1:3" ht="24" customHeight="1">
      <c r="A2" s="118" t="s">
        <v>169</v>
      </c>
      <c r="B2" s="118"/>
      <c r="C2" s="118"/>
    </row>
    <row r="3" spans="1:3" ht="15.75" customHeight="1">
      <c r="A3" s="22"/>
      <c r="B3" s="22"/>
      <c r="C3" s="25" t="s">
        <v>89</v>
      </c>
    </row>
    <row r="4" spans="1:4" ht="25.5" customHeight="1">
      <c r="A4" s="17" t="s">
        <v>107</v>
      </c>
      <c r="B4" s="24" t="s">
        <v>164</v>
      </c>
      <c r="C4" s="24" t="s">
        <v>54</v>
      </c>
      <c r="D4" s="24" t="s">
        <v>288</v>
      </c>
    </row>
    <row r="5" spans="1:4" ht="26.25" customHeight="1">
      <c r="A5" s="31" t="s">
        <v>308</v>
      </c>
      <c r="B5" s="14"/>
      <c r="C5" s="14"/>
      <c r="D5" s="14">
        <v>58</v>
      </c>
    </row>
    <row r="6" spans="1:4" ht="26.25" customHeight="1">
      <c r="A6" s="31" t="s">
        <v>170</v>
      </c>
      <c r="B6" s="14">
        <v>882124</v>
      </c>
      <c r="C6" s="14"/>
      <c r="D6" s="14">
        <v>20</v>
      </c>
    </row>
    <row r="7" spans="1:4" ht="25.5" customHeight="1">
      <c r="A7" s="31" t="s">
        <v>171</v>
      </c>
      <c r="B7" s="14">
        <v>882115</v>
      </c>
      <c r="C7" s="14"/>
      <c r="D7" s="14"/>
    </row>
    <row r="8" spans="1:4" ht="25.5" customHeight="1">
      <c r="A8" s="31" t="s">
        <v>172</v>
      </c>
      <c r="B8" s="14">
        <v>882116</v>
      </c>
      <c r="C8" s="14"/>
      <c r="D8" s="14"/>
    </row>
    <row r="9" spans="1:4" ht="24.75" customHeight="1">
      <c r="A9" s="31" t="s">
        <v>173</v>
      </c>
      <c r="B9" s="14">
        <v>882202</v>
      </c>
      <c r="C9" s="14"/>
      <c r="D9" s="14"/>
    </row>
    <row r="10" spans="1:4" ht="26.25" customHeight="1">
      <c r="A10" s="31" t="s">
        <v>174</v>
      </c>
      <c r="B10" s="14">
        <v>882111</v>
      </c>
      <c r="C10" s="14">
        <v>1642</v>
      </c>
      <c r="D10" s="14">
        <v>1330</v>
      </c>
    </row>
    <row r="11" spans="1:4" ht="25.5" customHeight="1">
      <c r="A11" s="31" t="s">
        <v>175</v>
      </c>
      <c r="B11" s="14">
        <v>882113</v>
      </c>
      <c r="C11" s="14">
        <v>640</v>
      </c>
      <c r="D11" s="14">
        <v>813</v>
      </c>
    </row>
    <row r="12" spans="1:4" ht="24.75" customHeight="1">
      <c r="A12" s="31" t="s">
        <v>311</v>
      </c>
      <c r="B12" s="14">
        <v>882129</v>
      </c>
      <c r="C12" s="14"/>
      <c r="D12" s="14">
        <v>498</v>
      </c>
    </row>
    <row r="13" spans="1:4" ht="24.75" customHeight="1">
      <c r="A13" s="31" t="s">
        <v>176</v>
      </c>
      <c r="B13" s="14">
        <v>882112</v>
      </c>
      <c r="C13" s="14">
        <v>27</v>
      </c>
      <c r="D13" s="14">
        <v>27</v>
      </c>
    </row>
    <row r="14" spans="1:4" ht="25.5" customHeight="1">
      <c r="A14" s="31" t="s">
        <v>177</v>
      </c>
      <c r="B14" s="14">
        <v>882111</v>
      </c>
      <c r="C14" s="14">
        <v>234</v>
      </c>
      <c r="D14" s="14">
        <v>78</v>
      </c>
    </row>
    <row r="15" spans="1:4" ht="23.25" customHeight="1">
      <c r="A15" s="31" t="s">
        <v>309</v>
      </c>
      <c r="B15" s="14">
        <v>882122</v>
      </c>
      <c r="C15" s="14">
        <v>40</v>
      </c>
      <c r="D15" s="14">
        <v>40</v>
      </c>
    </row>
    <row r="16" spans="1:4" ht="24.75" customHeight="1">
      <c r="A16" s="31" t="s">
        <v>310</v>
      </c>
      <c r="B16" s="14">
        <v>882122</v>
      </c>
      <c r="C16" s="14">
        <v>105</v>
      </c>
      <c r="D16" s="14">
        <v>250</v>
      </c>
    </row>
    <row r="17" spans="1:4" ht="24" customHeight="1">
      <c r="A17" s="17" t="s">
        <v>178</v>
      </c>
      <c r="B17" s="14"/>
      <c r="C17" s="14">
        <f>SUM(C5:C16)</f>
        <v>2688</v>
      </c>
      <c r="D17" s="14">
        <f>SUM(D5:D16)</f>
        <v>3114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9.375" style="0" customWidth="1"/>
    <col min="3" max="3" width="11.375" style="0" customWidth="1"/>
    <col min="4" max="4" width="10.625" style="0" customWidth="1"/>
    <col min="5" max="5" width="10.25390625" style="0" customWidth="1"/>
  </cols>
  <sheetData>
    <row r="1" spans="1:5" ht="12.75">
      <c r="A1" s="102" t="s">
        <v>327</v>
      </c>
      <c r="B1" s="102"/>
      <c r="C1" s="102"/>
      <c r="D1" s="102"/>
      <c r="E1" s="102"/>
    </row>
    <row r="2" spans="1:3" ht="27" customHeight="1">
      <c r="A2" s="118" t="s">
        <v>179</v>
      </c>
      <c r="B2" s="118"/>
      <c r="C2" s="118"/>
    </row>
    <row r="3" spans="1:3" ht="12.75">
      <c r="A3" s="22"/>
      <c r="B3" s="22"/>
      <c r="C3" s="25" t="s">
        <v>89</v>
      </c>
    </row>
    <row r="4" spans="1:5" ht="14.25" customHeight="1">
      <c r="A4" s="120" t="s">
        <v>107</v>
      </c>
      <c r="B4" s="122" t="s">
        <v>54</v>
      </c>
      <c r="C4" s="122"/>
      <c r="D4" s="122" t="s">
        <v>288</v>
      </c>
      <c r="E4" s="122"/>
    </row>
    <row r="5" spans="1:5" ht="12.75">
      <c r="A5" s="121"/>
      <c r="B5" s="122" t="s">
        <v>180</v>
      </c>
      <c r="C5" s="119"/>
      <c r="D5" s="122"/>
      <c r="E5" s="119"/>
    </row>
    <row r="6" spans="1:5" ht="12.75">
      <c r="A6" s="14" t="s">
        <v>184</v>
      </c>
      <c r="B6" s="119"/>
      <c r="C6" s="119"/>
      <c r="D6" s="119"/>
      <c r="E6" s="119"/>
    </row>
    <row r="7" spans="1:5" ht="12.75">
      <c r="A7" s="21" t="s">
        <v>181</v>
      </c>
      <c r="B7" s="119"/>
      <c r="C7" s="119"/>
      <c r="D7" s="119"/>
      <c r="E7" s="119"/>
    </row>
    <row r="8" spans="1:5" ht="12.75">
      <c r="A8" s="92" t="s">
        <v>297</v>
      </c>
      <c r="B8" s="119"/>
      <c r="C8" s="119"/>
      <c r="D8" s="119">
        <v>2176</v>
      </c>
      <c r="E8" s="119"/>
    </row>
    <row r="9" spans="1:5" ht="12.75">
      <c r="A9" s="92" t="s">
        <v>312</v>
      </c>
      <c r="B9" s="119"/>
      <c r="C9" s="119"/>
      <c r="D9" s="119">
        <v>252</v>
      </c>
      <c r="E9" s="119"/>
    </row>
    <row r="10" spans="1:5" ht="12.75">
      <c r="A10" s="92" t="s">
        <v>313</v>
      </c>
      <c r="B10" s="119"/>
      <c r="C10" s="119"/>
      <c r="D10" s="119">
        <v>103</v>
      </c>
      <c r="E10" s="119"/>
    </row>
    <row r="11" spans="1:5" ht="12.75">
      <c r="A11" s="21" t="s">
        <v>182</v>
      </c>
      <c r="B11" s="119"/>
      <c r="C11" s="119"/>
      <c r="D11" s="119">
        <f>SUM(D8:D10)</f>
        <v>2531</v>
      </c>
      <c r="E11" s="119"/>
    </row>
    <row r="12" spans="2:3" ht="12.75">
      <c r="B12" s="117"/>
      <c r="C12" s="117"/>
    </row>
    <row r="13" spans="2:3" ht="12.75">
      <c r="B13" s="117"/>
      <c r="C13" s="117"/>
    </row>
    <row r="14" spans="2:3" ht="12.75">
      <c r="B14" s="117"/>
      <c r="C14" s="117"/>
    </row>
    <row r="15" spans="2:3" ht="12.75">
      <c r="B15" s="117"/>
      <c r="C15" s="117"/>
    </row>
    <row r="16" spans="2:3" ht="12.75">
      <c r="B16" s="117"/>
      <c r="C16" s="117"/>
    </row>
    <row r="17" spans="2:3" ht="12.75">
      <c r="B17" s="117"/>
      <c r="C17" s="117"/>
    </row>
    <row r="18" spans="2:3" ht="12.75">
      <c r="B18" s="117"/>
      <c r="C18" s="117"/>
    </row>
    <row r="19" spans="2:3" ht="12.75">
      <c r="B19" s="117"/>
      <c r="C19" s="117"/>
    </row>
    <row r="20" spans="2:3" ht="12.75">
      <c r="B20" s="117"/>
      <c r="C20" s="117"/>
    </row>
    <row r="21" spans="2:3" ht="12.75">
      <c r="B21" s="117"/>
      <c r="C21" s="117"/>
    </row>
    <row r="22" spans="2:3" ht="12.75">
      <c r="B22" s="117"/>
      <c r="C22" s="117"/>
    </row>
    <row r="23" spans="2:3" ht="12.75">
      <c r="B23" s="117"/>
      <c r="C23" s="117"/>
    </row>
    <row r="24" spans="2:3" ht="12.75">
      <c r="B24" s="117"/>
      <c r="C24" s="117"/>
    </row>
    <row r="25" spans="2:3" ht="12.75">
      <c r="B25" s="117"/>
      <c r="C25" s="117"/>
    </row>
    <row r="26" spans="2:3" ht="12.75">
      <c r="B26" s="117"/>
      <c r="C26" s="117"/>
    </row>
    <row r="27" spans="2:3" ht="12.75">
      <c r="B27" s="117"/>
      <c r="C27" s="117"/>
    </row>
    <row r="28" spans="2:3" ht="12.75">
      <c r="B28" s="117"/>
      <c r="C28" s="117"/>
    </row>
    <row r="29" spans="2:3" ht="12.75">
      <c r="B29" s="117"/>
      <c r="C29" s="117"/>
    </row>
    <row r="30" spans="2:3" ht="12.75">
      <c r="B30" s="117"/>
      <c r="C30" s="117"/>
    </row>
    <row r="31" spans="2:3" ht="12.75">
      <c r="B31" s="117"/>
      <c r="C31" s="117"/>
    </row>
    <row r="32" spans="2:3" ht="12.75">
      <c r="B32" s="117"/>
      <c r="C32" s="117"/>
    </row>
  </sheetData>
  <sheetProtection/>
  <mergeCells count="40">
    <mergeCell ref="D8:E8"/>
    <mergeCell ref="A1:E1"/>
    <mergeCell ref="A2:C2"/>
    <mergeCell ref="B4:C4"/>
    <mergeCell ref="B5:C5"/>
    <mergeCell ref="B6:C6"/>
    <mergeCell ref="B7:C7"/>
    <mergeCell ref="D4:E4"/>
    <mergeCell ref="D5:E5"/>
    <mergeCell ref="D6:E6"/>
    <mergeCell ref="D7:E7"/>
    <mergeCell ref="B27:C27"/>
    <mergeCell ref="B16:C16"/>
    <mergeCell ref="B17:C17"/>
    <mergeCell ref="B18:C18"/>
    <mergeCell ref="B19:C19"/>
    <mergeCell ref="B8:C8"/>
    <mergeCell ref="B11:C11"/>
    <mergeCell ref="B12:C12"/>
    <mergeCell ref="B13:C13"/>
    <mergeCell ref="B32:C32"/>
    <mergeCell ref="A4:A5"/>
    <mergeCell ref="B22:C22"/>
    <mergeCell ref="B23:C23"/>
    <mergeCell ref="B24:C24"/>
    <mergeCell ref="B25:C25"/>
    <mergeCell ref="B28:C28"/>
    <mergeCell ref="B29:C29"/>
    <mergeCell ref="B14:C14"/>
    <mergeCell ref="B15:C15"/>
    <mergeCell ref="B30:C30"/>
    <mergeCell ref="B31:C31"/>
    <mergeCell ref="D11:E11"/>
    <mergeCell ref="D9:E9"/>
    <mergeCell ref="D10:E10"/>
    <mergeCell ref="B20:C20"/>
    <mergeCell ref="B21:C21"/>
    <mergeCell ref="B9:C9"/>
    <mergeCell ref="B10:C10"/>
    <mergeCell ref="B26:C26"/>
  </mergeCells>
  <printOptions/>
  <pageMargins left="0.7" right="0.7" top="0.75" bottom="0.75" header="0.3" footer="0.3"/>
  <pageSetup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1"/>
    </sheetView>
  </sheetViews>
  <sheetFormatPr defaultColWidth="9.00390625" defaultRowHeight="12.75"/>
  <cols>
    <col min="1" max="1" width="39.125" style="0" customWidth="1"/>
    <col min="4" max="4" width="10.125" style="0" customWidth="1"/>
    <col min="5" max="5" width="10.375" style="0" customWidth="1"/>
  </cols>
  <sheetData>
    <row r="1" spans="1:5" ht="12.75">
      <c r="A1" s="102" t="s">
        <v>328</v>
      </c>
      <c r="B1" s="102"/>
      <c r="C1" s="102"/>
      <c r="D1" s="102"/>
      <c r="E1" s="102"/>
    </row>
    <row r="2" spans="1:3" ht="25.5" customHeight="1">
      <c r="A2" s="118" t="s">
        <v>183</v>
      </c>
      <c r="B2" s="118"/>
      <c r="C2" s="118"/>
    </row>
    <row r="3" spans="1:5" ht="24.75" customHeight="1">
      <c r="A3" s="17" t="s">
        <v>107</v>
      </c>
      <c r="B3" s="112" t="s">
        <v>54</v>
      </c>
      <c r="C3" s="112"/>
      <c r="D3" s="112" t="s">
        <v>288</v>
      </c>
      <c r="E3" s="112"/>
    </row>
    <row r="4" spans="1:5" ht="12.75">
      <c r="A4" s="14" t="s">
        <v>314</v>
      </c>
      <c r="B4" s="119"/>
      <c r="C4" s="119"/>
      <c r="D4" s="119">
        <v>151</v>
      </c>
      <c r="E4" s="119"/>
    </row>
    <row r="5" spans="1:5" ht="12.75">
      <c r="A5" s="14" t="s">
        <v>185</v>
      </c>
      <c r="B5" s="119"/>
      <c r="C5" s="119"/>
      <c r="D5" s="119"/>
      <c r="E5" s="119"/>
    </row>
    <row r="6" spans="1:5" ht="12.75">
      <c r="A6" s="21" t="s">
        <v>186</v>
      </c>
      <c r="B6" s="119">
        <f>SUM(B4:B5)</f>
        <v>0</v>
      </c>
      <c r="C6" s="119"/>
      <c r="D6" s="119">
        <f>SUM(D4:D5)</f>
        <v>151</v>
      </c>
      <c r="E6" s="119"/>
    </row>
    <row r="7" spans="2:3" ht="12.75">
      <c r="B7" s="117"/>
      <c r="C7" s="117"/>
    </row>
    <row r="8" spans="2:3" ht="12.75">
      <c r="B8" s="117"/>
      <c r="C8" s="117"/>
    </row>
    <row r="9" spans="2:3" ht="12.75">
      <c r="B9" s="117"/>
      <c r="C9" s="117"/>
    </row>
    <row r="10" spans="2:3" ht="12.75">
      <c r="B10" s="117"/>
      <c r="C10" s="117"/>
    </row>
    <row r="11" spans="2:3" ht="12.75">
      <c r="B11" s="117"/>
      <c r="C11" s="117"/>
    </row>
    <row r="12" spans="2:3" ht="12.75">
      <c r="B12" s="117"/>
      <c r="C12" s="117"/>
    </row>
    <row r="13" spans="2:3" ht="12.75">
      <c r="B13" s="117"/>
      <c r="C13" s="117"/>
    </row>
    <row r="14" spans="2:3" ht="12.75">
      <c r="B14" s="117"/>
      <c r="C14" s="117"/>
    </row>
    <row r="15" spans="2:3" ht="12.75">
      <c r="B15" s="117"/>
      <c r="C15" s="117"/>
    </row>
    <row r="16" spans="2:3" ht="12.75">
      <c r="B16" s="117"/>
      <c r="C16" s="117"/>
    </row>
    <row r="17" spans="2:3" ht="12.75">
      <c r="B17" s="117"/>
      <c r="C17" s="117"/>
    </row>
    <row r="18" spans="2:3" ht="12.75">
      <c r="B18" s="117"/>
      <c r="C18" s="117"/>
    </row>
    <row r="19" spans="2:3" ht="12.75">
      <c r="B19" s="117"/>
      <c r="C19" s="117"/>
    </row>
    <row r="20" spans="2:3" ht="12.75">
      <c r="B20" s="117"/>
      <c r="C20" s="117"/>
    </row>
  </sheetData>
  <sheetProtection/>
  <mergeCells count="24">
    <mergeCell ref="A1:E1"/>
    <mergeCell ref="D3:E3"/>
    <mergeCell ref="D4:E4"/>
    <mergeCell ref="D5:E5"/>
    <mergeCell ref="D6:E6"/>
    <mergeCell ref="B18:C18"/>
    <mergeCell ref="A2:C2"/>
    <mergeCell ref="B3:C3"/>
    <mergeCell ref="B4:C4"/>
    <mergeCell ref="B5:C5"/>
    <mergeCell ref="B6:C6"/>
    <mergeCell ref="B16:C16"/>
    <mergeCell ref="B17:C17"/>
    <mergeCell ref="B7:C7"/>
    <mergeCell ref="B8:C8"/>
    <mergeCell ref="B9:C9"/>
    <mergeCell ref="B10:C10"/>
    <mergeCell ref="B11:C11"/>
    <mergeCell ref="B19:C19"/>
    <mergeCell ref="B20:C20"/>
    <mergeCell ref="B12:C12"/>
    <mergeCell ref="B13:C13"/>
    <mergeCell ref="B14:C14"/>
    <mergeCell ref="B15:C15"/>
  </mergeCells>
  <printOptions/>
  <pageMargins left="0.7" right="0.7" top="0.75" bottom="0.75" header="0.3" footer="0.3"/>
  <pageSetup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5.625" style="0" customWidth="1"/>
    <col min="2" max="2" width="18.125" style="0" customWidth="1"/>
    <col min="3" max="3" width="18.375" style="0" customWidth="1"/>
  </cols>
  <sheetData>
    <row r="1" spans="1:5" ht="12.75">
      <c r="A1" s="102" t="s">
        <v>329</v>
      </c>
      <c r="B1" s="102"/>
      <c r="C1" s="102"/>
      <c r="D1" s="102"/>
      <c r="E1" s="102"/>
    </row>
    <row r="2" spans="1:3" ht="25.5" customHeight="1">
      <c r="A2" s="123" t="s">
        <v>187</v>
      </c>
      <c r="B2" s="123"/>
      <c r="C2" s="123"/>
    </row>
    <row r="3" ht="12.75">
      <c r="C3" s="19" t="s">
        <v>89</v>
      </c>
    </row>
    <row r="4" spans="1:3" ht="12.75">
      <c r="A4" s="112" t="s">
        <v>107</v>
      </c>
      <c r="B4" s="124" t="s">
        <v>54</v>
      </c>
      <c r="C4" s="124"/>
    </row>
    <row r="5" spans="1:3" ht="12.75">
      <c r="A5" s="112"/>
      <c r="B5" s="124" t="s">
        <v>180</v>
      </c>
      <c r="C5" s="124"/>
    </row>
    <row r="6" spans="1:3" ht="12.75">
      <c r="A6" s="112"/>
      <c r="B6" s="32" t="s">
        <v>188</v>
      </c>
      <c r="C6" s="32" t="s">
        <v>189</v>
      </c>
    </row>
    <row r="7" spans="1:3" ht="26.25" customHeight="1">
      <c r="A7" s="13"/>
      <c r="B7" s="14"/>
      <c r="C7" s="14"/>
    </row>
    <row r="8" spans="1:3" ht="25.5" customHeight="1">
      <c r="A8" s="33" t="s">
        <v>190</v>
      </c>
      <c r="B8" s="21"/>
      <c r="C8" s="21"/>
    </row>
  </sheetData>
  <sheetProtection/>
  <mergeCells count="5">
    <mergeCell ref="A2:C2"/>
    <mergeCell ref="B4:C4"/>
    <mergeCell ref="B5:C5"/>
    <mergeCell ref="A4:A6"/>
    <mergeCell ref="A1:E1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5"/>
  <sheetViews>
    <sheetView zoomScaleSheetLayoutView="100" zoomScalePageLayoutView="0" workbookViewId="0" topLeftCell="A13">
      <selection activeCell="D2" sqref="D2:O2"/>
    </sheetView>
  </sheetViews>
  <sheetFormatPr defaultColWidth="9.00390625" defaultRowHeight="12.75"/>
  <sheetData>
    <row r="1" spans="13:18" ht="12.75">
      <c r="M1" s="117" t="s">
        <v>285</v>
      </c>
      <c r="N1" s="117"/>
      <c r="O1" s="117"/>
      <c r="P1" s="117"/>
      <c r="Q1" s="117"/>
      <c r="R1" s="117"/>
    </row>
    <row r="2" spans="4:16" ht="15.75">
      <c r="D2" s="125" t="s">
        <v>235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t="s">
        <v>236</v>
      </c>
    </row>
    <row r="3" ht="13.5" thickBot="1"/>
    <row r="4" spans="1:18" ht="39" thickBot="1">
      <c r="A4" s="35" t="s">
        <v>237</v>
      </c>
      <c r="B4" s="35" t="s">
        <v>238</v>
      </c>
      <c r="C4" s="35" t="s">
        <v>239</v>
      </c>
      <c r="D4" s="36" t="s">
        <v>191</v>
      </c>
      <c r="E4" s="37" t="s">
        <v>240</v>
      </c>
      <c r="F4" s="38" t="s">
        <v>192</v>
      </c>
      <c r="G4" s="38" t="s">
        <v>193</v>
      </c>
      <c r="H4" s="39" t="s">
        <v>194</v>
      </c>
      <c r="I4" s="38" t="s">
        <v>195</v>
      </c>
      <c r="J4" s="40" t="s">
        <v>196</v>
      </c>
      <c r="K4" s="41" t="s">
        <v>197</v>
      </c>
      <c r="L4" s="42" t="s">
        <v>198</v>
      </c>
      <c r="M4" s="41" t="s">
        <v>199</v>
      </c>
      <c r="N4" s="41" t="s">
        <v>200</v>
      </c>
      <c r="O4" s="41" t="s">
        <v>201</v>
      </c>
      <c r="P4" s="41" t="s">
        <v>202</v>
      </c>
      <c r="Q4" s="41" t="s">
        <v>203</v>
      </c>
      <c r="R4" s="43"/>
    </row>
    <row r="5" spans="1:18" ht="12.75">
      <c r="A5" s="44"/>
      <c r="B5" s="44">
        <v>1</v>
      </c>
      <c r="C5" s="44"/>
      <c r="D5" s="45" t="s">
        <v>241</v>
      </c>
      <c r="E5" s="46">
        <v>1608</v>
      </c>
      <c r="F5" s="47">
        <f>E5*0.1</f>
        <v>160.8</v>
      </c>
      <c r="G5" s="47">
        <f>E5*0.095</f>
        <v>152.76</v>
      </c>
      <c r="H5" s="47">
        <f>E5*0.1</f>
        <v>160.8</v>
      </c>
      <c r="I5" s="47">
        <f>E5*0.09</f>
        <v>144.72</v>
      </c>
      <c r="J5" s="47">
        <f>E5*0.09</f>
        <v>144.72</v>
      </c>
      <c r="K5" s="47">
        <f>E5*0.085</f>
        <v>136.68</v>
      </c>
      <c r="L5" s="47">
        <f>E5*0.08</f>
        <v>128.64000000000001</v>
      </c>
      <c r="M5" s="47">
        <f>E5*0.027</f>
        <v>43.416</v>
      </c>
      <c r="N5" s="47">
        <f>E5*0.093</f>
        <v>149.544</v>
      </c>
      <c r="O5" s="47">
        <f>E5*0.1</f>
        <v>160.8</v>
      </c>
      <c r="P5" s="47">
        <f>E5*0.1</f>
        <v>160.8</v>
      </c>
      <c r="Q5" s="47"/>
      <c r="R5" s="48">
        <f>SUM(F5:Q5)</f>
        <v>1543.68</v>
      </c>
    </row>
    <row r="6" spans="1:18" ht="12.75">
      <c r="A6" s="49"/>
      <c r="B6" s="49"/>
      <c r="C6" s="49">
        <v>1</v>
      </c>
      <c r="D6" s="50" t="s">
        <v>242</v>
      </c>
      <c r="E6" s="51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48"/>
    </row>
    <row r="7" spans="1:18" ht="12.75">
      <c r="A7" s="49"/>
      <c r="B7" s="49"/>
      <c r="C7" s="49">
        <v>2</v>
      </c>
      <c r="D7" s="50" t="s">
        <v>243</v>
      </c>
      <c r="E7" s="53">
        <v>64</v>
      </c>
      <c r="F7" s="54">
        <f>E7*0.1</f>
        <v>6.4</v>
      </c>
      <c r="G7" s="54">
        <f>E7*0.04</f>
        <v>2.56</v>
      </c>
      <c r="H7" s="54">
        <f>E7*0.18</f>
        <v>11.52</v>
      </c>
      <c r="I7" s="54">
        <f>E7*0.06</f>
        <v>3.84</v>
      </c>
      <c r="J7" s="54">
        <f>E7*0.18</f>
        <v>11.52</v>
      </c>
      <c r="K7" s="54">
        <f>E7*0.04</f>
        <v>2.56</v>
      </c>
      <c r="L7" s="54">
        <f>E7*0.04</f>
        <v>2.56</v>
      </c>
      <c r="M7" s="54">
        <f>E7*0.02</f>
        <v>1.28</v>
      </c>
      <c r="N7" s="54">
        <f>E7*0.14</f>
        <v>8.96</v>
      </c>
      <c r="O7" s="54">
        <f>E7*0.04</f>
        <v>2.56</v>
      </c>
      <c r="P7" s="54">
        <f>E7*0.04</f>
        <v>2.56</v>
      </c>
      <c r="Q7" s="54">
        <f>E7*0.12</f>
        <v>7.68</v>
      </c>
      <c r="R7" s="48">
        <f aca="true" t="shared" si="0" ref="R7:R32">SUM(F7:Q7)</f>
        <v>64.00000000000001</v>
      </c>
    </row>
    <row r="8" spans="1:18" ht="12.75">
      <c r="A8" s="49"/>
      <c r="B8" s="49"/>
      <c r="C8" s="49">
        <v>3</v>
      </c>
      <c r="D8" s="50" t="s">
        <v>244</v>
      </c>
      <c r="E8" s="53">
        <v>150</v>
      </c>
      <c r="F8" s="54">
        <f>E8*0.12</f>
        <v>18</v>
      </c>
      <c r="G8" s="54">
        <f>E8*0.09</f>
        <v>13.5</v>
      </c>
      <c r="H8" s="54">
        <f>E8*0.09</f>
        <v>13.5</v>
      </c>
      <c r="I8" s="54">
        <f>E8*0.09</f>
        <v>13.5</v>
      </c>
      <c r="J8" s="54">
        <f>E8*0.08</f>
        <v>12</v>
      </c>
      <c r="K8" s="54">
        <f>E8*0.08</f>
        <v>12</v>
      </c>
      <c r="L8" s="54">
        <f>E8*0.08</f>
        <v>12</v>
      </c>
      <c r="M8" s="54">
        <f>E8*0.08</f>
        <v>12</v>
      </c>
      <c r="N8" s="54">
        <f>E8*0.08</f>
        <v>12</v>
      </c>
      <c r="O8" s="54">
        <f>E8*0.08</f>
        <v>12</v>
      </c>
      <c r="P8" s="54">
        <f>E8*0.07</f>
        <v>10.500000000000002</v>
      </c>
      <c r="Q8" s="54">
        <f>E8*0.06</f>
        <v>9</v>
      </c>
      <c r="R8" s="48">
        <f t="shared" si="0"/>
        <v>150</v>
      </c>
    </row>
    <row r="9" spans="1:18" ht="12.75">
      <c r="A9" s="49"/>
      <c r="B9" s="49"/>
      <c r="C9" s="49">
        <v>4</v>
      </c>
      <c r="D9" s="50" t="s">
        <v>245</v>
      </c>
      <c r="E9" s="53"/>
      <c r="F9" s="54">
        <f>E9*0.065</f>
        <v>0</v>
      </c>
      <c r="G9" s="54">
        <f>E9*0.065</f>
        <v>0</v>
      </c>
      <c r="H9" s="54">
        <f>E9*0.13</f>
        <v>0</v>
      </c>
      <c r="I9" s="54">
        <f>E9*0.065</f>
        <v>0</v>
      </c>
      <c r="J9" s="54">
        <f>E9*0.065</f>
        <v>0</v>
      </c>
      <c r="K9" s="54">
        <f>E9*0.13</f>
        <v>0</v>
      </c>
      <c r="L9" s="54">
        <f>E9*0.065</f>
        <v>0</v>
      </c>
      <c r="M9" s="54">
        <f>E9*0.065</f>
        <v>0</v>
      </c>
      <c r="N9" s="54">
        <f>E9*0.11</f>
        <v>0</v>
      </c>
      <c r="O9" s="54">
        <f>E9*0.065</f>
        <v>0</v>
      </c>
      <c r="P9" s="54">
        <f>E9*0.065</f>
        <v>0</v>
      </c>
      <c r="Q9" s="54">
        <f>E9*0.11</f>
        <v>0</v>
      </c>
      <c r="R9" s="48">
        <f t="shared" si="0"/>
        <v>0</v>
      </c>
    </row>
    <row r="10" spans="1:18" ht="13.5" thickBot="1">
      <c r="A10" s="49"/>
      <c r="B10" s="49">
        <v>2</v>
      </c>
      <c r="C10" s="49"/>
      <c r="D10" s="55" t="s">
        <v>246</v>
      </c>
      <c r="E10" s="56">
        <f>E7+E8+E9</f>
        <v>214</v>
      </c>
      <c r="F10" s="57">
        <f>E10*0.11</f>
        <v>23.54</v>
      </c>
      <c r="G10" s="57">
        <f>E10*0.073</f>
        <v>15.622</v>
      </c>
      <c r="H10" s="57">
        <f>E10*0.104</f>
        <v>22.256</v>
      </c>
      <c r="I10" s="57">
        <f>E10*0.078</f>
        <v>16.692</v>
      </c>
      <c r="J10" s="57">
        <f>E10*0.102</f>
        <v>21.828</v>
      </c>
      <c r="K10" s="57">
        <f>E10*0.076</f>
        <v>16.264</v>
      </c>
      <c r="L10" s="57">
        <f>E10*0.073</f>
        <v>15.622</v>
      </c>
      <c r="M10" s="57">
        <f>E10*0.07</f>
        <v>14.980000000000002</v>
      </c>
      <c r="N10" s="57">
        <f>E10*0.095</f>
        <v>20.330000000000002</v>
      </c>
      <c r="O10" s="57">
        <f>E10*0.073</f>
        <v>15.622</v>
      </c>
      <c r="P10" s="57">
        <f>E10*0.065</f>
        <v>13.91</v>
      </c>
      <c r="Q10" s="57">
        <f>E10*0.081</f>
        <v>17.334</v>
      </c>
      <c r="R10" s="48">
        <f t="shared" si="0"/>
        <v>214.00000000000003</v>
      </c>
    </row>
    <row r="11" spans="1:18" ht="13.5" thickBot="1">
      <c r="A11" s="58">
        <v>1</v>
      </c>
      <c r="B11" s="58"/>
      <c r="C11" s="58"/>
      <c r="D11" s="59" t="s">
        <v>247</v>
      </c>
      <c r="E11" s="60">
        <f aca="true" t="shared" si="1" ref="E11:Q11">E$6+E$11</f>
        <v>1822</v>
      </c>
      <c r="F11" s="60">
        <f t="shared" si="1"/>
        <v>184.34</v>
      </c>
      <c r="G11" s="60">
        <f t="shared" si="1"/>
        <v>168.382</v>
      </c>
      <c r="H11" s="60">
        <f t="shared" si="1"/>
        <v>183.056</v>
      </c>
      <c r="I11" s="60">
        <f t="shared" si="1"/>
        <v>161.412</v>
      </c>
      <c r="J11" s="60">
        <f t="shared" si="1"/>
        <v>166.548</v>
      </c>
      <c r="K11" s="60">
        <f t="shared" si="1"/>
        <v>152.94400000000002</v>
      </c>
      <c r="L11" s="60">
        <f t="shared" si="1"/>
        <v>144.262</v>
      </c>
      <c r="M11" s="60">
        <f t="shared" si="1"/>
        <v>58.396</v>
      </c>
      <c r="N11" s="60">
        <f t="shared" si="1"/>
        <v>169.87400000000002</v>
      </c>
      <c r="O11" s="60">
        <f t="shared" si="1"/>
        <v>176.42200000000003</v>
      </c>
      <c r="P11" s="60">
        <f t="shared" si="1"/>
        <v>174.71</v>
      </c>
      <c r="Q11" s="60">
        <f t="shared" si="1"/>
        <v>17.334</v>
      </c>
      <c r="R11" s="61">
        <f t="shared" si="0"/>
        <v>1757.68</v>
      </c>
    </row>
    <row r="12" spans="1:18" ht="12.75">
      <c r="A12" s="49"/>
      <c r="B12" s="49">
        <v>1</v>
      </c>
      <c r="C12" s="49"/>
      <c r="D12" s="45" t="s">
        <v>248</v>
      </c>
      <c r="E12" s="46">
        <v>12056</v>
      </c>
      <c r="F12" s="47">
        <f>E12*0.118</f>
        <v>1422.608</v>
      </c>
      <c r="G12" s="47">
        <f>E12*0.083</f>
        <v>1000.648</v>
      </c>
      <c r="H12" s="47">
        <f>E12*0.083</f>
        <v>1000.648</v>
      </c>
      <c r="I12" s="47">
        <f>E12*0.083</f>
        <v>1000.648</v>
      </c>
      <c r="J12" s="47">
        <f>E12*0.083</f>
        <v>1000.648</v>
      </c>
      <c r="K12" s="47">
        <f>E12*0.083</f>
        <v>1000.648</v>
      </c>
      <c r="L12" s="47">
        <f>E12*0.083</f>
        <v>1000.648</v>
      </c>
      <c r="M12" s="47">
        <f>E12*0.082</f>
        <v>988.5920000000001</v>
      </c>
      <c r="N12" s="47">
        <f>E12*0.079</f>
        <v>952.424</v>
      </c>
      <c r="O12" s="47">
        <f>E12*0.079</f>
        <v>952.424</v>
      </c>
      <c r="P12" s="47">
        <f>E12*0.079</f>
        <v>952.424</v>
      </c>
      <c r="Q12" s="47">
        <f>E12*0.065</f>
        <v>783.64</v>
      </c>
      <c r="R12" s="48">
        <f t="shared" si="0"/>
        <v>12055.999999999996</v>
      </c>
    </row>
    <row r="13" spans="1:18" ht="12.75">
      <c r="A13" s="49"/>
      <c r="B13" s="49">
        <v>2</v>
      </c>
      <c r="C13" s="49"/>
      <c r="D13" s="50" t="s">
        <v>249</v>
      </c>
      <c r="E13" s="53"/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48">
        <f t="shared" si="0"/>
        <v>0</v>
      </c>
    </row>
    <row r="14" spans="1:18" ht="12.75">
      <c r="A14" s="49"/>
      <c r="B14" s="49">
        <v>3</v>
      </c>
      <c r="C14" s="49"/>
      <c r="D14" s="50" t="s">
        <v>250</v>
      </c>
      <c r="E14" s="51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48">
        <f t="shared" si="0"/>
        <v>0</v>
      </c>
    </row>
    <row r="15" spans="1:18" ht="12.75">
      <c r="A15" s="49"/>
      <c r="B15" s="49">
        <v>4</v>
      </c>
      <c r="C15" s="49"/>
      <c r="D15" s="50" t="s">
        <v>251</v>
      </c>
      <c r="E15" s="62"/>
      <c r="F15" s="54">
        <f>E15*0.083</f>
        <v>0</v>
      </c>
      <c r="G15" s="54">
        <f>E15*0.083</f>
        <v>0</v>
      </c>
      <c r="H15" s="54">
        <f>E15*0.083</f>
        <v>0</v>
      </c>
      <c r="I15" s="54">
        <f>E15*0.083</f>
        <v>0</v>
      </c>
      <c r="J15" s="54">
        <f>E15*0.083</f>
        <v>0</v>
      </c>
      <c r="K15" s="54">
        <f>E15*0.083</f>
        <v>0</v>
      </c>
      <c r="L15" s="54">
        <f>E15*0.083</f>
        <v>0</v>
      </c>
      <c r="M15" s="54">
        <f>E15*0.083</f>
        <v>0</v>
      </c>
      <c r="N15" s="54">
        <f>E15*0.083</f>
        <v>0</v>
      </c>
      <c r="O15" s="54">
        <f>E15*0.083</f>
        <v>0</v>
      </c>
      <c r="P15" s="54">
        <f>E15*0.083</f>
        <v>0</v>
      </c>
      <c r="Q15" s="54">
        <f>E15*0.087</f>
        <v>0</v>
      </c>
      <c r="R15" s="48">
        <f t="shared" si="0"/>
        <v>0</v>
      </c>
    </row>
    <row r="16" spans="1:18" ht="13.5" thickBot="1">
      <c r="A16" s="49"/>
      <c r="B16" s="49">
        <v>5</v>
      </c>
      <c r="C16" s="49"/>
      <c r="D16" s="55" t="s">
        <v>252</v>
      </c>
      <c r="E16" s="63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48">
        <f t="shared" si="0"/>
        <v>0</v>
      </c>
    </row>
    <row r="17" spans="1:18" ht="13.5" thickBot="1">
      <c r="A17" s="58">
        <v>2</v>
      </c>
      <c r="B17" s="65"/>
      <c r="C17" s="65"/>
      <c r="D17" s="59" t="s">
        <v>253</v>
      </c>
      <c r="E17" s="60">
        <f>SUM(E12:E16)</f>
        <v>12056</v>
      </c>
      <c r="F17" s="66">
        <f aca="true" t="shared" si="2" ref="F17:Q17">SUM(F12:F16)</f>
        <v>1422.608</v>
      </c>
      <c r="G17" s="66">
        <f t="shared" si="2"/>
        <v>1000.648</v>
      </c>
      <c r="H17" s="66">
        <f t="shared" si="2"/>
        <v>1000.648</v>
      </c>
      <c r="I17" s="66">
        <f t="shared" si="2"/>
        <v>1000.648</v>
      </c>
      <c r="J17" s="66">
        <f t="shared" si="2"/>
        <v>1000.648</v>
      </c>
      <c r="K17" s="66">
        <f t="shared" si="2"/>
        <v>1000.648</v>
      </c>
      <c r="L17" s="66">
        <f t="shared" si="2"/>
        <v>1000.648</v>
      </c>
      <c r="M17" s="66">
        <f t="shared" si="2"/>
        <v>988.5920000000001</v>
      </c>
      <c r="N17" s="66">
        <f t="shared" si="2"/>
        <v>952.424</v>
      </c>
      <c r="O17" s="66">
        <f t="shared" si="2"/>
        <v>952.424</v>
      </c>
      <c r="P17" s="66">
        <f t="shared" si="2"/>
        <v>952.424</v>
      </c>
      <c r="Q17" s="66">
        <f t="shared" si="2"/>
        <v>783.64</v>
      </c>
      <c r="R17" s="48">
        <f t="shared" si="0"/>
        <v>12055.999999999996</v>
      </c>
    </row>
    <row r="18" spans="1:18" ht="12.75">
      <c r="A18" s="49"/>
      <c r="B18" s="49">
        <v>1</v>
      </c>
      <c r="C18" s="49"/>
      <c r="D18" s="45" t="s">
        <v>254</v>
      </c>
      <c r="E18" s="67">
        <v>0</v>
      </c>
      <c r="F18" s="47">
        <v>0</v>
      </c>
      <c r="G18" s="68">
        <v>0</v>
      </c>
      <c r="H18" s="68">
        <v>0</v>
      </c>
      <c r="I18" s="68">
        <v>0</v>
      </c>
      <c r="J18" s="68">
        <v>0</v>
      </c>
      <c r="K18" s="69">
        <v>0</v>
      </c>
      <c r="L18" s="47"/>
      <c r="M18" s="69">
        <v>0</v>
      </c>
      <c r="N18" s="69">
        <v>0</v>
      </c>
      <c r="O18" s="69">
        <v>0</v>
      </c>
      <c r="P18" s="69">
        <v>0</v>
      </c>
      <c r="Q18" s="69"/>
      <c r="R18" s="48">
        <f t="shared" si="0"/>
        <v>0</v>
      </c>
    </row>
    <row r="19" spans="1:18" ht="13.5" thickBot="1">
      <c r="A19" s="49"/>
      <c r="B19" s="49">
        <v>2</v>
      </c>
      <c r="C19" s="49"/>
      <c r="D19" s="55" t="s">
        <v>255</v>
      </c>
      <c r="E19" s="70"/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/>
      <c r="M19" s="64">
        <v>0</v>
      </c>
      <c r="N19" s="64">
        <v>0</v>
      </c>
      <c r="O19" s="64">
        <v>0</v>
      </c>
      <c r="P19" s="64">
        <v>0</v>
      </c>
      <c r="Q19" s="64"/>
      <c r="R19" s="48">
        <f t="shared" si="0"/>
        <v>0</v>
      </c>
    </row>
    <row r="20" spans="1:18" ht="13.5" thickBot="1">
      <c r="A20" s="58">
        <v>3</v>
      </c>
      <c r="B20" s="58"/>
      <c r="C20" s="58"/>
      <c r="D20" s="59" t="s">
        <v>256</v>
      </c>
      <c r="E20" s="60">
        <f aca="true" t="shared" si="3" ref="E20:Q20">SUM(E18:E19)</f>
        <v>0</v>
      </c>
      <c r="F20" s="71">
        <f t="shared" si="3"/>
        <v>0</v>
      </c>
      <c r="G20" s="66">
        <f t="shared" si="3"/>
        <v>0</v>
      </c>
      <c r="H20" s="66">
        <f t="shared" si="3"/>
        <v>0</v>
      </c>
      <c r="I20" s="66">
        <f t="shared" si="3"/>
        <v>0</v>
      </c>
      <c r="J20" s="66">
        <f t="shared" si="3"/>
        <v>0</v>
      </c>
      <c r="K20" s="66">
        <f t="shared" si="3"/>
        <v>0</v>
      </c>
      <c r="L20" s="66">
        <f t="shared" si="3"/>
        <v>0</v>
      </c>
      <c r="M20" s="66">
        <f t="shared" si="3"/>
        <v>0</v>
      </c>
      <c r="N20" s="66">
        <f t="shared" si="3"/>
        <v>0</v>
      </c>
      <c r="O20" s="66">
        <f t="shared" si="3"/>
        <v>0</v>
      </c>
      <c r="P20" s="66">
        <f t="shared" si="3"/>
        <v>0</v>
      </c>
      <c r="Q20" s="66">
        <f t="shared" si="3"/>
        <v>0</v>
      </c>
      <c r="R20" s="61">
        <f t="shared" si="0"/>
        <v>0</v>
      </c>
    </row>
    <row r="21" spans="1:18" ht="12.75">
      <c r="A21" s="49"/>
      <c r="B21" s="49">
        <v>1</v>
      </c>
      <c r="C21" s="49"/>
      <c r="D21" s="45" t="s">
        <v>257</v>
      </c>
      <c r="E21" s="67">
        <v>943</v>
      </c>
      <c r="F21" s="47">
        <f>E21*0</f>
        <v>0</v>
      </c>
      <c r="G21" s="68">
        <f>E21*0.3</f>
        <v>282.9</v>
      </c>
      <c r="H21" s="72">
        <f>E21*0</f>
        <v>0</v>
      </c>
      <c r="I21" s="68">
        <f>E21*0.44</f>
        <v>414.92</v>
      </c>
      <c r="J21" s="68">
        <f>E21*0.006</f>
        <v>5.658</v>
      </c>
      <c r="K21" s="69">
        <f>E21*0.006</f>
        <v>5.658</v>
      </c>
      <c r="L21" s="68">
        <f>E21*0.006</f>
        <v>5.658</v>
      </c>
      <c r="M21" s="69">
        <f>E21*0.077</f>
        <v>72.611</v>
      </c>
      <c r="N21" s="69">
        <f>E21*0.006</f>
        <v>5.658</v>
      </c>
      <c r="O21" s="69">
        <f>E21*0.006</f>
        <v>5.658</v>
      </c>
      <c r="P21" s="69">
        <f>E21*0.146</f>
        <v>137.678</v>
      </c>
      <c r="Q21" s="69">
        <f>E21*0.007</f>
        <v>6.601</v>
      </c>
      <c r="R21" s="48">
        <f t="shared" si="0"/>
        <v>943</v>
      </c>
    </row>
    <row r="22" spans="1:18" ht="13.5" thickBot="1">
      <c r="A22" s="49"/>
      <c r="B22" s="49">
        <v>2</v>
      </c>
      <c r="C22" s="49"/>
      <c r="D22" s="55" t="s">
        <v>258</v>
      </c>
      <c r="E22" s="56"/>
      <c r="F22" s="73">
        <f>E22*0</f>
        <v>0</v>
      </c>
      <c r="G22" s="57">
        <f>E22*0</f>
        <v>0</v>
      </c>
      <c r="H22" s="57">
        <f>E22*0.113</f>
        <v>0</v>
      </c>
      <c r="I22" s="57">
        <f>E22*0.11</f>
        <v>0</v>
      </c>
      <c r="J22" s="57">
        <f>E22*0.229</f>
        <v>0</v>
      </c>
      <c r="K22" s="73">
        <f>E22*0</f>
        <v>0</v>
      </c>
      <c r="L22" s="73">
        <f>E22*0.229</f>
        <v>0</v>
      </c>
      <c r="M22" s="73">
        <f>E22*0</f>
        <v>0</v>
      </c>
      <c r="N22" s="73">
        <f>E22*0.11</f>
        <v>0</v>
      </c>
      <c r="O22" s="73">
        <f>E22*0.11</f>
        <v>0</v>
      </c>
      <c r="P22" s="73">
        <f>E22*0</f>
        <v>0</v>
      </c>
      <c r="Q22" s="73">
        <f>E22*0.099</f>
        <v>0</v>
      </c>
      <c r="R22" s="48">
        <f t="shared" si="0"/>
        <v>0</v>
      </c>
    </row>
    <row r="23" spans="1:18" ht="13.5" thickBot="1">
      <c r="A23" s="58">
        <v>4</v>
      </c>
      <c r="B23" s="58"/>
      <c r="C23" s="58"/>
      <c r="D23" s="59" t="s">
        <v>259</v>
      </c>
      <c r="E23" s="60">
        <f aca="true" t="shared" si="4" ref="E23:Q23">SUM(E21:E22)</f>
        <v>943</v>
      </c>
      <c r="F23" s="66">
        <f t="shared" si="4"/>
        <v>0</v>
      </c>
      <c r="G23" s="66">
        <f t="shared" si="4"/>
        <v>282.9</v>
      </c>
      <c r="H23" s="66">
        <f t="shared" si="4"/>
        <v>0</v>
      </c>
      <c r="I23" s="66">
        <f t="shared" si="4"/>
        <v>414.92</v>
      </c>
      <c r="J23" s="66">
        <f t="shared" si="4"/>
        <v>5.658</v>
      </c>
      <c r="K23" s="66">
        <f t="shared" si="4"/>
        <v>5.658</v>
      </c>
      <c r="L23" s="66">
        <f t="shared" si="4"/>
        <v>5.658</v>
      </c>
      <c r="M23" s="66">
        <f t="shared" si="4"/>
        <v>72.611</v>
      </c>
      <c r="N23" s="66">
        <f t="shared" si="4"/>
        <v>5.658</v>
      </c>
      <c r="O23" s="66">
        <f t="shared" si="4"/>
        <v>5.658</v>
      </c>
      <c r="P23" s="66">
        <f t="shared" si="4"/>
        <v>137.678</v>
      </c>
      <c r="Q23" s="66">
        <f t="shared" si="4"/>
        <v>6.601</v>
      </c>
      <c r="R23" s="61">
        <f t="shared" si="0"/>
        <v>943</v>
      </c>
    </row>
    <row r="24" spans="1:18" ht="12.75">
      <c r="A24" s="49"/>
      <c r="B24" s="49">
        <v>1</v>
      </c>
      <c r="C24" s="49"/>
      <c r="D24" s="45" t="s">
        <v>260</v>
      </c>
      <c r="E24" s="67">
        <v>20</v>
      </c>
      <c r="F24" s="47">
        <f>E24*0</f>
        <v>0</v>
      </c>
      <c r="G24" s="47">
        <f>E24*0</f>
        <v>0</v>
      </c>
      <c r="H24" s="47">
        <f>E24*0</f>
        <v>0</v>
      </c>
      <c r="I24" s="47">
        <f>E24*0</f>
        <v>0</v>
      </c>
      <c r="J24" s="47">
        <f>E24*0.125</f>
        <v>2.5</v>
      </c>
      <c r="K24" s="47">
        <f>E24*0.125</f>
        <v>2.5</v>
      </c>
      <c r="L24" s="47">
        <f>E24*0.125</f>
        <v>2.5</v>
      </c>
      <c r="M24" s="47">
        <f>E24*0.125</f>
        <v>2.5</v>
      </c>
      <c r="N24" s="47">
        <f>E24*0.125</f>
        <v>2.5</v>
      </c>
      <c r="O24" s="47">
        <f>E24*0.125</f>
        <v>2.5</v>
      </c>
      <c r="P24" s="47">
        <f>E24*0.125</f>
        <v>2.5</v>
      </c>
      <c r="Q24" s="47">
        <f>E24*0.125</f>
        <v>2.5</v>
      </c>
      <c r="R24" s="48">
        <f t="shared" si="0"/>
        <v>20</v>
      </c>
    </row>
    <row r="25" spans="1:18" ht="13.5" thickBot="1">
      <c r="A25" s="49"/>
      <c r="B25" s="49">
        <v>2</v>
      </c>
      <c r="C25" s="49"/>
      <c r="D25" s="55" t="s">
        <v>261</v>
      </c>
      <c r="E25" s="63">
        <v>316</v>
      </c>
      <c r="F25" s="64">
        <f>E25*0</f>
        <v>0</v>
      </c>
      <c r="G25" s="64">
        <f>E25*0</f>
        <v>0</v>
      </c>
      <c r="H25" s="64">
        <f>E25*0</f>
        <v>0</v>
      </c>
      <c r="I25" s="64">
        <f>E25*0</f>
        <v>0</v>
      </c>
      <c r="J25" s="64">
        <f>E25*0.125</f>
        <v>39.5</v>
      </c>
      <c r="K25" s="64">
        <f>E25*0.125</f>
        <v>39.5</v>
      </c>
      <c r="L25" s="64">
        <f>E25*0.125</f>
        <v>39.5</v>
      </c>
      <c r="M25" s="64">
        <f>E25*0.125</f>
        <v>39.5</v>
      </c>
      <c r="N25" s="64">
        <f>E25*0.125</f>
        <v>39.5</v>
      </c>
      <c r="O25" s="64">
        <f>E25*0.125</f>
        <v>39.5</v>
      </c>
      <c r="P25" s="64">
        <f>E25*0.125</f>
        <v>39.5</v>
      </c>
      <c r="Q25" s="64">
        <f>E25*0.125</f>
        <v>39.5</v>
      </c>
      <c r="R25" s="48">
        <f t="shared" si="0"/>
        <v>316</v>
      </c>
    </row>
    <row r="26" spans="1:18" ht="13.5" thickBot="1">
      <c r="A26" s="58">
        <v>5</v>
      </c>
      <c r="B26" s="58"/>
      <c r="C26" s="58"/>
      <c r="D26" s="59" t="s">
        <v>262</v>
      </c>
      <c r="E26" s="74">
        <f>SUM(E24:E25)</f>
        <v>336</v>
      </c>
      <c r="F26" s="66">
        <f aca="true" t="shared" si="5" ref="F26:Q26">SUM(F24:F25)</f>
        <v>0</v>
      </c>
      <c r="G26" s="66">
        <f t="shared" si="5"/>
        <v>0</v>
      </c>
      <c r="H26" s="66">
        <f t="shared" si="5"/>
        <v>0</v>
      </c>
      <c r="I26" s="66">
        <f t="shared" si="5"/>
        <v>0</v>
      </c>
      <c r="J26" s="66">
        <f t="shared" si="5"/>
        <v>42</v>
      </c>
      <c r="K26" s="66">
        <f t="shared" si="5"/>
        <v>42</v>
      </c>
      <c r="L26" s="66">
        <f t="shared" si="5"/>
        <v>42</v>
      </c>
      <c r="M26" s="66">
        <f t="shared" si="5"/>
        <v>42</v>
      </c>
      <c r="N26" s="66">
        <f t="shared" si="5"/>
        <v>42</v>
      </c>
      <c r="O26" s="66">
        <f t="shared" si="5"/>
        <v>42</v>
      </c>
      <c r="P26" s="66">
        <f t="shared" si="5"/>
        <v>42</v>
      </c>
      <c r="Q26" s="66">
        <f t="shared" si="5"/>
        <v>42</v>
      </c>
      <c r="R26" s="61">
        <f t="shared" si="0"/>
        <v>336</v>
      </c>
    </row>
    <row r="27" spans="1:18" ht="12.75">
      <c r="A27" s="49"/>
      <c r="B27" s="49">
        <v>1</v>
      </c>
      <c r="C27" s="49"/>
      <c r="D27" s="45" t="s">
        <v>263</v>
      </c>
      <c r="E27" s="75"/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8">
        <f t="shared" si="0"/>
        <v>0</v>
      </c>
    </row>
    <row r="28" spans="1:18" ht="13.5" thickBot="1">
      <c r="A28" s="49"/>
      <c r="B28" s="49">
        <v>2</v>
      </c>
      <c r="C28" s="49"/>
      <c r="D28" s="55" t="s">
        <v>264</v>
      </c>
      <c r="E28" s="56"/>
      <c r="F28" s="64">
        <f>E28*0</f>
        <v>0</v>
      </c>
      <c r="G28" s="57">
        <f>E28*0</f>
        <v>0</v>
      </c>
      <c r="H28" s="57">
        <f>E28*0</f>
        <v>0</v>
      </c>
      <c r="I28" s="57">
        <f>E28*0</f>
        <v>0</v>
      </c>
      <c r="J28" s="57">
        <f>E28*0.125</f>
        <v>0</v>
      </c>
      <c r="K28" s="73">
        <f>E28*0.125</f>
        <v>0</v>
      </c>
      <c r="L28" s="64">
        <f>E28*0.125</f>
        <v>0</v>
      </c>
      <c r="M28" s="73">
        <f>E28*0.125</f>
        <v>0</v>
      </c>
      <c r="N28" s="73">
        <f>E28*0.125</f>
        <v>0</v>
      </c>
      <c r="O28" s="73">
        <f>E28*0.125</f>
        <v>0</v>
      </c>
      <c r="P28" s="73">
        <f>E28*0.125</f>
        <v>0</v>
      </c>
      <c r="Q28" s="73">
        <f>E28*0.125</f>
        <v>0</v>
      </c>
      <c r="R28" s="48">
        <f t="shared" si="0"/>
        <v>0</v>
      </c>
    </row>
    <row r="29" spans="1:18" ht="13.5" thickBot="1">
      <c r="A29" s="58">
        <v>6</v>
      </c>
      <c r="B29" s="58"/>
      <c r="C29" s="58"/>
      <c r="D29" s="59" t="s">
        <v>265</v>
      </c>
      <c r="E29" s="60">
        <f>SUM(E28)</f>
        <v>0</v>
      </c>
      <c r="F29" s="66">
        <f>SUM(F27:F28)</f>
        <v>0</v>
      </c>
      <c r="G29" s="66">
        <f>SUM(G27:G28)</f>
        <v>0</v>
      </c>
      <c r="H29" s="66">
        <f>SUM(H27:H28)</f>
        <v>0</v>
      </c>
      <c r="I29" s="66">
        <f>SUM(I27:I28)</f>
        <v>0</v>
      </c>
      <c r="J29" s="66">
        <f>SUM(J27:J28)</f>
        <v>0</v>
      </c>
      <c r="K29" s="66">
        <f>SUM(K28)</f>
        <v>0</v>
      </c>
      <c r="L29" s="66">
        <f>SUM(L27:L28)</f>
        <v>0</v>
      </c>
      <c r="M29" s="66">
        <f>SUM(M27:M28)</f>
        <v>0</v>
      </c>
      <c r="N29" s="66">
        <f>SUM(N28)</f>
        <v>0</v>
      </c>
      <c r="O29" s="66">
        <f>SUM(O27:O28)</f>
        <v>0</v>
      </c>
      <c r="P29" s="66">
        <f>SUM(P27:P28)</f>
        <v>0</v>
      </c>
      <c r="Q29" s="66">
        <f>SUM(Q28)</f>
        <v>0</v>
      </c>
      <c r="R29" s="61">
        <f t="shared" si="0"/>
        <v>0</v>
      </c>
    </row>
    <row r="30" spans="1:18" ht="12.75">
      <c r="A30" s="49"/>
      <c r="B30" s="49">
        <v>1</v>
      </c>
      <c r="C30" s="49"/>
      <c r="D30" s="45" t="s">
        <v>266</v>
      </c>
      <c r="E30" s="46"/>
      <c r="F30" s="47">
        <f>E30*0</f>
        <v>0</v>
      </c>
      <c r="G30" s="68">
        <f>E30*0</f>
        <v>0</v>
      </c>
      <c r="H30" s="68">
        <f>E30*0</f>
        <v>0</v>
      </c>
      <c r="I30" s="68">
        <f>E30*0</f>
        <v>0</v>
      </c>
      <c r="J30" s="68">
        <f>E30*0.125</f>
        <v>0</v>
      </c>
      <c r="K30" s="69">
        <f>E30*0.125</f>
        <v>0</v>
      </c>
      <c r="L30" s="47">
        <f>E30*0.125</f>
        <v>0</v>
      </c>
      <c r="M30" s="69">
        <f>E30*0.125</f>
        <v>0</v>
      </c>
      <c r="N30" s="69">
        <f>E30*0.125</f>
        <v>0</v>
      </c>
      <c r="O30" s="69">
        <f>E30*0.125</f>
        <v>0</v>
      </c>
      <c r="P30" s="69">
        <f>E30*0.125</f>
        <v>0</v>
      </c>
      <c r="Q30" s="69">
        <f>E30*0.125</f>
        <v>0</v>
      </c>
      <c r="R30" s="48">
        <f t="shared" si="0"/>
        <v>0</v>
      </c>
    </row>
    <row r="31" spans="1:18" ht="13.5" thickBot="1">
      <c r="A31" s="49"/>
      <c r="B31" s="49">
        <v>2</v>
      </c>
      <c r="C31" s="49"/>
      <c r="D31" s="55" t="s">
        <v>267</v>
      </c>
      <c r="E31" s="63"/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73">
        <v>0</v>
      </c>
      <c r="L31" s="64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48">
        <f t="shared" si="0"/>
        <v>0</v>
      </c>
    </row>
    <row r="32" spans="1:18" ht="13.5" thickBot="1">
      <c r="A32" s="58">
        <v>7</v>
      </c>
      <c r="B32" s="58"/>
      <c r="C32" s="58"/>
      <c r="D32" s="59" t="s">
        <v>268</v>
      </c>
      <c r="E32" s="60">
        <f aca="true" t="shared" si="6" ref="E32:Q32">SUM(E30:E31)</f>
        <v>0</v>
      </c>
      <c r="F32" s="66">
        <f t="shared" si="6"/>
        <v>0</v>
      </c>
      <c r="G32" s="66">
        <f t="shared" si="6"/>
        <v>0</v>
      </c>
      <c r="H32" s="66">
        <f t="shared" si="6"/>
        <v>0</v>
      </c>
      <c r="I32" s="66">
        <f t="shared" si="6"/>
        <v>0</v>
      </c>
      <c r="J32" s="66">
        <f t="shared" si="6"/>
        <v>0</v>
      </c>
      <c r="K32" s="66">
        <f t="shared" si="6"/>
        <v>0</v>
      </c>
      <c r="L32" s="66">
        <f t="shared" si="6"/>
        <v>0</v>
      </c>
      <c r="M32" s="66">
        <f t="shared" si="6"/>
        <v>0</v>
      </c>
      <c r="N32" s="66">
        <f t="shared" si="6"/>
        <v>0</v>
      </c>
      <c r="O32" s="66">
        <f t="shared" si="6"/>
        <v>0</v>
      </c>
      <c r="P32" s="66">
        <f t="shared" si="6"/>
        <v>0</v>
      </c>
      <c r="Q32" s="66">
        <f t="shared" si="6"/>
        <v>0</v>
      </c>
      <c r="R32" s="48">
        <f t="shared" si="0"/>
        <v>0</v>
      </c>
    </row>
    <row r="33" spans="1:18" ht="14.25" thickBot="1" thickTop="1">
      <c r="A33" s="76"/>
      <c r="B33" s="76"/>
      <c r="C33" s="76"/>
      <c r="D33" s="77" t="s">
        <v>269</v>
      </c>
      <c r="E33" s="78">
        <f>E11+E17+E20+E23+E26+E29+E32</f>
        <v>15157</v>
      </c>
      <c r="F33" s="78">
        <f>F11+F17+F20+F23+F29+F32</f>
        <v>1606.9479999999999</v>
      </c>
      <c r="G33" s="78">
        <f aca="true" t="shared" si="7" ref="G33:Q33">G11+G17+G20+G23+G26+G29+G32</f>
        <v>1451.9299999999998</v>
      </c>
      <c r="H33" s="78">
        <f t="shared" si="7"/>
        <v>1183.704</v>
      </c>
      <c r="I33" s="78">
        <f t="shared" si="7"/>
        <v>1576.98</v>
      </c>
      <c r="J33" s="78">
        <f t="shared" si="7"/>
        <v>1214.8539999999998</v>
      </c>
      <c r="K33" s="78">
        <f t="shared" si="7"/>
        <v>1201.25</v>
      </c>
      <c r="L33" s="78">
        <f t="shared" si="7"/>
        <v>1192.568</v>
      </c>
      <c r="M33" s="78">
        <f t="shared" si="7"/>
        <v>1161.5990000000002</v>
      </c>
      <c r="N33" s="78">
        <f t="shared" si="7"/>
        <v>1169.956</v>
      </c>
      <c r="O33" s="78">
        <f t="shared" si="7"/>
        <v>1176.504</v>
      </c>
      <c r="P33" s="78">
        <f t="shared" si="7"/>
        <v>1306.812</v>
      </c>
      <c r="Q33" s="78">
        <f t="shared" si="7"/>
        <v>849.5749999999999</v>
      </c>
      <c r="R33" s="79">
        <v>15157</v>
      </c>
    </row>
    <row r="34" spans="1:18" ht="14.25" thickBot="1" thickTop="1">
      <c r="A34" s="80"/>
      <c r="B34" s="80"/>
      <c r="C34" s="80"/>
      <c r="D34" s="81"/>
      <c r="E34" s="61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48"/>
    </row>
    <row r="35" spans="1:18" ht="39" thickBot="1">
      <c r="A35" s="83" t="s">
        <v>270</v>
      </c>
      <c r="B35" s="83" t="s">
        <v>238</v>
      </c>
      <c r="C35" s="83" t="s">
        <v>239</v>
      </c>
      <c r="D35" s="59" t="s">
        <v>204</v>
      </c>
      <c r="E35" s="37" t="s">
        <v>240</v>
      </c>
      <c r="F35" s="38" t="s">
        <v>192</v>
      </c>
      <c r="G35" s="38" t="s">
        <v>193</v>
      </c>
      <c r="H35" s="39" t="s">
        <v>194</v>
      </c>
      <c r="I35" s="38" t="s">
        <v>195</v>
      </c>
      <c r="J35" s="40" t="s">
        <v>196</v>
      </c>
      <c r="K35" s="41" t="s">
        <v>197</v>
      </c>
      <c r="L35" s="42" t="s">
        <v>198</v>
      </c>
      <c r="M35" s="41" t="s">
        <v>199</v>
      </c>
      <c r="N35" s="41" t="s">
        <v>200</v>
      </c>
      <c r="O35" s="41" t="s">
        <v>201</v>
      </c>
      <c r="P35" s="41" t="s">
        <v>202</v>
      </c>
      <c r="Q35" s="41" t="s">
        <v>203</v>
      </c>
      <c r="R35" s="48"/>
    </row>
    <row r="36" spans="1:18" ht="13.5" thickBot="1">
      <c r="A36" s="58">
        <v>1</v>
      </c>
      <c r="B36" s="58"/>
      <c r="C36" s="58"/>
      <c r="D36" s="59" t="s">
        <v>271</v>
      </c>
      <c r="E36" s="84">
        <v>4221</v>
      </c>
      <c r="F36" s="85">
        <f aca="true" t="shared" si="8" ref="F36:F41">E36*0.085</f>
        <v>358.785</v>
      </c>
      <c r="G36" s="85">
        <f aca="true" t="shared" si="9" ref="G36:G41">E36*0.083</f>
        <v>350.343</v>
      </c>
      <c r="H36" s="85">
        <f aca="true" t="shared" si="10" ref="H36:H41">E36*0.085</f>
        <v>358.785</v>
      </c>
      <c r="I36" s="85">
        <f aca="true" t="shared" si="11" ref="I36:I41">E36*0.083</f>
        <v>350.343</v>
      </c>
      <c r="J36" s="85">
        <f aca="true" t="shared" si="12" ref="J36:J41">E36*0.083</f>
        <v>350.343</v>
      </c>
      <c r="K36" s="85">
        <f aca="true" t="shared" si="13" ref="K36:K41">E36*0.083</f>
        <v>350.343</v>
      </c>
      <c r="L36" s="85">
        <f aca="true" t="shared" si="14" ref="L36:L41">E36*0.083</f>
        <v>350.343</v>
      </c>
      <c r="M36" s="85">
        <f aca="true" t="shared" si="15" ref="M36:M41">E36*0.083</f>
        <v>350.343</v>
      </c>
      <c r="N36" s="85">
        <f aca="true" t="shared" si="16" ref="N36:N41">E36*0.083</f>
        <v>350.343</v>
      </c>
      <c r="O36" s="85">
        <f aca="true" t="shared" si="17" ref="O36:O41">E36*0.083</f>
        <v>350.343</v>
      </c>
      <c r="P36" s="85">
        <f aca="true" t="shared" si="18" ref="P36:P41">E36*0.083</f>
        <v>350.343</v>
      </c>
      <c r="Q36" s="85">
        <f aca="true" t="shared" si="19" ref="Q36:Q41">E36*0.083</f>
        <v>350.343</v>
      </c>
      <c r="R36" s="48">
        <f aca="true" t="shared" si="20" ref="R36:R45">SUM(F36:Q36)</f>
        <v>4220.999999999999</v>
      </c>
    </row>
    <row r="37" spans="1:18" ht="13.5" thickBot="1">
      <c r="A37" s="58">
        <v>2</v>
      </c>
      <c r="B37" s="65"/>
      <c r="C37" s="65"/>
      <c r="D37" s="59" t="s">
        <v>272</v>
      </c>
      <c r="E37" s="84">
        <v>906</v>
      </c>
      <c r="F37" s="85">
        <f t="shared" si="8"/>
        <v>77.01</v>
      </c>
      <c r="G37" s="85">
        <f t="shared" si="9"/>
        <v>75.19800000000001</v>
      </c>
      <c r="H37" s="85">
        <f t="shared" si="10"/>
        <v>77.01</v>
      </c>
      <c r="I37" s="85">
        <f t="shared" si="11"/>
        <v>75.19800000000001</v>
      </c>
      <c r="J37" s="85">
        <f t="shared" si="12"/>
        <v>75.19800000000001</v>
      </c>
      <c r="K37" s="85">
        <f t="shared" si="13"/>
        <v>75.19800000000001</v>
      </c>
      <c r="L37" s="85">
        <f t="shared" si="14"/>
        <v>75.19800000000001</v>
      </c>
      <c r="M37" s="85">
        <f t="shared" si="15"/>
        <v>75.19800000000001</v>
      </c>
      <c r="N37" s="85">
        <f t="shared" si="16"/>
        <v>75.19800000000001</v>
      </c>
      <c r="O37" s="85">
        <f t="shared" si="17"/>
        <v>75.19800000000001</v>
      </c>
      <c r="P37" s="85">
        <f t="shared" si="18"/>
        <v>75.19800000000001</v>
      </c>
      <c r="Q37" s="85">
        <f t="shared" si="19"/>
        <v>75.19800000000001</v>
      </c>
      <c r="R37" s="48">
        <f t="shared" si="20"/>
        <v>905.9999999999999</v>
      </c>
    </row>
    <row r="38" spans="1:18" ht="13.5" thickBot="1">
      <c r="A38" s="58">
        <v>3</v>
      </c>
      <c r="B38" s="65"/>
      <c r="C38" s="65"/>
      <c r="D38" s="59" t="s">
        <v>273</v>
      </c>
      <c r="E38" s="84">
        <v>6225</v>
      </c>
      <c r="F38" s="85">
        <f t="shared" si="8"/>
        <v>529.125</v>
      </c>
      <c r="G38" s="85">
        <f t="shared" si="9"/>
        <v>516.6750000000001</v>
      </c>
      <c r="H38" s="85">
        <f t="shared" si="10"/>
        <v>529.125</v>
      </c>
      <c r="I38" s="85">
        <f t="shared" si="11"/>
        <v>516.6750000000001</v>
      </c>
      <c r="J38" s="85">
        <f t="shared" si="12"/>
        <v>516.6750000000001</v>
      </c>
      <c r="K38" s="85">
        <f t="shared" si="13"/>
        <v>516.6750000000001</v>
      </c>
      <c r="L38" s="85">
        <f t="shared" si="14"/>
        <v>516.6750000000001</v>
      </c>
      <c r="M38" s="85">
        <f t="shared" si="15"/>
        <v>516.6750000000001</v>
      </c>
      <c r="N38" s="85">
        <f t="shared" si="16"/>
        <v>516.6750000000001</v>
      </c>
      <c r="O38" s="85">
        <f t="shared" si="17"/>
        <v>516.6750000000001</v>
      </c>
      <c r="P38" s="85">
        <f t="shared" si="18"/>
        <v>516.6750000000001</v>
      </c>
      <c r="Q38" s="85">
        <f t="shared" si="19"/>
        <v>516.6750000000001</v>
      </c>
      <c r="R38" s="48">
        <f t="shared" si="20"/>
        <v>6225.000000000002</v>
      </c>
    </row>
    <row r="39" spans="1:18" ht="13.5" thickBot="1">
      <c r="A39" s="58">
        <v>4</v>
      </c>
      <c r="B39" s="58"/>
      <c r="C39" s="58"/>
      <c r="D39" s="59" t="s">
        <v>274</v>
      </c>
      <c r="E39" s="84">
        <v>2688</v>
      </c>
      <c r="F39" s="85">
        <f t="shared" si="8"/>
        <v>228.48000000000002</v>
      </c>
      <c r="G39" s="85">
        <f t="shared" si="9"/>
        <v>223.104</v>
      </c>
      <c r="H39" s="85">
        <f t="shared" si="10"/>
        <v>228.48000000000002</v>
      </c>
      <c r="I39" s="85">
        <f t="shared" si="11"/>
        <v>223.104</v>
      </c>
      <c r="J39" s="85">
        <f t="shared" si="12"/>
        <v>223.104</v>
      </c>
      <c r="K39" s="85">
        <f t="shared" si="13"/>
        <v>223.104</v>
      </c>
      <c r="L39" s="85">
        <f t="shared" si="14"/>
        <v>223.104</v>
      </c>
      <c r="M39" s="85">
        <f t="shared" si="15"/>
        <v>223.104</v>
      </c>
      <c r="N39" s="85">
        <f t="shared" si="16"/>
        <v>223.104</v>
      </c>
      <c r="O39" s="85">
        <f t="shared" si="17"/>
        <v>223.104</v>
      </c>
      <c r="P39" s="85">
        <f t="shared" si="18"/>
        <v>223.104</v>
      </c>
      <c r="Q39" s="85">
        <f t="shared" si="19"/>
        <v>223.104</v>
      </c>
      <c r="R39" s="48">
        <f t="shared" si="20"/>
        <v>2688</v>
      </c>
    </row>
    <row r="40" spans="1:18" ht="13.5" thickBot="1">
      <c r="A40" s="58">
        <v>5</v>
      </c>
      <c r="B40" s="58"/>
      <c r="C40" s="58"/>
      <c r="D40" s="59" t="s">
        <v>275</v>
      </c>
      <c r="E40" s="84">
        <v>21</v>
      </c>
      <c r="F40" s="85">
        <f t="shared" si="8"/>
        <v>1.7850000000000001</v>
      </c>
      <c r="G40" s="85">
        <f t="shared" si="9"/>
        <v>1.743</v>
      </c>
      <c r="H40" s="85">
        <f t="shared" si="10"/>
        <v>1.7850000000000001</v>
      </c>
      <c r="I40" s="85">
        <f t="shared" si="11"/>
        <v>1.743</v>
      </c>
      <c r="J40" s="85">
        <f t="shared" si="12"/>
        <v>1.743</v>
      </c>
      <c r="K40" s="85">
        <f t="shared" si="13"/>
        <v>1.743</v>
      </c>
      <c r="L40" s="85">
        <f t="shared" si="14"/>
        <v>1.743</v>
      </c>
      <c r="M40" s="85">
        <f t="shared" si="15"/>
        <v>1.743</v>
      </c>
      <c r="N40" s="85">
        <f t="shared" si="16"/>
        <v>1.743</v>
      </c>
      <c r="O40" s="85">
        <f t="shared" si="17"/>
        <v>1.743</v>
      </c>
      <c r="P40" s="85">
        <f t="shared" si="18"/>
        <v>1.743</v>
      </c>
      <c r="Q40" s="85">
        <f t="shared" si="19"/>
        <v>1.743</v>
      </c>
      <c r="R40" s="48">
        <f t="shared" si="20"/>
        <v>21</v>
      </c>
    </row>
    <row r="41" spans="1:18" ht="13.5" thickBot="1">
      <c r="A41" s="58">
        <v>6</v>
      </c>
      <c r="B41" s="58"/>
      <c r="C41" s="58"/>
      <c r="D41" s="59" t="s">
        <v>276</v>
      </c>
      <c r="E41" s="86">
        <v>1029</v>
      </c>
      <c r="F41" s="85">
        <f t="shared" si="8"/>
        <v>87.465</v>
      </c>
      <c r="G41" s="85">
        <f t="shared" si="9"/>
        <v>85.40700000000001</v>
      </c>
      <c r="H41" s="85">
        <f t="shared" si="10"/>
        <v>87.465</v>
      </c>
      <c r="I41" s="85">
        <f t="shared" si="11"/>
        <v>85.40700000000001</v>
      </c>
      <c r="J41" s="85">
        <f t="shared" si="12"/>
        <v>85.40700000000001</v>
      </c>
      <c r="K41" s="85">
        <f t="shared" si="13"/>
        <v>85.40700000000001</v>
      </c>
      <c r="L41" s="85">
        <f t="shared" si="14"/>
        <v>85.40700000000001</v>
      </c>
      <c r="M41" s="85">
        <f t="shared" si="15"/>
        <v>85.40700000000001</v>
      </c>
      <c r="N41" s="85">
        <f t="shared" si="16"/>
        <v>85.40700000000001</v>
      </c>
      <c r="O41" s="85">
        <f t="shared" si="17"/>
        <v>85.40700000000001</v>
      </c>
      <c r="P41" s="85">
        <f t="shared" si="18"/>
        <v>85.40700000000001</v>
      </c>
      <c r="Q41" s="85">
        <f t="shared" si="19"/>
        <v>85.40700000000001</v>
      </c>
      <c r="R41" s="48">
        <f t="shared" si="20"/>
        <v>1029.0000000000002</v>
      </c>
    </row>
    <row r="42" spans="1:18" ht="13.5" thickBot="1">
      <c r="A42" s="58">
        <v>7</v>
      </c>
      <c r="B42" s="58"/>
      <c r="C42" s="58"/>
      <c r="D42" s="59" t="s">
        <v>277</v>
      </c>
      <c r="E42" s="84"/>
      <c r="F42" s="85">
        <f>E42*0.1666</f>
        <v>0</v>
      </c>
      <c r="G42" s="85">
        <f>E42*0.1666</f>
        <v>0</v>
      </c>
      <c r="H42" s="85">
        <f>E42*0.1667</f>
        <v>0</v>
      </c>
      <c r="I42" s="85">
        <f>E42*0.1667</f>
        <v>0</v>
      </c>
      <c r="J42" s="85">
        <f>E42*0.1667</f>
        <v>0</v>
      </c>
      <c r="K42" s="85">
        <f>E42*0.1667</f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48">
        <f t="shared" si="20"/>
        <v>0</v>
      </c>
    </row>
    <row r="43" spans="1:18" ht="13.5" thickBot="1">
      <c r="A43" s="58">
        <v>8</v>
      </c>
      <c r="B43" s="65"/>
      <c r="C43" s="65"/>
      <c r="D43" s="59" t="s">
        <v>278</v>
      </c>
      <c r="E43" s="87"/>
      <c r="F43" s="85">
        <f>E43*0.085</f>
        <v>0</v>
      </c>
      <c r="G43" s="85">
        <f>E43*0.083</f>
        <v>0</v>
      </c>
      <c r="H43" s="85">
        <f>E43*0.085</f>
        <v>0</v>
      </c>
      <c r="I43" s="85">
        <f>E43*0.083</f>
        <v>0</v>
      </c>
      <c r="J43" s="85">
        <f>E43*0.083</f>
        <v>0</v>
      </c>
      <c r="K43" s="85">
        <f>E43*0.083</f>
        <v>0</v>
      </c>
      <c r="L43" s="85">
        <f>E43*0.083</f>
        <v>0</v>
      </c>
      <c r="M43" s="85">
        <f>E43*0.083</f>
        <v>0</v>
      </c>
      <c r="N43" s="85">
        <f>E43*0.083</f>
        <v>0</v>
      </c>
      <c r="O43" s="85">
        <f>E43*0.083</f>
        <v>0</v>
      </c>
      <c r="P43" s="85">
        <f>E43*0.083</f>
        <v>0</v>
      </c>
      <c r="Q43" s="85">
        <f>E43*0.083</f>
        <v>0</v>
      </c>
      <c r="R43" s="48">
        <f t="shared" si="20"/>
        <v>0</v>
      </c>
    </row>
    <row r="44" spans="1:18" ht="13.5" thickBot="1">
      <c r="A44" s="88">
        <v>9</v>
      </c>
      <c r="B44" s="44"/>
      <c r="C44" s="44"/>
      <c r="D44" s="89" t="s">
        <v>279</v>
      </c>
      <c r="E44" s="90">
        <v>67</v>
      </c>
      <c r="F44" s="85">
        <f>E44*0.085</f>
        <v>5.695</v>
      </c>
      <c r="G44" s="85">
        <f>E44*0.083</f>
        <v>5.561</v>
      </c>
      <c r="H44" s="85">
        <f>E44*0.085</f>
        <v>5.695</v>
      </c>
      <c r="I44" s="85">
        <f>E44*0.083</f>
        <v>5.561</v>
      </c>
      <c r="J44" s="85">
        <f>E44*0.083</f>
        <v>5.561</v>
      </c>
      <c r="K44" s="85">
        <f>E44*0.083</f>
        <v>5.561</v>
      </c>
      <c r="L44" s="85">
        <f>E44*0.083</f>
        <v>5.561</v>
      </c>
      <c r="M44" s="85">
        <f>E44*0.083</f>
        <v>5.561</v>
      </c>
      <c r="N44" s="85">
        <f>E44*0.083</f>
        <v>5.561</v>
      </c>
      <c r="O44" s="85">
        <f>E44*0.083</f>
        <v>5.561</v>
      </c>
      <c r="P44" s="85">
        <f>E44*0.083</f>
        <v>5.561</v>
      </c>
      <c r="Q44" s="85">
        <f>E44*0.083</f>
        <v>5.561</v>
      </c>
      <c r="R44" s="48">
        <f t="shared" si="20"/>
        <v>67</v>
      </c>
    </row>
    <row r="45" spans="1:18" ht="14.25" thickBot="1" thickTop="1">
      <c r="A45" s="76"/>
      <c r="B45" s="76"/>
      <c r="C45" s="76"/>
      <c r="D45" s="77" t="s">
        <v>280</v>
      </c>
      <c r="E45" s="91">
        <f aca="true" t="shared" si="21" ref="E45:Q45">SUM(E36:E44)</f>
        <v>15157</v>
      </c>
      <c r="F45" s="91">
        <f t="shared" si="21"/>
        <v>1288.345</v>
      </c>
      <c r="G45" s="91">
        <f t="shared" si="21"/>
        <v>1258.031</v>
      </c>
      <c r="H45" s="91">
        <f t="shared" si="21"/>
        <v>1288.345</v>
      </c>
      <c r="I45" s="91">
        <f t="shared" si="21"/>
        <v>1258.031</v>
      </c>
      <c r="J45" s="91">
        <f t="shared" si="21"/>
        <v>1258.031</v>
      </c>
      <c r="K45" s="91">
        <f t="shared" si="21"/>
        <v>1258.031</v>
      </c>
      <c r="L45" s="91">
        <f t="shared" si="21"/>
        <v>1258.031</v>
      </c>
      <c r="M45" s="91">
        <f t="shared" si="21"/>
        <v>1258.031</v>
      </c>
      <c r="N45" s="91">
        <f t="shared" si="21"/>
        <v>1258.031</v>
      </c>
      <c r="O45" s="91">
        <f t="shared" si="21"/>
        <v>1258.031</v>
      </c>
      <c r="P45" s="91">
        <f t="shared" si="21"/>
        <v>1258.031</v>
      </c>
      <c r="Q45" s="91">
        <f t="shared" si="21"/>
        <v>1258.031</v>
      </c>
      <c r="R45" s="48">
        <f t="shared" si="20"/>
        <v>15156.999999999996</v>
      </c>
    </row>
    <row r="46" ht="13.5" thickTop="1"/>
  </sheetData>
  <sheetProtection/>
  <mergeCells count="2">
    <mergeCell ref="D2:O2"/>
    <mergeCell ref="M1:R1"/>
  </mergeCells>
  <printOptions/>
  <pageMargins left="0.7" right="0.7" top="0.75" bottom="0.75" header="0.3" footer="0.3"/>
  <pageSetup orientation="landscape" paperSize="9" scale="76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54.875" style="0" customWidth="1"/>
    <col min="2" max="2" width="28.00390625" style="0" customWidth="1"/>
  </cols>
  <sheetData>
    <row r="1" spans="1:2" ht="12.75">
      <c r="A1" s="102" t="s">
        <v>286</v>
      </c>
      <c r="B1" s="102"/>
    </row>
    <row r="2" spans="1:2" ht="26.25" customHeight="1">
      <c r="A2" s="118" t="s">
        <v>205</v>
      </c>
      <c r="B2" s="118"/>
    </row>
    <row r="3" spans="1:2" ht="13.5" customHeight="1">
      <c r="A3" s="22"/>
      <c r="B3" s="34" t="s">
        <v>89</v>
      </c>
    </row>
    <row r="4" spans="1:2" ht="25.5" customHeight="1">
      <c r="A4" s="17" t="s">
        <v>206</v>
      </c>
      <c r="B4" s="17" t="s">
        <v>207</v>
      </c>
    </row>
    <row r="5" spans="1:2" ht="24" customHeight="1">
      <c r="A5" s="31" t="s">
        <v>208</v>
      </c>
      <c r="B5" s="14"/>
    </row>
    <row r="6" spans="1:2" ht="25.5" customHeight="1">
      <c r="A6" s="31" t="s">
        <v>209</v>
      </c>
      <c r="B6" s="14"/>
    </row>
    <row r="7" spans="1:2" ht="39" customHeight="1">
      <c r="A7" s="31" t="s">
        <v>210</v>
      </c>
      <c r="B7" s="14"/>
    </row>
    <row r="8" spans="1:2" ht="24.75" customHeight="1">
      <c r="A8" s="31" t="s">
        <v>211</v>
      </c>
      <c r="B8" s="14">
        <v>96</v>
      </c>
    </row>
    <row r="9" spans="1:2" ht="25.5" customHeight="1">
      <c r="A9" s="31" t="s">
        <v>212</v>
      </c>
      <c r="B9" s="14"/>
    </row>
    <row r="10" ht="24.75" customHeight="1">
      <c r="A10" s="30"/>
    </row>
  </sheetData>
  <sheetProtection/>
  <mergeCells count="2">
    <mergeCell ref="A2:B2"/>
    <mergeCell ref="A1:B1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2"/>
  <sheetViews>
    <sheetView zoomScale="154" zoomScaleNormal="154" zoomScalePageLayoutView="0" workbookViewId="0" topLeftCell="A1">
      <selection activeCell="A4" sqref="A4"/>
    </sheetView>
  </sheetViews>
  <sheetFormatPr defaultColWidth="9.00390625" defaultRowHeight="12.75"/>
  <cols>
    <col min="1" max="1" width="54.875" style="0" customWidth="1"/>
  </cols>
  <sheetData>
    <row r="1" spans="2:5" ht="12.75">
      <c r="B1" s="117" t="s">
        <v>214</v>
      </c>
      <c r="C1" s="117"/>
      <c r="D1" s="117"/>
      <c r="E1" s="117"/>
    </row>
    <row r="3" spans="1:5" ht="12.75">
      <c r="A3" s="101" t="s">
        <v>215</v>
      </c>
      <c r="B3" s="101"/>
      <c r="C3" s="101"/>
      <c r="D3" s="101"/>
      <c r="E3" s="101"/>
    </row>
    <row r="4" spans="4:5" ht="12.75">
      <c r="D4" s="116" t="s">
        <v>89</v>
      </c>
      <c r="E4" s="116"/>
    </row>
    <row r="5" spans="1:5" ht="12.75">
      <c r="A5" s="112" t="s">
        <v>90</v>
      </c>
      <c r="B5" s="109"/>
      <c r="C5" s="110"/>
      <c r="D5" s="110"/>
      <c r="E5" s="126"/>
    </row>
    <row r="6" spans="1:5" ht="12.75">
      <c r="A6" s="112"/>
      <c r="B6" s="114" t="s">
        <v>54</v>
      </c>
      <c r="C6" s="114"/>
      <c r="D6" s="114"/>
      <c r="E6" s="114"/>
    </row>
    <row r="7" spans="1:5" ht="25.5">
      <c r="A7" s="112"/>
      <c r="B7" s="13" t="s">
        <v>55</v>
      </c>
      <c r="C7" s="15" t="s">
        <v>56</v>
      </c>
      <c r="D7" s="13" t="s">
        <v>57</v>
      </c>
      <c r="E7" s="113" t="s">
        <v>58</v>
      </c>
    </row>
    <row r="8" spans="1:5" ht="12.75">
      <c r="A8" s="112"/>
      <c r="B8" s="113" t="s">
        <v>59</v>
      </c>
      <c r="C8" s="113"/>
      <c r="D8" s="113"/>
      <c r="E8" s="113"/>
    </row>
    <row r="9" spans="1:5" ht="12.75">
      <c r="A9" s="6" t="s">
        <v>12</v>
      </c>
      <c r="B9" s="14">
        <f>B10+B11+B15+B21</f>
        <v>0</v>
      </c>
      <c r="C9" s="14">
        <f>C10+C11+C15+C21</f>
        <v>0</v>
      </c>
      <c r="D9" s="14">
        <f>D10+D11+D15+D21</f>
        <v>0</v>
      </c>
      <c r="E9" s="14">
        <f>SUM(B9:D9)</f>
        <v>0</v>
      </c>
    </row>
    <row r="10" spans="1:5" ht="12.75">
      <c r="A10" s="7" t="s">
        <v>13</v>
      </c>
      <c r="B10" s="14"/>
      <c r="C10" s="14"/>
      <c r="D10" s="14"/>
      <c r="E10" s="14">
        <f aca="true" t="shared" si="0" ref="E10:E53">SUM(B10:D10)</f>
        <v>0</v>
      </c>
    </row>
    <row r="11" spans="1:5" ht="12.75">
      <c r="A11" s="7" t="s">
        <v>14</v>
      </c>
      <c r="B11" s="14">
        <f>SUM(B12:B14)</f>
        <v>0</v>
      </c>
      <c r="C11" s="14">
        <f>SUM(C12:C14)</f>
        <v>0</v>
      </c>
      <c r="D11" s="14">
        <f>SUM(D12:D14)</f>
        <v>0</v>
      </c>
      <c r="E11" s="14">
        <f t="shared" si="0"/>
        <v>0</v>
      </c>
    </row>
    <row r="12" spans="1:5" ht="12.75">
      <c r="A12" s="7" t="s">
        <v>60</v>
      </c>
      <c r="B12" s="14"/>
      <c r="C12" s="14"/>
      <c r="D12" s="14"/>
      <c r="E12" s="14">
        <f t="shared" si="0"/>
        <v>0</v>
      </c>
    </row>
    <row r="13" spans="1:5" ht="12.75">
      <c r="A13" s="7" t="s">
        <v>61</v>
      </c>
      <c r="B13" s="14"/>
      <c r="C13" s="14"/>
      <c r="D13" s="14"/>
      <c r="E13" s="14">
        <f t="shared" si="0"/>
        <v>0</v>
      </c>
    </row>
    <row r="14" spans="1:5" ht="12.75">
      <c r="A14" s="7" t="s">
        <v>62</v>
      </c>
      <c r="B14" s="14"/>
      <c r="C14" s="14"/>
      <c r="D14" s="14"/>
      <c r="E14" s="14">
        <f t="shared" si="0"/>
        <v>0</v>
      </c>
    </row>
    <row r="15" spans="1:5" ht="12.75">
      <c r="A15" s="7" t="s">
        <v>15</v>
      </c>
      <c r="B15" s="14">
        <f>SUM(B16:B20)</f>
        <v>0</v>
      </c>
      <c r="C15" s="14">
        <f>SUM(C16:C20)</f>
        <v>0</v>
      </c>
      <c r="D15" s="14">
        <f>SUM(D16:D20)</f>
        <v>0</v>
      </c>
      <c r="E15" s="14">
        <f t="shared" si="0"/>
        <v>0</v>
      </c>
    </row>
    <row r="16" spans="1:5" ht="12.75">
      <c r="A16" s="7" t="s">
        <v>63</v>
      </c>
      <c r="B16" s="14"/>
      <c r="C16" s="14"/>
      <c r="D16" s="14"/>
      <c r="E16" s="14">
        <f t="shared" si="0"/>
        <v>0</v>
      </c>
    </row>
    <row r="17" spans="1:5" ht="12.75">
      <c r="A17" s="7" t="s">
        <v>64</v>
      </c>
      <c r="B17" s="14"/>
      <c r="C17" s="14"/>
      <c r="D17" s="14"/>
      <c r="E17" s="14">
        <f t="shared" si="0"/>
        <v>0</v>
      </c>
    </row>
    <row r="18" spans="1:5" ht="12.75">
      <c r="A18" s="7" t="s">
        <v>65</v>
      </c>
      <c r="B18" s="14"/>
      <c r="C18" s="14"/>
      <c r="D18" s="14"/>
      <c r="E18" s="14">
        <f t="shared" si="0"/>
        <v>0</v>
      </c>
    </row>
    <row r="19" spans="1:5" ht="12.75">
      <c r="A19" s="7" t="s">
        <v>66</v>
      </c>
      <c r="B19" s="14"/>
      <c r="C19" s="14"/>
      <c r="D19" s="14"/>
      <c r="E19" s="14">
        <f t="shared" si="0"/>
        <v>0</v>
      </c>
    </row>
    <row r="20" spans="1:5" ht="12.75">
      <c r="A20" s="7" t="s">
        <v>67</v>
      </c>
      <c r="B20" s="14"/>
      <c r="C20" s="14"/>
      <c r="D20" s="14"/>
      <c r="E20" s="14">
        <f t="shared" si="0"/>
        <v>0</v>
      </c>
    </row>
    <row r="21" spans="1:5" ht="12.75">
      <c r="A21" s="7" t="s">
        <v>16</v>
      </c>
      <c r="B21" s="14">
        <f>SUM(B22:B28)</f>
        <v>0</v>
      </c>
      <c r="C21" s="14">
        <f>SUM(C22:C28)</f>
        <v>0</v>
      </c>
      <c r="D21" s="14">
        <f>SUM(D22:D28)</f>
        <v>0</v>
      </c>
      <c r="E21" s="14">
        <f t="shared" si="0"/>
        <v>0</v>
      </c>
    </row>
    <row r="22" spans="1:5" ht="12.75">
      <c r="A22" s="7" t="s">
        <v>68</v>
      </c>
      <c r="B22" s="14"/>
      <c r="C22" s="14"/>
      <c r="D22" s="14"/>
      <c r="E22" s="14">
        <f t="shared" si="0"/>
        <v>0</v>
      </c>
    </row>
    <row r="23" spans="1:5" ht="12.75">
      <c r="A23" s="7" t="s">
        <v>69</v>
      </c>
      <c r="B23" s="14"/>
      <c r="C23" s="14"/>
      <c r="D23" s="14"/>
      <c r="E23" s="14">
        <f t="shared" si="0"/>
        <v>0</v>
      </c>
    </row>
    <row r="24" spans="1:5" ht="12.75">
      <c r="A24" s="7" t="s">
        <v>70</v>
      </c>
      <c r="B24" s="14"/>
      <c r="C24" s="14"/>
      <c r="D24" s="14"/>
      <c r="E24" s="14">
        <f t="shared" si="0"/>
        <v>0</v>
      </c>
    </row>
    <row r="25" spans="1:5" ht="12.75">
      <c r="A25" s="7" t="s">
        <v>71</v>
      </c>
      <c r="B25" s="14"/>
      <c r="C25" s="14"/>
      <c r="D25" s="14"/>
      <c r="E25" s="14">
        <f t="shared" si="0"/>
        <v>0</v>
      </c>
    </row>
    <row r="26" spans="1:5" ht="12.75">
      <c r="A26" s="7" t="s">
        <v>72</v>
      </c>
      <c r="B26" s="14"/>
      <c r="C26" s="14"/>
      <c r="D26" s="14"/>
      <c r="E26" s="14">
        <f t="shared" si="0"/>
        <v>0</v>
      </c>
    </row>
    <row r="27" spans="1:5" ht="12.75">
      <c r="A27" s="7" t="s">
        <v>73</v>
      </c>
      <c r="B27" s="14"/>
      <c r="C27" s="14"/>
      <c r="D27" s="14"/>
      <c r="E27" s="14">
        <f t="shared" si="0"/>
        <v>0</v>
      </c>
    </row>
    <row r="28" spans="1:5" ht="12.75">
      <c r="A28" s="7" t="s">
        <v>74</v>
      </c>
      <c r="B28" s="14"/>
      <c r="C28" s="14"/>
      <c r="D28" s="14"/>
      <c r="E28" s="14">
        <f t="shared" si="0"/>
        <v>0</v>
      </c>
    </row>
    <row r="29" spans="1:5" ht="12.75">
      <c r="A29" s="6" t="s">
        <v>75</v>
      </c>
      <c r="B29" s="14">
        <f>B30+B34+B37</f>
        <v>0</v>
      </c>
      <c r="C29" s="14">
        <f>C30+C34+C37</f>
        <v>0</v>
      </c>
      <c r="D29" s="14">
        <f>D30+D34+D37</f>
        <v>0</v>
      </c>
      <c r="E29" s="14">
        <f t="shared" si="0"/>
        <v>0</v>
      </c>
    </row>
    <row r="30" spans="1:5" ht="12.75">
      <c r="A30" s="7" t="s">
        <v>18</v>
      </c>
      <c r="B30" s="14">
        <f>SUM(B31:B33)</f>
        <v>0</v>
      </c>
      <c r="C30" s="14">
        <f>SUM(C31:C33)</f>
        <v>0</v>
      </c>
      <c r="D30" s="14">
        <f>SUM(D31:D33)</f>
        <v>0</v>
      </c>
      <c r="E30" s="14">
        <f t="shared" si="0"/>
        <v>0</v>
      </c>
    </row>
    <row r="31" spans="1:5" ht="12.75">
      <c r="A31" s="7" t="s">
        <v>76</v>
      </c>
      <c r="B31" s="14"/>
      <c r="C31" s="14"/>
      <c r="D31" s="14"/>
      <c r="E31" s="14">
        <f t="shared" si="0"/>
        <v>0</v>
      </c>
    </row>
    <row r="32" spans="1:5" ht="12.75">
      <c r="A32" s="7" t="s">
        <v>77</v>
      </c>
      <c r="B32" s="14"/>
      <c r="C32" s="14"/>
      <c r="D32" s="14"/>
      <c r="E32" s="14">
        <f t="shared" si="0"/>
        <v>0</v>
      </c>
    </row>
    <row r="33" spans="1:5" ht="12.75">
      <c r="A33" s="7" t="s">
        <v>78</v>
      </c>
      <c r="B33" s="14"/>
      <c r="C33" s="14"/>
      <c r="D33" s="14"/>
      <c r="E33" s="14">
        <f t="shared" si="0"/>
        <v>0</v>
      </c>
    </row>
    <row r="34" spans="1:5" ht="12.75">
      <c r="A34" s="7" t="s">
        <v>19</v>
      </c>
      <c r="B34" s="14">
        <f>SUM(B35:B36)</f>
        <v>0</v>
      </c>
      <c r="C34" s="14">
        <f>SUM(C35:C36)</f>
        <v>0</v>
      </c>
      <c r="D34" s="14">
        <f>SUM(D35:D36)</f>
        <v>0</v>
      </c>
      <c r="E34" s="14">
        <f t="shared" si="0"/>
        <v>0</v>
      </c>
    </row>
    <row r="35" spans="1:5" ht="12.75">
      <c r="A35" s="7" t="s">
        <v>79</v>
      </c>
      <c r="B35" s="14"/>
      <c r="C35" s="14"/>
      <c r="D35" s="14"/>
      <c r="E35" s="14">
        <f t="shared" si="0"/>
        <v>0</v>
      </c>
    </row>
    <row r="36" spans="1:5" ht="12.75">
      <c r="A36" s="7" t="s">
        <v>80</v>
      </c>
      <c r="B36" s="14"/>
      <c r="C36" s="14"/>
      <c r="D36" s="14"/>
      <c r="E36" s="14">
        <f t="shared" si="0"/>
        <v>0</v>
      </c>
    </row>
    <row r="37" spans="1:5" ht="12.75">
      <c r="A37" s="7" t="s">
        <v>20</v>
      </c>
      <c r="B37" s="14">
        <f>SUM(B38:B40)</f>
        <v>0</v>
      </c>
      <c r="C37" s="14">
        <f>SUM(C38:C40)</f>
        <v>0</v>
      </c>
      <c r="D37" s="14">
        <f>SUM(D38:D40)</f>
        <v>0</v>
      </c>
      <c r="E37" s="14">
        <f t="shared" si="0"/>
        <v>0</v>
      </c>
    </row>
    <row r="38" spans="1:5" ht="12.75">
      <c r="A38" s="7" t="s">
        <v>81</v>
      </c>
      <c r="B38" s="14"/>
      <c r="C38" s="14"/>
      <c r="D38" s="14"/>
      <c r="E38" s="14">
        <f t="shared" si="0"/>
        <v>0</v>
      </c>
    </row>
    <row r="39" spans="1:5" ht="12.75">
      <c r="A39" s="7" t="s">
        <v>82</v>
      </c>
      <c r="B39" s="14"/>
      <c r="C39" s="14"/>
      <c r="D39" s="14"/>
      <c r="E39" s="14">
        <f t="shared" si="0"/>
        <v>0</v>
      </c>
    </row>
    <row r="40" spans="1:5" ht="12.75">
      <c r="A40" s="7" t="s">
        <v>83</v>
      </c>
      <c r="B40" s="14"/>
      <c r="C40" s="14"/>
      <c r="D40" s="14"/>
      <c r="E40" s="14">
        <f t="shared" si="0"/>
        <v>0</v>
      </c>
    </row>
    <row r="41" spans="1:5" ht="12.75">
      <c r="A41" s="6" t="s">
        <v>21</v>
      </c>
      <c r="B41" s="14">
        <f>B9+B29</f>
        <v>0</v>
      </c>
      <c r="C41" s="14">
        <f>C9+C29</f>
        <v>0</v>
      </c>
      <c r="D41" s="14">
        <f>D9+D29</f>
        <v>0</v>
      </c>
      <c r="E41" s="14">
        <f t="shared" si="0"/>
        <v>0</v>
      </c>
    </row>
    <row r="42" spans="1:5" ht="12.75">
      <c r="A42" s="6" t="s">
        <v>22</v>
      </c>
      <c r="B42" s="14">
        <f>B43+B47</f>
        <v>0</v>
      </c>
      <c r="C42" s="14">
        <f>C43+C47</f>
        <v>0</v>
      </c>
      <c r="D42" s="14">
        <f>D43+D47</f>
        <v>0</v>
      </c>
      <c r="E42" s="14">
        <f t="shared" si="0"/>
        <v>0</v>
      </c>
    </row>
    <row r="43" spans="1:5" ht="12.75">
      <c r="A43" s="7" t="s">
        <v>84</v>
      </c>
      <c r="B43" s="14">
        <f>SUM(B44:B46)</f>
        <v>0</v>
      </c>
      <c r="C43" s="14">
        <f>SUM(C44:C46)</f>
        <v>0</v>
      </c>
      <c r="D43" s="14">
        <f>SUM(D44:D46)</f>
        <v>0</v>
      </c>
      <c r="E43" s="14">
        <f t="shared" si="0"/>
        <v>0</v>
      </c>
    </row>
    <row r="44" spans="1:5" ht="12.75">
      <c r="A44" s="7" t="s">
        <v>24</v>
      </c>
      <c r="B44" s="14"/>
      <c r="C44" s="14"/>
      <c r="D44" s="14"/>
      <c r="E44" s="14">
        <f t="shared" si="0"/>
        <v>0</v>
      </c>
    </row>
    <row r="45" spans="1:5" ht="12.75">
      <c r="A45" s="7" t="s">
        <v>25</v>
      </c>
      <c r="B45" s="14"/>
      <c r="C45" s="14"/>
      <c r="D45" s="14"/>
      <c r="E45" s="14">
        <f t="shared" si="0"/>
        <v>0</v>
      </c>
    </row>
    <row r="46" spans="1:5" ht="12.75">
      <c r="A46" s="7" t="s">
        <v>26</v>
      </c>
      <c r="B46" s="14"/>
      <c r="C46" s="14"/>
      <c r="D46" s="14"/>
      <c r="E46" s="14">
        <f t="shared" si="0"/>
        <v>0</v>
      </c>
    </row>
    <row r="47" spans="1:5" ht="12.75">
      <c r="A47" s="7" t="s">
        <v>85</v>
      </c>
      <c r="B47" s="14">
        <f>SUM(B48:B51)</f>
        <v>0</v>
      </c>
      <c r="C47" s="14">
        <f>SUM(C48:C51)</f>
        <v>0</v>
      </c>
      <c r="D47" s="14">
        <f>SUM(D48:D51)</f>
        <v>0</v>
      </c>
      <c r="E47" s="14">
        <f t="shared" si="0"/>
        <v>0</v>
      </c>
    </row>
    <row r="48" spans="1:5" ht="12.75">
      <c r="A48" s="7" t="s">
        <v>86</v>
      </c>
      <c r="B48" s="14"/>
      <c r="C48" s="14"/>
      <c r="D48" s="14"/>
      <c r="E48" s="14">
        <f t="shared" si="0"/>
        <v>0</v>
      </c>
    </row>
    <row r="49" spans="1:5" ht="12.75">
      <c r="A49" s="7" t="s">
        <v>30</v>
      </c>
      <c r="B49" s="14"/>
      <c r="C49" s="14"/>
      <c r="D49" s="14"/>
      <c r="E49" s="14">
        <f t="shared" si="0"/>
        <v>0</v>
      </c>
    </row>
    <row r="50" spans="1:5" ht="12.75">
      <c r="A50" s="7" t="s">
        <v>31</v>
      </c>
      <c r="B50" s="14"/>
      <c r="C50" s="14"/>
      <c r="D50" s="14"/>
      <c r="E50" s="14">
        <f t="shared" si="0"/>
        <v>0</v>
      </c>
    </row>
    <row r="51" spans="1:5" ht="12.75">
      <c r="A51" s="7" t="s">
        <v>32</v>
      </c>
      <c r="B51" s="14"/>
      <c r="C51" s="14"/>
      <c r="D51" s="14"/>
      <c r="E51" s="14">
        <f t="shared" si="0"/>
        <v>0</v>
      </c>
    </row>
    <row r="52" spans="1:5" ht="12.75">
      <c r="A52" s="6" t="s">
        <v>87</v>
      </c>
      <c r="B52" s="14"/>
      <c r="C52" s="14"/>
      <c r="D52" s="14"/>
      <c r="E52" s="14">
        <f t="shared" si="0"/>
        <v>0</v>
      </c>
    </row>
    <row r="53" spans="1:5" ht="12.75">
      <c r="A53" s="6" t="s">
        <v>88</v>
      </c>
      <c r="B53" s="14">
        <f>B41+B42+B52</f>
        <v>0</v>
      </c>
      <c r="C53" s="14">
        <f>C41+C42+C52</f>
        <v>0</v>
      </c>
      <c r="D53" s="14">
        <f>D41+D42+D52</f>
        <v>0</v>
      </c>
      <c r="E53" s="14">
        <f t="shared" si="0"/>
        <v>0</v>
      </c>
    </row>
    <row r="58" spans="2:5" ht="12.75">
      <c r="B58" s="117" t="s">
        <v>213</v>
      </c>
      <c r="C58" s="117"/>
      <c r="D58" s="117"/>
      <c r="E58" s="117"/>
    </row>
    <row r="60" spans="1:5" ht="12.75">
      <c r="A60" s="101" t="s">
        <v>105</v>
      </c>
      <c r="B60" s="101"/>
      <c r="C60" s="101"/>
      <c r="D60" s="101"/>
      <c r="E60" s="101"/>
    </row>
    <row r="61" spans="4:5" ht="12.75">
      <c r="D61" s="116" t="s">
        <v>89</v>
      </c>
      <c r="E61" s="116"/>
    </row>
    <row r="62" spans="1:5" ht="12.75">
      <c r="A62" s="112" t="s">
        <v>91</v>
      </c>
      <c r="B62" s="109"/>
      <c r="C62" s="110"/>
      <c r="D62" s="110"/>
      <c r="E62" s="126"/>
    </row>
    <row r="63" spans="1:5" ht="12.75">
      <c r="A63" s="113"/>
      <c r="B63" s="114" t="s">
        <v>54</v>
      </c>
      <c r="C63" s="114"/>
      <c r="D63" s="114"/>
      <c r="E63" s="114"/>
    </row>
    <row r="64" spans="1:5" ht="25.5">
      <c r="A64" s="113"/>
      <c r="B64" s="13" t="s">
        <v>55</v>
      </c>
      <c r="C64" s="15" t="s">
        <v>56</v>
      </c>
      <c r="D64" s="13" t="s">
        <v>57</v>
      </c>
      <c r="E64" s="113" t="s">
        <v>58</v>
      </c>
    </row>
    <row r="65" spans="1:5" ht="12.75">
      <c r="A65" s="113"/>
      <c r="B65" s="113" t="s">
        <v>59</v>
      </c>
      <c r="C65" s="113"/>
      <c r="D65" s="113"/>
      <c r="E65" s="113"/>
    </row>
    <row r="66" spans="1:5" ht="12.75">
      <c r="A66" s="6" t="s">
        <v>92</v>
      </c>
      <c r="B66" s="14">
        <f>SUM(B67:B70)</f>
        <v>0</v>
      </c>
      <c r="C66" s="14">
        <f>SUM(C67:C70)</f>
        <v>0</v>
      </c>
      <c r="D66" s="14">
        <f>SUM(D67:D70)</f>
        <v>0</v>
      </c>
      <c r="E66" s="14">
        <f aca="true" t="shared" si="1" ref="E66:E88">SUM(B66:D66)</f>
        <v>0</v>
      </c>
    </row>
    <row r="67" spans="1:5" ht="12.75">
      <c r="A67" s="7" t="s">
        <v>93</v>
      </c>
      <c r="B67" s="14"/>
      <c r="C67" s="14"/>
      <c r="D67" s="14"/>
      <c r="E67" s="14">
        <f t="shared" si="1"/>
        <v>0</v>
      </c>
    </row>
    <row r="68" spans="1:5" ht="12.75">
      <c r="A68" s="7" t="s">
        <v>37</v>
      </c>
      <c r="B68" s="14"/>
      <c r="C68" s="14"/>
      <c r="D68" s="14"/>
      <c r="E68" s="14">
        <f t="shared" si="1"/>
        <v>0</v>
      </c>
    </row>
    <row r="69" spans="1:5" ht="12.75">
      <c r="A69" s="7" t="s">
        <v>94</v>
      </c>
      <c r="B69" s="14"/>
      <c r="C69" s="14"/>
      <c r="D69" s="14"/>
      <c r="E69" s="14">
        <f t="shared" si="1"/>
        <v>0</v>
      </c>
    </row>
    <row r="70" spans="1:5" ht="12.75">
      <c r="A70" s="7" t="s">
        <v>39</v>
      </c>
      <c r="B70" s="14">
        <f>SUM(B71:B73)</f>
        <v>0</v>
      </c>
      <c r="C70" s="14">
        <f>SUM(C71:C73)</f>
        <v>0</v>
      </c>
      <c r="D70" s="14">
        <f>SUM(D71:D73)</f>
        <v>0</v>
      </c>
      <c r="E70" s="14">
        <f t="shared" si="1"/>
        <v>0</v>
      </c>
    </row>
    <row r="71" spans="1:5" ht="12.75">
      <c r="A71" s="7" t="s">
        <v>95</v>
      </c>
      <c r="B71" s="14"/>
      <c r="C71" s="14"/>
      <c r="D71" s="14"/>
      <c r="E71" s="14">
        <f t="shared" si="1"/>
        <v>0</v>
      </c>
    </row>
    <row r="72" spans="1:5" ht="12.75">
      <c r="A72" s="7" t="s">
        <v>96</v>
      </c>
      <c r="B72" s="14"/>
      <c r="C72" s="14"/>
      <c r="D72" s="14"/>
      <c r="E72" s="14">
        <f t="shared" si="1"/>
        <v>0</v>
      </c>
    </row>
    <row r="73" spans="1:5" ht="12.75">
      <c r="A73" s="7" t="s">
        <v>97</v>
      </c>
      <c r="B73" s="14"/>
      <c r="C73" s="14"/>
      <c r="D73" s="14"/>
      <c r="E73" s="14">
        <f t="shared" si="1"/>
        <v>0</v>
      </c>
    </row>
    <row r="74" spans="1:5" ht="12.75">
      <c r="A74" s="6" t="s">
        <v>98</v>
      </c>
      <c r="B74" s="14">
        <f>SUM(B75:B77)</f>
        <v>0</v>
      </c>
      <c r="C74" s="14">
        <f>SUM(C75:C77)</f>
        <v>0</v>
      </c>
      <c r="D74" s="14">
        <f>SUM(D75:D77)</f>
        <v>0</v>
      </c>
      <c r="E74" s="14">
        <f t="shared" si="1"/>
        <v>0</v>
      </c>
    </row>
    <row r="75" spans="1:5" ht="12.75">
      <c r="A75" s="7" t="s">
        <v>41</v>
      </c>
      <c r="B75" s="14"/>
      <c r="C75" s="14"/>
      <c r="D75" s="14"/>
      <c r="E75" s="14">
        <f t="shared" si="1"/>
        <v>0</v>
      </c>
    </row>
    <row r="76" spans="1:5" ht="12.75">
      <c r="A76" s="7" t="s">
        <v>42</v>
      </c>
      <c r="B76" s="14"/>
      <c r="C76" s="14"/>
      <c r="D76" s="14"/>
      <c r="E76" s="14">
        <f t="shared" si="1"/>
        <v>0</v>
      </c>
    </row>
    <row r="77" spans="1:5" ht="12.75">
      <c r="A77" s="7" t="s">
        <v>43</v>
      </c>
      <c r="B77" s="14">
        <f>B78+B79</f>
        <v>0</v>
      </c>
      <c r="C77" s="14">
        <f>C78+C79</f>
        <v>0</v>
      </c>
      <c r="D77" s="14">
        <f>D78+D79</f>
        <v>0</v>
      </c>
      <c r="E77" s="14">
        <f t="shared" si="1"/>
        <v>0</v>
      </c>
    </row>
    <row r="78" spans="1:5" ht="12.75">
      <c r="A78" s="7" t="s">
        <v>99</v>
      </c>
      <c r="B78" s="14"/>
      <c r="C78" s="14"/>
      <c r="D78" s="14"/>
      <c r="E78" s="14">
        <f t="shared" si="1"/>
        <v>0</v>
      </c>
    </row>
    <row r="79" spans="1:5" ht="12.75">
      <c r="A79" s="7" t="s">
        <v>100</v>
      </c>
      <c r="B79" s="14"/>
      <c r="C79" s="14"/>
      <c r="D79" s="14"/>
      <c r="E79" s="14">
        <f t="shared" si="1"/>
        <v>0</v>
      </c>
    </row>
    <row r="80" spans="1:5" ht="12.75">
      <c r="A80" s="6" t="s">
        <v>44</v>
      </c>
      <c r="B80" s="14">
        <f>B81+B82</f>
        <v>0</v>
      </c>
      <c r="C80" s="14">
        <f>C81+C82</f>
        <v>0</v>
      </c>
      <c r="D80" s="14">
        <f>D81+D82</f>
        <v>0</v>
      </c>
      <c r="E80" s="14">
        <f t="shared" si="1"/>
        <v>0</v>
      </c>
    </row>
    <row r="81" spans="1:5" ht="12.75">
      <c r="A81" s="7" t="s">
        <v>45</v>
      </c>
      <c r="B81" s="14"/>
      <c r="C81" s="14"/>
      <c r="D81" s="14"/>
      <c r="E81" s="14">
        <f t="shared" si="1"/>
        <v>0</v>
      </c>
    </row>
    <row r="82" spans="1:5" ht="12.75">
      <c r="A82" s="7" t="s">
        <v>46</v>
      </c>
      <c r="B82" s="14"/>
      <c r="C82" s="14"/>
      <c r="D82" s="14"/>
      <c r="E82" s="14">
        <f t="shared" si="1"/>
        <v>0</v>
      </c>
    </row>
    <row r="83" spans="1:5" ht="12.75">
      <c r="A83" s="6" t="s">
        <v>101</v>
      </c>
      <c r="B83" s="14">
        <f>B66+B74+B80</f>
        <v>0</v>
      </c>
      <c r="C83" s="14">
        <f>C66+C74+C80</f>
        <v>0</v>
      </c>
      <c r="D83" s="14">
        <f>D66+D74+D80</f>
        <v>0</v>
      </c>
      <c r="E83" s="14">
        <f t="shared" si="1"/>
        <v>0</v>
      </c>
    </row>
    <row r="84" spans="1:5" ht="12.75">
      <c r="A84" s="6" t="s">
        <v>102</v>
      </c>
      <c r="B84" s="14">
        <f>B85+B86</f>
        <v>0</v>
      </c>
      <c r="C84" s="14">
        <f>C85+C86</f>
        <v>0</v>
      </c>
      <c r="D84" s="14">
        <f>D85+D86</f>
        <v>0</v>
      </c>
      <c r="E84" s="14">
        <f t="shared" si="1"/>
        <v>0</v>
      </c>
    </row>
    <row r="85" spans="1:5" ht="12.75">
      <c r="A85" s="7" t="s">
        <v>49</v>
      </c>
      <c r="B85" s="14"/>
      <c r="C85" s="14"/>
      <c r="D85" s="14"/>
      <c r="E85" s="14">
        <f t="shared" si="1"/>
        <v>0</v>
      </c>
    </row>
    <row r="86" spans="1:5" ht="12.75">
      <c r="A86" s="7" t="s">
        <v>50</v>
      </c>
      <c r="B86" s="14"/>
      <c r="C86" s="14"/>
      <c r="D86" s="14"/>
      <c r="E86" s="14">
        <f t="shared" si="1"/>
        <v>0</v>
      </c>
    </row>
    <row r="87" spans="1:5" ht="12.75">
      <c r="A87" s="6" t="s">
        <v>51</v>
      </c>
      <c r="B87" s="14"/>
      <c r="C87" s="14"/>
      <c r="D87" s="14"/>
      <c r="E87" s="14">
        <f t="shared" si="1"/>
        <v>0</v>
      </c>
    </row>
    <row r="88" spans="1:5" ht="12.75">
      <c r="A88" s="6" t="s">
        <v>52</v>
      </c>
      <c r="B88" s="14">
        <f>B83+B84+B87</f>
        <v>0</v>
      </c>
      <c r="C88" s="14">
        <f>C83+C84+C87</f>
        <v>0</v>
      </c>
      <c r="D88" s="14">
        <f>D83+D84+D87</f>
        <v>0</v>
      </c>
      <c r="E88" s="14">
        <f t="shared" si="1"/>
        <v>0</v>
      </c>
    </row>
    <row r="89" ht="12.75">
      <c r="A89" s="16"/>
    </row>
    <row r="90" ht="12.75">
      <c r="A90" s="16"/>
    </row>
    <row r="91" spans="1:2" ht="12.75">
      <c r="A91" s="7" t="s">
        <v>103</v>
      </c>
      <c r="B91" s="18"/>
    </row>
    <row r="92" spans="1:2" ht="12.75">
      <c r="A92" s="7" t="s">
        <v>104</v>
      </c>
      <c r="B92" s="18"/>
    </row>
  </sheetData>
  <sheetProtection/>
  <mergeCells count="16">
    <mergeCell ref="B1:E1"/>
    <mergeCell ref="A3:E3"/>
    <mergeCell ref="D4:E4"/>
    <mergeCell ref="A5:A8"/>
    <mergeCell ref="B6:E6"/>
    <mergeCell ref="E7:E8"/>
    <mergeCell ref="B8:D8"/>
    <mergeCell ref="B5:E5"/>
    <mergeCell ref="B58:E58"/>
    <mergeCell ref="A60:E60"/>
    <mergeCell ref="D61:E61"/>
    <mergeCell ref="A62:A65"/>
    <mergeCell ref="B63:E63"/>
    <mergeCell ref="E64:E65"/>
    <mergeCell ref="B65:D65"/>
    <mergeCell ref="B62:E62"/>
  </mergeCells>
  <printOptions/>
  <pageMargins left="0.7" right="0.7" top="0.75" bottom="0.75" header="0.3" footer="0.3"/>
  <pageSetup orientation="portrait" paperSize="9" scale="97" r:id="rId1"/>
  <rowBreaks count="1" manualBreakCount="1">
    <brk id="5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8">
      <selection activeCell="C22" sqref="C22"/>
    </sheetView>
  </sheetViews>
  <sheetFormatPr defaultColWidth="9.00390625" defaultRowHeight="12.75"/>
  <sheetData>
    <row r="1" spans="13:18" ht="12.75">
      <c r="M1" s="117" t="s">
        <v>331</v>
      </c>
      <c r="N1" s="117"/>
      <c r="O1" s="117"/>
      <c r="P1" s="117"/>
      <c r="Q1" s="117"/>
      <c r="R1" s="117"/>
    </row>
    <row r="2" spans="4:16" ht="15.75">
      <c r="D2" s="125" t="s">
        <v>235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t="s">
        <v>236</v>
      </c>
    </row>
    <row r="3" ht="13.5" thickBot="1"/>
    <row r="4" spans="1:18" ht="39" thickBot="1">
      <c r="A4" s="35" t="s">
        <v>237</v>
      </c>
      <c r="B4" s="35" t="s">
        <v>238</v>
      </c>
      <c r="C4" s="35" t="s">
        <v>239</v>
      </c>
      <c r="D4" s="36" t="s">
        <v>191</v>
      </c>
      <c r="E4" s="37" t="s">
        <v>240</v>
      </c>
      <c r="F4" s="38" t="s">
        <v>192</v>
      </c>
      <c r="G4" s="38" t="s">
        <v>193</v>
      </c>
      <c r="H4" s="39" t="s">
        <v>194</v>
      </c>
      <c r="I4" s="38" t="s">
        <v>195</v>
      </c>
      <c r="J4" s="40" t="s">
        <v>196</v>
      </c>
      <c r="K4" s="41" t="s">
        <v>197</v>
      </c>
      <c r="L4" s="42" t="s">
        <v>198</v>
      </c>
      <c r="M4" s="41" t="s">
        <v>199</v>
      </c>
      <c r="N4" s="41" t="s">
        <v>200</v>
      </c>
      <c r="O4" s="41" t="s">
        <v>201</v>
      </c>
      <c r="P4" s="41" t="s">
        <v>202</v>
      </c>
      <c r="Q4" s="41" t="s">
        <v>203</v>
      </c>
      <c r="R4" s="43"/>
    </row>
    <row r="5" spans="1:18" ht="12.75">
      <c r="A5" s="44"/>
      <c r="B5" s="44">
        <v>1</v>
      </c>
      <c r="C5" s="44"/>
      <c r="D5" s="45" t="s">
        <v>241</v>
      </c>
      <c r="E5" s="46">
        <v>1608</v>
      </c>
      <c r="F5" s="47">
        <f>E5*0.1</f>
        <v>160.8</v>
      </c>
      <c r="G5" s="47">
        <f>E5*0.095</f>
        <v>152.76</v>
      </c>
      <c r="H5" s="47">
        <f>E5*0.1</f>
        <v>160.8</v>
      </c>
      <c r="I5" s="47">
        <f>E5*0.09</f>
        <v>144.72</v>
      </c>
      <c r="J5" s="47">
        <f>E5*0.09</f>
        <v>144.72</v>
      </c>
      <c r="K5" s="47">
        <f>E5*0.085</f>
        <v>136.68</v>
      </c>
      <c r="L5" s="47">
        <f>E5*0.08</f>
        <v>128.64000000000001</v>
      </c>
      <c r="M5" s="47">
        <f>E5*0.027</f>
        <v>43.416</v>
      </c>
      <c r="N5" s="47">
        <f>E5*0.093</f>
        <v>149.544</v>
      </c>
      <c r="O5" s="47">
        <f>E5*0.1</f>
        <v>160.8</v>
      </c>
      <c r="P5" s="47">
        <f>E5*0.1</f>
        <v>160.8</v>
      </c>
      <c r="Q5" s="47"/>
      <c r="R5" s="48">
        <f>SUM(F5:Q5)</f>
        <v>1543.68</v>
      </c>
    </row>
    <row r="6" spans="1:18" ht="12.75">
      <c r="A6" s="49"/>
      <c r="B6" s="49"/>
      <c r="C6" s="49">
        <v>1</v>
      </c>
      <c r="D6" s="50" t="s">
        <v>242</v>
      </c>
      <c r="E6" s="51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48"/>
    </row>
    <row r="7" spans="1:18" ht="12.75">
      <c r="A7" s="49"/>
      <c r="B7" s="49"/>
      <c r="C7" s="49">
        <v>2</v>
      </c>
      <c r="D7" s="50" t="s">
        <v>243</v>
      </c>
      <c r="E7" s="53">
        <v>64</v>
      </c>
      <c r="F7" s="54">
        <f>E7*0.1</f>
        <v>6.4</v>
      </c>
      <c r="G7" s="54">
        <f>E7*0.04</f>
        <v>2.56</v>
      </c>
      <c r="H7" s="54">
        <f>E7*0.18</f>
        <v>11.52</v>
      </c>
      <c r="I7" s="54">
        <f>E7*0.06</f>
        <v>3.84</v>
      </c>
      <c r="J7" s="54">
        <f>E7*0.18</f>
        <v>11.52</v>
      </c>
      <c r="K7" s="54">
        <f>E7*0.04</f>
        <v>2.56</v>
      </c>
      <c r="L7" s="54">
        <f>E7*0.04</f>
        <v>2.56</v>
      </c>
      <c r="M7" s="54">
        <f>E7*0.02</f>
        <v>1.28</v>
      </c>
      <c r="N7" s="54">
        <f>E7*0.14</f>
        <v>8.96</v>
      </c>
      <c r="O7" s="54">
        <f>E7*0.04</f>
        <v>2.56</v>
      </c>
      <c r="P7" s="54">
        <f>E7*0.04</f>
        <v>2.56</v>
      </c>
      <c r="Q7" s="54">
        <f>E7*0.12</f>
        <v>7.68</v>
      </c>
      <c r="R7" s="48">
        <f aca="true" t="shared" si="0" ref="R7:R32">SUM(F7:Q7)</f>
        <v>64.00000000000001</v>
      </c>
    </row>
    <row r="8" spans="1:18" ht="12.75">
      <c r="A8" s="49"/>
      <c r="B8" s="49"/>
      <c r="C8" s="49">
        <v>3</v>
      </c>
      <c r="D8" s="50" t="s">
        <v>244</v>
      </c>
      <c r="E8" s="53">
        <v>150</v>
      </c>
      <c r="F8" s="54">
        <f>E8*0.12</f>
        <v>18</v>
      </c>
      <c r="G8" s="54">
        <f>E8*0.09</f>
        <v>13.5</v>
      </c>
      <c r="H8" s="54">
        <f>E8*0.09</f>
        <v>13.5</v>
      </c>
      <c r="I8" s="54">
        <f>E8*0.09</f>
        <v>13.5</v>
      </c>
      <c r="J8" s="54">
        <f>E8*0.08</f>
        <v>12</v>
      </c>
      <c r="K8" s="54">
        <f>E8*0.08</f>
        <v>12</v>
      </c>
      <c r="L8" s="54">
        <f>E8*0.08</f>
        <v>12</v>
      </c>
      <c r="M8" s="54">
        <f>E8*0.08</f>
        <v>12</v>
      </c>
      <c r="N8" s="54">
        <f>E8*0.08</f>
        <v>12</v>
      </c>
      <c r="O8" s="54">
        <f>E8*0.08</f>
        <v>12</v>
      </c>
      <c r="P8" s="54">
        <f>E8*0.07</f>
        <v>10.500000000000002</v>
      </c>
      <c r="Q8" s="54">
        <f>E8*0.06</f>
        <v>9</v>
      </c>
      <c r="R8" s="48">
        <f t="shared" si="0"/>
        <v>150</v>
      </c>
    </row>
    <row r="9" spans="1:18" ht="12.75">
      <c r="A9" s="49"/>
      <c r="B9" s="49"/>
      <c r="C9" s="49">
        <v>4</v>
      </c>
      <c r="D9" s="50" t="s">
        <v>245</v>
      </c>
      <c r="E9" s="53"/>
      <c r="F9" s="54">
        <f>E9*0.065</f>
        <v>0</v>
      </c>
      <c r="G9" s="54">
        <f>E9*0.065</f>
        <v>0</v>
      </c>
      <c r="H9" s="54">
        <f>E9*0.13</f>
        <v>0</v>
      </c>
      <c r="I9" s="54">
        <f>E9*0.065</f>
        <v>0</v>
      </c>
      <c r="J9" s="54">
        <f>E9*0.065</f>
        <v>0</v>
      </c>
      <c r="K9" s="54">
        <f>E9*0.13</f>
        <v>0</v>
      </c>
      <c r="L9" s="54">
        <f>E9*0.065</f>
        <v>0</v>
      </c>
      <c r="M9" s="54">
        <f>E9*0.065</f>
        <v>0</v>
      </c>
      <c r="N9" s="54">
        <f>E9*0.11</f>
        <v>0</v>
      </c>
      <c r="O9" s="54">
        <f>E9*0.065</f>
        <v>0</v>
      </c>
      <c r="P9" s="54">
        <f>E9*0.065</f>
        <v>0</v>
      </c>
      <c r="Q9" s="54">
        <f>E9*0.11</f>
        <v>0</v>
      </c>
      <c r="R9" s="48">
        <f t="shared" si="0"/>
        <v>0</v>
      </c>
    </row>
    <row r="10" spans="1:18" ht="13.5" thickBot="1">
      <c r="A10" s="49"/>
      <c r="B10" s="49">
        <v>2</v>
      </c>
      <c r="C10" s="49"/>
      <c r="D10" s="55" t="s">
        <v>246</v>
      </c>
      <c r="E10" s="56">
        <f>E7+E8+E9</f>
        <v>214</v>
      </c>
      <c r="F10" s="57">
        <f>E10*0.11</f>
        <v>23.54</v>
      </c>
      <c r="G10" s="57">
        <f>E10*0.073</f>
        <v>15.622</v>
      </c>
      <c r="H10" s="57">
        <f>E10*0.104</f>
        <v>22.256</v>
      </c>
      <c r="I10" s="57">
        <f>E10*0.078</f>
        <v>16.692</v>
      </c>
      <c r="J10" s="57">
        <f>E10*0.102</f>
        <v>21.828</v>
      </c>
      <c r="K10" s="57">
        <f>E10*0.076</f>
        <v>16.264</v>
      </c>
      <c r="L10" s="57">
        <f>E10*0.073</f>
        <v>15.622</v>
      </c>
      <c r="M10" s="57">
        <f>E10*0.07</f>
        <v>14.980000000000002</v>
      </c>
      <c r="N10" s="57">
        <f>E10*0.095</f>
        <v>20.330000000000002</v>
      </c>
      <c r="O10" s="57">
        <f>E10*0.073</f>
        <v>15.622</v>
      </c>
      <c r="P10" s="57">
        <f>E10*0.065</f>
        <v>13.91</v>
      </c>
      <c r="Q10" s="57">
        <f>E10*0.081</f>
        <v>17.334</v>
      </c>
      <c r="R10" s="48">
        <f t="shared" si="0"/>
        <v>214.00000000000003</v>
      </c>
    </row>
    <row r="11" spans="1:18" ht="13.5" thickBot="1">
      <c r="A11" s="58">
        <v>1</v>
      </c>
      <c r="B11" s="58"/>
      <c r="C11" s="58"/>
      <c r="D11" s="59" t="s">
        <v>247</v>
      </c>
      <c r="E11" s="60">
        <f aca="true" t="shared" si="1" ref="E11:Q11">E$6+E$11</f>
        <v>1822</v>
      </c>
      <c r="F11" s="60">
        <f t="shared" si="1"/>
        <v>184.34</v>
      </c>
      <c r="G11" s="60">
        <f t="shared" si="1"/>
        <v>168.382</v>
      </c>
      <c r="H11" s="60">
        <f t="shared" si="1"/>
        <v>183.056</v>
      </c>
      <c r="I11" s="60">
        <f t="shared" si="1"/>
        <v>161.412</v>
      </c>
      <c r="J11" s="60">
        <f t="shared" si="1"/>
        <v>166.548</v>
      </c>
      <c r="K11" s="60">
        <f t="shared" si="1"/>
        <v>152.94400000000002</v>
      </c>
      <c r="L11" s="60">
        <f t="shared" si="1"/>
        <v>144.262</v>
      </c>
      <c r="M11" s="60">
        <f t="shared" si="1"/>
        <v>58.396</v>
      </c>
      <c r="N11" s="60">
        <f t="shared" si="1"/>
        <v>169.87400000000002</v>
      </c>
      <c r="O11" s="60">
        <f t="shared" si="1"/>
        <v>176.42200000000003</v>
      </c>
      <c r="P11" s="60">
        <f t="shared" si="1"/>
        <v>174.71</v>
      </c>
      <c r="Q11" s="60">
        <f t="shared" si="1"/>
        <v>17.334</v>
      </c>
      <c r="R11" s="61">
        <f t="shared" si="0"/>
        <v>1757.68</v>
      </c>
    </row>
    <row r="12" spans="1:18" ht="12.75">
      <c r="A12" s="49"/>
      <c r="B12" s="49">
        <v>1</v>
      </c>
      <c r="C12" s="49"/>
      <c r="D12" s="45" t="s">
        <v>248</v>
      </c>
      <c r="E12" s="46">
        <v>12056</v>
      </c>
      <c r="F12" s="47">
        <f>E12*0.118</f>
        <v>1422.608</v>
      </c>
      <c r="G12" s="47">
        <f>E12*0.083</f>
        <v>1000.648</v>
      </c>
      <c r="H12" s="47">
        <f>E12*0.083</f>
        <v>1000.648</v>
      </c>
      <c r="I12" s="47">
        <f>E12*0.083</f>
        <v>1000.648</v>
      </c>
      <c r="J12" s="47">
        <f>E12*0.083</f>
        <v>1000.648</v>
      </c>
      <c r="K12" s="47">
        <f>E12*0.083</f>
        <v>1000.648</v>
      </c>
      <c r="L12" s="47">
        <f>E12*0.083</f>
        <v>1000.648</v>
      </c>
      <c r="M12" s="47">
        <f>E12*0.082</f>
        <v>988.5920000000001</v>
      </c>
      <c r="N12" s="47">
        <f>E12*0.079</f>
        <v>952.424</v>
      </c>
      <c r="O12" s="47">
        <f>E12*0.079</f>
        <v>952.424</v>
      </c>
      <c r="P12" s="47">
        <f>E12*0.079</f>
        <v>952.424</v>
      </c>
      <c r="Q12" s="47">
        <f>E12*0.065</f>
        <v>783.64</v>
      </c>
      <c r="R12" s="48">
        <f t="shared" si="0"/>
        <v>12055.999999999996</v>
      </c>
    </row>
    <row r="13" spans="1:18" ht="12.75">
      <c r="A13" s="49"/>
      <c r="B13" s="49">
        <v>2</v>
      </c>
      <c r="C13" s="49"/>
      <c r="D13" s="50" t="s">
        <v>249</v>
      </c>
      <c r="E13" s="53"/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48">
        <f t="shared" si="0"/>
        <v>0</v>
      </c>
    </row>
    <row r="14" spans="1:18" ht="12.75">
      <c r="A14" s="49"/>
      <c r="B14" s="49">
        <v>3</v>
      </c>
      <c r="C14" s="49"/>
      <c r="D14" s="50" t="s">
        <v>250</v>
      </c>
      <c r="E14" s="51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48">
        <f t="shared" si="0"/>
        <v>0</v>
      </c>
    </row>
    <row r="15" spans="1:18" ht="12.75">
      <c r="A15" s="49"/>
      <c r="B15" s="49">
        <v>4</v>
      </c>
      <c r="C15" s="49"/>
      <c r="D15" s="50" t="s">
        <v>251</v>
      </c>
      <c r="E15" s="62"/>
      <c r="F15" s="54">
        <f>E15*0.083</f>
        <v>0</v>
      </c>
      <c r="G15" s="54">
        <f>E15*0.083</f>
        <v>0</v>
      </c>
      <c r="H15" s="54">
        <f>E15*0.083</f>
        <v>0</v>
      </c>
      <c r="I15" s="54">
        <f>E15*0.083</f>
        <v>0</v>
      </c>
      <c r="J15" s="54">
        <f>E15*0.083</f>
        <v>0</v>
      </c>
      <c r="K15" s="54">
        <f>E15*0.083</f>
        <v>0</v>
      </c>
      <c r="L15" s="54">
        <f>E15*0.083</f>
        <v>0</v>
      </c>
      <c r="M15" s="54">
        <f>E15*0.083</f>
        <v>0</v>
      </c>
      <c r="N15" s="54">
        <f>E15*0.083</f>
        <v>0</v>
      </c>
      <c r="O15" s="54">
        <f>E15*0.083</f>
        <v>0</v>
      </c>
      <c r="P15" s="54">
        <f>E15*0.083</f>
        <v>0</v>
      </c>
      <c r="Q15" s="54">
        <f>E15*0.087</f>
        <v>0</v>
      </c>
      <c r="R15" s="48">
        <f t="shared" si="0"/>
        <v>0</v>
      </c>
    </row>
    <row r="16" spans="1:18" ht="13.5" thickBot="1">
      <c r="A16" s="49"/>
      <c r="B16" s="49">
        <v>5</v>
      </c>
      <c r="C16" s="49"/>
      <c r="D16" s="55" t="s">
        <v>252</v>
      </c>
      <c r="E16" s="63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48">
        <f t="shared" si="0"/>
        <v>0</v>
      </c>
    </row>
    <row r="17" spans="1:18" ht="13.5" thickBot="1">
      <c r="A17" s="58">
        <v>2</v>
      </c>
      <c r="B17" s="65"/>
      <c r="C17" s="65"/>
      <c r="D17" s="59" t="s">
        <v>253</v>
      </c>
      <c r="E17" s="60">
        <f>SUM(E12:E16)</f>
        <v>12056</v>
      </c>
      <c r="F17" s="66">
        <f aca="true" t="shared" si="2" ref="F17:Q17">SUM(F12:F16)</f>
        <v>1422.608</v>
      </c>
      <c r="G17" s="66">
        <f t="shared" si="2"/>
        <v>1000.648</v>
      </c>
      <c r="H17" s="66">
        <f t="shared" si="2"/>
        <v>1000.648</v>
      </c>
      <c r="I17" s="66">
        <f t="shared" si="2"/>
        <v>1000.648</v>
      </c>
      <c r="J17" s="66">
        <f t="shared" si="2"/>
        <v>1000.648</v>
      </c>
      <c r="K17" s="66">
        <f t="shared" si="2"/>
        <v>1000.648</v>
      </c>
      <c r="L17" s="66">
        <f t="shared" si="2"/>
        <v>1000.648</v>
      </c>
      <c r="M17" s="66">
        <f t="shared" si="2"/>
        <v>988.5920000000001</v>
      </c>
      <c r="N17" s="66">
        <f t="shared" si="2"/>
        <v>952.424</v>
      </c>
      <c r="O17" s="66">
        <f t="shared" si="2"/>
        <v>952.424</v>
      </c>
      <c r="P17" s="66">
        <f t="shared" si="2"/>
        <v>952.424</v>
      </c>
      <c r="Q17" s="66">
        <f t="shared" si="2"/>
        <v>783.64</v>
      </c>
      <c r="R17" s="48">
        <f t="shared" si="0"/>
        <v>12055.999999999996</v>
      </c>
    </row>
    <row r="18" spans="1:18" ht="12.75">
      <c r="A18" s="49"/>
      <c r="B18" s="49">
        <v>1</v>
      </c>
      <c r="C18" s="49"/>
      <c r="D18" s="45" t="s">
        <v>254</v>
      </c>
      <c r="E18" s="67">
        <v>0</v>
      </c>
      <c r="F18" s="47">
        <v>0</v>
      </c>
      <c r="G18" s="68">
        <v>0</v>
      </c>
      <c r="H18" s="68">
        <v>0</v>
      </c>
      <c r="I18" s="68">
        <v>0</v>
      </c>
      <c r="J18" s="68">
        <v>0</v>
      </c>
      <c r="K18" s="69">
        <v>0</v>
      </c>
      <c r="L18" s="47"/>
      <c r="M18" s="69">
        <v>0</v>
      </c>
      <c r="N18" s="69">
        <v>0</v>
      </c>
      <c r="O18" s="69">
        <v>0</v>
      </c>
      <c r="P18" s="69">
        <v>0</v>
      </c>
      <c r="Q18" s="69"/>
      <c r="R18" s="48">
        <f t="shared" si="0"/>
        <v>0</v>
      </c>
    </row>
    <row r="19" spans="1:18" ht="13.5" thickBot="1">
      <c r="A19" s="49"/>
      <c r="B19" s="49">
        <v>2</v>
      </c>
      <c r="C19" s="49"/>
      <c r="D19" s="55" t="s">
        <v>255</v>
      </c>
      <c r="E19" s="70"/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/>
      <c r="M19" s="64">
        <v>0</v>
      </c>
      <c r="N19" s="64">
        <v>0</v>
      </c>
      <c r="O19" s="64">
        <v>0</v>
      </c>
      <c r="P19" s="64">
        <v>0</v>
      </c>
      <c r="Q19" s="64"/>
      <c r="R19" s="48">
        <f t="shared" si="0"/>
        <v>0</v>
      </c>
    </row>
    <row r="20" spans="1:18" ht="13.5" thickBot="1">
      <c r="A20" s="58">
        <v>3</v>
      </c>
      <c r="B20" s="58"/>
      <c r="C20" s="58"/>
      <c r="D20" s="59" t="s">
        <v>256</v>
      </c>
      <c r="E20" s="60">
        <f aca="true" t="shared" si="3" ref="E20:Q20">SUM(E18:E19)</f>
        <v>0</v>
      </c>
      <c r="F20" s="71">
        <f t="shared" si="3"/>
        <v>0</v>
      </c>
      <c r="G20" s="66">
        <f t="shared" si="3"/>
        <v>0</v>
      </c>
      <c r="H20" s="66">
        <f t="shared" si="3"/>
        <v>0</v>
      </c>
      <c r="I20" s="66">
        <f t="shared" si="3"/>
        <v>0</v>
      </c>
      <c r="J20" s="66">
        <f t="shared" si="3"/>
        <v>0</v>
      </c>
      <c r="K20" s="66">
        <f t="shared" si="3"/>
        <v>0</v>
      </c>
      <c r="L20" s="66">
        <f t="shared" si="3"/>
        <v>0</v>
      </c>
      <c r="M20" s="66">
        <f t="shared" si="3"/>
        <v>0</v>
      </c>
      <c r="N20" s="66">
        <f t="shared" si="3"/>
        <v>0</v>
      </c>
      <c r="O20" s="66">
        <f t="shared" si="3"/>
        <v>0</v>
      </c>
      <c r="P20" s="66">
        <f t="shared" si="3"/>
        <v>0</v>
      </c>
      <c r="Q20" s="66">
        <f t="shared" si="3"/>
        <v>0</v>
      </c>
      <c r="R20" s="61">
        <f t="shared" si="0"/>
        <v>0</v>
      </c>
    </row>
    <row r="21" spans="1:18" ht="12.75">
      <c r="A21" s="49"/>
      <c r="B21" s="49">
        <v>1</v>
      </c>
      <c r="C21" s="49"/>
      <c r="D21" s="45" t="s">
        <v>257</v>
      </c>
      <c r="E21" s="67">
        <v>943</v>
      </c>
      <c r="F21" s="47">
        <f>E21*0</f>
        <v>0</v>
      </c>
      <c r="G21" s="68">
        <f>E21*0.3</f>
        <v>282.9</v>
      </c>
      <c r="H21" s="72">
        <f>E21*0</f>
        <v>0</v>
      </c>
      <c r="I21" s="68">
        <f>E21*0.44</f>
        <v>414.92</v>
      </c>
      <c r="J21" s="68">
        <f>E21*0.006</f>
        <v>5.658</v>
      </c>
      <c r="K21" s="69">
        <f>E21*0.006</f>
        <v>5.658</v>
      </c>
      <c r="L21" s="68">
        <f>E21*0.006</f>
        <v>5.658</v>
      </c>
      <c r="M21" s="69">
        <f>E21*0.077</f>
        <v>72.611</v>
      </c>
      <c r="N21" s="69">
        <f>E21*0.006</f>
        <v>5.658</v>
      </c>
      <c r="O21" s="69">
        <f>E21*0.006</f>
        <v>5.658</v>
      </c>
      <c r="P21" s="69">
        <f>E21*0.146</f>
        <v>137.678</v>
      </c>
      <c r="Q21" s="69">
        <f>E21*0.007</f>
        <v>6.601</v>
      </c>
      <c r="R21" s="48">
        <f t="shared" si="0"/>
        <v>943</v>
      </c>
    </row>
    <row r="22" spans="1:18" ht="13.5" thickBot="1">
      <c r="A22" s="49"/>
      <c r="B22" s="49">
        <v>2</v>
      </c>
      <c r="C22" s="49"/>
      <c r="D22" s="55" t="s">
        <v>258</v>
      </c>
      <c r="E22" s="56"/>
      <c r="F22" s="73">
        <f>E22*0</f>
        <v>0</v>
      </c>
      <c r="G22" s="57">
        <f>E22*0</f>
        <v>0</v>
      </c>
      <c r="H22" s="57">
        <f>E22*0.113</f>
        <v>0</v>
      </c>
      <c r="I22" s="57">
        <f>E22*0.11</f>
        <v>0</v>
      </c>
      <c r="J22" s="57">
        <f>E22*0.229</f>
        <v>0</v>
      </c>
      <c r="K22" s="73">
        <f>E22*0</f>
        <v>0</v>
      </c>
      <c r="L22" s="73">
        <f>E22*0.229</f>
        <v>0</v>
      </c>
      <c r="M22" s="73">
        <f>E22*0</f>
        <v>0</v>
      </c>
      <c r="N22" s="73">
        <f>E22*0.11</f>
        <v>0</v>
      </c>
      <c r="O22" s="73">
        <f>E22*0.11</f>
        <v>0</v>
      </c>
      <c r="P22" s="73">
        <f>E22*0</f>
        <v>0</v>
      </c>
      <c r="Q22" s="73">
        <f>E22*0.099</f>
        <v>0</v>
      </c>
      <c r="R22" s="48">
        <f t="shared" si="0"/>
        <v>0</v>
      </c>
    </row>
    <row r="23" spans="1:18" ht="13.5" thickBot="1">
      <c r="A23" s="58">
        <v>4</v>
      </c>
      <c r="B23" s="58"/>
      <c r="C23" s="58"/>
      <c r="D23" s="59" t="s">
        <v>259</v>
      </c>
      <c r="E23" s="60">
        <f aca="true" t="shared" si="4" ref="E23:Q23">SUM(E21:E22)</f>
        <v>943</v>
      </c>
      <c r="F23" s="66">
        <f t="shared" si="4"/>
        <v>0</v>
      </c>
      <c r="G23" s="66">
        <f t="shared" si="4"/>
        <v>282.9</v>
      </c>
      <c r="H23" s="66">
        <f t="shared" si="4"/>
        <v>0</v>
      </c>
      <c r="I23" s="66">
        <f t="shared" si="4"/>
        <v>414.92</v>
      </c>
      <c r="J23" s="66">
        <f t="shared" si="4"/>
        <v>5.658</v>
      </c>
      <c r="K23" s="66">
        <f t="shared" si="4"/>
        <v>5.658</v>
      </c>
      <c r="L23" s="66">
        <f t="shared" si="4"/>
        <v>5.658</v>
      </c>
      <c r="M23" s="66">
        <f t="shared" si="4"/>
        <v>72.611</v>
      </c>
      <c r="N23" s="66">
        <f t="shared" si="4"/>
        <v>5.658</v>
      </c>
      <c r="O23" s="66">
        <f t="shared" si="4"/>
        <v>5.658</v>
      </c>
      <c r="P23" s="66">
        <f t="shared" si="4"/>
        <v>137.678</v>
      </c>
      <c r="Q23" s="66">
        <f t="shared" si="4"/>
        <v>6.601</v>
      </c>
      <c r="R23" s="61">
        <f t="shared" si="0"/>
        <v>943</v>
      </c>
    </row>
    <row r="24" spans="1:18" ht="12.75">
      <c r="A24" s="49"/>
      <c r="B24" s="49">
        <v>1</v>
      </c>
      <c r="C24" s="49"/>
      <c r="D24" s="45" t="s">
        <v>260</v>
      </c>
      <c r="E24" s="67">
        <v>20</v>
      </c>
      <c r="F24" s="47">
        <f>E24*0</f>
        <v>0</v>
      </c>
      <c r="G24" s="47">
        <f>E24*0</f>
        <v>0</v>
      </c>
      <c r="H24" s="47">
        <f>E24*0</f>
        <v>0</v>
      </c>
      <c r="I24" s="47">
        <f>E24*0</f>
        <v>0</v>
      </c>
      <c r="J24" s="47">
        <f>E24*0.125</f>
        <v>2.5</v>
      </c>
      <c r="K24" s="47">
        <f>E24*0.125</f>
        <v>2.5</v>
      </c>
      <c r="L24" s="47">
        <f>E24*0.125</f>
        <v>2.5</v>
      </c>
      <c r="M24" s="47">
        <f>E24*0.125</f>
        <v>2.5</v>
      </c>
      <c r="N24" s="47">
        <f>E24*0.125</f>
        <v>2.5</v>
      </c>
      <c r="O24" s="47">
        <f>E24*0.125</f>
        <v>2.5</v>
      </c>
      <c r="P24" s="47">
        <f>E24*0.125</f>
        <v>2.5</v>
      </c>
      <c r="Q24" s="47">
        <f>E24*0.125</f>
        <v>2.5</v>
      </c>
      <c r="R24" s="48">
        <f t="shared" si="0"/>
        <v>20</v>
      </c>
    </row>
    <row r="25" spans="1:18" ht="13.5" thickBot="1">
      <c r="A25" s="49"/>
      <c r="B25" s="49">
        <v>2</v>
      </c>
      <c r="C25" s="49"/>
      <c r="D25" s="55" t="s">
        <v>261</v>
      </c>
      <c r="E25" s="63">
        <v>316</v>
      </c>
      <c r="F25" s="64">
        <f>E25*0</f>
        <v>0</v>
      </c>
      <c r="G25" s="64">
        <f>E25*0</f>
        <v>0</v>
      </c>
      <c r="H25" s="64">
        <f>E25*0</f>
        <v>0</v>
      </c>
      <c r="I25" s="64">
        <f>E25*0</f>
        <v>0</v>
      </c>
      <c r="J25" s="64">
        <f>E25*0.125</f>
        <v>39.5</v>
      </c>
      <c r="K25" s="64">
        <f>E25*0.125</f>
        <v>39.5</v>
      </c>
      <c r="L25" s="64">
        <f>E25*0.125</f>
        <v>39.5</v>
      </c>
      <c r="M25" s="64">
        <f>E25*0.125</f>
        <v>39.5</v>
      </c>
      <c r="N25" s="64">
        <f>E25*0.125</f>
        <v>39.5</v>
      </c>
      <c r="O25" s="64">
        <f>E25*0.125</f>
        <v>39.5</v>
      </c>
      <c r="P25" s="64">
        <f>E25*0.125</f>
        <v>39.5</v>
      </c>
      <c r="Q25" s="64">
        <f>E25*0.125</f>
        <v>39.5</v>
      </c>
      <c r="R25" s="48">
        <f t="shared" si="0"/>
        <v>316</v>
      </c>
    </row>
    <row r="26" spans="1:18" ht="13.5" thickBot="1">
      <c r="A26" s="58">
        <v>5</v>
      </c>
      <c r="B26" s="58"/>
      <c r="C26" s="58"/>
      <c r="D26" s="59" t="s">
        <v>262</v>
      </c>
      <c r="E26" s="74">
        <f>SUM(E24:E25)</f>
        <v>336</v>
      </c>
      <c r="F26" s="66">
        <f aca="true" t="shared" si="5" ref="F26:Q26">SUM(F24:F25)</f>
        <v>0</v>
      </c>
      <c r="G26" s="66">
        <f t="shared" si="5"/>
        <v>0</v>
      </c>
      <c r="H26" s="66">
        <f t="shared" si="5"/>
        <v>0</v>
      </c>
      <c r="I26" s="66">
        <f t="shared" si="5"/>
        <v>0</v>
      </c>
      <c r="J26" s="66">
        <f t="shared" si="5"/>
        <v>42</v>
      </c>
      <c r="K26" s="66">
        <f t="shared" si="5"/>
        <v>42</v>
      </c>
      <c r="L26" s="66">
        <f t="shared" si="5"/>
        <v>42</v>
      </c>
      <c r="M26" s="66">
        <f t="shared" si="5"/>
        <v>42</v>
      </c>
      <c r="N26" s="66">
        <f t="shared" si="5"/>
        <v>42</v>
      </c>
      <c r="O26" s="66">
        <f t="shared" si="5"/>
        <v>42</v>
      </c>
      <c r="P26" s="66">
        <f t="shared" si="5"/>
        <v>42</v>
      </c>
      <c r="Q26" s="66">
        <f t="shared" si="5"/>
        <v>42</v>
      </c>
      <c r="R26" s="61">
        <f t="shared" si="0"/>
        <v>336</v>
      </c>
    </row>
    <row r="27" spans="1:18" ht="12.75">
      <c r="A27" s="49"/>
      <c r="B27" s="49">
        <v>1</v>
      </c>
      <c r="C27" s="49"/>
      <c r="D27" s="45" t="s">
        <v>263</v>
      </c>
      <c r="E27" s="75"/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8">
        <f t="shared" si="0"/>
        <v>0</v>
      </c>
    </row>
    <row r="28" spans="1:18" ht="13.5" thickBot="1">
      <c r="A28" s="49"/>
      <c r="B28" s="49">
        <v>2</v>
      </c>
      <c r="C28" s="49"/>
      <c r="D28" s="55" t="s">
        <v>264</v>
      </c>
      <c r="E28" s="56"/>
      <c r="F28" s="64">
        <f>E28*0</f>
        <v>0</v>
      </c>
      <c r="G28" s="57">
        <f>E28*0</f>
        <v>0</v>
      </c>
      <c r="H28" s="57">
        <f>E28*0</f>
        <v>0</v>
      </c>
      <c r="I28" s="57">
        <f>E28*0</f>
        <v>0</v>
      </c>
      <c r="J28" s="57">
        <f>E28*0.125</f>
        <v>0</v>
      </c>
      <c r="K28" s="73">
        <f>E28*0.125</f>
        <v>0</v>
      </c>
      <c r="L28" s="64">
        <f>E28*0.125</f>
        <v>0</v>
      </c>
      <c r="M28" s="73">
        <f>E28*0.125</f>
        <v>0</v>
      </c>
      <c r="N28" s="73">
        <f>E28*0.125</f>
        <v>0</v>
      </c>
      <c r="O28" s="73">
        <f>E28*0.125</f>
        <v>0</v>
      </c>
      <c r="P28" s="73">
        <f>E28*0.125</f>
        <v>0</v>
      </c>
      <c r="Q28" s="73">
        <f>E28*0.125</f>
        <v>0</v>
      </c>
      <c r="R28" s="48">
        <f t="shared" si="0"/>
        <v>0</v>
      </c>
    </row>
    <row r="29" spans="1:18" ht="13.5" thickBot="1">
      <c r="A29" s="58">
        <v>6</v>
      </c>
      <c r="B29" s="58"/>
      <c r="C29" s="58"/>
      <c r="D29" s="59" t="s">
        <v>265</v>
      </c>
      <c r="E29" s="60">
        <f>SUM(E28)</f>
        <v>0</v>
      </c>
      <c r="F29" s="66">
        <f>SUM(F27:F28)</f>
        <v>0</v>
      </c>
      <c r="G29" s="66">
        <f>SUM(G27:G28)</f>
        <v>0</v>
      </c>
      <c r="H29" s="66">
        <f>SUM(H27:H28)</f>
        <v>0</v>
      </c>
      <c r="I29" s="66">
        <f>SUM(I27:I28)</f>
        <v>0</v>
      </c>
      <c r="J29" s="66">
        <f>SUM(J27:J28)</f>
        <v>0</v>
      </c>
      <c r="K29" s="66">
        <f>SUM(K28)</f>
        <v>0</v>
      </c>
      <c r="L29" s="66">
        <f>SUM(L27:L28)</f>
        <v>0</v>
      </c>
      <c r="M29" s="66">
        <f>SUM(M27:M28)</f>
        <v>0</v>
      </c>
      <c r="N29" s="66">
        <f>SUM(N28)</f>
        <v>0</v>
      </c>
      <c r="O29" s="66">
        <f>SUM(O27:O28)</f>
        <v>0</v>
      </c>
      <c r="P29" s="66">
        <f>SUM(P27:P28)</f>
        <v>0</v>
      </c>
      <c r="Q29" s="66">
        <f>SUM(Q28)</f>
        <v>0</v>
      </c>
      <c r="R29" s="61">
        <f t="shared" si="0"/>
        <v>0</v>
      </c>
    </row>
    <row r="30" spans="1:18" ht="12.75">
      <c r="A30" s="49"/>
      <c r="B30" s="49">
        <v>1</v>
      </c>
      <c r="C30" s="49"/>
      <c r="D30" s="45" t="s">
        <v>266</v>
      </c>
      <c r="E30" s="46"/>
      <c r="F30" s="47">
        <f>E30*0</f>
        <v>0</v>
      </c>
      <c r="G30" s="68">
        <f>E30*0</f>
        <v>0</v>
      </c>
      <c r="H30" s="68">
        <f>E30*0</f>
        <v>0</v>
      </c>
      <c r="I30" s="68">
        <f>E30*0</f>
        <v>0</v>
      </c>
      <c r="J30" s="68">
        <f>E30*0.125</f>
        <v>0</v>
      </c>
      <c r="K30" s="69">
        <f>E30*0.125</f>
        <v>0</v>
      </c>
      <c r="L30" s="47">
        <f>E30*0.125</f>
        <v>0</v>
      </c>
      <c r="M30" s="69">
        <f>E30*0.125</f>
        <v>0</v>
      </c>
      <c r="N30" s="69">
        <f>E30*0.125</f>
        <v>0</v>
      </c>
      <c r="O30" s="69">
        <f>E30*0.125</f>
        <v>0</v>
      </c>
      <c r="P30" s="69">
        <f>E30*0.125</f>
        <v>0</v>
      </c>
      <c r="Q30" s="69">
        <f>E30*0.125</f>
        <v>0</v>
      </c>
      <c r="R30" s="48">
        <f t="shared" si="0"/>
        <v>0</v>
      </c>
    </row>
    <row r="31" spans="1:18" ht="13.5" thickBot="1">
      <c r="A31" s="49"/>
      <c r="B31" s="49">
        <v>2</v>
      </c>
      <c r="C31" s="49"/>
      <c r="D31" s="55" t="s">
        <v>267</v>
      </c>
      <c r="E31" s="63"/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73">
        <v>0</v>
      </c>
      <c r="L31" s="64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48">
        <f t="shared" si="0"/>
        <v>0</v>
      </c>
    </row>
    <row r="32" spans="1:18" ht="13.5" thickBot="1">
      <c r="A32" s="58">
        <v>7</v>
      </c>
      <c r="B32" s="58"/>
      <c r="C32" s="58"/>
      <c r="D32" s="59" t="s">
        <v>268</v>
      </c>
      <c r="E32" s="60">
        <f aca="true" t="shared" si="6" ref="E32:Q32">SUM(E30:E31)</f>
        <v>0</v>
      </c>
      <c r="F32" s="66">
        <f t="shared" si="6"/>
        <v>0</v>
      </c>
      <c r="G32" s="66">
        <f t="shared" si="6"/>
        <v>0</v>
      </c>
      <c r="H32" s="66">
        <f t="shared" si="6"/>
        <v>0</v>
      </c>
      <c r="I32" s="66">
        <f t="shared" si="6"/>
        <v>0</v>
      </c>
      <c r="J32" s="66">
        <f t="shared" si="6"/>
        <v>0</v>
      </c>
      <c r="K32" s="66">
        <f t="shared" si="6"/>
        <v>0</v>
      </c>
      <c r="L32" s="66">
        <f t="shared" si="6"/>
        <v>0</v>
      </c>
      <c r="M32" s="66">
        <f t="shared" si="6"/>
        <v>0</v>
      </c>
      <c r="N32" s="66">
        <f t="shared" si="6"/>
        <v>0</v>
      </c>
      <c r="O32" s="66">
        <f t="shared" si="6"/>
        <v>0</v>
      </c>
      <c r="P32" s="66">
        <f t="shared" si="6"/>
        <v>0</v>
      </c>
      <c r="Q32" s="66">
        <f t="shared" si="6"/>
        <v>0</v>
      </c>
      <c r="R32" s="48">
        <f t="shared" si="0"/>
        <v>0</v>
      </c>
    </row>
    <row r="33" spans="1:18" ht="14.25" thickBot="1" thickTop="1">
      <c r="A33" s="76"/>
      <c r="B33" s="76"/>
      <c r="C33" s="76"/>
      <c r="D33" s="77" t="s">
        <v>269</v>
      </c>
      <c r="E33" s="78">
        <f>E11+E17+E20+E23+E26+E29+E32</f>
        <v>15157</v>
      </c>
      <c r="F33" s="78">
        <f>F11+F17+F20+F23+F29+F32</f>
        <v>1606.9479999999999</v>
      </c>
      <c r="G33" s="78">
        <f aca="true" t="shared" si="7" ref="G33:Q33">G11+G17+G20+G23+G26+G29+G32</f>
        <v>1451.9299999999998</v>
      </c>
      <c r="H33" s="78">
        <f t="shared" si="7"/>
        <v>1183.704</v>
      </c>
      <c r="I33" s="78">
        <f t="shared" si="7"/>
        <v>1576.98</v>
      </c>
      <c r="J33" s="78">
        <f t="shared" si="7"/>
        <v>1214.8539999999998</v>
      </c>
      <c r="K33" s="78">
        <f t="shared" si="7"/>
        <v>1201.25</v>
      </c>
      <c r="L33" s="78">
        <f t="shared" si="7"/>
        <v>1192.568</v>
      </c>
      <c r="M33" s="78">
        <f t="shared" si="7"/>
        <v>1161.5990000000002</v>
      </c>
      <c r="N33" s="78">
        <f t="shared" si="7"/>
        <v>1169.956</v>
      </c>
      <c r="O33" s="78">
        <f t="shared" si="7"/>
        <v>1176.504</v>
      </c>
      <c r="P33" s="78">
        <f t="shared" si="7"/>
        <v>1306.812</v>
      </c>
      <c r="Q33" s="78">
        <f t="shared" si="7"/>
        <v>849.5749999999999</v>
      </c>
      <c r="R33" s="79">
        <v>15157</v>
      </c>
    </row>
    <row r="34" spans="1:18" ht="14.25" thickBot="1" thickTop="1">
      <c r="A34" s="80"/>
      <c r="B34" s="80"/>
      <c r="C34" s="80"/>
      <c r="D34" s="81"/>
      <c r="E34" s="61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48"/>
    </row>
    <row r="35" spans="1:18" ht="39" thickBot="1">
      <c r="A35" s="83" t="s">
        <v>270</v>
      </c>
      <c r="B35" s="83" t="s">
        <v>238</v>
      </c>
      <c r="C35" s="83" t="s">
        <v>239</v>
      </c>
      <c r="D35" s="59" t="s">
        <v>204</v>
      </c>
      <c r="E35" s="37" t="s">
        <v>240</v>
      </c>
      <c r="F35" s="38" t="s">
        <v>192</v>
      </c>
      <c r="G35" s="38" t="s">
        <v>193</v>
      </c>
      <c r="H35" s="39" t="s">
        <v>194</v>
      </c>
      <c r="I35" s="38" t="s">
        <v>195</v>
      </c>
      <c r="J35" s="40" t="s">
        <v>196</v>
      </c>
      <c r="K35" s="41" t="s">
        <v>197</v>
      </c>
      <c r="L35" s="42" t="s">
        <v>198</v>
      </c>
      <c r="M35" s="41" t="s">
        <v>199</v>
      </c>
      <c r="N35" s="41" t="s">
        <v>200</v>
      </c>
      <c r="O35" s="41" t="s">
        <v>201</v>
      </c>
      <c r="P35" s="41" t="s">
        <v>202</v>
      </c>
      <c r="Q35" s="41" t="s">
        <v>203</v>
      </c>
      <c r="R35" s="48"/>
    </row>
    <row r="36" spans="1:18" ht="13.5" thickBot="1">
      <c r="A36" s="58">
        <v>1</v>
      </c>
      <c r="B36" s="58"/>
      <c r="C36" s="58"/>
      <c r="D36" s="59" t="s">
        <v>271</v>
      </c>
      <c r="E36" s="84">
        <v>4221</v>
      </c>
      <c r="F36" s="85">
        <f aca="true" t="shared" si="8" ref="F36:F41">E36*0.085</f>
        <v>358.785</v>
      </c>
      <c r="G36" s="85">
        <f aca="true" t="shared" si="9" ref="G36:G41">E36*0.083</f>
        <v>350.343</v>
      </c>
      <c r="H36" s="85">
        <f aca="true" t="shared" si="10" ref="H36:H41">E36*0.085</f>
        <v>358.785</v>
      </c>
      <c r="I36" s="85">
        <f aca="true" t="shared" si="11" ref="I36:I41">E36*0.083</f>
        <v>350.343</v>
      </c>
      <c r="J36" s="85">
        <f aca="true" t="shared" si="12" ref="J36:J41">E36*0.083</f>
        <v>350.343</v>
      </c>
      <c r="K36" s="85">
        <f aca="true" t="shared" si="13" ref="K36:K41">E36*0.083</f>
        <v>350.343</v>
      </c>
      <c r="L36" s="85">
        <f aca="true" t="shared" si="14" ref="L36:L41">E36*0.083</f>
        <v>350.343</v>
      </c>
      <c r="M36" s="85">
        <f aca="true" t="shared" si="15" ref="M36:M41">E36*0.083</f>
        <v>350.343</v>
      </c>
      <c r="N36" s="85">
        <f aca="true" t="shared" si="16" ref="N36:N41">E36*0.083</f>
        <v>350.343</v>
      </c>
      <c r="O36" s="85">
        <f aca="true" t="shared" si="17" ref="O36:O41">E36*0.083</f>
        <v>350.343</v>
      </c>
      <c r="P36" s="85">
        <f aca="true" t="shared" si="18" ref="P36:P41">E36*0.083</f>
        <v>350.343</v>
      </c>
      <c r="Q36" s="85">
        <f aca="true" t="shared" si="19" ref="Q36:Q41">E36*0.083</f>
        <v>350.343</v>
      </c>
      <c r="R36" s="48">
        <f aca="true" t="shared" si="20" ref="R36:R45">SUM(F36:Q36)</f>
        <v>4220.999999999999</v>
      </c>
    </row>
    <row r="37" spans="1:18" ht="13.5" thickBot="1">
      <c r="A37" s="58">
        <v>2</v>
      </c>
      <c r="B37" s="65"/>
      <c r="C37" s="65"/>
      <c r="D37" s="59" t="s">
        <v>272</v>
      </c>
      <c r="E37" s="84">
        <v>906</v>
      </c>
      <c r="F37" s="85">
        <f t="shared" si="8"/>
        <v>77.01</v>
      </c>
      <c r="G37" s="85">
        <f t="shared" si="9"/>
        <v>75.19800000000001</v>
      </c>
      <c r="H37" s="85">
        <f t="shared" si="10"/>
        <v>77.01</v>
      </c>
      <c r="I37" s="85">
        <f t="shared" si="11"/>
        <v>75.19800000000001</v>
      </c>
      <c r="J37" s="85">
        <f t="shared" si="12"/>
        <v>75.19800000000001</v>
      </c>
      <c r="K37" s="85">
        <f t="shared" si="13"/>
        <v>75.19800000000001</v>
      </c>
      <c r="L37" s="85">
        <f t="shared" si="14"/>
        <v>75.19800000000001</v>
      </c>
      <c r="M37" s="85">
        <f t="shared" si="15"/>
        <v>75.19800000000001</v>
      </c>
      <c r="N37" s="85">
        <f t="shared" si="16"/>
        <v>75.19800000000001</v>
      </c>
      <c r="O37" s="85">
        <f t="shared" si="17"/>
        <v>75.19800000000001</v>
      </c>
      <c r="P37" s="85">
        <f t="shared" si="18"/>
        <v>75.19800000000001</v>
      </c>
      <c r="Q37" s="85">
        <f t="shared" si="19"/>
        <v>75.19800000000001</v>
      </c>
      <c r="R37" s="48">
        <f t="shared" si="20"/>
        <v>905.9999999999999</v>
      </c>
    </row>
    <row r="38" spans="1:18" ht="13.5" thickBot="1">
      <c r="A38" s="58">
        <v>3</v>
      </c>
      <c r="B38" s="65"/>
      <c r="C38" s="65"/>
      <c r="D38" s="59" t="s">
        <v>273</v>
      </c>
      <c r="E38" s="84">
        <v>6225</v>
      </c>
      <c r="F38" s="85">
        <f t="shared" si="8"/>
        <v>529.125</v>
      </c>
      <c r="G38" s="85">
        <f t="shared" si="9"/>
        <v>516.6750000000001</v>
      </c>
      <c r="H38" s="85">
        <f t="shared" si="10"/>
        <v>529.125</v>
      </c>
      <c r="I38" s="85">
        <f t="shared" si="11"/>
        <v>516.6750000000001</v>
      </c>
      <c r="J38" s="85">
        <f t="shared" si="12"/>
        <v>516.6750000000001</v>
      </c>
      <c r="K38" s="85">
        <f t="shared" si="13"/>
        <v>516.6750000000001</v>
      </c>
      <c r="L38" s="85">
        <f t="shared" si="14"/>
        <v>516.6750000000001</v>
      </c>
      <c r="M38" s="85">
        <f t="shared" si="15"/>
        <v>516.6750000000001</v>
      </c>
      <c r="N38" s="85">
        <f t="shared" si="16"/>
        <v>516.6750000000001</v>
      </c>
      <c r="O38" s="85">
        <f t="shared" si="17"/>
        <v>516.6750000000001</v>
      </c>
      <c r="P38" s="85">
        <f t="shared" si="18"/>
        <v>516.6750000000001</v>
      </c>
      <c r="Q38" s="85">
        <f t="shared" si="19"/>
        <v>516.6750000000001</v>
      </c>
      <c r="R38" s="48">
        <f t="shared" si="20"/>
        <v>6225.000000000002</v>
      </c>
    </row>
    <row r="39" spans="1:18" ht="13.5" thickBot="1">
      <c r="A39" s="58">
        <v>4</v>
      </c>
      <c r="B39" s="58"/>
      <c r="C39" s="58"/>
      <c r="D39" s="59" t="s">
        <v>274</v>
      </c>
      <c r="E39" s="84">
        <v>2688</v>
      </c>
      <c r="F39" s="85">
        <f t="shared" si="8"/>
        <v>228.48000000000002</v>
      </c>
      <c r="G39" s="85">
        <f t="shared" si="9"/>
        <v>223.104</v>
      </c>
      <c r="H39" s="85">
        <f t="shared" si="10"/>
        <v>228.48000000000002</v>
      </c>
      <c r="I39" s="85">
        <f t="shared" si="11"/>
        <v>223.104</v>
      </c>
      <c r="J39" s="85">
        <f t="shared" si="12"/>
        <v>223.104</v>
      </c>
      <c r="K39" s="85">
        <f t="shared" si="13"/>
        <v>223.104</v>
      </c>
      <c r="L39" s="85">
        <f t="shared" si="14"/>
        <v>223.104</v>
      </c>
      <c r="M39" s="85">
        <f t="shared" si="15"/>
        <v>223.104</v>
      </c>
      <c r="N39" s="85">
        <f t="shared" si="16"/>
        <v>223.104</v>
      </c>
      <c r="O39" s="85">
        <f t="shared" si="17"/>
        <v>223.104</v>
      </c>
      <c r="P39" s="85">
        <f t="shared" si="18"/>
        <v>223.104</v>
      </c>
      <c r="Q39" s="85">
        <f t="shared" si="19"/>
        <v>223.104</v>
      </c>
      <c r="R39" s="48">
        <f t="shared" si="20"/>
        <v>2688</v>
      </c>
    </row>
    <row r="40" spans="1:18" ht="13.5" thickBot="1">
      <c r="A40" s="58">
        <v>5</v>
      </c>
      <c r="B40" s="58"/>
      <c r="C40" s="58"/>
      <c r="D40" s="59" t="s">
        <v>275</v>
      </c>
      <c r="E40" s="84">
        <v>21</v>
      </c>
      <c r="F40" s="85">
        <f t="shared" si="8"/>
        <v>1.7850000000000001</v>
      </c>
      <c r="G40" s="85">
        <f t="shared" si="9"/>
        <v>1.743</v>
      </c>
      <c r="H40" s="85">
        <f t="shared" si="10"/>
        <v>1.7850000000000001</v>
      </c>
      <c r="I40" s="85">
        <f t="shared" si="11"/>
        <v>1.743</v>
      </c>
      <c r="J40" s="85">
        <f t="shared" si="12"/>
        <v>1.743</v>
      </c>
      <c r="K40" s="85">
        <f t="shared" si="13"/>
        <v>1.743</v>
      </c>
      <c r="L40" s="85">
        <f t="shared" si="14"/>
        <v>1.743</v>
      </c>
      <c r="M40" s="85">
        <f t="shared" si="15"/>
        <v>1.743</v>
      </c>
      <c r="N40" s="85">
        <f t="shared" si="16"/>
        <v>1.743</v>
      </c>
      <c r="O40" s="85">
        <f t="shared" si="17"/>
        <v>1.743</v>
      </c>
      <c r="P40" s="85">
        <f t="shared" si="18"/>
        <v>1.743</v>
      </c>
      <c r="Q40" s="85">
        <f t="shared" si="19"/>
        <v>1.743</v>
      </c>
      <c r="R40" s="48">
        <f t="shared" si="20"/>
        <v>21</v>
      </c>
    </row>
    <row r="41" spans="1:18" ht="13.5" thickBot="1">
      <c r="A41" s="58">
        <v>6</v>
      </c>
      <c r="B41" s="58"/>
      <c r="C41" s="58"/>
      <c r="D41" s="59" t="s">
        <v>276</v>
      </c>
      <c r="E41" s="86">
        <v>1029</v>
      </c>
      <c r="F41" s="85">
        <f t="shared" si="8"/>
        <v>87.465</v>
      </c>
      <c r="G41" s="85">
        <f t="shared" si="9"/>
        <v>85.40700000000001</v>
      </c>
      <c r="H41" s="85">
        <f t="shared" si="10"/>
        <v>87.465</v>
      </c>
      <c r="I41" s="85">
        <f t="shared" si="11"/>
        <v>85.40700000000001</v>
      </c>
      <c r="J41" s="85">
        <f t="shared" si="12"/>
        <v>85.40700000000001</v>
      </c>
      <c r="K41" s="85">
        <f t="shared" si="13"/>
        <v>85.40700000000001</v>
      </c>
      <c r="L41" s="85">
        <f t="shared" si="14"/>
        <v>85.40700000000001</v>
      </c>
      <c r="M41" s="85">
        <f t="shared" si="15"/>
        <v>85.40700000000001</v>
      </c>
      <c r="N41" s="85">
        <f t="shared" si="16"/>
        <v>85.40700000000001</v>
      </c>
      <c r="O41" s="85">
        <f t="shared" si="17"/>
        <v>85.40700000000001</v>
      </c>
      <c r="P41" s="85">
        <f t="shared" si="18"/>
        <v>85.40700000000001</v>
      </c>
      <c r="Q41" s="85">
        <f t="shared" si="19"/>
        <v>85.40700000000001</v>
      </c>
      <c r="R41" s="48">
        <f t="shared" si="20"/>
        <v>1029.0000000000002</v>
      </c>
    </row>
    <row r="42" spans="1:18" ht="13.5" thickBot="1">
      <c r="A42" s="58">
        <v>7</v>
      </c>
      <c r="B42" s="58"/>
      <c r="C42" s="58"/>
      <c r="D42" s="59" t="s">
        <v>277</v>
      </c>
      <c r="E42" s="84"/>
      <c r="F42" s="85">
        <f>E42*0.1666</f>
        <v>0</v>
      </c>
      <c r="G42" s="85">
        <f>E42*0.1666</f>
        <v>0</v>
      </c>
      <c r="H42" s="85">
        <f>E42*0.1667</f>
        <v>0</v>
      </c>
      <c r="I42" s="85">
        <f>E42*0.1667</f>
        <v>0</v>
      </c>
      <c r="J42" s="85">
        <f>E42*0.1667</f>
        <v>0</v>
      </c>
      <c r="K42" s="85">
        <f>E42*0.1667</f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48">
        <f t="shared" si="20"/>
        <v>0</v>
      </c>
    </row>
    <row r="43" spans="1:18" ht="13.5" thickBot="1">
      <c r="A43" s="58">
        <v>8</v>
      </c>
      <c r="B43" s="65"/>
      <c r="C43" s="65"/>
      <c r="D43" s="59" t="s">
        <v>278</v>
      </c>
      <c r="E43" s="87"/>
      <c r="F43" s="85">
        <f>E43*0.085</f>
        <v>0</v>
      </c>
      <c r="G43" s="85">
        <f>E43*0.083</f>
        <v>0</v>
      </c>
      <c r="H43" s="85">
        <f>E43*0.085</f>
        <v>0</v>
      </c>
      <c r="I43" s="85">
        <f>E43*0.083</f>
        <v>0</v>
      </c>
      <c r="J43" s="85">
        <f>E43*0.083</f>
        <v>0</v>
      </c>
      <c r="K43" s="85">
        <f>E43*0.083</f>
        <v>0</v>
      </c>
      <c r="L43" s="85">
        <f>E43*0.083</f>
        <v>0</v>
      </c>
      <c r="M43" s="85">
        <f>E43*0.083</f>
        <v>0</v>
      </c>
      <c r="N43" s="85">
        <f>E43*0.083</f>
        <v>0</v>
      </c>
      <c r="O43" s="85">
        <f>E43*0.083</f>
        <v>0</v>
      </c>
      <c r="P43" s="85">
        <f>E43*0.083</f>
        <v>0</v>
      </c>
      <c r="Q43" s="85">
        <f>E43*0.083</f>
        <v>0</v>
      </c>
      <c r="R43" s="48">
        <f t="shared" si="20"/>
        <v>0</v>
      </c>
    </row>
    <row r="44" spans="1:18" ht="13.5" thickBot="1">
      <c r="A44" s="88">
        <v>9</v>
      </c>
      <c r="B44" s="44"/>
      <c r="C44" s="44"/>
      <c r="D44" s="89" t="s">
        <v>279</v>
      </c>
      <c r="E44" s="90">
        <v>67</v>
      </c>
      <c r="F44" s="85">
        <f>E44*0.085</f>
        <v>5.695</v>
      </c>
      <c r="G44" s="85">
        <f>E44*0.083</f>
        <v>5.561</v>
      </c>
      <c r="H44" s="85">
        <f>E44*0.085</f>
        <v>5.695</v>
      </c>
      <c r="I44" s="85">
        <f>E44*0.083</f>
        <v>5.561</v>
      </c>
      <c r="J44" s="85">
        <f>E44*0.083</f>
        <v>5.561</v>
      </c>
      <c r="K44" s="85">
        <f>E44*0.083</f>
        <v>5.561</v>
      </c>
      <c r="L44" s="85">
        <f>E44*0.083</f>
        <v>5.561</v>
      </c>
      <c r="M44" s="85">
        <f>E44*0.083</f>
        <v>5.561</v>
      </c>
      <c r="N44" s="85">
        <f>E44*0.083</f>
        <v>5.561</v>
      </c>
      <c r="O44" s="85">
        <f>E44*0.083</f>
        <v>5.561</v>
      </c>
      <c r="P44" s="85">
        <f>E44*0.083</f>
        <v>5.561</v>
      </c>
      <c r="Q44" s="85">
        <f>E44*0.083</f>
        <v>5.561</v>
      </c>
      <c r="R44" s="48">
        <f t="shared" si="20"/>
        <v>67</v>
      </c>
    </row>
    <row r="45" spans="1:18" ht="14.25" thickBot="1" thickTop="1">
      <c r="A45" s="76"/>
      <c r="B45" s="76"/>
      <c r="C45" s="76"/>
      <c r="D45" s="77" t="s">
        <v>280</v>
      </c>
      <c r="E45" s="95">
        <f aca="true" t="shared" si="21" ref="E45:Q45">SUM(E36:E44)</f>
        <v>15157</v>
      </c>
      <c r="F45" s="95">
        <f t="shared" si="21"/>
        <v>1288.345</v>
      </c>
      <c r="G45" s="95">
        <f t="shared" si="21"/>
        <v>1258.031</v>
      </c>
      <c r="H45" s="95">
        <f t="shared" si="21"/>
        <v>1288.345</v>
      </c>
      <c r="I45" s="95">
        <f t="shared" si="21"/>
        <v>1258.031</v>
      </c>
      <c r="J45" s="95">
        <f t="shared" si="21"/>
        <v>1258.031</v>
      </c>
      <c r="K45" s="95">
        <f t="shared" si="21"/>
        <v>1258.031</v>
      </c>
      <c r="L45" s="95">
        <f t="shared" si="21"/>
        <v>1258.031</v>
      </c>
      <c r="M45" s="95">
        <f t="shared" si="21"/>
        <v>1258.031</v>
      </c>
      <c r="N45" s="95">
        <f t="shared" si="21"/>
        <v>1258.031</v>
      </c>
      <c r="O45" s="95">
        <f t="shared" si="21"/>
        <v>1258.031</v>
      </c>
      <c r="P45" s="95">
        <f t="shared" si="21"/>
        <v>1258.031</v>
      </c>
      <c r="Q45" s="95">
        <f t="shared" si="21"/>
        <v>1258.031</v>
      </c>
      <c r="R45" s="48">
        <f t="shared" si="20"/>
        <v>15156.999999999996</v>
      </c>
    </row>
    <row r="46" ht="13.5" thickTop="1"/>
  </sheetData>
  <sheetProtection/>
  <mergeCells count="2">
    <mergeCell ref="M1:R1"/>
    <mergeCell ref="D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46.125" style="0" customWidth="1"/>
    <col min="2" max="2" width="27.00390625" style="0" customWidth="1"/>
  </cols>
  <sheetData>
    <row r="1" spans="1:2" ht="12.75">
      <c r="A1" s="102" t="s">
        <v>330</v>
      </c>
      <c r="B1" s="102"/>
    </row>
    <row r="2" spans="1:2" ht="12.75">
      <c r="A2" s="118" t="s">
        <v>205</v>
      </c>
      <c r="B2" s="118"/>
    </row>
    <row r="3" spans="1:2" ht="12.75">
      <c r="A3" s="22"/>
      <c r="B3" s="34" t="s">
        <v>89</v>
      </c>
    </row>
    <row r="4" spans="1:2" ht="12.75">
      <c r="A4" s="17" t="s">
        <v>206</v>
      </c>
      <c r="B4" s="17" t="s">
        <v>207</v>
      </c>
    </row>
    <row r="5" spans="1:2" ht="25.5" customHeight="1">
      <c r="A5" s="31" t="s">
        <v>208</v>
      </c>
      <c r="B5" s="14"/>
    </row>
    <row r="6" spans="1:2" ht="25.5" customHeight="1">
      <c r="A6" s="31" t="s">
        <v>209</v>
      </c>
      <c r="B6" s="14"/>
    </row>
    <row r="7" spans="1:2" ht="25.5" customHeight="1">
      <c r="A7" s="31" t="s">
        <v>210</v>
      </c>
      <c r="B7" s="14"/>
    </row>
    <row r="8" spans="1:2" ht="25.5" customHeight="1">
      <c r="A8" s="31" t="s">
        <v>211</v>
      </c>
      <c r="B8" s="14">
        <v>96</v>
      </c>
    </row>
    <row r="9" spans="1:2" ht="25.5" customHeight="1">
      <c r="A9" s="31" t="s">
        <v>212</v>
      </c>
      <c r="B9" s="14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D42" sqref="D42"/>
    </sheetView>
  </sheetViews>
  <sheetFormatPr defaultColWidth="9.00390625" defaultRowHeight="12.75"/>
  <cols>
    <col min="1" max="1" width="54.875" style="0" customWidth="1"/>
  </cols>
  <sheetData>
    <row r="1" spans="2:5" ht="12.75">
      <c r="B1" s="117" t="s">
        <v>214</v>
      </c>
      <c r="C1" s="117"/>
      <c r="D1" s="117"/>
      <c r="E1" s="117"/>
    </row>
    <row r="3" spans="1:5" ht="12.75">
      <c r="A3" s="101" t="s">
        <v>215</v>
      </c>
      <c r="B3" s="101"/>
      <c r="C3" s="101"/>
      <c r="D3" s="101"/>
      <c r="E3" s="101"/>
    </row>
    <row r="4" spans="4:5" ht="12.75">
      <c r="D4" s="116" t="s">
        <v>89</v>
      </c>
      <c r="E4" s="116"/>
    </row>
    <row r="5" spans="1:5" ht="12.75">
      <c r="A5" s="112" t="s">
        <v>90</v>
      </c>
      <c r="B5" s="109"/>
      <c r="C5" s="110"/>
      <c r="D5" s="110"/>
      <c r="E5" s="126"/>
    </row>
    <row r="6" spans="1:5" ht="12.75">
      <c r="A6" s="112"/>
      <c r="B6" s="114" t="s">
        <v>54</v>
      </c>
      <c r="C6" s="114"/>
      <c r="D6" s="114"/>
      <c r="E6" s="114"/>
    </row>
    <row r="7" spans="1:5" ht="25.5">
      <c r="A7" s="112"/>
      <c r="B7" s="13" t="s">
        <v>55</v>
      </c>
      <c r="C7" s="15" t="s">
        <v>56</v>
      </c>
      <c r="D7" s="13" t="s">
        <v>57</v>
      </c>
      <c r="E7" s="113" t="s">
        <v>58</v>
      </c>
    </row>
    <row r="8" spans="1:5" ht="12.75">
      <c r="A8" s="112"/>
      <c r="B8" s="113" t="s">
        <v>59</v>
      </c>
      <c r="C8" s="113"/>
      <c r="D8" s="113"/>
      <c r="E8" s="113"/>
    </row>
    <row r="9" spans="1:5" ht="12.75">
      <c r="A9" s="6" t="s">
        <v>12</v>
      </c>
      <c r="B9" s="14">
        <f>B10+B11+B15+B21</f>
        <v>0</v>
      </c>
      <c r="C9" s="14">
        <f>C10+C11+C15+C21</f>
        <v>0</v>
      </c>
      <c r="D9" s="14">
        <f>D10+D11+D15+D21</f>
        <v>0</v>
      </c>
      <c r="E9" s="14">
        <f>SUM(B9:D9)</f>
        <v>0</v>
      </c>
    </row>
    <row r="10" spans="1:5" ht="12.75">
      <c r="A10" s="7" t="s">
        <v>13</v>
      </c>
      <c r="B10" s="14"/>
      <c r="C10" s="14"/>
      <c r="D10" s="14"/>
      <c r="E10" s="14">
        <f aca="true" t="shared" si="0" ref="E10:E53">SUM(B10:D10)</f>
        <v>0</v>
      </c>
    </row>
    <row r="11" spans="1:5" ht="12.75">
      <c r="A11" s="7" t="s">
        <v>14</v>
      </c>
      <c r="B11" s="14">
        <f>SUM(B12:B14)</f>
        <v>0</v>
      </c>
      <c r="C11" s="14">
        <f>SUM(C12:C14)</f>
        <v>0</v>
      </c>
      <c r="D11" s="14">
        <f>SUM(D12:D14)</f>
        <v>0</v>
      </c>
      <c r="E11" s="14">
        <f t="shared" si="0"/>
        <v>0</v>
      </c>
    </row>
    <row r="12" spans="1:5" ht="12.75">
      <c r="A12" s="7" t="s">
        <v>60</v>
      </c>
      <c r="B12" s="14"/>
      <c r="C12" s="14"/>
      <c r="D12" s="14"/>
      <c r="E12" s="14">
        <f t="shared" si="0"/>
        <v>0</v>
      </c>
    </row>
    <row r="13" spans="1:5" ht="12.75">
      <c r="A13" s="7" t="s">
        <v>61</v>
      </c>
      <c r="B13" s="14"/>
      <c r="C13" s="14"/>
      <c r="D13" s="14"/>
      <c r="E13" s="14">
        <f t="shared" si="0"/>
        <v>0</v>
      </c>
    </row>
    <row r="14" spans="1:5" ht="12.75">
      <c r="A14" s="7" t="s">
        <v>62</v>
      </c>
      <c r="B14" s="14"/>
      <c r="C14" s="14"/>
      <c r="D14" s="14"/>
      <c r="E14" s="14">
        <f t="shared" si="0"/>
        <v>0</v>
      </c>
    </row>
    <row r="15" spans="1:5" ht="12.75">
      <c r="A15" s="7" t="s">
        <v>15</v>
      </c>
      <c r="B15" s="14">
        <f>SUM(B16:B20)</f>
        <v>0</v>
      </c>
      <c r="C15" s="14">
        <f>SUM(C16:C20)</f>
        <v>0</v>
      </c>
      <c r="D15" s="14">
        <f>SUM(D16:D20)</f>
        <v>0</v>
      </c>
      <c r="E15" s="14">
        <f t="shared" si="0"/>
        <v>0</v>
      </c>
    </row>
    <row r="16" spans="1:5" ht="12.75">
      <c r="A16" s="7" t="s">
        <v>63</v>
      </c>
      <c r="B16" s="14"/>
      <c r="C16" s="14"/>
      <c r="D16" s="14"/>
      <c r="E16" s="14">
        <f t="shared" si="0"/>
        <v>0</v>
      </c>
    </row>
    <row r="17" spans="1:5" ht="12.75">
      <c r="A17" s="7" t="s">
        <v>64</v>
      </c>
      <c r="B17" s="14"/>
      <c r="C17" s="14"/>
      <c r="D17" s="14"/>
      <c r="E17" s="14">
        <f t="shared" si="0"/>
        <v>0</v>
      </c>
    </row>
    <row r="18" spans="1:5" ht="12.75">
      <c r="A18" s="7" t="s">
        <v>65</v>
      </c>
      <c r="B18" s="14"/>
      <c r="C18" s="14"/>
      <c r="D18" s="14"/>
      <c r="E18" s="14">
        <f t="shared" si="0"/>
        <v>0</v>
      </c>
    </row>
    <row r="19" spans="1:5" ht="12.75">
      <c r="A19" s="7" t="s">
        <v>66</v>
      </c>
      <c r="B19" s="14"/>
      <c r="C19" s="14"/>
      <c r="D19" s="14"/>
      <c r="E19" s="14">
        <f t="shared" si="0"/>
        <v>0</v>
      </c>
    </row>
    <row r="20" spans="1:5" ht="12.75">
      <c r="A20" s="7" t="s">
        <v>67</v>
      </c>
      <c r="B20" s="14"/>
      <c r="C20" s="14"/>
      <c r="D20" s="14"/>
      <c r="E20" s="14">
        <f t="shared" si="0"/>
        <v>0</v>
      </c>
    </row>
    <row r="21" spans="1:5" ht="12.75">
      <c r="A21" s="7" t="s">
        <v>16</v>
      </c>
      <c r="B21" s="14">
        <f>SUM(B22:B28)</f>
        <v>0</v>
      </c>
      <c r="C21" s="14">
        <f>SUM(C22:C28)</f>
        <v>0</v>
      </c>
      <c r="D21" s="14">
        <f>SUM(D22:D28)</f>
        <v>0</v>
      </c>
      <c r="E21" s="14">
        <f t="shared" si="0"/>
        <v>0</v>
      </c>
    </row>
    <row r="22" spans="1:5" ht="12.75">
      <c r="A22" s="7" t="s">
        <v>68</v>
      </c>
      <c r="B22" s="14"/>
      <c r="C22" s="14"/>
      <c r="D22" s="14"/>
      <c r="E22" s="14">
        <f t="shared" si="0"/>
        <v>0</v>
      </c>
    </row>
    <row r="23" spans="1:5" ht="12.75">
      <c r="A23" s="7" t="s">
        <v>69</v>
      </c>
      <c r="B23" s="14"/>
      <c r="C23" s="14"/>
      <c r="D23" s="14"/>
      <c r="E23" s="14">
        <f t="shared" si="0"/>
        <v>0</v>
      </c>
    </row>
    <row r="24" spans="1:5" ht="12.75">
      <c r="A24" s="7" t="s">
        <v>70</v>
      </c>
      <c r="B24" s="14"/>
      <c r="C24" s="14"/>
      <c r="D24" s="14"/>
      <c r="E24" s="14">
        <f t="shared" si="0"/>
        <v>0</v>
      </c>
    </row>
    <row r="25" spans="1:5" ht="12.75">
      <c r="A25" s="7" t="s">
        <v>71</v>
      </c>
      <c r="B25" s="14"/>
      <c r="C25" s="14"/>
      <c r="D25" s="14"/>
      <c r="E25" s="14">
        <f t="shared" si="0"/>
        <v>0</v>
      </c>
    </row>
    <row r="26" spans="1:5" ht="12.75">
      <c r="A26" s="7" t="s">
        <v>72</v>
      </c>
      <c r="B26" s="14"/>
      <c r="C26" s="14"/>
      <c r="D26" s="14"/>
      <c r="E26" s="14">
        <f t="shared" si="0"/>
        <v>0</v>
      </c>
    </row>
    <row r="27" spans="1:5" ht="12.75">
      <c r="A27" s="7" t="s">
        <v>73</v>
      </c>
      <c r="B27" s="14"/>
      <c r="C27" s="14"/>
      <c r="D27" s="14"/>
      <c r="E27" s="14">
        <f t="shared" si="0"/>
        <v>0</v>
      </c>
    </row>
    <row r="28" spans="1:5" ht="12.75">
      <c r="A28" s="7" t="s">
        <v>74</v>
      </c>
      <c r="B28" s="14"/>
      <c r="C28" s="14"/>
      <c r="D28" s="14"/>
      <c r="E28" s="14">
        <f t="shared" si="0"/>
        <v>0</v>
      </c>
    </row>
    <row r="29" spans="1:5" ht="12.75">
      <c r="A29" s="6" t="s">
        <v>75</v>
      </c>
      <c r="B29" s="14">
        <f>B30+B34+B37</f>
        <v>0</v>
      </c>
      <c r="C29" s="14">
        <f>C30+C34+C37</f>
        <v>0</v>
      </c>
      <c r="D29" s="14">
        <f>D30+D34+D37</f>
        <v>0</v>
      </c>
      <c r="E29" s="14">
        <f t="shared" si="0"/>
        <v>0</v>
      </c>
    </row>
    <row r="30" spans="1:5" ht="12.75">
      <c r="A30" s="7" t="s">
        <v>18</v>
      </c>
      <c r="B30" s="14">
        <f>SUM(B31:B33)</f>
        <v>0</v>
      </c>
      <c r="C30" s="14">
        <f>SUM(C31:C33)</f>
        <v>0</v>
      </c>
      <c r="D30" s="14">
        <f>SUM(D31:D33)</f>
        <v>0</v>
      </c>
      <c r="E30" s="14">
        <f t="shared" si="0"/>
        <v>0</v>
      </c>
    </row>
    <row r="31" spans="1:5" ht="12.75">
      <c r="A31" s="7" t="s">
        <v>76</v>
      </c>
      <c r="B31" s="14"/>
      <c r="C31" s="14"/>
      <c r="D31" s="14"/>
      <c r="E31" s="14">
        <f t="shared" si="0"/>
        <v>0</v>
      </c>
    </row>
    <row r="32" spans="1:5" ht="12.75">
      <c r="A32" s="7" t="s">
        <v>77</v>
      </c>
      <c r="B32" s="14"/>
      <c r="C32" s="14"/>
      <c r="D32" s="14"/>
      <c r="E32" s="14">
        <f t="shared" si="0"/>
        <v>0</v>
      </c>
    </row>
    <row r="33" spans="1:5" ht="12.75">
      <c r="A33" s="7" t="s">
        <v>78</v>
      </c>
      <c r="B33" s="14"/>
      <c r="C33" s="14"/>
      <c r="D33" s="14"/>
      <c r="E33" s="14">
        <f t="shared" si="0"/>
        <v>0</v>
      </c>
    </row>
    <row r="34" spans="1:5" ht="12.75">
      <c r="A34" s="7" t="s">
        <v>19</v>
      </c>
      <c r="B34" s="14">
        <f>SUM(B35:B36)</f>
        <v>0</v>
      </c>
      <c r="C34" s="14">
        <f>SUM(C35:C36)</f>
        <v>0</v>
      </c>
      <c r="D34" s="14">
        <f>SUM(D35:D36)</f>
        <v>0</v>
      </c>
      <c r="E34" s="14">
        <f t="shared" si="0"/>
        <v>0</v>
      </c>
    </row>
    <row r="35" spans="1:5" ht="12.75">
      <c r="A35" s="7" t="s">
        <v>79</v>
      </c>
      <c r="B35" s="14"/>
      <c r="C35" s="14"/>
      <c r="D35" s="14"/>
      <c r="E35" s="14">
        <f t="shared" si="0"/>
        <v>0</v>
      </c>
    </row>
    <row r="36" spans="1:5" ht="12.75">
      <c r="A36" s="7" t="s">
        <v>80</v>
      </c>
      <c r="B36" s="14"/>
      <c r="C36" s="14"/>
      <c r="D36" s="14"/>
      <c r="E36" s="14">
        <f t="shared" si="0"/>
        <v>0</v>
      </c>
    </row>
    <row r="37" spans="1:5" ht="12.75">
      <c r="A37" s="7" t="s">
        <v>20</v>
      </c>
      <c r="B37" s="14">
        <f>SUM(B38:B40)</f>
        <v>0</v>
      </c>
      <c r="C37" s="14">
        <f>SUM(C38:C40)</f>
        <v>0</v>
      </c>
      <c r="D37" s="14">
        <f>SUM(D38:D40)</f>
        <v>0</v>
      </c>
      <c r="E37" s="14">
        <f t="shared" si="0"/>
        <v>0</v>
      </c>
    </row>
    <row r="38" spans="1:5" ht="12.75">
      <c r="A38" s="7" t="s">
        <v>81</v>
      </c>
      <c r="B38" s="14"/>
      <c r="C38" s="14"/>
      <c r="D38" s="14"/>
      <c r="E38" s="14">
        <f t="shared" si="0"/>
        <v>0</v>
      </c>
    </row>
    <row r="39" spans="1:5" ht="12.75">
      <c r="A39" s="7" t="s">
        <v>82</v>
      </c>
      <c r="B39" s="14"/>
      <c r="C39" s="14"/>
      <c r="D39" s="14"/>
      <c r="E39" s="14">
        <f t="shared" si="0"/>
        <v>0</v>
      </c>
    </row>
    <row r="40" spans="1:5" ht="12.75">
      <c r="A40" s="7" t="s">
        <v>83</v>
      </c>
      <c r="B40" s="14"/>
      <c r="C40" s="14"/>
      <c r="D40" s="14"/>
      <c r="E40" s="14">
        <f t="shared" si="0"/>
        <v>0</v>
      </c>
    </row>
    <row r="41" spans="1:5" ht="12.75">
      <c r="A41" s="6" t="s">
        <v>21</v>
      </c>
      <c r="B41" s="14">
        <f>B9+B29</f>
        <v>0</v>
      </c>
      <c r="C41" s="14">
        <f>C9+C29</f>
        <v>0</v>
      </c>
      <c r="D41" s="14">
        <f>D9+D29</f>
        <v>0</v>
      </c>
      <c r="E41" s="14">
        <f t="shared" si="0"/>
        <v>0</v>
      </c>
    </row>
    <row r="42" spans="1:5" ht="12.75">
      <c r="A42" s="6" t="s">
        <v>22</v>
      </c>
      <c r="B42" s="14">
        <f>B43+B47</f>
        <v>0</v>
      </c>
      <c r="C42" s="14">
        <f>C43+C47</f>
        <v>0</v>
      </c>
      <c r="D42" s="14">
        <f>D43+D47</f>
        <v>0</v>
      </c>
      <c r="E42" s="14">
        <f t="shared" si="0"/>
        <v>0</v>
      </c>
    </row>
    <row r="43" spans="1:5" ht="12.75">
      <c r="A43" s="7" t="s">
        <v>84</v>
      </c>
      <c r="B43" s="14">
        <f>SUM(B44:B46)</f>
        <v>0</v>
      </c>
      <c r="C43" s="14">
        <f>SUM(C44:C46)</f>
        <v>0</v>
      </c>
      <c r="D43" s="14">
        <f>SUM(D44:D46)</f>
        <v>0</v>
      </c>
      <c r="E43" s="14">
        <f t="shared" si="0"/>
        <v>0</v>
      </c>
    </row>
    <row r="44" spans="1:5" ht="12.75">
      <c r="A44" s="7" t="s">
        <v>24</v>
      </c>
      <c r="B44" s="14"/>
      <c r="C44" s="14"/>
      <c r="D44" s="14"/>
      <c r="E44" s="14">
        <f t="shared" si="0"/>
        <v>0</v>
      </c>
    </row>
    <row r="45" spans="1:5" ht="12.75">
      <c r="A45" s="7" t="s">
        <v>25</v>
      </c>
      <c r="B45" s="14"/>
      <c r="C45" s="14"/>
      <c r="D45" s="14"/>
      <c r="E45" s="14">
        <f t="shared" si="0"/>
        <v>0</v>
      </c>
    </row>
    <row r="46" spans="1:5" ht="12.75">
      <c r="A46" s="7" t="s">
        <v>26</v>
      </c>
      <c r="B46" s="14"/>
      <c r="C46" s="14"/>
      <c r="D46" s="14"/>
      <c r="E46" s="14">
        <f t="shared" si="0"/>
        <v>0</v>
      </c>
    </row>
    <row r="47" spans="1:5" ht="12.75">
      <c r="A47" s="7" t="s">
        <v>85</v>
      </c>
      <c r="B47" s="14">
        <f>SUM(B48:B51)</f>
        <v>0</v>
      </c>
      <c r="C47" s="14">
        <f>SUM(C48:C51)</f>
        <v>0</v>
      </c>
      <c r="D47" s="14">
        <f>SUM(D48:D51)</f>
        <v>0</v>
      </c>
      <c r="E47" s="14">
        <f t="shared" si="0"/>
        <v>0</v>
      </c>
    </row>
    <row r="48" spans="1:5" ht="12.75">
      <c r="A48" s="7" t="s">
        <v>86</v>
      </c>
      <c r="B48" s="14"/>
      <c r="C48" s="14"/>
      <c r="D48" s="14"/>
      <c r="E48" s="14">
        <f t="shared" si="0"/>
        <v>0</v>
      </c>
    </row>
    <row r="49" spans="1:5" ht="12.75">
      <c r="A49" s="7" t="s">
        <v>30</v>
      </c>
      <c r="B49" s="14"/>
      <c r="C49" s="14"/>
      <c r="D49" s="14"/>
      <c r="E49" s="14">
        <f t="shared" si="0"/>
        <v>0</v>
      </c>
    </row>
    <row r="50" spans="1:5" ht="12.75">
      <c r="A50" s="7" t="s">
        <v>31</v>
      </c>
      <c r="B50" s="14"/>
      <c r="C50" s="14"/>
      <c r="D50" s="14"/>
      <c r="E50" s="14">
        <f t="shared" si="0"/>
        <v>0</v>
      </c>
    </row>
    <row r="51" spans="1:5" ht="12.75">
      <c r="A51" s="7" t="s">
        <v>32</v>
      </c>
      <c r="B51" s="14"/>
      <c r="C51" s="14"/>
      <c r="D51" s="14"/>
      <c r="E51" s="14">
        <f t="shared" si="0"/>
        <v>0</v>
      </c>
    </row>
    <row r="52" spans="1:5" ht="12.75">
      <c r="A52" s="6" t="s">
        <v>87</v>
      </c>
      <c r="B52" s="14"/>
      <c r="C52" s="14"/>
      <c r="D52" s="14"/>
      <c r="E52" s="14">
        <f t="shared" si="0"/>
        <v>0</v>
      </c>
    </row>
    <row r="53" spans="1:5" ht="12.75">
      <c r="A53" s="6" t="s">
        <v>88</v>
      </c>
      <c r="B53" s="14">
        <f>B41+B42+B52</f>
        <v>0</v>
      </c>
      <c r="C53" s="14">
        <f>C41+C42+C52</f>
        <v>0</v>
      </c>
      <c r="D53" s="14">
        <f>D41+D42+D52</f>
        <v>0</v>
      </c>
      <c r="E53" s="14">
        <f t="shared" si="0"/>
        <v>0</v>
      </c>
    </row>
    <row r="58" spans="2:5" ht="12.75">
      <c r="B58" s="117" t="s">
        <v>213</v>
      </c>
      <c r="C58" s="117"/>
      <c r="D58" s="117"/>
      <c r="E58" s="117"/>
    </row>
    <row r="60" spans="1:5" ht="12.75">
      <c r="A60" s="101" t="s">
        <v>105</v>
      </c>
      <c r="B60" s="101"/>
      <c r="C60" s="101"/>
      <c r="D60" s="101"/>
      <c r="E60" s="101"/>
    </row>
    <row r="61" spans="4:5" ht="12.75">
      <c r="D61" s="116" t="s">
        <v>89</v>
      </c>
      <c r="E61" s="116"/>
    </row>
    <row r="62" spans="1:5" ht="12.75">
      <c r="A62" s="112" t="s">
        <v>91</v>
      </c>
      <c r="B62" s="109"/>
      <c r="C62" s="110"/>
      <c r="D62" s="110"/>
      <c r="E62" s="126"/>
    </row>
    <row r="63" spans="1:5" ht="12.75">
      <c r="A63" s="113"/>
      <c r="B63" s="114" t="s">
        <v>54</v>
      </c>
      <c r="C63" s="114"/>
      <c r="D63" s="114"/>
      <c r="E63" s="114"/>
    </row>
    <row r="64" spans="1:5" ht="25.5">
      <c r="A64" s="113"/>
      <c r="B64" s="13" t="s">
        <v>55</v>
      </c>
      <c r="C64" s="15" t="s">
        <v>56</v>
      </c>
      <c r="D64" s="13" t="s">
        <v>57</v>
      </c>
      <c r="E64" s="113" t="s">
        <v>58</v>
      </c>
    </row>
    <row r="65" spans="1:5" ht="12.75">
      <c r="A65" s="113"/>
      <c r="B65" s="113" t="s">
        <v>59</v>
      </c>
      <c r="C65" s="113"/>
      <c r="D65" s="113"/>
      <c r="E65" s="113"/>
    </row>
    <row r="66" spans="1:5" ht="12.75">
      <c r="A66" s="6" t="s">
        <v>92</v>
      </c>
      <c r="B66" s="14">
        <f>SUM(B67:B70)</f>
        <v>0</v>
      </c>
      <c r="C66" s="14">
        <f>SUM(C67:C70)</f>
        <v>0</v>
      </c>
      <c r="D66" s="14">
        <f>SUM(D67:D70)</f>
        <v>0</v>
      </c>
      <c r="E66" s="14">
        <f aca="true" t="shared" si="1" ref="E66:E88">SUM(B66:D66)</f>
        <v>0</v>
      </c>
    </row>
    <row r="67" spans="1:5" ht="12.75">
      <c r="A67" s="7" t="s">
        <v>93</v>
      </c>
      <c r="B67" s="14"/>
      <c r="C67" s="14"/>
      <c r="D67" s="14"/>
      <c r="E67" s="14">
        <f t="shared" si="1"/>
        <v>0</v>
      </c>
    </row>
    <row r="68" spans="1:5" ht="12.75">
      <c r="A68" s="7" t="s">
        <v>37</v>
      </c>
      <c r="B68" s="14"/>
      <c r="C68" s="14"/>
      <c r="D68" s="14"/>
      <c r="E68" s="14">
        <f t="shared" si="1"/>
        <v>0</v>
      </c>
    </row>
    <row r="69" spans="1:5" ht="12.75">
      <c r="A69" s="7" t="s">
        <v>94</v>
      </c>
      <c r="B69" s="14"/>
      <c r="C69" s="14"/>
      <c r="D69" s="14"/>
      <c r="E69" s="14">
        <f t="shared" si="1"/>
        <v>0</v>
      </c>
    </row>
    <row r="70" spans="1:5" ht="12.75">
      <c r="A70" s="7" t="s">
        <v>39</v>
      </c>
      <c r="B70" s="14">
        <f>SUM(B71:B73)</f>
        <v>0</v>
      </c>
      <c r="C70" s="14">
        <f>SUM(C71:C73)</f>
        <v>0</v>
      </c>
      <c r="D70" s="14">
        <f>SUM(D71:D73)</f>
        <v>0</v>
      </c>
      <c r="E70" s="14">
        <f t="shared" si="1"/>
        <v>0</v>
      </c>
    </row>
    <row r="71" spans="1:5" ht="12.75">
      <c r="A71" s="7" t="s">
        <v>95</v>
      </c>
      <c r="B71" s="14"/>
      <c r="C71" s="14"/>
      <c r="D71" s="14"/>
      <c r="E71" s="14">
        <f t="shared" si="1"/>
        <v>0</v>
      </c>
    </row>
    <row r="72" spans="1:5" ht="12.75">
      <c r="A72" s="7" t="s">
        <v>96</v>
      </c>
      <c r="B72" s="14"/>
      <c r="C72" s="14"/>
      <c r="D72" s="14"/>
      <c r="E72" s="14">
        <f t="shared" si="1"/>
        <v>0</v>
      </c>
    </row>
    <row r="73" spans="1:5" ht="12.75">
      <c r="A73" s="7" t="s">
        <v>97</v>
      </c>
      <c r="B73" s="14"/>
      <c r="C73" s="14"/>
      <c r="D73" s="14"/>
      <c r="E73" s="14">
        <f t="shared" si="1"/>
        <v>0</v>
      </c>
    </row>
    <row r="74" spans="1:5" ht="12.75">
      <c r="A74" s="6" t="s">
        <v>98</v>
      </c>
      <c r="B74" s="14">
        <f>SUM(B75:B77)</f>
        <v>0</v>
      </c>
      <c r="C74" s="14">
        <f>SUM(C75:C77)</f>
        <v>0</v>
      </c>
      <c r="D74" s="14">
        <f>SUM(D75:D77)</f>
        <v>0</v>
      </c>
      <c r="E74" s="14">
        <f t="shared" si="1"/>
        <v>0</v>
      </c>
    </row>
    <row r="75" spans="1:5" ht="12.75">
      <c r="A75" s="7" t="s">
        <v>41</v>
      </c>
      <c r="B75" s="14"/>
      <c r="C75" s="14"/>
      <c r="D75" s="14"/>
      <c r="E75" s="14">
        <f t="shared" si="1"/>
        <v>0</v>
      </c>
    </row>
    <row r="76" spans="1:5" ht="12.75">
      <c r="A76" s="7" t="s">
        <v>42</v>
      </c>
      <c r="B76" s="14"/>
      <c r="C76" s="14"/>
      <c r="D76" s="14"/>
      <c r="E76" s="14">
        <f t="shared" si="1"/>
        <v>0</v>
      </c>
    </row>
    <row r="77" spans="1:5" ht="12.75">
      <c r="A77" s="7" t="s">
        <v>43</v>
      </c>
      <c r="B77" s="14">
        <f>B78+B79</f>
        <v>0</v>
      </c>
      <c r="C77" s="14">
        <f>C78+C79</f>
        <v>0</v>
      </c>
      <c r="D77" s="14">
        <f>D78+D79</f>
        <v>0</v>
      </c>
      <c r="E77" s="14">
        <f t="shared" si="1"/>
        <v>0</v>
      </c>
    </row>
    <row r="78" spans="1:5" ht="12.75">
      <c r="A78" s="7" t="s">
        <v>99</v>
      </c>
      <c r="B78" s="14"/>
      <c r="C78" s="14"/>
      <c r="D78" s="14"/>
      <c r="E78" s="14">
        <f t="shared" si="1"/>
        <v>0</v>
      </c>
    </row>
    <row r="79" spans="1:5" ht="12.75">
      <c r="A79" s="7" t="s">
        <v>100</v>
      </c>
      <c r="B79" s="14"/>
      <c r="C79" s="14"/>
      <c r="D79" s="14"/>
      <c r="E79" s="14">
        <f t="shared" si="1"/>
        <v>0</v>
      </c>
    </row>
    <row r="80" spans="1:5" ht="12.75">
      <c r="A80" s="6" t="s">
        <v>44</v>
      </c>
      <c r="B80" s="14">
        <f>B81+B82</f>
        <v>0</v>
      </c>
      <c r="C80" s="14">
        <f>C81+C82</f>
        <v>0</v>
      </c>
      <c r="D80" s="14">
        <f>D81+D82</f>
        <v>0</v>
      </c>
      <c r="E80" s="14">
        <f t="shared" si="1"/>
        <v>0</v>
      </c>
    </row>
    <row r="81" spans="1:5" ht="12.75">
      <c r="A81" s="7" t="s">
        <v>45</v>
      </c>
      <c r="B81" s="14"/>
      <c r="C81" s="14"/>
      <c r="D81" s="14"/>
      <c r="E81" s="14">
        <f t="shared" si="1"/>
        <v>0</v>
      </c>
    </row>
    <row r="82" spans="1:5" ht="12.75">
      <c r="A82" s="7" t="s">
        <v>46</v>
      </c>
      <c r="B82" s="14"/>
      <c r="C82" s="14"/>
      <c r="D82" s="14"/>
      <c r="E82" s="14">
        <f t="shared" si="1"/>
        <v>0</v>
      </c>
    </row>
    <row r="83" spans="1:5" ht="12.75">
      <c r="A83" s="6" t="s">
        <v>101</v>
      </c>
      <c r="B83" s="14">
        <f>B66+B74+B80</f>
        <v>0</v>
      </c>
      <c r="C83" s="14">
        <f>C66+C74+C80</f>
        <v>0</v>
      </c>
      <c r="D83" s="14">
        <f>D66+D74+D80</f>
        <v>0</v>
      </c>
      <c r="E83" s="14">
        <f t="shared" si="1"/>
        <v>0</v>
      </c>
    </row>
    <row r="84" spans="1:5" ht="12.75">
      <c r="A84" s="6" t="s">
        <v>102</v>
      </c>
      <c r="B84" s="14">
        <f>B85+B86</f>
        <v>0</v>
      </c>
      <c r="C84" s="14">
        <f>C85+C86</f>
        <v>0</v>
      </c>
      <c r="D84" s="14">
        <f>D85+D86</f>
        <v>0</v>
      </c>
      <c r="E84" s="14">
        <f t="shared" si="1"/>
        <v>0</v>
      </c>
    </row>
    <row r="85" spans="1:5" ht="12.75">
      <c r="A85" s="7" t="s">
        <v>49</v>
      </c>
      <c r="B85" s="14"/>
      <c r="C85" s="14"/>
      <c r="D85" s="14"/>
      <c r="E85" s="14">
        <f t="shared" si="1"/>
        <v>0</v>
      </c>
    </row>
    <row r="86" spans="1:5" ht="12.75">
      <c r="A86" s="7" t="s">
        <v>50</v>
      </c>
      <c r="B86" s="14"/>
      <c r="C86" s="14"/>
      <c r="D86" s="14"/>
      <c r="E86" s="14">
        <f t="shared" si="1"/>
        <v>0</v>
      </c>
    </row>
    <row r="87" spans="1:5" ht="12.75">
      <c r="A87" s="6" t="s">
        <v>51</v>
      </c>
      <c r="B87" s="14"/>
      <c r="C87" s="14"/>
      <c r="D87" s="14"/>
      <c r="E87" s="14">
        <f t="shared" si="1"/>
        <v>0</v>
      </c>
    </row>
    <row r="88" spans="1:5" ht="12.75">
      <c r="A88" s="6" t="s">
        <v>52</v>
      </c>
      <c r="B88" s="14">
        <f>B83+B84+B87</f>
        <v>0</v>
      </c>
      <c r="C88" s="14">
        <f>C83+C84+C87</f>
        <v>0</v>
      </c>
      <c r="D88" s="14">
        <f>D83+D84+D87</f>
        <v>0</v>
      </c>
      <c r="E88" s="14">
        <f t="shared" si="1"/>
        <v>0</v>
      </c>
    </row>
    <row r="89" ht="12.75">
      <c r="A89" s="16"/>
    </row>
    <row r="90" ht="12.75">
      <c r="A90" s="16"/>
    </row>
    <row r="91" spans="1:2" ht="12.75">
      <c r="A91" s="7" t="s">
        <v>103</v>
      </c>
      <c r="B91" s="18"/>
    </row>
    <row r="92" spans="1:2" ht="12.75">
      <c r="A92" s="7" t="s">
        <v>104</v>
      </c>
      <c r="B92" s="18"/>
    </row>
  </sheetData>
  <sheetProtection/>
  <mergeCells count="16">
    <mergeCell ref="B1:E1"/>
    <mergeCell ref="A3:E3"/>
    <mergeCell ref="D4:E4"/>
    <mergeCell ref="A5:A8"/>
    <mergeCell ref="B5:E5"/>
    <mergeCell ref="B6:E6"/>
    <mergeCell ref="E7:E8"/>
    <mergeCell ref="B8:D8"/>
    <mergeCell ref="B58:E58"/>
    <mergeCell ref="A60:E60"/>
    <mergeCell ref="D61:E61"/>
    <mergeCell ref="A62:A65"/>
    <mergeCell ref="B62:E62"/>
    <mergeCell ref="B63:E63"/>
    <mergeCell ref="E64:E65"/>
    <mergeCell ref="B65:D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1" sqref="F1:J1"/>
    </sheetView>
  </sheetViews>
  <sheetFormatPr defaultColWidth="9.00390625" defaultRowHeight="12.75"/>
  <cols>
    <col min="1" max="1" width="33.75390625" style="0" customWidth="1"/>
    <col min="6" max="6" width="33.75390625" style="0" customWidth="1"/>
  </cols>
  <sheetData>
    <row r="1" spans="6:10" ht="12.75">
      <c r="F1" s="102" t="s">
        <v>317</v>
      </c>
      <c r="G1" s="102"/>
      <c r="H1" s="102"/>
      <c r="I1" s="102"/>
      <c r="J1" s="102"/>
    </row>
    <row r="2" spans="2:6" ht="12.75">
      <c r="B2" s="101" t="s">
        <v>281</v>
      </c>
      <c r="C2" s="101"/>
      <c r="D2" s="101"/>
      <c r="E2" s="101"/>
      <c r="F2" s="101"/>
    </row>
    <row r="4" spans="1:10" ht="12.75">
      <c r="A4" s="103" t="s">
        <v>9</v>
      </c>
      <c r="B4" s="1" t="s">
        <v>0</v>
      </c>
      <c r="C4" s="1" t="s">
        <v>1</v>
      </c>
      <c r="D4" s="1" t="s">
        <v>2</v>
      </c>
      <c r="E4" s="5" t="s">
        <v>3</v>
      </c>
      <c r="F4" s="103" t="s">
        <v>11</v>
      </c>
      <c r="G4" s="1" t="s">
        <v>0</v>
      </c>
      <c r="H4" s="1" t="s">
        <v>1</v>
      </c>
      <c r="I4" s="1" t="s">
        <v>2</v>
      </c>
      <c r="J4" s="5" t="s">
        <v>3</v>
      </c>
    </row>
    <row r="5" spans="1:10" ht="12.75">
      <c r="A5" s="103"/>
      <c r="B5" s="96" t="s">
        <v>315</v>
      </c>
      <c r="C5" s="96"/>
      <c r="D5" s="96"/>
      <c r="E5" s="96"/>
      <c r="F5" s="103"/>
      <c r="G5" s="96" t="s">
        <v>316</v>
      </c>
      <c r="H5" s="96"/>
      <c r="I5" s="96"/>
      <c r="J5" s="96"/>
    </row>
    <row r="6" spans="1:10" ht="33.75">
      <c r="A6" s="103"/>
      <c r="B6" s="2" t="s">
        <v>4</v>
      </c>
      <c r="C6" s="2" t="s">
        <v>5</v>
      </c>
      <c r="D6" s="2" t="s">
        <v>7</v>
      </c>
      <c r="E6" s="3" t="s">
        <v>10</v>
      </c>
      <c r="F6" s="103"/>
      <c r="G6" s="2" t="s">
        <v>4</v>
      </c>
      <c r="H6" s="2" t="s">
        <v>5</v>
      </c>
      <c r="I6" s="2" t="s">
        <v>7</v>
      </c>
      <c r="J6" s="3" t="s">
        <v>8</v>
      </c>
    </row>
    <row r="7" spans="1:10" ht="12.75">
      <c r="A7" s="6" t="s">
        <v>12</v>
      </c>
      <c r="B7" s="4">
        <f>SUM(B8:B11)</f>
        <v>16201</v>
      </c>
      <c r="C7" s="4">
        <f>SUM(C8:C11)</f>
        <v>638</v>
      </c>
      <c r="D7" s="4">
        <f>SUM(D8:D11)</f>
        <v>1909</v>
      </c>
      <c r="E7" s="4">
        <f>'2. sz.mell. összevont bev.-kiad'!F9</f>
        <v>18748</v>
      </c>
      <c r="F7" s="6" t="s">
        <v>35</v>
      </c>
      <c r="G7" s="4">
        <f>G8+G9+G10+G11+G12</f>
        <v>13467</v>
      </c>
      <c r="H7" s="4">
        <f>H8+H9+H10+H11+H12</f>
        <v>1578</v>
      </c>
      <c r="I7" s="4">
        <f>I8+I9+I10+I11+I12</f>
        <v>2824</v>
      </c>
      <c r="J7" s="4">
        <f>SUM(G7:I7)</f>
        <v>17869</v>
      </c>
    </row>
    <row r="8" spans="1:10" ht="12.75" customHeight="1">
      <c r="A8" s="4" t="s">
        <v>13</v>
      </c>
      <c r="B8" s="4">
        <v>1573</v>
      </c>
      <c r="C8" s="4">
        <v>15</v>
      </c>
      <c r="D8" s="4">
        <v>0</v>
      </c>
      <c r="E8" s="4">
        <f>'2. sz.mell. összevont bev.-kiad'!F10</f>
        <v>1588</v>
      </c>
      <c r="F8" s="4" t="s">
        <v>36</v>
      </c>
      <c r="G8" s="4">
        <v>6220</v>
      </c>
      <c r="H8" s="4">
        <v>0</v>
      </c>
      <c r="I8" s="4"/>
      <c r="J8" s="4">
        <f aca="true" t="shared" si="0" ref="J8:J30">SUM(G8:I8)</f>
        <v>6220</v>
      </c>
    </row>
    <row r="9" spans="1:10" ht="12.75" customHeight="1">
      <c r="A9" s="11" t="s">
        <v>14</v>
      </c>
      <c r="B9" s="4">
        <v>64</v>
      </c>
      <c r="C9" s="4">
        <v>181</v>
      </c>
      <c r="D9" s="4">
        <f>'[1]2. sz.mell. összevont bev.-kiad'!D8</f>
        <v>0</v>
      </c>
      <c r="E9" s="4">
        <f>'2. sz.mell. összevont bev.-kiad'!F11</f>
        <v>245</v>
      </c>
      <c r="F9" s="10" t="s">
        <v>37</v>
      </c>
      <c r="G9" s="4">
        <v>1146</v>
      </c>
      <c r="H9" s="4">
        <f>'[1]2. sz.mell. összevont bev.-kiad'!C65</f>
        <v>0</v>
      </c>
      <c r="I9" s="4">
        <f>'[1]2. sz.mell. összevont bev.-kiad'!D65</f>
        <v>0</v>
      </c>
      <c r="J9" s="4">
        <f t="shared" si="0"/>
        <v>1146</v>
      </c>
    </row>
    <row r="10" spans="1:10" ht="12.75" customHeight="1">
      <c r="A10" s="4" t="s">
        <v>15</v>
      </c>
      <c r="B10" s="4">
        <v>11172</v>
      </c>
      <c r="C10" s="4">
        <v>0</v>
      </c>
      <c r="D10" s="4">
        <v>1909</v>
      </c>
      <c r="E10" s="4">
        <f>'2. sz.mell. összevont bev.-kiad'!F15</f>
        <v>13081</v>
      </c>
      <c r="F10" s="9" t="s">
        <v>38</v>
      </c>
      <c r="G10" s="4">
        <v>5058</v>
      </c>
      <c r="H10" s="4">
        <v>1252</v>
      </c>
      <c r="I10" s="4"/>
      <c r="J10" s="4">
        <f t="shared" si="0"/>
        <v>6310</v>
      </c>
    </row>
    <row r="11" spans="1:10" ht="12.75" customHeight="1">
      <c r="A11" s="7" t="s">
        <v>16</v>
      </c>
      <c r="B11" s="4">
        <v>3392</v>
      </c>
      <c r="C11" s="4">
        <v>442</v>
      </c>
      <c r="D11" s="4">
        <f>'[1]2. sz.mell. összevont bev.-kiad'!D18</f>
        <v>0</v>
      </c>
      <c r="E11" s="4">
        <f>'2. sz.mell. összevont bev.-kiad'!F21</f>
        <v>3834</v>
      </c>
      <c r="F11" s="4" t="s">
        <v>39</v>
      </c>
      <c r="G11" s="4">
        <v>1043</v>
      </c>
      <c r="H11" s="4">
        <v>36</v>
      </c>
      <c r="I11" s="4"/>
      <c r="J11" s="4">
        <f t="shared" si="0"/>
        <v>1079</v>
      </c>
    </row>
    <row r="12" spans="1:10" ht="12.75" customHeight="1">
      <c r="A12" s="6" t="s">
        <v>17</v>
      </c>
      <c r="B12" s="4">
        <f>B13+B14+B15</f>
        <v>272</v>
      </c>
      <c r="C12" s="4">
        <f>C13+C14+C15</f>
        <v>316</v>
      </c>
      <c r="D12" s="4">
        <f>D13+D14+D15</f>
        <v>0</v>
      </c>
      <c r="E12" s="4">
        <f>'2. sz.mell. összevont bev.-kiad'!F29</f>
        <v>588</v>
      </c>
      <c r="F12" s="4" t="s">
        <v>40</v>
      </c>
      <c r="G12" s="4"/>
      <c r="H12" s="4">
        <v>290</v>
      </c>
      <c r="I12" s="4">
        <v>2824</v>
      </c>
      <c r="J12" s="4">
        <f t="shared" si="0"/>
        <v>3114</v>
      </c>
    </row>
    <row r="13" spans="1:10" ht="12.75" customHeight="1">
      <c r="A13" s="4" t="s">
        <v>18</v>
      </c>
      <c r="B13" s="4">
        <f>'[1]2. sz.mell. összevont bev.-kiad'!B27</f>
        <v>0</v>
      </c>
      <c r="C13" s="4">
        <f>'[1]2. sz.mell. összevont bev.-kiad'!C27</f>
        <v>0</v>
      </c>
      <c r="D13" s="4">
        <f>'[1]2. sz.mell. összevont bev.-kiad'!D27</f>
        <v>0</v>
      </c>
      <c r="E13" s="4">
        <f aca="true" t="shared" si="1" ref="E13:E29">SUM(B13:C13)</f>
        <v>0</v>
      </c>
      <c r="F13" s="6" t="s">
        <v>17</v>
      </c>
      <c r="G13" s="4">
        <f>G14+G15+G16</f>
        <v>2531</v>
      </c>
      <c r="H13" s="4">
        <f>H14+H15+H16</f>
        <v>0</v>
      </c>
      <c r="I13" s="4">
        <f>I14+I15+I16</f>
        <v>0</v>
      </c>
      <c r="J13" s="4">
        <f t="shared" si="0"/>
        <v>2531</v>
      </c>
    </row>
    <row r="14" spans="1:10" ht="12.75" customHeight="1">
      <c r="A14" s="4" t="s">
        <v>19</v>
      </c>
      <c r="B14" s="4">
        <v>272</v>
      </c>
      <c r="C14" s="4">
        <f>'[1]2. sz.mell. összevont bev.-kiad'!C31</f>
        <v>0</v>
      </c>
      <c r="D14" s="4">
        <f>'[1]2. sz.mell. összevont bev.-kiad'!D31</f>
        <v>0</v>
      </c>
      <c r="E14" s="4">
        <f t="shared" si="1"/>
        <v>272</v>
      </c>
      <c r="F14" s="4" t="s">
        <v>41</v>
      </c>
      <c r="G14" s="4">
        <v>2531</v>
      </c>
      <c r="H14" s="4"/>
      <c r="I14" s="4">
        <f>'[1]2. sz.mell. összevont bev.-kiad'!D72</f>
        <v>0</v>
      </c>
      <c r="J14" s="4">
        <f t="shared" si="0"/>
        <v>2531</v>
      </c>
    </row>
    <row r="15" spans="1:10" ht="12.75" customHeight="1">
      <c r="A15" s="7" t="s">
        <v>20</v>
      </c>
      <c r="B15" s="4">
        <f>'[1]2. sz.mell. összevont bev.-kiad'!B34</f>
        <v>0</v>
      </c>
      <c r="C15" s="4">
        <v>316</v>
      </c>
      <c r="D15" s="4">
        <f>'[1]2. sz.mell. összevont bev.-kiad'!D34</f>
        <v>0</v>
      </c>
      <c r="E15" s="4">
        <f t="shared" si="1"/>
        <v>316</v>
      </c>
      <c r="F15" s="4" t="s">
        <v>42</v>
      </c>
      <c r="G15" s="4">
        <f>'[1]2. sz.mell. összevont bev.-kiad'!B73</f>
        <v>0</v>
      </c>
      <c r="H15" s="4"/>
      <c r="I15" s="4"/>
      <c r="J15" s="4">
        <f t="shared" si="0"/>
        <v>0</v>
      </c>
    </row>
    <row r="16" spans="1:10" ht="12.75" customHeight="1">
      <c r="A16" s="104" t="s">
        <v>21</v>
      </c>
      <c r="B16" s="105">
        <f>B7+B12</f>
        <v>16473</v>
      </c>
      <c r="C16" s="105">
        <f>C7+C12</f>
        <v>954</v>
      </c>
      <c r="D16" s="105">
        <f>D7+D12</f>
        <v>1909</v>
      </c>
      <c r="E16" s="105">
        <f>SUM(B16:D16)</f>
        <v>19336</v>
      </c>
      <c r="F16" s="97" t="s">
        <v>43</v>
      </c>
      <c r="G16" s="99">
        <f>'[1]2. sz.mell. összevont bev.-kiad'!B74</f>
        <v>0</v>
      </c>
      <c r="H16" s="99">
        <f>'[1]2. sz.mell. összevont bev.-kiad'!C74</f>
        <v>0</v>
      </c>
      <c r="I16" s="99">
        <f>'[1]2. sz.mell. összevont bev.-kiad'!D74</f>
        <v>0</v>
      </c>
      <c r="J16" s="99">
        <f t="shared" si="0"/>
        <v>0</v>
      </c>
    </row>
    <row r="17" spans="1:10" ht="12.75" customHeight="1">
      <c r="A17" s="104"/>
      <c r="B17" s="105"/>
      <c r="C17" s="105"/>
      <c r="D17" s="105"/>
      <c r="E17" s="105">
        <f t="shared" si="1"/>
        <v>0</v>
      </c>
      <c r="F17" s="98"/>
      <c r="G17" s="100"/>
      <c r="H17" s="100"/>
      <c r="I17" s="100"/>
      <c r="J17" s="100">
        <f t="shared" si="0"/>
        <v>0</v>
      </c>
    </row>
    <row r="18" spans="1:10" ht="12.75" customHeight="1">
      <c r="A18" s="6" t="s">
        <v>22</v>
      </c>
      <c r="B18" s="4">
        <f>B19+B24</f>
        <v>2967</v>
      </c>
      <c r="C18" s="4">
        <f>C19+C24</f>
        <v>0</v>
      </c>
      <c r="D18" s="4">
        <f>D19+D24</f>
        <v>0</v>
      </c>
      <c r="E18" s="4">
        <f t="shared" si="1"/>
        <v>2967</v>
      </c>
      <c r="F18" s="6" t="s">
        <v>44</v>
      </c>
      <c r="G18" s="4">
        <f>G19+G20</f>
        <v>1903</v>
      </c>
      <c r="H18" s="4">
        <f>H19+H20</f>
        <v>0</v>
      </c>
      <c r="I18" s="4">
        <f>I19+I20</f>
        <v>0</v>
      </c>
      <c r="J18" s="4">
        <f t="shared" si="0"/>
        <v>1903</v>
      </c>
    </row>
    <row r="19" spans="1:10" ht="12.75" customHeight="1">
      <c r="A19" s="4" t="s">
        <v>23</v>
      </c>
      <c r="B19" s="4">
        <f>B20+B23</f>
        <v>2967</v>
      </c>
      <c r="C19" s="4">
        <f>C20+C23</f>
        <v>0</v>
      </c>
      <c r="D19" s="4">
        <f>D20+D23</f>
        <v>0</v>
      </c>
      <c r="E19" s="4">
        <f t="shared" si="1"/>
        <v>2967</v>
      </c>
      <c r="F19" s="4" t="s">
        <v>45</v>
      </c>
      <c r="G19" s="4">
        <v>1903</v>
      </c>
      <c r="H19" s="4">
        <f>'[1]2. sz.mell. összevont bev.-kiad'!C78</f>
        <v>0</v>
      </c>
      <c r="I19" s="4">
        <f>'[1]2. sz.mell. összevont bev.-kiad'!D78</f>
        <v>0</v>
      </c>
      <c r="J19" s="4">
        <f t="shared" si="0"/>
        <v>1903</v>
      </c>
    </row>
    <row r="20" spans="1:10" ht="12.75" customHeight="1">
      <c r="A20" s="4" t="s">
        <v>24</v>
      </c>
      <c r="B20" s="4">
        <f>B21+B22</f>
        <v>2967</v>
      </c>
      <c r="C20" s="4">
        <f>C21+C22</f>
        <v>0</v>
      </c>
      <c r="D20" s="4">
        <f>D21+D22</f>
        <v>0</v>
      </c>
      <c r="E20" s="4">
        <f t="shared" si="1"/>
        <v>2967</v>
      </c>
      <c r="F20" s="4" t="s">
        <v>46</v>
      </c>
      <c r="G20" s="4">
        <f>'[1]2. sz.mell. összevont bev.-kiad'!B79</f>
        <v>0</v>
      </c>
      <c r="H20" s="4">
        <f>'[1]2. sz.mell. összevont bev.-kiad'!C79</f>
        <v>0</v>
      </c>
      <c r="I20" s="4">
        <f>'[1]2. sz.mell. összevont bev.-kiad'!D79</f>
        <v>0</v>
      </c>
      <c r="J20" s="4">
        <f t="shared" si="0"/>
        <v>0</v>
      </c>
    </row>
    <row r="21" spans="1:10" ht="12.75" customHeight="1">
      <c r="A21" s="4" t="s">
        <v>25</v>
      </c>
      <c r="B21" s="4">
        <v>640</v>
      </c>
      <c r="C21" s="4">
        <f>'[1]2. sz.mell. összevont bev.-kiad'!C42</f>
        <v>0</v>
      </c>
      <c r="D21" s="4">
        <f>'[1]2. sz.mell. összevont bev.-kiad'!D42</f>
        <v>0</v>
      </c>
      <c r="E21" s="4">
        <f t="shared" si="1"/>
        <v>640</v>
      </c>
      <c r="F21" s="6" t="s">
        <v>47</v>
      </c>
      <c r="G21" s="4">
        <f>G7+G13+G18</f>
        <v>17901</v>
      </c>
      <c r="H21" s="4">
        <f>H7+H13+H18</f>
        <v>1578</v>
      </c>
      <c r="I21" s="4">
        <f>I7+I13+I18</f>
        <v>2824</v>
      </c>
      <c r="J21" s="4">
        <f t="shared" si="0"/>
        <v>22303</v>
      </c>
    </row>
    <row r="22" spans="1:10" ht="12.75" customHeight="1">
      <c r="A22" s="4" t="s">
        <v>26</v>
      </c>
      <c r="B22" s="4">
        <v>2327</v>
      </c>
      <c r="C22" s="4">
        <f>'[1]2. sz.mell. összevont bev.-kiad'!C43</f>
        <v>0</v>
      </c>
      <c r="D22" s="4">
        <f>'[1]2. sz.mell. összevont bev.-kiad'!D43</f>
        <v>0</v>
      </c>
      <c r="E22" s="4">
        <f t="shared" si="1"/>
        <v>2327</v>
      </c>
      <c r="F22" s="6" t="s">
        <v>48</v>
      </c>
      <c r="G22" s="4"/>
      <c r="H22" s="4">
        <f>'[1]2. sz.mell. összevont bev.-kiad'!C81</f>
        <v>0</v>
      </c>
      <c r="I22" s="4">
        <f>'[1]2. sz.mell. összevont bev.-kiad'!D81</f>
        <v>0</v>
      </c>
      <c r="J22" s="4">
        <f t="shared" si="0"/>
        <v>0</v>
      </c>
    </row>
    <row r="23" spans="1:10" ht="12.75" customHeight="1">
      <c r="A23" s="4" t="s">
        <v>27</v>
      </c>
      <c r="B23" s="4"/>
      <c r="C23" s="4"/>
      <c r="D23" s="4"/>
      <c r="E23" s="4">
        <f t="shared" si="1"/>
        <v>0</v>
      </c>
      <c r="F23" s="4" t="s">
        <v>49</v>
      </c>
      <c r="G23" s="4">
        <f>'[1]2. sz.mell. összevont bev.-kiad'!B82</f>
        <v>0</v>
      </c>
      <c r="H23" s="4">
        <f>'[1]2. sz.mell. összevont bev.-kiad'!C82</f>
        <v>0</v>
      </c>
      <c r="I23" s="4">
        <f>'[1]2. sz.mell. összevont bev.-kiad'!D82</f>
        <v>0</v>
      </c>
      <c r="J23" s="4">
        <f t="shared" si="0"/>
        <v>0</v>
      </c>
    </row>
    <row r="24" spans="1:10" ht="12.75" customHeight="1">
      <c r="A24" s="4" t="s">
        <v>28</v>
      </c>
      <c r="B24" s="4"/>
      <c r="C24" s="4"/>
      <c r="D24" s="4"/>
      <c r="E24" s="4">
        <f t="shared" si="1"/>
        <v>0</v>
      </c>
      <c r="F24" s="4" t="s">
        <v>50</v>
      </c>
      <c r="G24" s="4">
        <v>0</v>
      </c>
      <c r="H24" s="4">
        <v>0</v>
      </c>
      <c r="I24" s="4">
        <v>0</v>
      </c>
      <c r="J24" s="4">
        <f t="shared" si="0"/>
        <v>0</v>
      </c>
    </row>
    <row r="25" spans="1:10" ht="12.75" customHeight="1">
      <c r="A25" s="4" t="s">
        <v>29</v>
      </c>
      <c r="B25" s="4"/>
      <c r="C25" s="4"/>
      <c r="D25" s="4"/>
      <c r="E25" s="4">
        <f t="shared" si="1"/>
        <v>0</v>
      </c>
      <c r="F25" s="4"/>
      <c r="G25" s="4"/>
      <c r="H25" s="4"/>
      <c r="I25" s="4"/>
      <c r="J25" s="4">
        <f t="shared" si="0"/>
        <v>0</v>
      </c>
    </row>
    <row r="26" spans="1:10" ht="12.75" customHeight="1">
      <c r="A26" s="4" t="s">
        <v>30</v>
      </c>
      <c r="B26" s="4"/>
      <c r="C26" s="4"/>
      <c r="D26" s="4"/>
      <c r="E26" s="4">
        <f t="shared" si="1"/>
        <v>0</v>
      </c>
      <c r="F26" s="4"/>
      <c r="G26" s="4"/>
      <c r="H26" s="4"/>
      <c r="I26" s="4"/>
      <c r="J26" s="4">
        <f t="shared" si="0"/>
        <v>0</v>
      </c>
    </row>
    <row r="27" spans="1:10" ht="12.75" customHeight="1">
      <c r="A27" s="4" t="s">
        <v>31</v>
      </c>
      <c r="B27" s="4"/>
      <c r="C27" s="4"/>
      <c r="D27" s="4"/>
      <c r="E27" s="4">
        <f t="shared" si="1"/>
        <v>0</v>
      </c>
      <c r="F27" s="4"/>
      <c r="G27" s="4"/>
      <c r="H27" s="4"/>
      <c r="I27" s="4"/>
      <c r="J27" s="4">
        <f t="shared" si="0"/>
        <v>0</v>
      </c>
    </row>
    <row r="28" spans="1:10" ht="12.75" customHeight="1">
      <c r="A28" s="4" t="s">
        <v>32</v>
      </c>
      <c r="B28" s="4"/>
      <c r="C28" s="4"/>
      <c r="D28" s="4"/>
      <c r="E28" s="4">
        <f t="shared" si="1"/>
        <v>0</v>
      </c>
      <c r="F28" s="4"/>
      <c r="G28" s="4"/>
      <c r="H28" s="4"/>
      <c r="I28" s="4"/>
      <c r="J28" s="4">
        <f t="shared" si="0"/>
        <v>0</v>
      </c>
    </row>
    <row r="29" spans="1:10" ht="12.75" customHeight="1">
      <c r="A29" s="6" t="s">
        <v>33</v>
      </c>
      <c r="B29" s="4">
        <f>'[1]2. sz.mell. összevont bev.-kiad'!B49</f>
        <v>0</v>
      </c>
      <c r="C29" s="4">
        <f>'[1]2. sz.mell. összevont bev.-kiad'!C49</f>
        <v>0</v>
      </c>
      <c r="D29" s="4">
        <f>'[1]2. sz.mell. összevont bev.-kiad'!D49</f>
        <v>0</v>
      </c>
      <c r="E29" s="4">
        <f t="shared" si="1"/>
        <v>0</v>
      </c>
      <c r="F29" s="6" t="s">
        <v>51</v>
      </c>
      <c r="G29" s="4">
        <f>'[1]2. sz.mell. összevont bev.-kiad'!B84</f>
        <v>0</v>
      </c>
      <c r="H29" s="4">
        <f>'[1]2. sz.mell. összevont bev.-kiad'!C84</f>
        <v>0</v>
      </c>
      <c r="I29" s="4">
        <f>'[1]2. sz.mell. összevont bev.-kiad'!D84</f>
        <v>0</v>
      </c>
      <c r="J29" s="4">
        <f t="shared" si="0"/>
        <v>0</v>
      </c>
    </row>
    <row r="30" spans="1:10" ht="12.75">
      <c r="A30" s="8" t="s">
        <v>34</v>
      </c>
      <c r="B30" s="4">
        <f>B16+B18+B29</f>
        <v>19440</v>
      </c>
      <c r="C30" s="4">
        <f>C16+C18+C29</f>
        <v>954</v>
      </c>
      <c r="D30" s="4">
        <f>D16+D18+D29</f>
        <v>1909</v>
      </c>
      <c r="E30" s="4">
        <f>SUM(B30:D30)</f>
        <v>22303</v>
      </c>
      <c r="F30" s="8" t="s">
        <v>53</v>
      </c>
      <c r="G30" s="4">
        <f>G21+G22</f>
        <v>17901</v>
      </c>
      <c r="H30" s="4">
        <f>H21+H22</f>
        <v>1578</v>
      </c>
      <c r="I30" s="4">
        <f>I21+I22</f>
        <v>2824</v>
      </c>
      <c r="J30" s="4">
        <f t="shared" si="0"/>
        <v>22303</v>
      </c>
    </row>
  </sheetData>
  <sheetProtection/>
  <mergeCells count="16"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F16:F17"/>
    <mergeCell ref="F1:J1"/>
    <mergeCell ref="B2:F2"/>
    <mergeCell ref="A4:A6"/>
    <mergeCell ref="F4:F6"/>
    <mergeCell ref="B5:E5"/>
    <mergeCell ref="G5:J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54.875" style="0" customWidth="1"/>
    <col min="6" max="6" width="10.625" style="0" customWidth="1"/>
  </cols>
  <sheetData>
    <row r="1" spans="2:6" ht="12.75">
      <c r="B1" s="102" t="s">
        <v>318</v>
      </c>
      <c r="C1" s="102"/>
      <c r="D1" s="102"/>
      <c r="E1" s="102"/>
      <c r="F1" s="102"/>
    </row>
    <row r="3" spans="1:5" ht="12.75">
      <c r="A3" s="101" t="s">
        <v>282</v>
      </c>
      <c r="B3" s="101"/>
      <c r="C3" s="101"/>
      <c r="D3" s="101"/>
      <c r="E3" s="101"/>
    </row>
    <row r="4" spans="4:5" ht="12.75">
      <c r="D4" s="111" t="s">
        <v>89</v>
      </c>
      <c r="E4" s="111"/>
    </row>
    <row r="5" spans="1:6" ht="12.75">
      <c r="A5" s="112" t="s">
        <v>90</v>
      </c>
      <c r="B5" s="109"/>
      <c r="C5" s="110"/>
      <c r="D5" s="110"/>
      <c r="E5" s="110"/>
      <c r="F5" s="110"/>
    </row>
    <row r="6" spans="1:6" ht="12.75">
      <c r="A6" s="112"/>
      <c r="B6" s="114" t="s">
        <v>54</v>
      </c>
      <c r="C6" s="114"/>
      <c r="D6" s="114"/>
      <c r="E6" s="114"/>
      <c r="F6" s="106" t="s">
        <v>287</v>
      </c>
    </row>
    <row r="7" spans="1:6" ht="25.5">
      <c r="A7" s="112"/>
      <c r="B7" s="13" t="s">
        <v>55</v>
      </c>
      <c r="C7" s="15" t="s">
        <v>56</v>
      </c>
      <c r="D7" s="13" t="s">
        <v>57</v>
      </c>
      <c r="E7" s="113" t="s">
        <v>58</v>
      </c>
      <c r="F7" s="107"/>
    </row>
    <row r="8" spans="1:6" ht="12.75">
      <c r="A8" s="112"/>
      <c r="B8" s="113" t="s">
        <v>59</v>
      </c>
      <c r="C8" s="113"/>
      <c r="D8" s="113"/>
      <c r="E8" s="113"/>
      <c r="F8" s="108"/>
    </row>
    <row r="9" spans="1:6" ht="12.75">
      <c r="A9" s="6" t="s">
        <v>12</v>
      </c>
      <c r="B9" s="14">
        <f>B10+B11+B15+B21</f>
        <v>11579</v>
      </c>
      <c r="C9" s="14">
        <f>C10+C11+C15+C21</f>
        <v>1137</v>
      </c>
      <c r="D9" s="14">
        <f>D10+D11+D15+D21</f>
        <v>2125</v>
      </c>
      <c r="E9" s="14">
        <f>SUM(B9:D9)</f>
        <v>14841</v>
      </c>
      <c r="F9" s="14">
        <f>'3. sz. mell. önkorm. bev-kiad.'!F9</f>
        <v>18748</v>
      </c>
    </row>
    <row r="10" spans="1:6" ht="12.75">
      <c r="A10" s="7" t="s">
        <v>13</v>
      </c>
      <c r="B10" s="14">
        <f>'3. sz. mell. önkorm. bev-kiad.'!B10+'15.sz.mell. Közös hiv.bev-kiad'!B10</f>
        <v>775</v>
      </c>
      <c r="C10" s="14">
        <f>'3. sz. mell. önkorm. bev-kiad.'!C10+'15.sz.mell. Közös hiv.bev-kiad'!C10</f>
        <v>833</v>
      </c>
      <c r="D10" s="14">
        <f>'3. sz. mell. önkorm. bev-kiad.'!D10+'15.sz.mell. Közös hiv.bev-kiad'!D10</f>
        <v>0</v>
      </c>
      <c r="E10" s="14">
        <f aca="true" t="shared" si="0" ref="E10:E53">SUM(B10:D10)</f>
        <v>1608</v>
      </c>
      <c r="F10" s="14">
        <f>'3. sz. mell. önkorm. bev-kiad.'!F10</f>
        <v>1588</v>
      </c>
    </row>
    <row r="11" spans="1:6" ht="12.75">
      <c r="A11" s="7" t="s">
        <v>14</v>
      </c>
      <c r="B11" s="14">
        <f>SUM(B12:B14)</f>
        <v>64</v>
      </c>
      <c r="C11" s="14">
        <f>SUM(C12:C14)</f>
        <v>150</v>
      </c>
      <c r="D11" s="14">
        <f>SUM(D12:D14)</f>
        <v>0</v>
      </c>
      <c r="E11" s="14">
        <f t="shared" si="0"/>
        <v>214</v>
      </c>
      <c r="F11" s="14">
        <f>'3. sz. mell. önkorm. bev-kiad.'!F11</f>
        <v>245</v>
      </c>
    </row>
    <row r="12" spans="1:6" ht="12.75">
      <c r="A12" s="7" t="s">
        <v>60</v>
      </c>
      <c r="B12" s="14">
        <f>'3. sz. mell. önkorm. bev-kiad.'!B12+'15.sz.mell. Közös hiv.bev-kiad'!B12</f>
        <v>0</v>
      </c>
      <c r="C12" s="14">
        <f>'3. sz. mell. önkorm. bev-kiad.'!C12+'15.sz.mell. Közös hiv.bev-kiad'!C12</f>
        <v>150</v>
      </c>
      <c r="D12" s="14">
        <f>'3. sz. mell. önkorm. bev-kiad.'!D12+'15.sz.mell. Közös hiv.bev-kiad'!D12</f>
        <v>0</v>
      </c>
      <c r="E12" s="14">
        <f t="shared" si="0"/>
        <v>150</v>
      </c>
      <c r="F12" s="14">
        <f>'3. sz. mell. önkorm. bev-kiad.'!F12</f>
        <v>150</v>
      </c>
    </row>
    <row r="13" spans="1:6" ht="12.75">
      <c r="A13" s="7" t="s">
        <v>61</v>
      </c>
      <c r="B13" s="14">
        <f>'3. sz. mell. önkorm. bev-kiad.'!B13+'15.sz.mell. Közös hiv.bev-kiad'!B13</f>
        <v>64</v>
      </c>
      <c r="C13" s="14">
        <f>'3. sz. mell. önkorm. bev-kiad.'!C13+'15.sz.mell. Közös hiv.bev-kiad'!C13</f>
        <v>0</v>
      </c>
      <c r="D13" s="14">
        <f>'3. sz. mell. önkorm. bev-kiad.'!D13+'15.sz.mell. Közös hiv.bev-kiad'!D13</f>
        <v>0</v>
      </c>
      <c r="E13" s="14">
        <f t="shared" si="0"/>
        <v>64</v>
      </c>
      <c r="F13" s="14">
        <f>'3. sz. mell. önkorm. bev-kiad.'!F13</f>
        <v>64</v>
      </c>
    </row>
    <row r="14" spans="1:6" ht="12.75">
      <c r="A14" s="7" t="s">
        <v>62</v>
      </c>
      <c r="B14" s="14">
        <f>'3. sz. mell. önkorm. bev-kiad.'!B14+'15.sz.mell. Közös hiv.bev-kiad'!B14</f>
        <v>0</v>
      </c>
      <c r="C14" s="14">
        <f>'3. sz. mell. önkorm. bev-kiad.'!C14+'15.sz.mell. Közös hiv.bev-kiad'!C14</f>
        <v>0</v>
      </c>
      <c r="D14" s="14">
        <f>'3. sz. mell. önkorm. bev-kiad.'!D14+'15.sz.mell. Közös hiv.bev-kiad'!D14</f>
        <v>0</v>
      </c>
      <c r="E14" s="14">
        <f t="shared" si="0"/>
        <v>0</v>
      </c>
      <c r="F14" s="14">
        <f>'3. sz. mell. önkorm. bev-kiad.'!F14</f>
        <v>31</v>
      </c>
    </row>
    <row r="15" spans="1:6" ht="12.75">
      <c r="A15" s="7" t="s">
        <v>15</v>
      </c>
      <c r="B15" s="14">
        <f>SUM(B16:B20)</f>
        <v>9931</v>
      </c>
      <c r="C15" s="14">
        <f>SUM(C16:C20)</f>
        <v>0</v>
      </c>
      <c r="D15" s="14">
        <f>SUM(D16:D20)</f>
        <v>2125</v>
      </c>
      <c r="E15" s="14">
        <f t="shared" si="0"/>
        <v>12056</v>
      </c>
      <c r="F15" s="14">
        <f>'3. sz. mell. önkorm. bev-kiad.'!F15</f>
        <v>13081</v>
      </c>
    </row>
    <row r="16" spans="1:6" ht="12.75">
      <c r="A16" s="7" t="s">
        <v>63</v>
      </c>
      <c r="B16" s="14">
        <f>'3. sz. mell. önkorm. bev-kiad.'!B16+'15.sz.mell. Közös hiv.bev-kiad'!B16</f>
        <v>9931</v>
      </c>
      <c r="C16" s="14">
        <f>'3. sz. mell. önkorm. bev-kiad.'!C16+'15.sz.mell. Közös hiv.bev-kiad'!C16</f>
        <v>0</v>
      </c>
      <c r="D16" s="14">
        <f>'3. sz. mell. önkorm. bev-kiad.'!D16+'15.sz.mell. Közös hiv.bev-kiad'!D16</f>
        <v>0</v>
      </c>
      <c r="E16" s="14">
        <f t="shared" si="0"/>
        <v>9931</v>
      </c>
      <c r="F16" s="14">
        <f>'3. sz. mell. önkorm. bev-kiad.'!F16</f>
        <v>9752</v>
      </c>
    </row>
    <row r="17" spans="1:6" ht="12.75">
      <c r="A17" s="7" t="s">
        <v>64</v>
      </c>
      <c r="B17" s="14">
        <f>'3. sz. mell. önkorm. bev-kiad.'!B17+'15.sz.mell. Közös hiv.bev-kiad'!B17</f>
        <v>0</v>
      </c>
      <c r="C17" s="14">
        <f>'3. sz. mell. önkorm. bev-kiad.'!C17+'15.sz.mell. Közös hiv.bev-kiad'!C17</f>
        <v>0</v>
      </c>
      <c r="D17" s="14">
        <f>'3. sz. mell. önkorm. bev-kiad.'!D17+'15.sz.mell. Közös hiv.bev-kiad'!D17</f>
        <v>0</v>
      </c>
      <c r="E17" s="14">
        <f t="shared" si="0"/>
        <v>0</v>
      </c>
      <c r="F17" s="14">
        <f>'3. sz. mell. önkorm. bev-kiad.'!F17</f>
        <v>99</v>
      </c>
    </row>
    <row r="18" spans="1:6" ht="12.75">
      <c r="A18" s="7" t="s">
        <v>65</v>
      </c>
      <c r="B18" s="14">
        <f>'3. sz. mell. önkorm. bev-kiad.'!B18+'15.sz.mell. Közös hiv.bev-kiad'!B18</f>
        <v>0</v>
      </c>
      <c r="C18" s="14">
        <f>'3. sz. mell. önkorm. bev-kiad.'!C18+'15.sz.mell. Közös hiv.bev-kiad'!C18</f>
        <v>0</v>
      </c>
      <c r="D18" s="14">
        <f>'3. sz. mell. önkorm. bev-kiad.'!D18+'15.sz.mell. Közös hiv.bev-kiad'!D18</f>
        <v>0</v>
      </c>
      <c r="E18" s="14">
        <f t="shared" si="0"/>
        <v>0</v>
      </c>
      <c r="F18" s="14">
        <f>'3. sz. mell. önkorm. bev-kiad.'!F18</f>
        <v>250</v>
      </c>
    </row>
    <row r="19" spans="1:6" ht="12.75">
      <c r="A19" s="7" t="s">
        <v>66</v>
      </c>
      <c r="B19" s="14">
        <f>'3. sz. mell. önkorm. bev-kiad.'!B19+'15.sz.mell. Közös hiv.bev-kiad'!B19</f>
        <v>0</v>
      </c>
      <c r="C19" s="14">
        <f>'3. sz. mell. önkorm. bev-kiad.'!C19+'15.sz.mell. Közös hiv.bev-kiad'!C19</f>
        <v>0</v>
      </c>
      <c r="D19" s="14">
        <f>'3. sz. mell. önkorm. bev-kiad.'!D19+'15.sz.mell. Közös hiv.bev-kiad'!D19</f>
        <v>0</v>
      </c>
      <c r="E19" s="14">
        <f t="shared" si="0"/>
        <v>0</v>
      </c>
      <c r="F19" s="14">
        <f>'3. sz. mell. önkorm. bev-kiad.'!F19</f>
        <v>1071</v>
      </c>
    </row>
    <row r="20" spans="1:6" ht="12.75">
      <c r="A20" s="7" t="s">
        <v>67</v>
      </c>
      <c r="B20" s="14">
        <f>'3. sz. mell. önkorm. bev-kiad.'!B20+'15.sz.mell. Közös hiv.bev-kiad'!B20</f>
        <v>0</v>
      </c>
      <c r="C20" s="14">
        <f>'3. sz. mell. önkorm. bev-kiad.'!C20+'15.sz.mell. Közös hiv.bev-kiad'!C20</f>
        <v>0</v>
      </c>
      <c r="D20" s="14">
        <f>'3. sz. mell. önkorm. bev-kiad.'!D20+'15.sz.mell. Közös hiv.bev-kiad'!D20</f>
        <v>2125</v>
      </c>
      <c r="E20" s="14">
        <f t="shared" si="0"/>
        <v>2125</v>
      </c>
      <c r="F20" s="14">
        <f>'3. sz. mell. önkorm. bev-kiad.'!F20</f>
        <v>1909</v>
      </c>
    </row>
    <row r="21" spans="1:6" ht="12.75">
      <c r="A21" s="7" t="s">
        <v>16</v>
      </c>
      <c r="B21" s="14">
        <f>B22+B26+B27+B28</f>
        <v>809</v>
      </c>
      <c r="C21" s="14">
        <f>C22+C26+C27+C28</f>
        <v>154</v>
      </c>
      <c r="D21" s="14">
        <f>D22+D26+D27+D28</f>
        <v>0</v>
      </c>
      <c r="E21" s="14">
        <f t="shared" si="0"/>
        <v>963</v>
      </c>
      <c r="F21" s="14">
        <f>'3. sz. mell. önkorm. bev-kiad.'!F21</f>
        <v>3834</v>
      </c>
    </row>
    <row r="22" spans="1:6" ht="12.75">
      <c r="A22" s="7" t="s">
        <v>68</v>
      </c>
      <c r="B22" s="14">
        <f>SUM(B23:B25)</f>
        <v>809</v>
      </c>
      <c r="C22" s="14">
        <f>SUM(C23:C25)</f>
        <v>134</v>
      </c>
      <c r="D22" s="14">
        <f>SUM(D23:D25)</f>
        <v>0</v>
      </c>
      <c r="E22" s="14">
        <f t="shared" si="0"/>
        <v>943</v>
      </c>
      <c r="F22" s="14">
        <f>'3. sz. mell. önkorm. bev-kiad.'!F22</f>
        <v>3656</v>
      </c>
    </row>
    <row r="23" spans="1:6" ht="12.75">
      <c r="A23" s="7" t="s">
        <v>151</v>
      </c>
      <c r="B23" s="14">
        <f>'15.sz.mell. Közös hiv.bev-kiad'!B23</f>
        <v>0</v>
      </c>
      <c r="C23" s="14">
        <f>'15.sz.mell. Közös hiv.bev-kiad'!C23</f>
        <v>0</v>
      </c>
      <c r="D23" s="14">
        <f>'15.sz.mell. Közös hiv.bev-kiad'!D23</f>
        <v>0</v>
      </c>
      <c r="E23" s="14">
        <f t="shared" si="0"/>
        <v>0</v>
      </c>
      <c r="F23" s="14">
        <f>'3. sz. mell. önkorm. bev-kiad.'!F23</f>
        <v>50</v>
      </c>
    </row>
    <row r="24" spans="1:6" ht="12.75" customHeight="1">
      <c r="A24" s="7" t="s">
        <v>150</v>
      </c>
      <c r="B24" s="14">
        <f>'3. sz. mell. önkorm. bev-kiad.'!B24+'15.sz.mell. Közös hiv.bev-kiad'!B24</f>
        <v>809</v>
      </c>
      <c r="C24" s="14">
        <f>'3. sz. mell. önkorm. bev-kiad.'!C24+'15.sz.mell. Közös hiv.bev-kiad'!C24</f>
        <v>0</v>
      </c>
      <c r="D24" s="14">
        <f>'3. sz. mell. önkorm. bev-kiad.'!D24+'15.sz.mell. Közös hiv.bev-kiad'!D24</f>
        <v>0</v>
      </c>
      <c r="E24" s="14">
        <f t="shared" si="0"/>
        <v>809</v>
      </c>
      <c r="F24" s="14">
        <f>'3. sz. mell. önkorm. bev-kiad.'!F24</f>
        <v>3392</v>
      </c>
    </row>
    <row r="25" spans="1:6" ht="12.75" customHeight="1">
      <c r="A25" s="7" t="s">
        <v>71</v>
      </c>
      <c r="B25" s="14">
        <f>'3. sz. mell. önkorm. bev-kiad.'!B25+'15.sz.mell. Közös hiv.bev-kiad'!B25</f>
        <v>0</v>
      </c>
      <c r="C25" s="14">
        <f>'3. sz. mell. önkorm. bev-kiad.'!C25+'15.sz.mell. Közös hiv.bev-kiad'!C25</f>
        <v>134</v>
      </c>
      <c r="D25" s="14">
        <f>'3. sz. mell. önkorm. bev-kiad.'!D25+'15.sz.mell. Közös hiv.bev-kiad'!D25</f>
        <v>0</v>
      </c>
      <c r="E25" s="14">
        <f t="shared" si="0"/>
        <v>134</v>
      </c>
      <c r="F25" s="14">
        <f>'3. sz. mell. önkorm. bev-kiad.'!F25</f>
        <v>80</v>
      </c>
    </row>
    <row r="26" spans="1:6" ht="12.75" customHeight="1">
      <c r="A26" s="7" t="s">
        <v>72</v>
      </c>
      <c r="B26" s="14">
        <f>'15.sz.mell. Közös hiv.bev-kiad'!B26+'3. sz. mell. önkorm. bev-kiad.'!B26</f>
        <v>0</v>
      </c>
      <c r="C26" s="14">
        <f>'15.sz.mell. Közös hiv.bev-kiad'!C26+'3. sz. mell. önkorm. bev-kiad.'!C26</f>
        <v>20</v>
      </c>
      <c r="D26" s="14">
        <f>'15.sz.mell. Közös hiv.bev-kiad'!D26+'3. sz. mell. önkorm. bev-kiad.'!D26</f>
        <v>0</v>
      </c>
      <c r="E26" s="14">
        <f t="shared" si="0"/>
        <v>20</v>
      </c>
      <c r="F26" s="14">
        <f>'3. sz. mell. önkorm. bev-kiad.'!F26</f>
        <v>178</v>
      </c>
    </row>
    <row r="27" spans="1:6" ht="12.75">
      <c r="A27" s="7" t="s">
        <v>73</v>
      </c>
      <c r="B27" s="14">
        <f>'3. sz. mell. önkorm. bev-kiad.'!B27+'15.sz.mell. Közös hiv.bev-kiad'!B27</f>
        <v>0</v>
      </c>
      <c r="C27" s="14">
        <f>'3. sz. mell. önkorm. bev-kiad.'!C27+'15.sz.mell. Közös hiv.bev-kiad'!C27</f>
        <v>0</v>
      </c>
      <c r="D27" s="14">
        <f>'3. sz. mell. önkorm. bev-kiad.'!D27+'15.sz.mell. Közös hiv.bev-kiad'!D27</f>
        <v>0</v>
      </c>
      <c r="E27" s="14">
        <f t="shared" si="0"/>
        <v>0</v>
      </c>
      <c r="F27" s="14">
        <f>'3. sz. mell. önkorm. bev-kiad.'!F27</f>
        <v>0</v>
      </c>
    </row>
    <row r="28" spans="1:6" ht="12.75">
      <c r="A28" s="7" t="s">
        <v>74</v>
      </c>
      <c r="B28" s="14">
        <f>'3. sz. mell. önkorm. bev-kiad.'!B28+'15.sz.mell. Közös hiv.bev-kiad'!B28</f>
        <v>0</v>
      </c>
      <c r="C28" s="14">
        <f>'3. sz. mell. önkorm. bev-kiad.'!C28+'15.sz.mell. Közös hiv.bev-kiad'!C28</f>
        <v>0</v>
      </c>
      <c r="D28" s="14">
        <f>'3. sz. mell. önkorm. bev-kiad.'!D28+'15.sz.mell. Közös hiv.bev-kiad'!D28</f>
        <v>0</v>
      </c>
      <c r="E28" s="14">
        <f t="shared" si="0"/>
        <v>0</v>
      </c>
      <c r="F28" s="14">
        <f>'3. sz. mell. önkorm. bev-kiad.'!F28</f>
        <v>0</v>
      </c>
    </row>
    <row r="29" spans="1:6" ht="12.75">
      <c r="A29" s="6" t="s">
        <v>75</v>
      </c>
      <c r="B29" s="14">
        <f>B30+B34+B37</f>
        <v>0</v>
      </c>
      <c r="C29" s="14">
        <f>C30+C34+C37</f>
        <v>316</v>
      </c>
      <c r="D29" s="14">
        <f>D30+D34+D37</f>
        <v>0</v>
      </c>
      <c r="E29" s="14">
        <f t="shared" si="0"/>
        <v>316</v>
      </c>
      <c r="F29" s="14">
        <f>'3. sz. mell. önkorm. bev-kiad.'!F29</f>
        <v>588</v>
      </c>
    </row>
    <row r="30" spans="1:6" ht="12.75">
      <c r="A30" s="7" t="s">
        <v>18</v>
      </c>
      <c r="B30" s="14">
        <f>SUM(B31:B33)</f>
        <v>0</v>
      </c>
      <c r="C30" s="14">
        <f>SUM(C31:C33)</f>
        <v>0</v>
      </c>
      <c r="D30" s="14">
        <f>SUM(D31:D33)</f>
        <v>0</v>
      </c>
      <c r="E30" s="14">
        <f t="shared" si="0"/>
        <v>0</v>
      </c>
      <c r="F30" s="14">
        <f>'3. sz. mell. önkorm. bev-kiad.'!F30</f>
        <v>0</v>
      </c>
    </row>
    <row r="31" spans="1:6" ht="12.75">
      <c r="A31" s="7" t="s">
        <v>76</v>
      </c>
      <c r="B31" s="14">
        <f>'3. sz. mell. önkorm. bev-kiad.'!B31+'15.sz.mell. Közös hiv.bev-kiad'!B31</f>
        <v>0</v>
      </c>
      <c r="C31" s="14">
        <f>'3. sz. mell. önkorm. bev-kiad.'!C31+'15.sz.mell. Közös hiv.bev-kiad'!C31</f>
        <v>0</v>
      </c>
      <c r="D31" s="14">
        <f>'3. sz. mell. önkorm. bev-kiad.'!D31+'15.sz.mell. Közös hiv.bev-kiad'!D31</f>
        <v>0</v>
      </c>
      <c r="E31" s="14">
        <f t="shared" si="0"/>
        <v>0</v>
      </c>
      <c r="F31" s="14">
        <f>'3. sz. mell. önkorm. bev-kiad.'!F31</f>
        <v>0</v>
      </c>
    </row>
    <row r="32" spans="1:6" ht="12.75">
      <c r="A32" s="7" t="s">
        <v>77</v>
      </c>
      <c r="B32" s="14">
        <f>'3. sz. mell. önkorm. bev-kiad.'!B32+'15.sz.mell. Közös hiv.bev-kiad'!B32</f>
        <v>0</v>
      </c>
      <c r="C32" s="14">
        <f>'3. sz. mell. önkorm. bev-kiad.'!C32+'15.sz.mell. Közös hiv.bev-kiad'!C32</f>
        <v>0</v>
      </c>
      <c r="D32" s="14">
        <f>'3. sz. mell. önkorm. bev-kiad.'!D32+'15.sz.mell. Közös hiv.bev-kiad'!D32</f>
        <v>0</v>
      </c>
      <c r="E32" s="14">
        <f t="shared" si="0"/>
        <v>0</v>
      </c>
      <c r="F32" s="14">
        <f>'3. sz. mell. önkorm. bev-kiad.'!F32</f>
        <v>0</v>
      </c>
    </row>
    <row r="33" spans="1:6" ht="12.75">
      <c r="A33" s="7" t="s">
        <v>78</v>
      </c>
      <c r="B33" s="14">
        <f>'3. sz. mell. önkorm. bev-kiad.'!B33+'15.sz.mell. Közös hiv.bev-kiad'!B33</f>
        <v>0</v>
      </c>
      <c r="C33" s="14">
        <f>'3. sz. mell. önkorm. bev-kiad.'!C33+'15.sz.mell. Közös hiv.bev-kiad'!C33</f>
        <v>0</v>
      </c>
      <c r="D33" s="14">
        <f>'3. sz. mell. önkorm. bev-kiad.'!D33+'15.sz.mell. Közös hiv.bev-kiad'!D33</f>
        <v>0</v>
      </c>
      <c r="E33" s="14">
        <f t="shared" si="0"/>
        <v>0</v>
      </c>
      <c r="F33" s="14">
        <f>'3. sz. mell. önkorm. bev-kiad.'!F33</f>
        <v>0</v>
      </c>
    </row>
    <row r="34" spans="1:6" ht="12.75">
      <c r="A34" s="7" t="s">
        <v>19</v>
      </c>
      <c r="B34" s="14">
        <f>B35+B36</f>
        <v>0</v>
      </c>
      <c r="C34" s="14">
        <f>C35+C36</f>
        <v>0</v>
      </c>
      <c r="D34" s="14">
        <f>D35+D36</f>
        <v>0</v>
      </c>
      <c r="E34" s="14">
        <f t="shared" si="0"/>
        <v>0</v>
      </c>
      <c r="F34" s="14">
        <f>'3. sz. mell. önkorm. bev-kiad.'!F34</f>
        <v>272</v>
      </c>
    </row>
    <row r="35" spans="1:6" ht="12.75">
      <c r="A35" s="7" t="s">
        <v>79</v>
      </c>
      <c r="B35" s="14">
        <f>'3. sz. mell. önkorm. bev-kiad.'!B35+'15.sz.mell. Közös hiv.bev-kiad'!B35</f>
        <v>0</v>
      </c>
      <c r="C35" s="14">
        <f>'3. sz. mell. önkorm. bev-kiad.'!C35+'15.sz.mell. Közös hiv.bev-kiad'!C35</f>
        <v>0</v>
      </c>
      <c r="D35" s="14">
        <f>'3. sz. mell. önkorm. bev-kiad.'!D35+'15.sz.mell. Közös hiv.bev-kiad'!D35</f>
        <v>0</v>
      </c>
      <c r="E35" s="14">
        <f t="shared" si="0"/>
        <v>0</v>
      </c>
      <c r="F35" s="14">
        <f>'3. sz. mell. önkorm. bev-kiad.'!F35</f>
        <v>272</v>
      </c>
    </row>
    <row r="36" spans="1:6" ht="12.75">
      <c r="A36" s="7" t="s">
        <v>80</v>
      </c>
      <c r="B36" s="14">
        <f>'3. sz. mell. önkorm. bev-kiad.'!B36+'15.sz.mell. Közös hiv.bev-kiad'!B36</f>
        <v>0</v>
      </c>
      <c r="C36" s="14">
        <f>'3. sz. mell. önkorm. bev-kiad.'!C36+'15.sz.mell. Közös hiv.bev-kiad'!C36</f>
        <v>0</v>
      </c>
      <c r="D36" s="14">
        <f>'3. sz. mell. önkorm. bev-kiad.'!D36+'15.sz.mell. Közös hiv.bev-kiad'!D36</f>
        <v>0</v>
      </c>
      <c r="E36" s="14">
        <f t="shared" si="0"/>
        <v>0</v>
      </c>
      <c r="F36" s="14">
        <f>'3. sz. mell. önkorm. bev-kiad.'!F36</f>
        <v>0</v>
      </c>
    </row>
    <row r="37" spans="1:6" ht="12.75">
      <c r="A37" s="7" t="s">
        <v>20</v>
      </c>
      <c r="B37" s="14">
        <f>SUM(B38:B40)</f>
        <v>0</v>
      </c>
      <c r="C37" s="14">
        <f>SUM(C38:C40)</f>
        <v>316</v>
      </c>
      <c r="D37" s="14">
        <f>SUM(D38:D40)</f>
        <v>0</v>
      </c>
      <c r="E37" s="14">
        <f t="shared" si="0"/>
        <v>316</v>
      </c>
      <c r="F37" s="14">
        <f>'3. sz. mell. önkorm. bev-kiad.'!F37</f>
        <v>316</v>
      </c>
    </row>
    <row r="38" spans="1:6" ht="12.75">
      <c r="A38" s="7" t="s">
        <v>81</v>
      </c>
      <c r="B38" s="14">
        <f>'3. sz. mell. önkorm. bev-kiad.'!B38+'15.sz.mell. Közös hiv.bev-kiad'!B38</f>
        <v>0</v>
      </c>
      <c r="C38" s="14">
        <f>'3. sz. mell. önkorm. bev-kiad.'!C38+'15.sz.mell. Közös hiv.bev-kiad'!C38</f>
        <v>0</v>
      </c>
      <c r="D38" s="14">
        <f>'3. sz. mell. önkorm. bev-kiad.'!D38+'15.sz.mell. Közös hiv.bev-kiad'!D38</f>
        <v>0</v>
      </c>
      <c r="E38" s="14">
        <f t="shared" si="0"/>
        <v>0</v>
      </c>
      <c r="F38" s="14">
        <f>'3. sz. mell. önkorm. bev-kiad.'!F38</f>
        <v>0</v>
      </c>
    </row>
    <row r="39" spans="1:6" ht="12.75">
      <c r="A39" s="7" t="s">
        <v>82</v>
      </c>
      <c r="B39" s="14">
        <f>'3. sz. mell. önkorm. bev-kiad.'!B39+'15.sz.mell. Közös hiv.bev-kiad'!B39</f>
        <v>0</v>
      </c>
      <c r="C39" s="14">
        <f>'3. sz. mell. önkorm. bev-kiad.'!C39+'15.sz.mell. Közös hiv.bev-kiad'!C39</f>
        <v>316</v>
      </c>
      <c r="D39" s="14">
        <f>'3. sz. mell. önkorm. bev-kiad.'!D39+'15.sz.mell. Közös hiv.bev-kiad'!D39</f>
        <v>0</v>
      </c>
      <c r="E39" s="14">
        <f t="shared" si="0"/>
        <v>316</v>
      </c>
      <c r="F39" s="14">
        <f>'3. sz. mell. önkorm. bev-kiad.'!F39</f>
        <v>316</v>
      </c>
    </row>
    <row r="40" spans="1:6" ht="12.75">
      <c r="A40" s="7" t="s">
        <v>83</v>
      </c>
      <c r="B40" s="14">
        <f>'3. sz. mell. önkorm. bev-kiad.'!B40+'15.sz.mell. Közös hiv.bev-kiad'!B40</f>
        <v>0</v>
      </c>
      <c r="C40" s="14">
        <f>'3. sz. mell. önkorm. bev-kiad.'!C40+'15.sz.mell. Közös hiv.bev-kiad'!C40</f>
        <v>0</v>
      </c>
      <c r="D40" s="14">
        <f>'3. sz. mell. önkorm. bev-kiad.'!D40+'15.sz.mell. Közös hiv.bev-kiad'!D40</f>
        <v>0</v>
      </c>
      <c r="E40" s="14">
        <f t="shared" si="0"/>
        <v>0</v>
      </c>
      <c r="F40" s="14">
        <f>'3. sz. mell. önkorm. bev-kiad.'!F40</f>
        <v>0</v>
      </c>
    </row>
    <row r="41" spans="1:6" ht="12.75">
      <c r="A41" s="6" t="s">
        <v>21</v>
      </c>
      <c r="B41" s="14">
        <f>B9+B29</f>
        <v>11579</v>
      </c>
      <c r="C41" s="14">
        <f>C9+C29</f>
        <v>1453</v>
      </c>
      <c r="D41" s="14">
        <f>D9+D29</f>
        <v>2125</v>
      </c>
      <c r="E41" s="14">
        <f t="shared" si="0"/>
        <v>15157</v>
      </c>
      <c r="F41" s="14">
        <f>'3. sz. mell. önkorm. bev-kiad.'!F41</f>
        <v>19336</v>
      </c>
    </row>
    <row r="42" spans="1:6" ht="12.75">
      <c r="A42" s="6" t="s">
        <v>22</v>
      </c>
      <c r="B42" s="14">
        <f>B43+B47</f>
        <v>0</v>
      </c>
      <c r="C42" s="14">
        <f>C43+C47</f>
        <v>0</v>
      </c>
      <c r="D42" s="14">
        <f>D43+D47</f>
        <v>0</v>
      </c>
      <c r="E42" s="14">
        <f t="shared" si="0"/>
        <v>0</v>
      </c>
      <c r="F42" s="14">
        <f>'3. sz. mell. önkorm. bev-kiad.'!F42</f>
        <v>2967</v>
      </c>
    </row>
    <row r="43" spans="1:6" ht="12.75">
      <c r="A43" s="7" t="s">
        <v>84</v>
      </c>
      <c r="B43" s="14">
        <f>B44</f>
        <v>0</v>
      </c>
      <c r="C43" s="14">
        <f>C44</f>
        <v>0</v>
      </c>
      <c r="D43" s="14">
        <f>D44</f>
        <v>0</v>
      </c>
      <c r="E43" s="14">
        <f t="shared" si="0"/>
        <v>0</v>
      </c>
      <c r="F43" s="14">
        <f>'3. sz. mell. önkorm. bev-kiad.'!F43</f>
        <v>2967</v>
      </c>
    </row>
    <row r="44" spans="1:6" ht="12.75">
      <c r="A44" s="7" t="s">
        <v>24</v>
      </c>
      <c r="B44" s="14">
        <f>B45+B46</f>
        <v>0</v>
      </c>
      <c r="C44" s="14">
        <f>C45+C46</f>
        <v>0</v>
      </c>
      <c r="D44" s="14">
        <f>D45+D46</f>
        <v>0</v>
      </c>
      <c r="E44" s="14">
        <f t="shared" si="0"/>
        <v>0</v>
      </c>
      <c r="F44" s="14">
        <f>'3. sz. mell. önkorm. bev-kiad.'!F44</f>
        <v>0</v>
      </c>
    </row>
    <row r="45" spans="1:6" ht="12.75">
      <c r="A45" s="7" t="s">
        <v>25</v>
      </c>
      <c r="B45" s="14">
        <f>'3. sz. mell. önkorm. bev-kiad.'!B45+'15.sz.mell. Közös hiv.bev-kiad'!B45</f>
        <v>0</v>
      </c>
      <c r="C45" s="14">
        <f>'3. sz. mell. önkorm. bev-kiad.'!C45+'15.sz.mell. Közös hiv.bev-kiad'!C45</f>
        <v>0</v>
      </c>
      <c r="D45" s="14">
        <f>'3. sz. mell. önkorm. bev-kiad.'!D45+'15.sz.mell. Közös hiv.bev-kiad'!D45</f>
        <v>0</v>
      </c>
      <c r="E45" s="14">
        <f t="shared" si="0"/>
        <v>0</v>
      </c>
      <c r="F45" s="14">
        <f>'3. sz. mell. önkorm. bev-kiad.'!F45</f>
        <v>640</v>
      </c>
    </row>
    <row r="46" spans="1:6" ht="12.75">
      <c r="A46" s="7" t="s">
        <v>26</v>
      </c>
      <c r="B46" s="14">
        <f>'3. sz. mell. önkorm. bev-kiad.'!B46+'15.sz.mell. Közös hiv.bev-kiad'!B46</f>
        <v>0</v>
      </c>
      <c r="C46" s="14">
        <f>'3. sz. mell. önkorm. bev-kiad.'!C46+'15.sz.mell. Közös hiv.bev-kiad'!C46</f>
        <v>0</v>
      </c>
      <c r="D46" s="14">
        <f>'3. sz. mell. önkorm. bev-kiad.'!D46+'15.sz.mell. Közös hiv.bev-kiad'!D46</f>
        <v>0</v>
      </c>
      <c r="E46" s="14">
        <f t="shared" si="0"/>
        <v>0</v>
      </c>
      <c r="F46" s="14">
        <f>'3. sz. mell. önkorm. bev-kiad.'!F46</f>
        <v>2327</v>
      </c>
    </row>
    <row r="47" spans="1:6" ht="12.75">
      <c r="A47" s="7" t="s">
        <v>85</v>
      </c>
      <c r="B47" s="14">
        <f>SUM(B48:B51)</f>
        <v>0</v>
      </c>
      <c r="C47" s="14">
        <f>SUM(C48:C51)</f>
        <v>0</v>
      </c>
      <c r="D47" s="14">
        <f>SUM(D48:D51)</f>
        <v>0</v>
      </c>
      <c r="E47" s="14">
        <f t="shared" si="0"/>
        <v>0</v>
      </c>
      <c r="F47" s="14">
        <f>'3. sz. mell. önkorm. bev-kiad.'!F47</f>
        <v>0</v>
      </c>
    </row>
    <row r="48" spans="1:6" ht="12.75">
      <c r="A48" s="7" t="s">
        <v>86</v>
      </c>
      <c r="B48" s="14">
        <f>'3. sz. mell. önkorm. bev-kiad.'!B48+'15.sz.mell. Közös hiv.bev-kiad'!B48</f>
        <v>0</v>
      </c>
      <c r="C48" s="14">
        <f>'3. sz. mell. önkorm. bev-kiad.'!C48+'15.sz.mell. Közös hiv.bev-kiad'!C48</f>
        <v>0</v>
      </c>
      <c r="D48" s="14">
        <f>'3. sz. mell. önkorm. bev-kiad.'!D48+'15.sz.mell. Közös hiv.bev-kiad'!D48</f>
        <v>0</v>
      </c>
      <c r="E48" s="14">
        <f t="shared" si="0"/>
        <v>0</v>
      </c>
      <c r="F48" s="14">
        <f>'3. sz. mell. önkorm. bev-kiad.'!F48</f>
        <v>0</v>
      </c>
    </row>
    <row r="49" spans="1:6" ht="12.75">
      <c r="A49" s="7" t="s">
        <v>30</v>
      </c>
      <c r="B49" s="14">
        <f>'3. sz. mell. önkorm. bev-kiad.'!B49+'15.sz.mell. Közös hiv.bev-kiad'!B49</f>
        <v>0</v>
      </c>
      <c r="C49" s="14">
        <f>'3. sz. mell. önkorm. bev-kiad.'!C49+'15.sz.mell. Közös hiv.bev-kiad'!C49</f>
        <v>0</v>
      </c>
      <c r="D49" s="14">
        <f>'3. sz. mell. önkorm. bev-kiad.'!D49+'15.sz.mell. Közös hiv.bev-kiad'!D49</f>
        <v>0</v>
      </c>
      <c r="E49" s="14">
        <f t="shared" si="0"/>
        <v>0</v>
      </c>
      <c r="F49" s="14">
        <f>'3. sz. mell. önkorm. bev-kiad.'!F49</f>
        <v>0</v>
      </c>
    </row>
    <row r="50" spans="1:6" ht="12.75">
      <c r="A50" s="7" t="s">
        <v>31</v>
      </c>
      <c r="B50" s="14">
        <f>'3. sz. mell. önkorm. bev-kiad.'!B50+'15.sz.mell. Közös hiv.bev-kiad'!B50</f>
        <v>0</v>
      </c>
      <c r="C50" s="14">
        <f>'3. sz. mell. önkorm. bev-kiad.'!C50+'15.sz.mell. Közös hiv.bev-kiad'!C50</f>
        <v>0</v>
      </c>
      <c r="D50" s="14">
        <f>'3. sz. mell. önkorm. bev-kiad.'!D50+'15.sz.mell. Közös hiv.bev-kiad'!D50</f>
        <v>0</v>
      </c>
      <c r="E50" s="14">
        <f t="shared" si="0"/>
        <v>0</v>
      </c>
      <c r="F50" s="14">
        <f>'3. sz. mell. önkorm. bev-kiad.'!F50</f>
        <v>0</v>
      </c>
    </row>
    <row r="51" spans="1:6" ht="12.75">
      <c r="A51" s="7" t="s">
        <v>32</v>
      </c>
      <c r="B51" s="14">
        <f>'3. sz. mell. önkorm. bev-kiad.'!B51+'15.sz.mell. Közös hiv.bev-kiad'!B51</f>
        <v>0</v>
      </c>
      <c r="C51" s="14">
        <f>'3. sz. mell. önkorm. bev-kiad.'!C51+'15.sz.mell. Közös hiv.bev-kiad'!C51</f>
        <v>0</v>
      </c>
      <c r="D51" s="14">
        <f>'3. sz. mell. önkorm. bev-kiad.'!D51+'15.sz.mell. Közös hiv.bev-kiad'!D51</f>
        <v>0</v>
      </c>
      <c r="E51" s="14">
        <f t="shared" si="0"/>
        <v>0</v>
      </c>
      <c r="F51" s="14">
        <f>'3. sz. mell. önkorm. bev-kiad.'!F51</f>
        <v>0</v>
      </c>
    </row>
    <row r="52" spans="1:6" ht="12.75">
      <c r="A52" s="6" t="s">
        <v>87</v>
      </c>
      <c r="B52" s="14">
        <f>'3. sz. mell. önkorm. bev-kiad.'!B52+'15.sz.mell. Közös hiv.bev-kiad'!B52</f>
        <v>0</v>
      </c>
      <c r="C52" s="14">
        <f>'3. sz. mell. önkorm. bev-kiad.'!C52+'15.sz.mell. Közös hiv.bev-kiad'!C52</f>
        <v>0</v>
      </c>
      <c r="D52" s="14">
        <f>'3. sz. mell. önkorm. bev-kiad.'!D52+'15.sz.mell. Közös hiv.bev-kiad'!D52</f>
        <v>0</v>
      </c>
      <c r="E52" s="14">
        <f t="shared" si="0"/>
        <v>0</v>
      </c>
      <c r="F52" s="14">
        <f>'3. sz. mell. önkorm. bev-kiad.'!F52</f>
        <v>0</v>
      </c>
    </row>
    <row r="53" spans="1:6" ht="12.75">
      <c r="A53" s="6" t="s">
        <v>88</v>
      </c>
      <c r="B53" s="14">
        <f>B41+B42+B52</f>
        <v>11579</v>
      </c>
      <c r="C53" s="14">
        <f>C41+C42+C52</f>
        <v>1453</v>
      </c>
      <c r="D53" s="14">
        <f>D41+D42+D52</f>
        <v>2125</v>
      </c>
      <c r="E53" s="14">
        <f t="shared" si="0"/>
        <v>15157</v>
      </c>
      <c r="F53" s="14">
        <f>'3. sz. mell. önkorm. bev-kiad.'!F53</f>
        <v>22303</v>
      </c>
    </row>
    <row r="58" spans="2:6" ht="12.75">
      <c r="B58" s="102" t="s">
        <v>318</v>
      </c>
      <c r="C58" s="102"/>
      <c r="D58" s="102"/>
      <c r="E58" s="102"/>
      <c r="F58" s="102"/>
    </row>
    <row r="60" spans="1:5" ht="12.75">
      <c r="A60" s="101" t="s">
        <v>284</v>
      </c>
      <c r="B60" s="101"/>
      <c r="C60" s="101"/>
      <c r="D60" s="101"/>
      <c r="E60" s="101"/>
    </row>
    <row r="61" spans="4:5" ht="12.75">
      <c r="D61" s="111" t="s">
        <v>89</v>
      </c>
      <c r="E61" s="111"/>
    </row>
    <row r="62" spans="1:6" ht="12.75">
      <c r="A62" s="112" t="s">
        <v>91</v>
      </c>
      <c r="B62" s="109"/>
      <c r="C62" s="110"/>
      <c r="D62" s="110"/>
      <c r="E62" s="110"/>
      <c r="F62" s="110"/>
    </row>
    <row r="63" spans="1:6" ht="12.75">
      <c r="A63" s="113"/>
      <c r="B63" s="114" t="s">
        <v>54</v>
      </c>
      <c r="C63" s="114"/>
      <c r="D63" s="114"/>
      <c r="E63" s="114"/>
      <c r="F63" s="106" t="s">
        <v>287</v>
      </c>
    </row>
    <row r="64" spans="1:6" ht="25.5">
      <c r="A64" s="113"/>
      <c r="B64" s="13" t="s">
        <v>55</v>
      </c>
      <c r="C64" s="15" t="s">
        <v>56</v>
      </c>
      <c r="D64" s="13" t="s">
        <v>57</v>
      </c>
      <c r="E64" s="113" t="s">
        <v>58</v>
      </c>
      <c r="F64" s="107"/>
    </row>
    <row r="65" spans="1:6" ht="12.75">
      <c r="A65" s="113"/>
      <c r="B65" s="113" t="s">
        <v>59</v>
      </c>
      <c r="C65" s="113"/>
      <c r="D65" s="113"/>
      <c r="E65" s="113"/>
      <c r="F65" s="108"/>
    </row>
    <row r="66" spans="1:6" ht="12.75">
      <c r="A66" s="6" t="s">
        <v>92</v>
      </c>
      <c r="B66" s="14">
        <f>SUM(B67:B70)</f>
        <v>11114</v>
      </c>
      <c r="C66" s="14">
        <f>SUM(C67:C70)</f>
        <v>1433</v>
      </c>
      <c r="D66" s="14">
        <f>SUM(D67:D70)</f>
        <v>2543</v>
      </c>
      <c r="E66" s="14">
        <f aca="true" t="shared" si="1" ref="E66:E88">SUM(B66:D66)</f>
        <v>15090</v>
      </c>
      <c r="F66" s="14">
        <f>'3. sz. mell. önkorm. bev-kiad.'!F66</f>
        <v>17869</v>
      </c>
    </row>
    <row r="67" spans="1:6" ht="12.75">
      <c r="A67" s="7" t="s">
        <v>93</v>
      </c>
      <c r="B67" s="14">
        <f>'3. sz. mell. önkorm. bev-kiad.'!B67+'15.sz.mell. Közös hiv.bev-kiad'!B67</f>
        <v>4221</v>
      </c>
      <c r="C67" s="14">
        <f>'3. sz. mell. önkorm. bev-kiad.'!C67+'15.sz.mell. Közös hiv.bev-kiad'!C67</f>
        <v>0</v>
      </c>
      <c r="D67" s="14">
        <f>'3. sz. mell. önkorm. bev-kiad.'!D67+'15.sz.mell. Közös hiv.bev-kiad'!D67</f>
        <v>0</v>
      </c>
      <c r="E67" s="14">
        <f>SUM(B67:D67)</f>
        <v>4221</v>
      </c>
      <c r="F67" s="14">
        <f>'3. sz. mell. önkorm. bev-kiad.'!F67</f>
        <v>6220</v>
      </c>
    </row>
    <row r="68" spans="1:6" ht="12.75">
      <c r="A68" s="7" t="s">
        <v>37</v>
      </c>
      <c r="B68" s="14">
        <f>'3. sz. mell. önkorm. bev-kiad.'!B68+'15.sz.mell. Közös hiv.bev-kiad'!B68</f>
        <v>906</v>
      </c>
      <c r="C68" s="14">
        <f>'3. sz. mell. önkorm. bev-kiad.'!C68+'15.sz.mell. Közös hiv.bev-kiad'!C68</f>
        <v>0</v>
      </c>
      <c r="D68" s="14">
        <f>'3. sz. mell. önkorm. bev-kiad.'!D68+'15.sz.mell. Közös hiv.bev-kiad'!D68</f>
        <v>0</v>
      </c>
      <c r="E68" s="14">
        <f t="shared" si="1"/>
        <v>906</v>
      </c>
      <c r="F68" s="14">
        <f>'3. sz. mell. önkorm. bev-kiad.'!F68</f>
        <v>1146</v>
      </c>
    </row>
    <row r="69" spans="1:6" ht="12.75">
      <c r="A69" s="7" t="s">
        <v>94</v>
      </c>
      <c r="B69" s="14">
        <f>'3. sz. mell. önkorm. bev-kiad.'!B69+'15.sz.mell. Közös hiv.bev-kiad'!B69</f>
        <v>4973</v>
      </c>
      <c r="C69" s="14">
        <f>'3. sz. mell. önkorm. bev-kiad.'!C69+'15.sz.mell. Közös hiv.bev-kiad'!C69</f>
        <v>1252</v>
      </c>
      <c r="D69" s="14">
        <f>'3. sz. mell. önkorm. bev-kiad.'!D69+'15.sz.mell. Közös hiv.bev-kiad'!D69</f>
        <v>0</v>
      </c>
      <c r="E69" s="14">
        <f t="shared" si="1"/>
        <v>6225</v>
      </c>
      <c r="F69" s="14">
        <f>'3. sz. mell. önkorm. bev-kiad.'!F69</f>
        <v>6310</v>
      </c>
    </row>
    <row r="70" spans="1:6" ht="12.75">
      <c r="A70" s="7" t="s">
        <v>39</v>
      </c>
      <c r="B70" s="14">
        <f>SUM(B71:B73)</f>
        <v>1014</v>
      </c>
      <c r="C70" s="14">
        <f>SUM(C71:C73)</f>
        <v>181</v>
      </c>
      <c r="D70" s="14">
        <f>SUM(D71:D73)</f>
        <v>2543</v>
      </c>
      <c r="E70" s="14">
        <f t="shared" si="1"/>
        <v>3738</v>
      </c>
      <c r="F70" s="14">
        <f>'3. sz. mell. önkorm. bev-kiad.'!F70</f>
        <v>4193</v>
      </c>
    </row>
    <row r="71" spans="1:6" ht="12.75">
      <c r="A71" s="7" t="s">
        <v>95</v>
      </c>
      <c r="B71" s="14">
        <f>'3. sz. mell. önkorm. bev-kiad.'!B71+'15.sz.mell. Közös hiv.bev-kiad'!B71</f>
        <v>1014</v>
      </c>
      <c r="C71" s="14">
        <f>'3. sz. mell. önkorm. bev-kiad.'!C71+'15.sz.mell. Közös hiv.bev-kiad'!C71</f>
        <v>15</v>
      </c>
      <c r="D71" s="14">
        <f>'3. sz. mell. önkorm. bev-kiad.'!D71+'15.sz.mell. Közös hiv.bev-kiad'!D71</f>
        <v>0</v>
      </c>
      <c r="E71" s="14">
        <f t="shared" si="1"/>
        <v>1029</v>
      </c>
      <c r="F71" s="14">
        <f>'3. sz. mell. önkorm. bev-kiad.'!F71</f>
        <v>1058</v>
      </c>
    </row>
    <row r="72" spans="1:6" ht="12.75">
      <c r="A72" s="7" t="s">
        <v>96</v>
      </c>
      <c r="B72" s="14">
        <f>'3. sz. mell. önkorm. bev-kiad.'!B72+'15.sz.mell. Közös hiv.bev-kiad'!B72</f>
        <v>0</v>
      </c>
      <c r="C72" s="14">
        <f>'3. sz. mell. önkorm. bev-kiad.'!C72+'15.sz.mell. Közös hiv.bev-kiad'!C72</f>
        <v>21</v>
      </c>
      <c r="D72" s="14">
        <f>'3. sz. mell. önkorm. bev-kiad.'!D72+'15.sz.mell. Közös hiv.bev-kiad'!D72</f>
        <v>0</v>
      </c>
      <c r="E72" s="14">
        <f t="shared" si="1"/>
        <v>21</v>
      </c>
      <c r="F72" s="14">
        <f>'3. sz. mell. önkorm. bev-kiad.'!F72</f>
        <v>21</v>
      </c>
    </row>
    <row r="73" spans="1:6" ht="12.75">
      <c r="A73" s="7" t="s">
        <v>97</v>
      </c>
      <c r="B73" s="14">
        <f>'3. sz. mell. önkorm. bev-kiad.'!B73+'15.sz.mell. Közös hiv.bev-kiad'!B73</f>
        <v>0</v>
      </c>
      <c r="C73" s="14">
        <f>'3. sz. mell. önkorm. bev-kiad.'!C73+'15.sz.mell. Közös hiv.bev-kiad'!C73</f>
        <v>145</v>
      </c>
      <c r="D73" s="14">
        <f>'3. sz. mell. önkorm. bev-kiad.'!D73+'15.sz.mell. Közös hiv.bev-kiad'!D73</f>
        <v>2543</v>
      </c>
      <c r="E73" s="14">
        <f t="shared" si="1"/>
        <v>2688</v>
      </c>
      <c r="F73" s="14">
        <f>'3. sz. mell. önkorm. bev-kiad.'!F73</f>
        <v>3114</v>
      </c>
    </row>
    <row r="74" spans="1:6" ht="12.75">
      <c r="A74" s="6" t="s">
        <v>98</v>
      </c>
      <c r="B74" s="14">
        <f>SUM(B75:B77)</f>
        <v>0</v>
      </c>
      <c r="C74" s="14">
        <f>SUM(C75:C77)</f>
        <v>0</v>
      </c>
      <c r="D74" s="14">
        <f>SUM(D75:D77)</f>
        <v>0</v>
      </c>
      <c r="E74" s="14">
        <f t="shared" si="1"/>
        <v>0</v>
      </c>
      <c r="F74" s="14">
        <f>'3. sz. mell. önkorm. bev-kiad.'!F74</f>
        <v>2531</v>
      </c>
    </row>
    <row r="75" spans="1:6" ht="12.75">
      <c r="A75" s="7" t="s">
        <v>41</v>
      </c>
      <c r="B75" s="14">
        <f>'3. sz. mell. önkorm. bev-kiad.'!B75+'15.sz.mell. Közös hiv.bev-kiad'!B75</f>
        <v>0</v>
      </c>
      <c r="C75" s="14">
        <f>'3. sz. mell. önkorm. bev-kiad.'!C75+'15.sz.mell. Közös hiv.bev-kiad'!C75</f>
        <v>0</v>
      </c>
      <c r="D75" s="14">
        <f>'3. sz. mell. önkorm. bev-kiad.'!D75+'15.sz.mell. Közös hiv.bev-kiad'!D75</f>
        <v>0</v>
      </c>
      <c r="E75" s="14">
        <f t="shared" si="1"/>
        <v>0</v>
      </c>
      <c r="F75" s="14">
        <f>'3. sz. mell. önkorm. bev-kiad.'!F75</f>
        <v>2531</v>
      </c>
    </row>
    <row r="76" spans="1:6" ht="12.75">
      <c r="A76" s="7" t="s">
        <v>42</v>
      </c>
      <c r="B76" s="14">
        <f>'3. sz. mell. önkorm. bev-kiad.'!B76+'15.sz.mell. Közös hiv.bev-kiad'!B76</f>
        <v>0</v>
      </c>
      <c r="C76" s="14">
        <f>'3. sz. mell. önkorm. bev-kiad.'!C76+'15.sz.mell. Közös hiv.bev-kiad'!C76</f>
        <v>0</v>
      </c>
      <c r="D76" s="14">
        <f>'3. sz. mell. önkorm. bev-kiad.'!D76+'15.sz.mell. Közös hiv.bev-kiad'!D76</f>
        <v>0</v>
      </c>
      <c r="E76" s="14">
        <f t="shared" si="1"/>
        <v>0</v>
      </c>
      <c r="F76" s="14">
        <f>'3. sz. mell. önkorm. bev-kiad.'!F76</f>
        <v>0</v>
      </c>
    </row>
    <row r="77" spans="1:6" ht="12.75">
      <c r="A77" s="7" t="s">
        <v>43</v>
      </c>
      <c r="B77" s="14">
        <f>B78+B79</f>
        <v>0</v>
      </c>
      <c r="C77" s="14">
        <f>C78+C79</f>
        <v>0</v>
      </c>
      <c r="D77" s="14">
        <f>D78+D79</f>
        <v>0</v>
      </c>
      <c r="E77" s="14">
        <f t="shared" si="1"/>
        <v>0</v>
      </c>
      <c r="F77" s="14">
        <f>'3. sz. mell. önkorm. bev-kiad.'!F77</f>
        <v>0</v>
      </c>
    </row>
    <row r="78" spans="1:6" ht="12.75">
      <c r="A78" s="7" t="s">
        <v>99</v>
      </c>
      <c r="B78" s="14">
        <f>'3. sz. mell. önkorm. bev-kiad.'!B78+'15.sz.mell. Közös hiv.bev-kiad'!B78</f>
        <v>0</v>
      </c>
      <c r="C78" s="14">
        <f>'3. sz. mell. önkorm. bev-kiad.'!C78+'15.sz.mell. Közös hiv.bev-kiad'!C78</f>
        <v>0</v>
      </c>
      <c r="D78" s="14">
        <f>'3. sz. mell. önkorm. bev-kiad.'!D78+'15.sz.mell. Közös hiv.bev-kiad'!D78</f>
        <v>0</v>
      </c>
      <c r="E78" s="14">
        <f t="shared" si="1"/>
        <v>0</v>
      </c>
      <c r="F78" s="14">
        <f>'3. sz. mell. önkorm. bev-kiad.'!F78</f>
        <v>0</v>
      </c>
    </row>
    <row r="79" spans="1:6" ht="12.75">
      <c r="A79" s="7" t="s">
        <v>100</v>
      </c>
      <c r="B79" s="14">
        <f>'3. sz. mell. önkorm. bev-kiad.'!B79+'15.sz.mell. Közös hiv.bev-kiad'!B79</f>
        <v>0</v>
      </c>
      <c r="C79" s="14">
        <f>'3. sz. mell. önkorm. bev-kiad.'!C79+'15.sz.mell. Közös hiv.bev-kiad'!C79</f>
        <v>0</v>
      </c>
      <c r="D79" s="14">
        <f>'3. sz. mell. önkorm. bev-kiad.'!D79+'15.sz.mell. Közös hiv.bev-kiad'!D79</f>
        <v>0</v>
      </c>
      <c r="E79" s="14">
        <f t="shared" si="1"/>
        <v>0</v>
      </c>
      <c r="F79" s="14">
        <f>'3. sz. mell. önkorm. bev-kiad.'!F79</f>
        <v>0</v>
      </c>
    </row>
    <row r="80" spans="1:6" ht="12.75">
      <c r="A80" s="6" t="s">
        <v>44</v>
      </c>
      <c r="B80" s="14">
        <f>B81+B82</f>
        <v>67</v>
      </c>
      <c r="C80" s="14">
        <f>C81+C82</f>
        <v>0</v>
      </c>
      <c r="D80" s="14">
        <f>D81+D82</f>
        <v>0</v>
      </c>
      <c r="E80" s="14">
        <f t="shared" si="1"/>
        <v>67</v>
      </c>
      <c r="F80" s="14">
        <f>'3. sz. mell. önkorm. bev-kiad.'!F80</f>
        <v>1903</v>
      </c>
    </row>
    <row r="81" spans="1:6" ht="12.75">
      <c r="A81" s="7" t="s">
        <v>45</v>
      </c>
      <c r="B81" s="14">
        <f>'3. sz. mell. önkorm. bev-kiad.'!B81+'15.sz.mell. Közös hiv.bev-kiad'!B81</f>
        <v>67</v>
      </c>
      <c r="C81" s="14">
        <f>'3. sz. mell. önkorm. bev-kiad.'!C81+'15.sz.mell. Közös hiv.bev-kiad'!C81</f>
        <v>0</v>
      </c>
      <c r="D81" s="14">
        <f>'3. sz. mell. önkorm. bev-kiad.'!D81+'15.sz.mell. Közös hiv.bev-kiad'!D81</f>
        <v>0</v>
      </c>
      <c r="E81" s="14">
        <f t="shared" si="1"/>
        <v>67</v>
      </c>
      <c r="F81" s="14">
        <f>'3. sz. mell. önkorm. bev-kiad.'!F81</f>
        <v>1752</v>
      </c>
    </row>
    <row r="82" spans="1:6" ht="12.75">
      <c r="A82" s="7" t="s">
        <v>46</v>
      </c>
      <c r="B82" s="14">
        <f>'3. sz. mell. önkorm. bev-kiad.'!B82+'15.sz.mell. Közös hiv.bev-kiad'!B82</f>
        <v>0</v>
      </c>
      <c r="C82" s="14">
        <f>'3. sz. mell. önkorm. bev-kiad.'!C82+'15.sz.mell. Közös hiv.bev-kiad'!C82</f>
        <v>0</v>
      </c>
      <c r="D82" s="14">
        <f>'3. sz. mell. önkorm. bev-kiad.'!D82+'15.sz.mell. Közös hiv.bev-kiad'!D82</f>
        <v>0</v>
      </c>
      <c r="E82" s="14">
        <f t="shared" si="1"/>
        <v>0</v>
      </c>
      <c r="F82" s="14">
        <f>'3. sz. mell. önkorm. bev-kiad.'!F82</f>
        <v>151</v>
      </c>
    </row>
    <row r="83" spans="1:6" ht="12.75">
      <c r="A83" s="6" t="s">
        <v>101</v>
      </c>
      <c r="B83" s="14">
        <f>B66+B74+B80</f>
        <v>11181</v>
      </c>
      <c r="C83" s="14">
        <f>C66+C74+C80</f>
        <v>1433</v>
      </c>
      <c r="D83" s="14">
        <f>D66+D74+D80</f>
        <v>2543</v>
      </c>
      <c r="E83" s="14">
        <f t="shared" si="1"/>
        <v>15157</v>
      </c>
      <c r="F83" s="14">
        <f>'3. sz. mell. önkorm. bev-kiad.'!F83</f>
        <v>22303</v>
      </c>
    </row>
    <row r="84" spans="1:6" ht="12.75">
      <c r="A84" s="6" t="s">
        <v>102</v>
      </c>
      <c r="B84" s="14">
        <f>B85+B86</f>
        <v>0</v>
      </c>
      <c r="C84" s="14">
        <f>C85+C86</f>
        <v>0</v>
      </c>
      <c r="D84" s="14">
        <f>D85+D86</f>
        <v>0</v>
      </c>
      <c r="E84" s="14">
        <f t="shared" si="1"/>
        <v>0</v>
      </c>
      <c r="F84" s="14">
        <f>'3. sz. mell. önkorm. bev-kiad.'!F84</f>
        <v>0</v>
      </c>
    </row>
    <row r="85" spans="1:6" ht="12.75">
      <c r="A85" s="7" t="s">
        <v>49</v>
      </c>
      <c r="B85" s="14">
        <f>'3. sz. mell. önkorm. bev-kiad.'!B85+'15.sz.mell. Közös hiv.bev-kiad'!B85</f>
        <v>0</v>
      </c>
      <c r="C85" s="14">
        <f>'3. sz. mell. önkorm. bev-kiad.'!C85+'15.sz.mell. Közös hiv.bev-kiad'!C85</f>
        <v>0</v>
      </c>
      <c r="D85" s="14">
        <f>'3. sz. mell. önkorm. bev-kiad.'!D85+'15.sz.mell. Közös hiv.bev-kiad'!D85</f>
        <v>0</v>
      </c>
      <c r="E85" s="14">
        <f t="shared" si="1"/>
        <v>0</v>
      </c>
      <c r="F85" s="14">
        <f>'3. sz. mell. önkorm. bev-kiad.'!F85</f>
        <v>0</v>
      </c>
    </row>
    <row r="86" spans="1:6" ht="12.75">
      <c r="A86" s="7" t="s">
        <v>50</v>
      </c>
      <c r="B86" s="14">
        <f>'3. sz. mell. önkorm. bev-kiad.'!B86+'15.sz.mell. Közös hiv.bev-kiad'!B86</f>
        <v>0</v>
      </c>
      <c r="C86" s="14">
        <f>'3. sz. mell. önkorm. bev-kiad.'!C86+'15.sz.mell. Közös hiv.bev-kiad'!C86</f>
        <v>0</v>
      </c>
      <c r="D86" s="14">
        <f>'3. sz. mell. önkorm. bev-kiad.'!D86+'15.sz.mell. Közös hiv.bev-kiad'!D86</f>
        <v>0</v>
      </c>
      <c r="E86" s="14">
        <f t="shared" si="1"/>
        <v>0</v>
      </c>
      <c r="F86" s="14">
        <f>'3. sz. mell. önkorm. bev-kiad.'!F86</f>
        <v>0</v>
      </c>
    </row>
    <row r="87" spans="1:6" ht="12.75">
      <c r="A87" s="6" t="s">
        <v>51</v>
      </c>
      <c r="B87" s="14">
        <f>'3. sz. mell. önkorm. bev-kiad.'!B87+'15.sz.mell. Közös hiv.bev-kiad'!B87</f>
        <v>0</v>
      </c>
      <c r="C87" s="14">
        <f>'3. sz. mell. önkorm. bev-kiad.'!C87+'15.sz.mell. Közös hiv.bev-kiad'!C87</f>
        <v>0</v>
      </c>
      <c r="D87" s="14">
        <f>'3. sz. mell. önkorm. bev-kiad.'!D87+'15.sz.mell. Közös hiv.bev-kiad'!D87</f>
        <v>0</v>
      </c>
      <c r="E87" s="14">
        <f t="shared" si="1"/>
        <v>0</v>
      </c>
      <c r="F87" s="14">
        <f>'3. sz. mell. önkorm. bev-kiad.'!F87</f>
        <v>0</v>
      </c>
    </row>
    <row r="88" spans="1:6" ht="12.75">
      <c r="A88" s="6" t="s">
        <v>52</v>
      </c>
      <c r="B88" s="14">
        <f>B83+B84+B87</f>
        <v>11181</v>
      </c>
      <c r="C88" s="14">
        <f>C83+C84+C87</f>
        <v>1433</v>
      </c>
      <c r="D88" s="14">
        <f>D83+D84+D87</f>
        <v>2543</v>
      </c>
      <c r="E88" s="14">
        <f t="shared" si="1"/>
        <v>15157</v>
      </c>
      <c r="F88" s="14">
        <f>'3. sz. mell. önkorm. bev-kiad.'!F88</f>
        <v>22303</v>
      </c>
    </row>
    <row r="89" ht="12.75">
      <c r="A89" s="16"/>
    </row>
    <row r="90" ht="12.75">
      <c r="A90" s="16"/>
    </row>
    <row r="91" spans="1:2" ht="12.75">
      <c r="A91" s="7" t="s">
        <v>103</v>
      </c>
      <c r="B91" s="18">
        <f>'3. sz. mell. önkorm. bev-kiad.'!B91+'15.sz.mell. Közös hiv.bev-kiad'!B91</f>
        <v>1</v>
      </c>
    </row>
    <row r="92" spans="1:2" ht="12.75">
      <c r="A92" s="7" t="s">
        <v>104</v>
      </c>
      <c r="B92" s="18">
        <f>'3. sz. mell. önkorm. bev-kiad.'!B92+'15.sz.mell. Közös hiv.bev-kiad'!B92</f>
        <v>1</v>
      </c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</sheetData>
  <sheetProtection/>
  <mergeCells count="18">
    <mergeCell ref="B58:F58"/>
    <mergeCell ref="A3:E3"/>
    <mergeCell ref="B6:E6"/>
    <mergeCell ref="E7:E8"/>
    <mergeCell ref="B8:D8"/>
    <mergeCell ref="A5:A8"/>
    <mergeCell ref="D4:E4"/>
    <mergeCell ref="B5:F5"/>
    <mergeCell ref="B1:F1"/>
    <mergeCell ref="F6:F8"/>
    <mergeCell ref="F63:F65"/>
    <mergeCell ref="B62:F62"/>
    <mergeCell ref="A60:E60"/>
    <mergeCell ref="D61:E61"/>
    <mergeCell ref="A62:A65"/>
    <mergeCell ref="B63:E63"/>
    <mergeCell ref="E64:E65"/>
    <mergeCell ref="B65:D65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4.875" style="0" customWidth="1"/>
    <col min="6" max="6" width="10.25390625" style="0" customWidth="1"/>
  </cols>
  <sheetData>
    <row r="1" spans="2:6" ht="12.75">
      <c r="B1" s="115" t="s">
        <v>320</v>
      </c>
      <c r="C1" s="115"/>
      <c r="D1" s="115"/>
      <c r="E1" s="115"/>
      <c r="F1" s="115"/>
    </row>
    <row r="2" spans="2:5" ht="12.75">
      <c r="B2" s="117"/>
      <c r="C2" s="117"/>
      <c r="D2" s="117"/>
      <c r="E2" s="117"/>
    </row>
    <row r="3" spans="1:5" ht="12.75">
      <c r="A3" s="101" t="s">
        <v>223</v>
      </c>
      <c r="B3" s="101"/>
      <c r="C3" s="101"/>
      <c r="D3" s="101"/>
      <c r="E3" s="101"/>
    </row>
    <row r="4" spans="4:5" ht="12.75">
      <c r="D4" s="116" t="s">
        <v>89</v>
      </c>
      <c r="E4" s="116"/>
    </row>
    <row r="5" spans="1:6" ht="12.75">
      <c r="A5" s="112" t="s">
        <v>90</v>
      </c>
      <c r="B5" s="14"/>
      <c r="C5" s="14"/>
      <c r="D5" s="14"/>
      <c r="E5" s="14"/>
      <c r="F5" s="14"/>
    </row>
    <row r="6" spans="1:6" ht="12.75">
      <c r="A6" s="112"/>
      <c r="B6" s="114" t="s">
        <v>54</v>
      </c>
      <c r="C6" s="114"/>
      <c r="D6" s="114"/>
      <c r="E6" s="114"/>
      <c r="F6" s="106" t="s">
        <v>287</v>
      </c>
    </row>
    <row r="7" spans="1:6" ht="25.5">
      <c r="A7" s="112"/>
      <c r="B7" s="13" t="s">
        <v>55</v>
      </c>
      <c r="C7" s="15" t="s">
        <v>56</v>
      </c>
      <c r="D7" s="13" t="s">
        <v>57</v>
      </c>
      <c r="E7" s="113" t="s">
        <v>58</v>
      </c>
      <c r="F7" s="107"/>
    </row>
    <row r="8" spans="1:6" ht="12.75">
      <c r="A8" s="112"/>
      <c r="B8" s="113" t="s">
        <v>59</v>
      </c>
      <c r="C8" s="113"/>
      <c r="D8" s="113"/>
      <c r="E8" s="113"/>
      <c r="F8" s="108"/>
    </row>
    <row r="9" spans="1:6" ht="12.75">
      <c r="A9" s="6" t="s">
        <v>12</v>
      </c>
      <c r="B9" s="14">
        <f>B10+B11+B15+B21</f>
        <v>11579</v>
      </c>
      <c r="C9" s="14">
        <f>C10+C11+C15+C21</f>
        <v>1137</v>
      </c>
      <c r="D9" s="14">
        <f>D10+D11+D15+D21</f>
        <v>2125</v>
      </c>
      <c r="E9" s="14">
        <f>SUM(B9:D9)</f>
        <v>14841</v>
      </c>
      <c r="F9" s="14">
        <f>F10+F11+F15+F21</f>
        <v>18748</v>
      </c>
    </row>
    <row r="10" spans="1:6" ht="12.75">
      <c r="A10" s="7" t="s">
        <v>13</v>
      </c>
      <c r="B10" s="14">
        <v>775</v>
      </c>
      <c r="C10" s="14">
        <v>833</v>
      </c>
      <c r="D10" s="14"/>
      <c r="E10" s="14">
        <f aca="true" t="shared" si="0" ref="E10:E53">SUM(B10:D10)</f>
        <v>1608</v>
      </c>
      <c r="F10" s="14">
        <f>'4. sz. melléklet'!C9</f>
        <v>1588</v>
      </c>
    </row>
    <row r="11" spans="1:6" ht="12.75">
      <c r="A11" s="7" t="s">
        <v>14</v>
      </c>
      <c r="B11" s="14">
        <f>SUM(B12:B14)</f>
        <v>64</v>
      </c>
      <c r="C11" s="14">
        <f>SUM(C12:C14)</f>
        <v>150</v>
      </c>
      <c r="D11" s="14">
        <f>SUM(D12:D14)</f>
        <v>0</v>
      </c>
      <c r="E11" s="14">
        <f t="shared" si="0"/>
        <v>214</v>
      </c>
      <c r="F11" s="14">
        <f>F12+F13+F14</f>
        <v>245</v>
      </c>
    </row>
    <row r="12" spans="1:6" ht="12.75">
      <c r="A12" s="7" t="s">
        <v>60</v>
      </c>
      <c r="B12" s="14"/>
      <c r="C12" s="14">
        <v>150</v>
      </c>
      <c r="D12" s="14"/>
      <c r="E12" s="14">
        <f t="shared" si="0"/>
        <v>150</v>
      </c>
      <c r="F12" s="14">
        <f>'4. sz. melléklet'!C16</f>
        <v>150</v>
      </c>
    </row>
    <row r="13" spans="1:6" ht="12.75">
      <c r="A13" s="7" t="s">
        <v>61</v>
      </c>
      <c r="B13" s="14">
        <v>64</v>
      </c>
      <c r="C13" s="14"/>
      <c r="D13" s="14"/>
      <c r="E13" s="14">
        <f t="shared" si="0"/>
        <v>64</v>
      </c>
      <c r="F13" s="14">
        <f>'4. sz. melléklet'!C24</f>
        <v>64</v>
      </c>
    </row>
    <row r="14" spans="1:6" ht="12.75">
      <c r="A14" s="7" t="s">
        <v>62</v>
      </c>
      <c r="B14" s="14"/>
      <c r="C14" s="14"/>
      <c r="D14" s="14"/>
      <c r="E14" s="14">
        <f t="shared" si="0"/>
        <v>0</v>
      </c>
      <c r="F14" s="14">
        <f>'4. sz. melléklet'!C36</f>
        <v>31</v>
      </c>
    </row>
    <row r="15" spans="1:6" ht="12.75">
      <c r="A15" s="7" t="s">
        <v>15</v>
      </c>
      <c r="B15" s="14">
        <f>SUM(B16:B20)</f>
        <v>9931</v>
      </c>
      <c r="C15" s="14">
        <f>SUM(C16:C20)</f>
        <v>0</v>
      </c>
      <c r="D15" s="14">
        <f>SUM(D16:D20)</f>
        <v>2125</v>
      </c>
      <c r="E15" s="14">
        <f t="shared" si="0"/>
        <v>12056</v>
      </c>
      <c r="F15" s="14">
        <f>F16+F17+F18+F19+F20</f>
        <v>13081</v>
      </c>
    </row>
    <row r="16" spans="1:6" ht="12.75">
      <c r="A16" s="7" t="s">
        <v>63</v>
      </c>
      <c r="B16" s="14">
        <v>9931</v>
      </c>
      <c r="C16" s="14"/>
      <c r="D16" s="14"/>
      <c r="E16" s="14">
        <f t="shared" si="0"/>
        <v>9931</v>
      </c>
      <c r="F16" s="14">
        <f>'5.sz. melléklet'!C5+'5.sz. melléklet'!C27+'5.sz. melléklet'!C28+'5.sz. melléklet'!C29</f>
        <v>9752</v>
      </c>
    </row>
    <row r="17" spans="1:6" ht="12.75">
      <c r="A17" s="7" t="s">
        <v>64</v>
      </c>
      <c r="B17" s="14"/>
      <c r="C17" s="14"/>
      <c r="D17" s="14"/>
      <c r="E17" s="14">
        <f t="shared" si="0"/>
        <v>0</v>
      </c>
      <c r="F17" s="14">
        <f>'5.sz. melléklet'!C31</f>
        <v>99</v>
      </c>
    </row>
    <row r="18" spans="1:6" ht="12.75">
      <c r="A18" s="7" t="s">
        <v>65</v>
      </c>
      <c r="B18" s="14"/>
      <c r="C18" s="14"/>
      <c r="D18" s="14"/>
      <c r="E18" s="14">
        <f t="shared" si="0"/>
        <v>0</v>
      </c>
      <c r="F18" s="14">
        <f>'5.sz. melléklet'!C32</f>
        <v>250</v>
      </c>
    </row>
    <row r="19" spans="1:6" ht="12.75">
      <c r="A19" s="7" t="s">
        <v>66</v>
      </c>
      <c r="B19" s="14"/>
      <c r="C19" s="14"/>
      <c r="D19" s="14"/>
      <c r="E19" s="14">
        <f t="shared" si="0"/>
        <v>0</v>
      </c>
      <c r="F19" s="14">
        <f>'5.sz. melléklet'!C33+'5.sz. melléklet'!C34</f>
        <v>1071</v>
      </c>
    </row>
    <row r="20" spans="1:6" ht="12.75">
      <c r="A20" s="7" t="s">
        <v>67</v>
      </c>
      <c r="B20" s="14"/>
      <c r="C20" s="14"/>
      <c r="D20" s="14">
        <v>2125</v>
      </c>
      <c r="E20" s="14">
        <f t="shared" si="0"/>
        <v>2125</v>
      </c>
      <c r="F20" s="14">
        <f>'5.sz. melléklet'!C21</f>
        <v>1909</v>
      </c>
    </row>
    <row r="21" spans="1:6" ht="12.75">
      <c r="A21" s="7" t="s">
        <v>16</v>
      </c>
      <c r="B21" s="14">
        <f>B22+B26+B27+B28</f>
        <v>809</v>
      </c>
      <c r="C21" s="14">
        <f>C22+C26+C27+C28</f>
        <v>154</v>
      </c>
      <c r="D21" s="14">
        <f>D22+D26+D27+D28</f>
        <v>0</v>
      </c>
      <c r="E21" s="14">
        <f t="shared" si="0"/>
        <v>963</v>
      </c>
      <c r="F21" s="14">
        <f>F22+F26+F27+F28</f>
        <v>3834</v>
      </c>
    </row>
    <row r="22" spans="1:6" ht="12.75">
      <c r="A22" s="7" t="s">
        <v>68</v>
      </c>
      <c r="B22" s="14">
        <f>B23+B24+B25</f>
        <v>809</v>
      </c>
      <c r="C22" s="14">
        <f>C23+C24+C25</f>
        <v>134</v>
      </c>
      <c r="D22" s="14">
        <f>D23+D24+D25</f>
        <v>0</v>
      </c>
      <c r="E22" s="14">
        <f t="shared" si="0"/>
        <v>943</v>
      </c>
      <c r="F22" s="14">
        <f>'6.sz. melléklet'!C19</f>
        <v>3656</v>
      </c>
    </row>
    <row r="23" spans="1:6" ht="12.75">
      <c r="A23" s="7" t="s">
        <v>293</v>
      </c>
      <c r="B23" s="14"/>
      <c r="C23" s="14"/>
      <c r="D23" s="14"/>
      <c r="E23" s="14">
        <f t="shared" si="0"/>
        <v>0</v>
      </c>
      <c r="F23" s="14">
        <f>'6.sz. melléklet'!C10</f>
        <v>50</v>
      </c>
    </row>
    <row r="24" spans="1:6" ht="12.75">
      <c r="A24" s="7" t="s">
        <v>70</v>
      </c>
      <c r="B24" s="14">
        <v>809</v>
      </c>
      <c r="C24" s="14"/>
      <c r="D24" s="14"/>
      <c r="E24" s="14">
        <f t="shared" si="0"/>
        <v>809</v>
      </c>
      <c r="F24" s="14">
        <f>'6.sz. melléklet'!C13</f>
        <v>3392</v>
      </c>
    </row>
    <row r="25" spans="1:6" ht="12.75">
      <c r="A25" s="7" t="s">
        <v>71</v>
      </c>
      <c r="B25" s="14"/>
      <c r="C25" s="14">
        <v>134</v>
      </c>
      <c r="D25" s="14"/>
      <c r="E25" s="14">
        <f t="shared" si="0"/>
        <v>134</v>
      </c>
      <c r="F25" s="14">
        <f>'6.sz. melléklet'!C15</f>
        <v>80</v>
      </c>
    </row>
    <row r="26" spans="1:6" ht="12.75">
      <c r="A26" s="7" t="s">
        <v>72</v>
      </c>
      <c r="B26" s="14"/>
      <c r="C26" s="14">
        <v>20</v>
      </c>
      <c r="D26" s="14"/>
      <c r="E26" s="14">
        <f t="shared" si="0"/>
        <v>20</v>
      </c>
      <c r="F26" s="14">
        <f>'6.sz. melléklet'!C30</f>
        <v>178</v>
      </c>
    </row>
    <row r="27" spans="1:6" ht="12.75">
      <c r="A27" s="7" t="s">
        <v>73</v>
      </c>
      <c r="B27" s="14"/>
      <c r="C27" s="14"/>
      <c r="D27" s="14"/>
      <c r="E27" s="14">
        <f t="shared" si="0"/>
        <v>0</v>
      </c>
      <c r="F27" s="14"/>
    </row>
    <row r="28" spans="1:6" ht="12.75">
      <c r="A28" s="7" t="s">
        <v>74</v>
      </c>
      <c r="B28" s="14"/>
      <c r="C28" s="14"/>
      <c r="D28" s="14"/>
      <c r="E28" s="14">
        <f t="shared" si="0"/>
        <v>0</v>
      </c>
      <c r="F28" s="14"/>
    </row>
    <row r="29" spans="1:6" ht="12.75">
      <c r="A29" s="6" t="s">
        <v>75</v>
      </c>
      <c r="B29" s="14">
        <f>B30+B34+B37</f>
        <v>0</v>
      </c>
      <c r="C29" s="14">
        <f>C30+C34+C37</f>
        <v>316</v>
      </c>
      <c r="D29" s="14">
        <f>D30+D34+D37</f>
        <v>0</v>
      </c>
      <c r="E29" s="14">
        <f t="shared" si="0"/>
        <v>316</v>
      </c>
      <c r="F29" s="14">
        <f>F30+F34+F37</f>
        <v>588</v>
      </c>
    </row>
    <row r="30" spans="1:6" ht="12.75">
      <c r="A30" s="7" t="s">
        <v>18</v>
      </c>
      <c r="B30" s="14">
        <f>SUM(B31:B33)</f>
        <v>0</v>
      </c>
      <c r="C30" s="14">
        <f>SUM(C31:C33)</f>
        <v>0</v>
      </c>
      <c r="D30" s="14">
        <f>SUM(D31:D33)</f>
        <v>0</v>
      </c>
      <c r="E30" s="14">
        <f t="shared" si="0"/>
        <v>0</v>
      </c>
      <c r="F30" s="14">
        <f>F31+F32+F33</f>
        <v>0</v>
      </c>
    </row>
    <row r="31" spans="1:6" ht="12.75">
      <c r="A31" s="7" t="s">
        <v>76</v>
      </c>
      <c r="B31" s="14"/>
      <c r="C31" s="14"/>
      <c r="D31" s="14"/>
      <c r="E31" s="14">
        <f t="shared" si="0"/>
        <v>0</v>
      </c>
      <c r="F31" s="14"/>
    </row>
    <row r="32" spans="1:6" ht="12.75">
      <c r="A32" s="7" t="s">
        <v>77</v>
      </c>
      <c r="B32" s="14"/>
      <c r="C32" s="14"/>
      <c r="D32" s="14"/>
      <c r="E32" s="14">
        <f t="shared" si="0"/>
        <v>0</v>
      </c>
      <c r="F32" s="14"/>
    </row>
    <row r="33" spans="1:6" ht="12.75">
      <c r="A33" s="7" t="s">
        <v>78</v>
      </c>
      <c r="B33" s="14"/>
      <c r="C33" s="14"/>
      <c r="D33" s="14"/>
      <c r="E33" s="14">
        <f t="shared" si="0"/>
        <v>0</v>
      </c>
      <c r="F33" s="14"/>
    </row>
    <row r="34" spans="1:6" ht="12.75">
      <c r="A34" s="7" t="s">
        <v>19</v>
      </c>
      <c r="B34" s="14">
        <f>B35+B36</f>
        <v>0</v>
      </c>
      <c r="C34" s="14">
        <f>C35+C36</f>
        <v>0</v>
      </c>
      <c r="D34" s="14">
        <f>D35+D36</f>
        <v>0</v>
      </c>
      <c r="E34" s="14">
        <f t="shared" si="0"/>
        <v>0</v>
      </c>
      <c r="F34" s="14">
        <f>F35+F36</f>
        <v>272</v>
      </c>
    </row>
    <row r="35" spans="1:6" ht="12.75">
      <c r="A35" s="7" t="s">
        <v>79</v>
      </c>
      <c r="B35" s="14"/>
      <c r="C35" s="14"/>
      <c r="D35" s="14"/>
      <c r="E35" s="14">
        <f t="shared" si="0"/>
        <v>0</v>
      </c>
      <c r="F35" s="14">
        <v>272</v>
      </c>
    </row>
    <row r="36" spans="1:6" ht="12.75">
      <c r="A36" s="7" t="s">
        <v>80</v>
      </c>
      <c r="B36" s="14"/>
      <c r="C36" s="14"/>
      <c r="D36" s="14"/>
      <c r="E36" s="14">
        <f t="shared" si="0"/>
        <v>0</v>
      </c>
      <c r="F36" s="14"/>
    </row>
    <row r="37" spans="1:6" ht="12.75">
      <c r="A37" s="7" t="s">
        <v>20</v>
      </c>
      <c r="B37" s="14">
        <f>SUM(B38:B40)</f>
        <v>0</v>
      </c>
      <c r="C37" s="14">
        <f>SUM(C38:C40)</f>
        <v>316</v>
      </c>
      <c r="D37" s="14">
        <f>SUM(D38:D40)</f>
        <v>0</v>
      </c>
      <c r="E37" s="14">
        <f t="shared" si="0"/>
        <v>316</v>
      </c>
      <c r="F37" s="14">
        <f>F38+F39+F40</f>
        <v>316</v>
      </c>
    </row>
    <row r="38" spans="1:6" ht="12.75">
      <c r="A38" s="7" t="s">
        <v>81</v>
      </c>
      <c r="B38" s="14"/>
      <c r="C38" s="14"/>
      <c r="D38" s="14"/>
      <c r="E38" s="14">
        <f t="shared" si="0"/>
        <v>0</v>
      </c>
      <c r="F38" s="14"/>
    </row>
    <row r="39" spans="1:6" ht="12.75">
      <c r="A39" s="7" t="s">
        <v>82</v>
      </c>
      <c r="B39" s="14"/>
      <c r="C39" s="14">
        <v>316</v>
      </c>
      <c r="D39" s="14"/>
      <c r="E39" s="14">
        <f t="shared" si="0"/>
        <v>316</v>
      </c>
      <c r="F39" s="14">
        <v>316</v>
      </c>
    </row>
    <row r="40" spans="1:6" ht="12.75">
      <c r="A40" s="7" t="s">
        <v>83</v>
      </c>
      <c r="B40" s="14"/>
      <c r="C40" s="14"/>
      <c r="D40" s="14"/>
      <c r="E40" s="14">
        <f t="shared" si="0"/>
        <v>0</v>
      </c>
      <c r="F40" s="14"/>
    </row>
    <row r="41" spans="1:6" ht="12.75">
      <c r="A41" s="6" t="s">
        <v>21</v>
      </c>
      <c r="B41" s="14">
        <f>B9+B29</f>
        <v>11579</v>
      </c>
      <c r="C41" s="14">
        <f>C9+C29</f>
        <v>1453</v>
      </c>
      <c r="D41" s="14">
        <f>D9+D29</f>
        <v>2125</v>
      </c>
      <c r="E41" s="14">
        <f t="shared" si="0"/>
        <v>15157</v>
      </c>
      <c r="F41" s="14">
        <f>F9+F29</f>
        <v>19336</v>
      </c>
    </row>
    <row r="42" spans="1:6" ht="12.75">
      <c r="A42" s="6" t="s">
        <v>22</v>
      </c>
      <c r="B42" s="14">
        <f>B43+B47</f>
        <v>0</v>
      </c>
      <c r="C42" s="14">
        <f>C43+C47</f>
        <v>0</v>
      </c>
      <c r="D42" s="14">
        <f>D43+D47</f>
        <v>0</v>
      </c>
      <c r="E42" s="14">
        <f t="shared" si="0"/>
        <v>0</v>
      </c>
      <c r="F42" s="14">
        <f>F43+F47</f>
        <v>2967</v>
      </c>
    </row>
    <row r="43" spans="1:6" ht="12.75">
      <c r="A43" s="7" t="s">
        <v>84</v>
      </c>
      <c r="B43" s="14">
        <f>SUM(B44:B46)</f>
        <v>0</v>
      </c>
      <c r="C43" s="14">
        <f>SUM(C44:C46)</f>
        <v>0</v>
      </c>
      <c r="D43" s="14">
        <f>SUM(D44:D46)</f>
        <v>0</v>
      </c>
      <c r="E43" s="14">
        <f t="shared" si="0"/>
        <v>0</v>
      </c>
      <c r="F43" s="14">
        <f>F44+F45+F46</f>
        <v>2967</v>
      </c>
    </row>
    <row r="44" spans="1:6" ht="12.75">
      <c r="A44" s="7" t="s">
        <v>24</v>
      </c>
      <c r="B44" s="14"/>
      <c r="C44" s="14"/>
      <c r="D44" s="14"/>
      <c r="E44" s="14">
        <f t="shared" si="0"/>
        <v>0</v>
      </c>
      <c r="F44" s="14"/>
    </row>
    <row r="45" spans="1:6" ht="12.75">
      <c r="A45" s="7" t="s">
        <v>25</v>
      </c>
      <c r="B45" s="14"/>
      <c r="C45" s="14"/>
      <c r="D45" s="14"/>
      <c r="E45" s="14">
        <f t="shared" si="0"/>
        <v>0</v>
      </c>
      <c r="F45" s="14">
        <v>640</v>
      </c>
    </row>
    <row r="46" spans="1:6" ht="12.75">
      <c r="A46" s="7" t="s">
        <v>26</v>
      </c>
      <c r="B46" s="14"/>
      <c r="C46" s="14"/>
      <c r="D46" s="14"/>
      <c r="E46" s="14">
        <f t="shared" si="0"/>
        <v>0</v>
      </c>
      <c r="F46" s="14">
        <v>2327</v>
      </c>
    </row>
    <row r="47" spans="1:6" ht="12.75">
      <c r="A47" s="7" t="s">
        <v>85</v>
      </c>
      <c r="B47" s="14">
        <f>SUM(B48:B51)</f>
        <v>0</v>
      </c>
      <c r="C47" s="14">
        <f>SUM(C48:C51)</f>
        <v>0</v>
      </c>
      <c r="D47" s="14">
        <f>SUM(D48:D51)</f>
        <v>0</v>
      </c>
      <c r="E47" s="14">
        <f t="shared" si="0"/>
        <v>0</v>
      </c>
      <c r="F47" s="14">
        <f>F48+F49+F50+F51</f>
        <v>0</v>
      </c>
    </row>
    <row r="48" spans="1:6" ht="12.75">
      <c r="A48" s="7" t="s">
        <v>86</v>
      </c>
      <c r="B48" s="14"/>
      <c r="C48" s="14"/>
      <c r="D48" s="14"/>
      <c r="E48" s="14">
        <f t="shared" si="0"/>
        <v>0</v>
      </c>
      <c r="F48" s="14"/>
    </row>
    <row r="49" spans="1:6" ht="12.75">
      <c r="A49" s="7" t="s">
        <v>30</v>
      </c>
      <c r="B49" s="14"/>
      <c r="C49" s="14"/>
      <c r="D49" s="14"/>
      <c r="E49" s="14">
        <f t="shared" si="0"/>
        <v>0</v>
      </c>
      <c r="F49" s="14"/>
    </row>
    <row r="50" spans="1:6" ht="12.75">
      <c r="A50" s="7" t="s">
        <v>31</v>
      </c>
      <c r="B50" s="14"/>
      <c r="C50" s="14"/>
      <c r="D50" s="14"/>
      <c r="E50" s="14">
        <f t="shared" si="0"/>
        <v>0</v>
      </c>
      <c r="F50" s="14"/>
    </row>
    <row r="51" spans="1:6" ht="12.75">
      <c r="A51" s="7" t="s">
        <v>32</v>
      </c>
      <c r="B51" s="14"/>
      <c r="C51" s="14"/>
      <c r="D51" s="14"/>
      <c r="E51" s="14">
        <f t="shared" si="0"/>
        <v>0</v>
      </c>
      <c r="F51" s="14"/>
    </row>
    <row r="52" spans="1:6" ht="12.75">
      <c r="A52" s="6" t="s">
        <v>87</v>
      </c>
      <c r="B52" s="14"/>
      <c r="C52" s="14"/>
      <c r="D52" s="14"/>
      <c r="E52" s="14">
        <f t="shared" si="0"/>
        <v>0</v>
      </c>
      <c r="F52" s="14"/>
    </row>
    <row r="53" spans="1:6" ht="12.75">
      <c r="A53" s="6" t="s">
        <v>88</v>
      </c>
      <c r="B53" s="14">
        <f>B41+B42+B52</f>
        <v>11579</v>
      </c>
      <c r="C53" s="14">
        <f>C41+C42+C52</f>
        <v>1453</v>
      </c>
      <c r="D53" s="14">
        <f>D41+D42+D52</f>
        <v>2125</v>
      </c>
      <c r="E53" s="14">
        <f t="shared" si="0"/>
        <v>15157</v>
      </c>
      <c r="F53" s="14">
        <f>F41+F42+F52</f>
        <v>22303</v>
      </c>
    </row>
    <row r="58" spans="2:6" ht="12.75">
      <c r="B58" s="115" t="s">
        <v>319</v>
      </c>
      <c r="C58" s="115"/>
      <c r="D58" s="115"/>
      <c r="E58" s="115"/>
      <c r="F58" s="115"/>
    </row>
    <row r="60" spans="1:5" ht="12.75">
      <c r="A60" s="101" t="s">
        <v>224</v>
      </c>
      <c r="B60" s="101"/>
      <c r="C60" s="101"/>
      <c r="D60" s="101"/>
      <c r="E60" s="101"/>
    </row>
    <row r="61" spans="4:5" ht="12.75">
      <c r="D61" s="116" t="s">
        <v>89</v>
      </c>
      <c r="E61" s="116"/>
    </row>
    <row r="62" spans="1:6" ht="12.75">
      <c r="A62" s="112" t="s">
        <v>91</v>
      </c>
      <c r="B62" s="14"/>
      <c r="C62" s="14"/>
      <c r="D62" s="14"/>
      <c r="E62" s="14"/>
      <c r="F62" s="93"/>
    </row>
    <row r="63" spans="1:6" ht="12.75">
      <c r="A63" s="113"/>
      <c r="B63" s="114" t="s">
        <v>54</v>
      </c>
      <c r="C63" s="114"/>
      <c r="D63" s="114"/>
      <c r="E63" s="114"/>
      <c r="F63" s="106" t="s">
        <v>287</v>
      </c>
    </row>
    <row r="64" spans="1:6" ht="25.5">
      <c r="A64" s="113"/>
      <c r="B64" s="13" t="s">
        <v>55</v>
      </c>
      <c r="C64" s="15" t="s">
        <v>56</v>
      </c>
      <c r="D64" s="13" t="s">
        <v>57</v>
      </c>
      <c r="E64" s="113" t="s">
        <v>58</v>
      </c>
      <c r="F64" s="107"/>
    </row>
    <row r="65" spans="1:6" ht="12.75">
      <c r="A65" s="113"/>
      <c r="B65" s="113" t="s">
        <v>59</v>
      </c>
      <c r="C65" s="113"/>
      <c r="D65" s="113"/>
      <c r="E65" s="113"/>
      <c r="F65" s="108"/>
    </row>
    <row r="66" spans="1:6" ht="12.75">
      <c r="A66" s="6" t="s">
        <v>92</v>
      </c>
      <c r="B66" s="14">
        <f>SUM(B67:B70)</f>
        <v>11114</v>
      </c>
      <c r="C66" s="14">
        <f>SUM(C67:C70)</f>
        <v>1433</v>
      </c>
      <c r="D66" s="14">
        <f>SUM(D67:D70)</f>
        <v>2543</v>
      </c>
      <c r="E66" s="14">
        <f aca="true" t="shared" si="1" ref="E66:E88">SUM(B66:D66)</f>
        <v>15090</v>
      </c>
      <c r="F66" s="93">
        <f>F67+F68+F69+F70</f>
        <v>17869</v>
      </c>
    </row>
    <row r="67" spans="1:6" ht="12.75">
      <c r="A67" s="7" t="s">
        <v>93</v>
      </c>
      <c r="B67" s="14">
        <v>4221</v>
      </c>
      <c r="C67" s="14"/>
      <c r="D67" s="14"/>
      <c r="E67" s="14">
        <f t="shared" si="1"/>
        <v>4221</v>
      </c>
      <c r="F67" s="93">
        <v>6220</v>
      </c>
    </row>
    <row r="68" spans="1:6" ht="12.75">
      <c r="A68" s="7" t="s">
        <v>37</v>
      </c>
      <c r="B68" s="14">
        <v>906</v>
      </c>
      <c r="C68" s="14"/>
      <c r="D68" s="14"/>
      <c r="E68" s="14">
        <f t="shared" si="1"/>
        <v>906</v>
      </c>
      <c r="F68" s="93">
        <v>1146</v>
      </c>
    </row>
    <row r="69" spans="1:6" ht="12.75">
      <c r="A69" s="7" t="s">
        <v>94</v>
      </c>
      <c r="B69" s="14">
        <v>4973</v>
      </c>
      <c r="C69" s="14">
        <v>1252</v>
      </c>
      <c r="D69" s="14"/>
      <c r="E69" s="14">
        <f t="shared" si="1"/>
        <v>6225</v>
      </c>
      <c r="F69" s="93">
        <v>6310</v>
      </c>
    </row>
    <row r="70" spans="1:6" ht="12.75">
      <c r="A70" s="7" t="s">
        <v>39</v>
      </c>
      <c r="B70" s="14">
        <f>SUM(B71:B73)</f>
        <v>1014</v>
      </c>
      <c r="C70" s="14">
        <f>SUM(C71:C73)</f>
        <v>181</v>
      </c>
      <c r="D70" s="14">
        <f>SUM(D71:D73)</f>
        <v>2543</v>
      </c>
      <c r="E70" s="14">
        <f t="shared" si="1"/>
        <v>3738</v>
      </c>
      <c r="F70" s="93">
        <f>F71+F72+F73</f>
        <v>4193</v>
      </c>
    </row>
    <row r="71" spans="1:6" ht="12.75">
      <c r="A71" s="7" t="s">
        <v>95</v>
      </c>
      <c r="B71" s="14">
        <v>1014</v>
      </c>
      <c r="C71" s="14">
        <v>15</v>
      </c>
      <c r="D71" s="14"/>
      <c r="E71" s="14">
        <f t="shared" si="1"/>
        <v>1029</v>
      </c>
      <c r="F71" s="93">
        <f>'8.sz.melléklet'!C13</f>
        <v>1058</v>
      </c>
    </row>
    <row r="72" spans="1:6" ht="12.75">
      <c r="A72" s="7" t="s">
        <v>96</v>
      </c>
      <c r="B72" s="14"/>
      <c r="C72" s="14">
        <v>21</v>
      </c>
      <c r="D72" s="14"/>
      <c r="E72" s="14">
        <f t="shared" si="1"/>
        <v>21</v>
      </c>
      <c r="F72" s="93">
        <f>'8.sz.melléklet'!C20</f>
        <v>21</v>
      </c>
    </row>
    <row r="73" spans="1:6" ht="12.75">
      <c r="A73" s="7" t="s">
        <v>97</v>
      </c>
      <c r="B73" s="14"/>
      <c r="C73" s="14">
        <v>145</v>
      </c>
      <c r="D73" s="14">
        <v>2543</v>
      </c>
      <c r="E73" s="14">
        <f t="shared" si="1"/>
        <v>2688</v>
      </c>
      <c r="F73" s="93">
        <f>'9. sz. melléklet'!D17</f>
        <v>3114</v>
      </c>
    </row>
    <row r="74" spans="1:6" ht="12.75">
      <c r="A74" s="6" t="s">
        <v>98</v>
      </c>
      <c r="B74" s="14">
        <f>SUM(B75:B77)</f>
        <v>0</v>
      </c>
      <c r="C74" s="14">
        <f>SUM(C75:C77)</f>
        <v>0</v>
      </c>
      <c r="D74" s="14">
        <f>SUM(D75:D77)</f>
        <v>0</v>
      </c>
      <c r="E74" s="14">
        <f t="shared" si="1"/>
        <v>0</v>
      </c>
      <c r="F74" s="93">
        <f>F75+F76+F77</f>
        <v>2531</v>
      </c>
    </row>
    <row r="75" spans="1:6" ht="12.75">
      <c r="A75" s="7" t="s">
        <v>41</v>
      </c>
      <c r="B75" s="14"/>
      <c r="C75" s="14"/>
      <c r="D75" s="14"/>
      <c r="E75" s="14">
        <f t="shared" si="1"/>
        <v>0</v>
      </c>
      <c r="F75" s="93">
        <v>2531</v>
      </c>
    </row>
    <row r="76" spans="1:6" ht="12.75">
      <c r="A76" s="7" t="s">
        <v>42</v>
      </c>
      <c r="B76" s="14"/>
      <c r="C76" s="14"/>
      <c r="D76" s="14"/>
      <c r="E76" s="14">
        <f t="shared" si="1"/>
        <v>0</v>
      </c>
      <c r="F76" s="93"/>
    </row>
    <row r="77" spans="1:6" ht="12.75">
      <c r="A77" s="7" t="s">
        <v>43</v>
      </c>
      <c r="B77" s="14">
        <f>B78+B79</f>
        <v>0</v>
      </c>
      <c r="C77" s="14">
        <f>C78+C79</f>
        <v>0</v>
      </c>
      <c r="D77" s="14">
        <f>D78+D79</f>
        <v>0</v>
      </c>
      <c r="E77" s="14">
        <f t="shared" si="1"/>
        <v>0</v>
      </c>
      <c r="F77" s="93">
        <f>F78+F79</f>
        <v>0</v>
      </c>
    </row>
    <row r="78" spans="1:6" ht="12.75">
      <c r="A78" s="7" t="s">
        <v>99</v>
      </c>
      <c r="B78" s="14"/>
      <c r="C78" s="14"/>
      <c r="D78" s="14"/>
      <c r="E78" s="14">
        <f t="shared" si="1"/>
        <v>0</v>
      </c>
      <c r="F78" s="93"/>
    </row>
    <row r="79" spans="1:6" ht="12.75">
      <c r="A79" s="7" t="s">
        <v>100</v>
      </c>
      <c r="B79" s="14"/>
      <c r="C79" s="14"/>
      <c r="D79" s="14"/>
      <c r="E79" s="14">
        <f t="shared" si="1"/>
        <v>0</v>
      </c>
      <c r="F79" s="93"/>
    </row>
    <row r="80" spans="1:6" ht="12.75">
      <c r="A80" s="6" t="s">
        <v>44</v>
      </c>
      <c r="B80" s="14">
        <f>B81+B82</f>
        <v>67</v>
      </c>
      <c r="C80" s="14">
        <f>C81+C82</f>
        <v>0</v>
      </c>
      <c r="D80" s="14">
        <f>D81+D82</f>
        <v>0</v>
      </c>
      <c r="E80" s="14">
        <f t="shared" si="1"/>
        <v>67</v>
      </c>
      <c r="F80" s="93">
        <f>F81+F82</f>
        <v>1903</v>
      </c>
    </row>
    <row r="81" spans="1:6" ht="12.75">
      <c r="A81" s="7" t="s">
        <v>45</v>
      </c>
      <c r="B81" s="14">
        <v>67</v>
      </c>
      <c r="C81" s="14"/>
      <c r="D81" s="14"/>
      <c r="E81" s="14">
        <f t="shared" si="1"/>
        <v>67</v>
      </c>
      <c r="F81" s="93">
        <v>1752</v>
      </c>
    </row>
    <row r="82" spans="1:6" ht="12.75">
      <c r="A82" s="7" t="s">
        <v>46</v>
      </c>
      <c r="B82" s="14"/>
      <c r="C82" s="14"/>
      <c r="D82" s="14"/>
      <c r="E82" s="14">
        <f t="shared" si="1"/>
        <v>0</v>
      </c>
      <c r="F82" s="93">
        <v>151</v>
      </c>
    </row>
    <row r="83" spans="1:6" ht="12.75">
      <c r="A83" s="6" t="s">
        <v>101</v>
      </c>
      <c r="B83" s="14">
        <f>B66+B74+B80</f>
        <v>11181</v>
      </c>
      <c r="C83" s="14">
        <f>C66+C74+C80</f>
        <v>1433</v>
      </c>
      <c r="D83" s="14">
        <f>D66+D74+D80</f>
        <v>2543</v>
      </c>
      <c r="E83" s="14">
        <f t="shared" si="1"/>
        <v>15157</v>
      </c>
      <c r="F83" s="93">
        <f>F66+F74+F80</f>
        <v>22303</v>
      </c>
    </row>
    <row r="84" spans="1:6" ht="12.75">
      <c r="A84" s="6" t="s">
        <v>102</v>
      </c>
      <c r="B84" s="14">
        <f>B85+B86</f>
        <v>0</v>
      </c>
      <c r="C84" s="14">
        <f>C85+C86</f>
        <v>0</v>
      </c>
      <c r="D84" s="14">
        <f>D85+D86</f>
        <v>0</v>
      </c>
      <c r="E84" s="14">
        <f t="shared" si="1"/>
        <v>0</v>
      </c>
      <c r="F84" s="93">
        <f>F85+F86</f>
        <v>0</v>
      </c>
    </row>
    <row r="85" spans="1:6" ht="12.75">
      <c r="A85" s="7" t="s">
        <v>49</v>
      </c>
      <c r="B85" s="14"/>
      <c r="C85" s="14"/>
      <c r="D85" s="14"/>
      <c r="E85" s="14">
        <f t="shared" si="1"/>
        <v>0</v>
      </c>
      <c r="F85" s="93"/>
    </row>
    <row r="86" spans="1:6" ht="12.75">
      <c r="A86" s="7" t="s">
        <v>50</v>
      </c>
      <c r="B86" s="14"/>
      <c r="C86" s="14"/>
      <c r="D86" s="14"/>
      <c r="E86" s="14">
        <f t="shared" si="1"/>
        <v>0</v>
      </c>
      <c r="F86" s="93"/>
    </row>
    <row r="87" spans="1:6" ht="12.75">
      <c r="A87" s="6" t="s">
        <v>51</v>
      </c>
      <c r="B87" s="14"/>
      <c r="C87" s="14"/>
      <c r="D87" s="14"/>
      <c r="E87" s="14">
        <f t="shared" si="1"/>
        <v>0</v>
      </c>
      <c r="F87" s="93"/>
    </row>
    <row r="88" spans="1:6" ht="12.75">
      <c r="A88" s="6" t="s">
        <v>52</v>
      </c>
      <c r="B88" s="14">
        <f>B83+B84+B87</f>
        <v>11181</v>
      </c>
      <c r="C88" s="14">
        <f>C83+C84+C87</f>
        <v>1433</v>
      </c>
      <c r="D88" s="14">
        <f>D83+D84+D87</f>
        <v>2543</v>
      </c>
      <c r="E88" s="14">
        <f t="shared" si="1"/>
        <v>15157</v>
      </c>
      <c r="F88" s="93">
        <f>F83+F84+F87</f>
        <v>22303</v>
      </c>
    </row>
    <row r="89" ht="12.75">
      <c r="A89" s="16"/>
    </row>
    <row r="90" ht="12.75">
      <c r="A90" s="16"/>
    </row>
    <row r="91" spans="1:6" ht="12.75">
      <c r="A91" s="7" t="s">
        <v>103</v>
      </c>
      <c r="B91" s="18">
        <v>1</v>
      </c>
      <c r="F91" s="18">
        <v>1</v>
      </c>
    </row>
    <row r="92" spans="1:6" ht="12.75">
      <c r="A92" s="7" t="s">
        <v>104</v>
      </c>
      <c r="B92" s="18">
        <v>1</v>
      </c>
      <c r="F92" s="18">
        <v>1</v>
      </c>
    </row>
  </sheetData>
  <sheetProtection/>
  <mergeCells count="17">
    <mergeCell ref="B65:D65"/>
    <mergeCell ref="A3:E3"/>
    <mergeCell ref="D4:E4"/>
    <mergeCell ref="A5:A8"/>
    <mergeCell ref="B6:E6"/>
    <mergeCell ref="E7:E8"/>
    <mergeCell ref="B8:D8"/>
    <mergeCell ref="B1:F1"/>
    <mergeCell ref="F6:F8"/>
    <mergeCell ref="F63:F65"/>
    <mergeCell ref="A60:E60"/>
    <mergeCell ref="D61:E61"/>
    <mergeCell ref="A62:A65"/>
    <mergeCell ref="B63:E63"/>
    <mergeCell ref="E64:E65"/>
    <mergeCell ref="B2:E2"/>
    <mergeCell ref="B58:F58"/>
  </mergeCells>
  <printOptions/>
  <pageMargins left="0.75" right="0.75" top="1" bottom="1" header="0.5" footer="0.5"/>
  <pageSetup horizontalDpi="600" verticalDpi="600" orientation="portrait" paperSize="9" scale="79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2.25390625" style="0" customWidth="1"/>
    <col min="2" max="2" width="12.25390625" style="0" customWidth="1"/>
    <col min="3" max="3" width="11.375" style="0" customWidth="1"/>
  </cols>
  <sheetData>
    <row r="1" spans="1:5" ht="12.75">
      <c r="A1" s="19" t="s">
        <v>321</v>
      </c>
      <c r="B1" s="19"/>
      <c r="C1" s="19"/>
      <c r="D1" s="19"/>
      <c r="E1" s="19"/>
    </row>
    <row r="3" spans="1:2" ht="26.25" customHeight="1">
      <c r="A3" s="118" t="s">
        <v>106</v>
      </c>
      <c r="B3" s="118"/>
    </row>
    <row r="4" spans="1:2" ht="12.75">
      <c r="A4" s="12"/>
      <c r="B4" s="20" t="s">
        <v>89</v>
      </c>
    </row>
    <row r="5" spans="1:3" ht="26.25" customHeight="1">
      <c r="A5" s="17" t="s">
        <v>107</v>
      </c>
      <c r="B5" s="24" t="s">
        <v>54</v>
      </c>
      <c r="C5" s="24" t="s">
        <v>288</v>
      </c>
    </row>
    <row r="6" spans="1:3" ht="12.75">
      <c r="A6" s="14" t="s">
        <v>108</v>
      </c>
      <c r="B6" s="14">
        <v>1593</v>
      </c>
      <c r="C6" s="14">
        <v>1573</v>
      </c>
    </row>
    <row r="7" spans="1:3" ht="12.75">
      <c r="A7" s="14" t="s">
        <v>109</v>
      </c>
      <c r="B7" s="14"/>
      <c r="C7" s="14"/>
    </row>
    <row r="8" spans="1:3" ht="12.75">
      <c r="A8" s="14" t="s">
        <v>110</v>
      </c>
      <c r="B8" s="14">
        <v>15</v>
      </c>
      <c r="C8" s="14">
        <v>15</v>
      </c>
    </row>
    <row r="9" spans="1:3" ht="12.75">
      <c r="A9" s="21" t="s">
        <v>217</v>
      </c>
      <c r="B9" s="14">
        <f>SUM(B6:B8)</f>
        <v>1608</v>
      </c>
      <c r="C9" s="14">
        <f>SUM(C6:C8)</f>
        <v>1588</v>
      </c>
    </row>
    <row r="11" ht="25.5" customHeight="1">
      <c r="A11" s="22" t="s">
        <v>111</v>
      </c>
    </row>
    <row r="12" spans="1:3" ht="12.75">
      <c r="A12" s="12"/>
      <c r="B12" s="20" t="s">
        <v>89</v>
      </c>
      <c r="C12" s="20"/>
    </row>
    <row r="13" spans="1:3" ht="26.25" customHeight="1">
      <c r="A13" s="17" t="s">
        <v>107</v>
      </c>
      <c r="B13" s="24" t="s">
        <v>54</v>
      </c>
      <c r="C13" s="24" t="s">
        <v>288</v>
      </c>
    </row>
    <row r="14" spans="1:3" ht="12.75">
      <c r="A14" s="14" t="s">
        <v>112</v>
      </c>
      <c r="B14" s="14"/>
      <c r="C14" s="14"/>
    </row>
    <row r="15" spans="1:3" ht="12.75">
      <c r="A15" s="14" t="s">
        <v>218</v>
      </c>
      <c r="B15" s="14">
        <v>150</v>
      </c>
      <c r="C15" s="14">
        <v>150</v>
      </c>
    </row>
    <row r="16" spans="1:3" ht="12.75">
      <c r="A16" s="21" t="s">
        <v>219</v>
      </c>
      <c r="B16" s="14">
        <f>B14+B15</f>
        <v>150</v>
      </c>
      <c r="C16" s="14">
        <f>C14+C15</f>
        <v>150</v>
      </c>
    </row>
    <row r="18" ht="25.5" customHeight="1">
      <c r="A18" s="22" t="s">
        <v>113</v>
      </c>
    </row>
    <row r="20" spans="1:3" ht="12.75">
      <c r="A20" s="12"/>
      <c r="B20" s="20" t="s">
        <v>89</v>
      </c>
      <c r="C20" s="20"/>
    </row>
    <row r="21" spans="1:3" ht="25.5" customHeight="1">
      <c r="A21" s="17" t="s">
        <v>107</v>
      </c>
      <c r="B21" s="24" t="s">
        <v>54</v>
      </c>
      <c r="C21" s="24" t="s">
        <v>288</v>
      </c>
    </row>
    <row r="22" spans="1:3" ht="12.75">
      <c r="A22" s="14" t="s">
        <v>114</v>
      </c>
      <c r="B22" s="14">
        <v>56</v>
      </c>
      <c r="C22" s="14">
        <v>56</v>
      </c>
    </row>
    <row r="23" spans="1:3" ht="12.75">
      <c r="A23" s="14" t="s">
        <v>220</v>
      </c>
      <c r="B23" s="14">
        <v>8</v>
      </c>
      <c r="C23" s="14">
        <v>8</v>
      </c>
    </row>
    <row r="24" spans="1:3" ht="12.75">
      <c r="A24" s="21" t="s">
        <v>221</v>
      </c>
      <c r="B24" s="14">
        <f>B22+B23</f>
        <v>64</v>
      </c>
      <c r="C24" s="14">
        <f>C22+C23</f>
        <v>64</v>
      </c>
    </row>
    <row r="26" ht="25.5" customHeight="1">
      <c r="A26" s="22" t="s">
        <v>115</v>
      </c>
    </row>
    <row r="28" spans="1:3" ht="12.75">
      <c r="A28" s="12"/>
      <c r="B28" s="20" t="s">
        <v>89</v>
      </c>
      <c r="C28" s="20"/>
    </row>
    <row r="29" spans="1:3" ht="24.75" customHeight="1">
      <c r="A29" s="17" t="s">
        <v>107</v>
      </c>
      <c r="B29" s="24" t="s">
        <v>54</v>
      </c>
      <c r="C29" s="24" t="s">
        <v>288</v>
      </c>
    </row>
    <row r="30" spans="1:3" ht="12.75">
      <c r="A30" s="14" t="s">
        <v>116</v>
      </c>
      <c r="B30" s="14"/>
      <c r="C30" s="14">
        <v>15</v>
      </c>
    </row>
    <row r="31" spans="1:3" ht="12.75">
      <c r="A31" s="14" t="s">
        <v>117</v>
      </c>
      <c r="B31" s="14"/>
      <c r="C31" s="14"/>
    </row>
    <row r="32" spans="1:3" ht="12.75">
      <c r="A32" s="23" t="s">
        <v>118</v>
      </c>
      <c r="B32" s="14"/>
      <c r="C32" s="14"/>
    </row>
    <row r="33" spans="1:3" ht="12.75">
      <c r="A33" s="23" t="s">
        <v>119</v>
      </c>
      <c r="B33" s="14"/>
      <c r="C33" s="14"/>
    </row>
    <row r="34" spans="1:3" ht="12.75">
      <c r="A34" s="23" t="s">
        <v>120</v>
      </c>
      <c r="B34" s="14"/>
      <c r="C34" s="14"/>
    </row>
    <row r="35" spans="1:3" ht="12.75">
      <c r="A35" s="23" t="s">
        <v>289</v>
      </c>
      <c r="B35" s="14"/>
      <c r="C35" s="14">
        <v>16</v>
      </c>
    </row>
    <row r="36" spans="1:3" ht="12.75">
      <c r="A36" s="21" t="s">
        <v>290</v>
      </c>
      <c r="B36" s="14">
        <f>SUM(B30:B35)</f>
        <v>0</v>
      </c>
      <c r="C36" s="14">
        <f>SUM(C30:C35)</f>
        <v>31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9.25390625" style="0" customWidth="1"/>
    <col min="2" max="2" width="12.875" style="0" customWidth="1"/>
    <col min="3" max="3" width="11.125" style="0" customWidth="1"/>
  </cols>
  <sheetData>
    <row r="1" spans="1:5" ht="12.75">
      <c r="A1" s="19" t="s">
        <v>322</v>
      </c>
      <c r="B1" s="19"/>
      <c r="C1" s="19"/>
      <c r="D1" s="19"/>
      <c r="E1" s="19"/>
    </row>
    <row r="2" spans="1:2" ht="26.25" customHeight="1">
      <c r="A2" s="118" t="s">
        <v>121</v>
      </c>
      <c r="B2" s="118"/>
    </row>
    <row r="3" spans="1:2" ht="15" customHeight="1">
      <c r="A3" s="22"/>
      <c r="B3" s="25" t="s">
        <v>89</v>
      </c>
    </row>
    <row r="4" spans="1:3" ht="24.75" customHeight="1">
      <c r="A4" s="17" t="s">
        <v>107</v>
      </c>
      <c r="B4" s="24" t="s">
        <v>54</v>
      </c>
      <c r="C4" s="24" t="s">
        <v>288</v>
      </c>
    </row>
    <row r="5" spans="1:3" ht="12.75">
      <c r="A5" s="21" t="s">
        <v>122</v>
      </c>
      <c r="B5" s="14">
        <f>B6+B7-B12+B13</f>
        <v>6055</v>
      </c>
      <c r="C5" s="14">
        <f>C6+C7-C12+C13</f>
        <v>6042</v>
      </c>
    </row>
    <row r="6" spans="1:3" ht="12.75">
      <c r="A6" s="14" t="s">
        <v>123</v>
      </c>
      <c r="B6" s="14">
        <v>1014</v>
      </c>
      <c r="C6" s="14">
        <v>1001</v>
      </c>
    </row>
    <row r="7" spans="1:3" ht="12.75">
      <c r="A7" s="14" t="s">
        <v>124</v>
      </c>
      <c r="B7" s="14">
        <f>SUM(B8:B11)</f>
        <v>2197</v>
      </c>
      <c r="C7" s="14">
        <f>SUM(C8:C11)</f>
        <v>2197</v>
      </c>
    </row>
    <row r="8" spans="1:3" ht="12.75">
      <c r="A8" s="14" t="s">
        <v>125</v>
      </c>
      <c r="B8" s="14">
        <v>1073</v>
      </c>
      <c r="C8" s="14">
        <v>1073</v>
      </c>
    </row>
    <row r="9" spans="1:3" ht="12.75">
      <c r="A9" s="14" t="s">
        <v>126</v>
      </c>
      <c r="B9" s="14">
        <v>345</v>
      </c>
      <c r="C9" s="14">
        <v>345</v>
      </c>
    </row>
    <row r="10" spans="1:3" ht="12.75">
      <c r="A10" s="14" t="s">
        <v>127</v>
      </c>
      <c r="B10" s="14"/>
      <c r="C10" s="14"/>
    </row>
    <row r="11" spans="1:3" ht="12.75">
      <c r="A11" s="14" t="s">
        <v>128</v>
      </c>
      <c r="B11" s="14">
        <v>779</v>
      </c>
      <c r="C11" s="14">
        <v>779</v>
      </c>
    </row>
    <row r="12" spans="1:3" ht="12.75">
      <c r="A12" s="14" t="s">
        <v>129</v>
      </c>
      <c r="B12" s="14">
        <v>156</v>
      </c>
      <c r="C12" s="14">
        <v>156</v>
      </c>
    </row>
    <row r="13" spans="1:3" ht="12.75">
      <c r="A13" s="14" t="s">
        <v>222</v>
      </c>
      <c r="B13" s="14">
        <v>3000</v>
      </c>
      <c r="C13" s="14">
        <v>3000</v>
      </c>
    </row>
    <row r="14" spans="1:3" ht="12.75">
      <c r="A14" s="21" t="s">
        <v>130</v>
      </c>
      <c r="B14" s="14">
        <f>SUM(B15:B19)</f>
        <v>0</v>
      </c>
      <c r="C14" s="14">
        <f>SUM(C15:C19)</f>
        <v>0</v>
      </c>
    </row>
    <row r="15" spans="1:3" ht="12.75">
      <c r="A15" s="14" t="s">
        <v>131</v>
      </c>
      <c r="B15" s="14"/>
      <c r="C15" s="14"/>
    </row>
    <row r="16" spans="1:3" ht="12.75">
      <c r="A16" s="14" t="s">
        <v>132</v>
      </c>
      <c r="B16" s="14"/>
      <c r="C16" s="14"/>
    </row>
    <row r="17" spans="1:3" ht="12.75">
      <c r="A17" s="14" t="s">
        <v>142</v>
      </c>
      <c r="B17" s="14"/>
      <c r="C17" s="14"/>
    </row>
    <row r="18" spans="1:3" ht="12.75">
      <c r="A18" s="14" t="s">
        <v>143</v>
      </c>
      <c r="B18" s="14"/>
      <c r="C18" s="14"/>
    </row>
    <row r="19" spans="1:3" ht="12.75">
      <c r="A19" s="14" t="s">
        <v>144</v>
      </c>
      <c r="B19" s="14"/>
      <c r="C19" s="14"/>
    </row>
    <row r="20" spans="1:3" ht="12.75">
      <c r="A20" s="21" t="s">
        <v>133</v>
      </c>
      <c r="B20" s="14">
        <f>B21+B27+B28</f>
        <v>5917</v>
      </c>
      <c r="C20" s="14">
        <f>C21+C27+C28</f>
        <v>5535</v>
      </c>
    </row>
    <row r="21" spans="1:3" ht="12.75">
      <c r="A21" s="14" t="s">
        <v>134</v>
      </c>
      <c r="B21" s="14">
        <f>SUM(B22:B26)</f>
        <v>2125</v>
      </c>
      <c r="C21" s="14">
        <f>SUM(C22:C26)</f>
        <v>1909</v>
      </c>
    </row>
    <row r="22" spans="1:3" ht="12.75">
      <c r="A22" s="14" t="s">
        <v>135</v>
      </c>
      <c r="B22" s="14">
        <v>211</v>
      </c>
      <c r="C22" s="14">
        <v>70</v>
      </c>
    </row>
    <row r="23" spans="1:3" ht="12.75">
      <c r="A23" s="14" t="s">
        <v>136</v>
      </c>
      <c r="B23" s="14">
        <v>1314</v>
      </c>
      <c r="C23" s="14">
        <v>1101</v>
      </c>
    </row>
    <row r="24" spans="1:3" ht="12.75">
      <c r="A24" s="14" t="s">
        <v>137</v>
      </c>
      <c r="B24" s="14">
        <v>24</v>
      </c>
      <c r="C24" s="14">
        <v>24</v>
      </c>
    </row>
    <row r="25" spans="1:3" ht="12.75">
      <c r="A25" s="14" t="s">
        <v>138</v>
      </c>
      <c r="B25" s="14"/>
      <c r="C25" s="14"/>
    </row>
    <row r="26" spans="1:3" ht="12.75">
      <c r="A26" s="14" t="s">
        <v>139</v>
      </c>
      <c r="B26" s="14">
        <v>576</v>
      </c>
      <c r="C26" s="14">
        <v>714</v>
      </c>
    </row>
    <row r="27" spans="1:3" ht="12.75">
      <c r="A27" s="14" t="s">
        <v>140</v>
      </c>
      <c r="B27" s="14">
        <v>1242</v>
      </c>
      <c r="C27" s="14">
        <v>1242</v>
      </c>
    </row>
    <row r="28" spans="1:3" ht="12.75">
      <c r="A28" s="14" t="s">
        <v>141</v>
      </c>
      <c r="B28" s="14">
        <v>2550</v>
      </c>
      <c r="C28" s="14">
        <v>2384</v>
      </c>
    </row>
    <row r="29" spans="1:3" ht="12.75">
      <c r="A29" s="21" t="s">
        <v>145</v>
      </c>
      <c r="B29" s="14">
        <v>84</v>
      </c>
      <c r="C29" s="14">
        <v>84</v>
      </c>
    </row>
    <row r="30" spans="1:3" ht="12.75">
      <c r="A30" s="21" t="s">
        <v>216</v>
      </c>
      <c r="B30" s="14">
        <f>B5+B14+B20+B29</f>
        <v>12056</v>
      </c>
      <c r="C30" s="14">
        <f>C5+C14+C20+C29</f>
        <v>11661</v>
      </c>
    </row>
    <row r="31" spans="1:3" ht="12.75">
      <c r="A31" s="21" t="s">
        <v>146</v>
      </c>
      <c r="B31" s="14">
        <f>B32</f>
        <v>0</v>
      </c>
      <c r="C31" s="14">
        <v>99</v>
      </c>
    </row>
    <row r="32" spans="1:3" ht="12.75">
      <c r="A32" s="21" t="s">
        <v>298</v>
      </c>
      <c r="B32" s="14"/>
      <c r="C32" s="14">
        <v>250</v>
      </c>
    </row>
    <row r="33" spans="1:3" ht="12.75">
      <c r="A33" s="21" t="s">
        <v>299</v>
      </c>
      <c r="B33" s="14"/>
      <c r="C33" s="14">
        <v>558</v>
      </c>
    </row>
    <row r="34" spans="1:3" ht="12.75">
      <c r="A34" s="21" t="s">
        <v>300</v>
      </c>
      <c r="B34" s="14"/>
      <c r="C34" s="14">
        <v>513</v>
      </c>
    </row>
    <row r="35" spans="1:3" ht="12.75">
      <c r="A35" s="14"/>
      <c r="B35" s="14"/>
      <c r="C35" s="14"/>
    </row>
    <row r="36" spans="1:3" ht="12.75">
      <c r="A36" s="21" t="s">
        <v>301</v>
      </c>
      <c r="B36" s="14">
        <f>B30+B31</f>
        <v>12056</v>
      </c>
      <c r="C36" s="14">
        <f>SUM(C30:C35)</f>
        <v>13081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63.875" style="0" customWidth="1"/>
    <col min="2" max="2" width="12.125" style="0" customWidth="1"/>
    <col min="3" max="3" width="11.625" style="0" customWidth="1"/>
  </cols>
  <sheetData>
    <row r="1" spans="1:5" ht="12.75">
      <c r="A1" s="19" t="s">
        <v>323</v>
      </c>
      <c r="B1" s="19"/>
      <c r="C1" s="19"/>
      <c r="D1" s="19"/>
      <c r="E1" s="19"/>
    </row>
    <row r="3" spans="1:2" ht="24.75" customHeight="1">
      <c r="A3" s="118" t="s">
        <v>147</v>
      </c>
      <c r="B3" s="118"/>
    </row>
    <row r="5" spans="1:2" ht="24.75" customHeight="1">
      <c r="A5" s="118" t="s">
        <v>148</v>
      </c>
      <c r="B5" s="118"/>
    </row>
    <row r="6" ht="12.75">
      <c r="B6" s="19" t="s">
        <v>89</v>
      </c>
    </row>
    <row r="7" spans="1:3" ht="25.5" customHeight="1">
      <c r="A7" s="17" t="s">
        <v>107</v>
      </c>
      <c r="B7" s="24" t="s">
        <v>54</v>
      </c>
      <c r="C7" s="24" t="s">
        <v>288</v>
      </c>
    </row>
    <row r="8" spans="1:3" ht="12.75">
      <c r="A8" s="14" t="s">
        <v>149</v>
      </c>
      <c r="B8" s="14">
        <f>B9</f>
        <v>134</v>
      </c>
      <c r="C8" s="14">
        <f>C9</f>
        <v>134</v>
      </c>
    </row>
    <row r="9" spans="1:3" ht="12.75">
      <c r="A9" s="14" t="s">
        <v>225</v>
      </c>
      <c r="B9" s="14">
        <v>134</v>
      </c>
      <c r="C9" s="14">
        <v>134</v>
      </c>
    </row>
    <row r="10" spans="1:3" ht="12.75">
      <c r="A10" s="14" t="s">
        <v>291</v>
      </c>
      <c r="B10" s="14">
        <f>B11+B12</f>
        <v>0</v>
      </c>
      <c r="C10" s="14">
        <f>C11+C12</f>
        <v>50</v>
      </c>
    </row>
    <row r="11" spans="1:3" ht="12.75">
      <c r="A11" s="14" t="s">
        <v>292</v>
      </c>
      <c r="B11" s="14"/>
      <c r="C11" s="14">
        <v>50</v>
      </c>
    </row>
    <row r="12" spans="1:3" ht="12.75">
      <c r="A12" s="94"/>
      <c r="B12" s="14"/>
      <c r="C12" s="14"/>
    </row>
    <row r="13" spans="1:3" ht="12.75">
      <c r="A13" s="14" t="s">
        <v>152</v>
      </c>
      <c r="B13" s="14">
        <f>B14</f>
        <v>809</v>
      </c>
      <c r="C13" s="14">
        <f>C14</f>
        <v>3392</v>
      </c>
    </row>
    <row r="14" spans="1:3" ht="12.75">
      <c r="A14" s="23" t="s">
        <v>153</v>
      </c>
      <c r="B14" s="14">
        <v>809</v>
      </c>
      <c r="C14" s="14">
        <v>3392</v>
      </c>
    </row>
    <row r="15" spans="1:3" ht="12.75">
      <c r="A15" s="14" t="s">
        <v>154</v>
      </c>
      <c r="B15" s="14">
        <f>B16+B17+B18</f>
        <v>0</v>
      </c>
      <c r="C15" s="14">
        <f>C16+C17+C18</f>
        <v>80</v>
      </c>
    </row>
    <row r="16" spans="1:3" ht="12.75">
      <c r="A16" s="14" t="s">
        <v>294</v>
      </c>
      <c r="B16" s="14"/>
      <c r="C16" s="14">
        <v>68</v>
      </c>
    </row>
    <row r="17" spans="1:3" ht="12.75">
      <c r="A17" s="14" t="s">
        <v>302</v>
      </c>
      <c r="B17" s="14"/>
      <c r="C17" s="14">
        <v>12</v>
      </c>
    </row>
    <row r="18" spans="1:3" ht="12.75">
      <c r="A18" s="26" t="s">
        <v>155</v>
      </c>
      <c r="B18" s="14"/>
      <c r="C18" s="14"/>
    </row>
    <row r="19" spans="1:3" ht="25.5" customHeight="1">
      <c r="A19" s="17" t="s">
        <v>156</v>
      </c>
      <c r="B19" s="14">
        <f>B8+B10+B13+B15</f>
        <v>943</v>
      </c>
      <c r="C19" s="14">
        <f>C8+C10+C13+C15</f>
        <v>3656</v>
      </c>
    </row>
    <row r="20" spans="1:2" ht="12.75">
      <c r="A20" s="27"/>
      <c r="B20" s="28"/>
    </row>
    <row r="23" ht="24.75" customHeight="1">
      <c r="A23" s="22" t="s">
        <v>148</v>
      </c>
    </row>
    <row r="24" ht="12.75">
      <c r="B24" t="s">
        <v>89</v>
      </c>
    </row>
    <row r="25" spans="1:3" ht="26.25" customHeight="1">
      <c r="A25" s="17" t="s">
        <v>107</v>
      </c>
      <c r="B25" s="24" t="s">
        <v>54</v>
      </c>
      <c r="C25" s="24" t="s">
        <v>288</v>
      </c>
    </row>
    <row r="26" spans="1:3" ht="12.75">
      <c r="A26" s="14" t="s">
        <v>226</v>
      </c>
      <c r="B26" s="14">
        <f>SUM(B27:B29)</f>
        <v>20</v>
      </c>
      <c r="C26" s="14">
        <f>SUM(C27:C29)</f>
        <v>178</v>
      </c>
    </row>
    <row r="27" spans="1:3" ht="12.75">
      <c r="A27" s="14" t="s">
        <v>227</v>
      </c>
      <c r="B27" s="14">
        <v>0</v>
      </c>
      <c r="C27" s="14">
        <v>0</v>
      </c>
    </row>
    <row r="28" spans="1:3" ht="12.75">
      <c r="A28" s="14" t="s">
        <v>228</v>
      </c>
      <c r="B28" s="14">
        <v>20</v>
      </c>
      <c r="C28" s="14">
        <v>148</v>
      </c>
    </row>
    <row r="29" spans="1:3" ht="12.75">
      <c r="A29" s="14" t="s">
        <v>229</v>
      </c>
      <c r="B29" s="14"/>
      <c r="C29" s="14">
        <v>30</v>
      </c>
    </row>
    <row r="30" spans="1:3" ht="26.25" customHeight="1">
      <c r="A30" s="17" t="s">
        <v>230</v>
      </c>
      <c r="B30" s="14">
        <f>B26</f>
        <v>20</v>
      </c>
      <c r="C30" s="14">
        <f>C26</f>
        <v>178</v>
      </c>
    </row>
  </sheetData>
  <sheetProtection/>
  <mergeCells count="2">
    <mergeCell ref="A3:B3"/>
    <mergeCell ref="A5:B5"/>
  </mergeCells>
  <printOptions/>
  <pageMargins left="0.7" right="0.7" top="0.75" bottom="0.75" header="0.3" footer="0.3"/>
  <pageSetup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64.25390625" style="0" customWidth="1"/>
    <col min="2" max="2" width="13.00390625" style="0" customWidth="1"/>
    <col min="3" max="3" width="11.75390625" style="0" customWidth="1"/>
  </cols>
  <sheetData>
    <row r="1" spans="1:5" ht="12.75">
      <c r="A1" s="19" t="s">
        <v>324</v>
      </c>
      <c r="B1" s="19"/>
      <c r="C1" s="19"/>
      <c r="D1" s="19"/>
      <c r="E1" s="19"/>
    </row>
    <row r="3" spans="1:2" ht="25.5" customHeight="1">
      <c r="A3" s="118" t="s">
        <v>157</v>
      </c>
      <c r="B3" s="118"/>
    </row>
    <row r="5" spans="1:2" ht="24.75" customHeight="1">
      <c r="A5" s="118" t="s">
        <v>158</v>
      </c>
      <c r="B5" s="118"/>
    </row>
    <row r="6" spans="1:2" ht="15" customHeight="1">
      <c r="A6" s="22"/>
      <c r="B6" s="29" t="s">
        <v>89</v>
      </c>
    </row>
    <row r="7" spans="1:3" ht="26.25" customHeight="1">
      <c r="A7" s="24" t="s">
        <v>107</v>
      </c>
      <c r="B7" s="24" t="s">
        <v>54</v>
      </c>
      <c r="C7" s="24" t="s">
        <v>288</v>
      </c>
    </row>
    <row r="8" spans="1:3" ht="12.75">
      <c r="A8" s="14" t="s">
        <v>159</v>
      </c>
      <c r="B8" s="14"/>
      <c r="C8" s="14"/>
    </row>
    <row r="9" spans="1:3" ht="12.75">
      <c r="A9" s="14" t="s">
        <v>160</v>
      </c>
      <c r="B9" s="14"/>
      <c r="C9" s="14"/>
    </row>
    <row r="10" spans="1:3" ht="12.75">
      <c r="A10" s="14" t="s">
        <v>161</v>
      </c>
      <c r="B10" s="14"/>
      <c r="C10" s="14"/>
    </row>
    <row r="11" spans="1:3" ht="12.75">
      <c r="A11" s="14" t="s">
        <v>162</v>
      </c>
      <c r="B11" s="14"/>
      <c r="C11" s="14"/>
    </row>
    <row r="12" spans="1:3" ht="25.5" customHeight="1">
      <c r="A12" s="17" t="s">
        <v>163</v>
      </c>
      <c r="B12" s="14">
        <f>SUM(B8:B11)</f>
        <v>0</v>
      </c>
      <c r="C12" s="14">
        <f>SUM(C8:C11)</f>
        <v>0</v>
      </c>
    </row>
    <row r="14" spans="1:2" ht="25.5" customHeight="1">
      <c r="A14" s="118" t="s">
        <v>303</v>
      </c>
      <c r="B14" s="118"/>
    </row>
    <row r="15" ht="12.75">
      <c r="B15" s="19" t="s">
        <v>89</v>
      </c>
    </row>
    <row r="16" spans="1:3" ht="26.25" customHeight="1">
      <c r="A16" s="24" t="s">
        <v>107</v>
      </c>
      <c r="B16" s="24" t="s">
        <v>54</v>
      </c>
      <c r="C16" s="24" t="s">
        <v>288</v>
      </c>
    </row>
    <row r="17" spans="1:3" ht="15" customHeight="1">
      <c r="A17" s="31" t="s">
        <v>304</v>
      </c>
      <c r="B17" s="14"/>
      <c r="C17" s="14">
        <v>272</v>
      </c>
    </row>
    <row r="18" spans="1:3" ht="26.25" customHeight="1">
      <c r="A18" s="17" t="s">
        <v>305</v>
      </c>
      <c r="B18" s="14"/>
      <c r="C18" s="14">
        <v>272</v>
      </c>
    </row>
  </sheetData>
  <sheetProtection/>
  <mergeCells count="3">
    <mergeCell ref="A3:B3"/>
    <mergeCell ref="A5:B5"/>
    <mergeCell ref="A14:B14"/>
  </mergeCells>
  <printOptions/>
  <pageMargins left="0.7" right="0.7" top="0.75" bottom="0.75" header="0.3" footer="0.3"/>
  <pageSetup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5" sqref="A5:B5"/>
    </sheetView>
  </sheetViews>
  <sheetFormatPr defaultColWidth="9.00390625" defaultRowHeight="12.75"/>
  <cols>
    <col min="1" max="1" width="56.375" style="0" customWidth="1"/>
    <col min="2" max="2" width="12.625" style="0" customWidth="1"/>
    <col min="3" max="3" width="11.75390625" style="0" customWidth="1"/>
  </cols>
  <sheetData>
    <row r="1" spans="1:5" ht="12.75">
      <c r="A1" s="19" t="s">
        <v>325</v>
      </c>
      <c r="B1" s="19"/>
      <c r="C1" s="19"/>
      <c r="D1" s="19"/>
      <c r="E1" s="19"/>
    </row>
    <row r="3" spans="1:2" ht="26.25" customHeight="1">
      <c r="A3" s="118" t="s">
        <v>165</v>
      </c>
      <c r="B3" s="118"/>
    </row>
    <row r="5" spans="1:2" ht="24.75" customHeight="1">
      <c r="A5" s="118" t="s">
        <v>166</v>
      </c>
      <c r="B5" s="118"/>
    </row>
    <row r="6" spans="1:2" ht="12.75">
      <c r="A6" s="22"/>
      <c r="B6" s="29" t="s">
        <v>89</v>
      </c>
    </row>
    <row r="7" spans="1:3" ht="26.25" customHeight="1">
      <c r="A7" s="24" t="s">
        <v>107</v>
      </c>
      <c r="B7" s="24" t="s">
        <v>54</v>
      </c>
      <c r="C7" s="24" t="s">
        <v>288</v>
      </c>
    </row>
    <row r="8" spans="1:3" ht="12.75">
      <c r="A8" s="14" t="s">
        <v>231</v>
      </c>
      <c r="B8" s="14">
        <v>1014</v>
      </c>
      <c r="C8" s="14">
        <v>1001</v>
      </c>
    </row>
    <row r="9" spans="1:3" ht="12.75">
      <c r="A9" s="14" t="s">
        <v>232</v>
      </c>
      <c r="B9" s="14">
        <v>15</v>
      </c>
      <c r="C9" s="14">
        <v>15</v>
      </c>
    </row>
    <row r="10" spans="1:3" ht="12.75">
      <c r="A10" s="14" t="s">
        <v>306</v>
      </c>
      <c r="B10" s="14"/>
      <c r="C10" s="14">
        <v>8</v>
      </c>
    </row>
    <row r="11" spans="1:3" ht="12.75">
      <c r="A11" s="14" t="s">
        <v>307</v>
      </c>
      <c r="B11" s="14"/>
      <c r="C11" s="14">
        <v>18</v>
      </c>
    </row>
    <row r="12" spans="1:3" ht="12.75">
      <c r="A12" s="14" t="s">
        <v>295</v>
      </c>
      <c r="B12" s="14"/>
      <c r="C12" s="14">
        <v>16</v>
      </c>
    </row>
    <row r="13" spans="1:3" ht="12.75">
      <c r="A13" s="21" t="s">
        <v>296</v>
      </c>
      <c r="B13" s="14">
        <f>B8+B9+B12</f>
        <v>1029</v>
      </c>
      <c r="C13" s="14">
        <f>SUM(C8:C12)</f>
        <v>1058</v>
      </c>
    </row>
    <row r="15" spans="1:2" ht="24.75" customHeight="1">
      <c r="A15" s="118" t="s">
        <v>167</v>
      </c>
      <c r="B15" s="118"/>
    </row>
    <row r="16" spans="1:2" ht="12.75">
      <c r="A16" s="22"/>
      <c r="B16" s="29" t="s">
        <v>89</v>
      </c>
    </row>
    <row r="17" spans="1:3" ht="26.25" customHeight="1">
      <c r="A17" s="24" t="s">
        <v>107</v>
      </c>
      <c r="B17" s="24" t="s">
        <v>54</v>
      </c>
      <c r="C17" s="24" t="s">
        <v>288</v>
      </c>
    </row>
    <row r="18" spans="1:3" ht="12.75">
      <c r="A18" s="14" t="s">
        <v>233</v>
      </c>
      <c r="B18" s="14">
        <v>3</v>
      </c>
      <c r="C18" s="14">
        <v>3</v>
      </c>
    </row>
    <row r="19" spans="1:3" ht="12.75">
      <c r="A19" s="14" t="s">
        <v>234</v>
      </c>
      <c r="B19" s="14">
        <v>18</v>
      </c>
      <c r="C19" s="14">
        <v>18</v>
      </c>
    </row>
    <row r="20" spans="1:3" ht="12.75">
      <c r="A20" s="21" t="s">
        <v>168</v>
      </c>
      <c r="B20" s="14">
        <f>B18+B19</f>
        <v>21</v>
      </c>
      <c r="C20" s="14">
        <f>C18+C19</f>
        <v>21</v>
      </c>
    </row>
  </sheetData>
  <sheetProtection/>
  <mergeCells count="3">
    <mergeCell ref="A15:B15"/>
    <mergeCell ref="A3:B3"/>
    <mergeCell ref="A5:B5"/>
  </mergeCells>
  <printOptions/>
  <pageMargins left="0.7" right="0.7" top="0.75" bottom="0.75" header="0.3" footer="0.3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Zombi</dc:creator>
  <cp:keywords/>
  <dc:description/>
  <cp:lastModifiedBy>Gazda</cp:lastModifiedBy>
  <cp:lastPrinted>2014-04-29T08:58:26Z</cp:lastPrinted>
  <dcterms:created xsi:type="dcterms:W3CDTF">2013-03-14T13:18:29Z</dcterms:created>
  <dcterms:modified xsi:type="dcterms:W3CDTF">2014-04-29T08:59:30Z</dcterms:modified>
  <cp:category/>
  <cp:version/>
  <cp:contentType/>
  <cp:contentStatus/>
</cp:coreProperties>
</file>