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E152" i="1"/>
  <c r="D152" i="1"/>
  <c r="F152" i="1" s="1"/>
  <c r="D151" i="1"/>
  <c r="F151" i="1" s="1"/>
  <c r="E150" i="1"/>
  <c r="D150" i="1"/>
  <c r="F150" i="1" s="1"/>
  <c r="D149" i="1"/>
  <c r="F149" i="1" s="1"/>
  <c r="E148" i="1"/>
  <c r="D148" i="1"/>
  <c r="F148" i="1" s="1"/>
  <c r="D147" i="1"/>
  <c r="F147" i="1" s="1"/>
  <c r="E146" i="1"/>
  <c r="D146" i="1"/>
  <c r="F146" i="1" s="1"/>
  <c r="D145" i="1"/>
  <c r="C145" i="1"/>
  <c r="F145" i="1" s="1"/>
  <c r="D144" i="1"/>
  <c r="F144" i="1" s="1"/>
  <c r="E143" i="1"/>
  <c r="D143" i="1"/>
  <c r="F143" i="1" s="1"/>
  <c r="D142" i="1"/>
  <c r="C142" i="1"/>
  <c r="F142" i="1" s="1"/>
  <c r="D141" i="1"/>
  <c r="F141" i="1" s="1"/>
  <c r="D140" i="1"/>
  <c r="C140" i="1"/>
  <c r="E140" i="1" s="1"/>
  <c r="E139" i="1"/>
  <c r="D139" i="1"/>
  <c r="F139" i="1" s="1"/>
  <c r="D138" i="1"/>
  <c r="F138" i="1" s="1"/>
  <c r="E137" i="1"/>
  <c r="D137" i="1"/>
  <c r="F137" i="1" s="1"/>
  <c r="D136" i="1"/>
  <c r="F136" i="1" s="1"/>
  <c r="E135" i="1"/>
  <c r="D135" i="1"/>
  <c r="F135" i="1" s="1"/>
  <c r="D134" i="1"/>
  <c r="F134" i="1" s="1"/>
  <c r="D133" i="1"/>
  <c r="C133" i="1"/>
  <c r="E133" i="1" s="1"/>
  <c r="D132" i="1"/>
  <c r="E132" i="1" s="1"/>
  <c r="D131" i="1"/>
  <c r="F131" i="1" s="1"/>
  <c r="D130" i="1"/>
  <c r="C130" i="1"/>
  <c r="E130" i="1" s="1"/>
  <c r="D129" i="1"/>
  <c r="C129" i="1"/>
  <c r="C153" i="1" s="1"/>
  <c r="D128" i="1"/>
  <c r="D127" i="1"/>
  <c r="F127" i="1" s="1"/>
  <c r="C127" i="1"/>
  <c r="E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E122" i="1" s="1"/>
  <c r="E121" i="1"/>
  <c r="D121" i="1"/>
  <c r="F121" i="1" s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E107" i="1"/>
  <c r="D107" i="1"/>
  <c r="F107" i="1" s="1"/>
  <c r="D106" i="1"/>
  <c r="E106" i="1" s="1"/>
  <c r="D105" i="1"/>
  <c r="C105" i="1"/>
  <c r="F105" i="1" s="1"/>
  <c r="E104" i="1"/>
  <c r="D104" i="1"/>
  <c r="F104" i="1" s="1"/>
  <c r="D103" i="1"/>
  <c r="E103" i="1" s="1"/>
  <c r="E102" i="1"/>
  <c r="D102" i="1"/>
  <c r="F102" i="1" s="1"/>
  <c r="D101" i="1"/>
  <c r="E101" i="1" s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F87" i="1" s="1"/>
  <c r="E86" i="1"/>
  <c r="D86" i="1"/>
  <c r="F86" i="1" s="1"/>
  <c r="D85" i="1"/>
  <c r="F85" i="1" s="1"/>
  <c r="E84" i="1"/>
  <c r="D84" i="1"/>
  <c r="F84" i="1" s="1"/>
  <c r="D83" i="1"/>
  <c r="F83" i="1" s="1"/>
  <c r="D82" i="1"/>
  <c r="C82" i="1"/>
  <c r="E82" i="1" s="1"/>
  <c r="E81" i="1"/>
  <c r="D81" i="1"/>
  <c r="F81" i="1" s="1"/>
  <c r="D80" i="1"/>
  <c r="F80" i="1" s="1"/>
  <c r="E79" i="1"/>
  <c r="D79" i="1"/>
  <c r="F79" i="1" s="1"/>
  <c r="D78" i="1"/>
  <c r="F78" i="1" s="1"/>
  <c r="C78" i="1"/>
  <c r="E78" i="1" s="1"/>
  <c r="D77" i="1"/>
  <c r="F77" i="1" s="1"/>
  <c r="D76" i="1"/>
  <c r="C76" i="1"/>
  <c r="E76" i="1" s="1"/>
  <c r="D75" i="1"/>
  <c r="C75" i="1"/>
  <c r="E75" i="1" s="1"/>
  <c r="E74" i="1"/>
  <c r="D74" i="1"/>
  <c r="F74" i="1" s="1"/>
  <c r="D73" i="1"/>
  <c r="F73" i="1" s="1"/>
  <c r="D72" i="1"/>
  <c r="E72" i="1" s="1"/>
  <c r="D71" i="1"/>
  <c r="F71" i="1" s="1"/>
  <c r="D70" i="1"/>
  <c r="C70" i="1"/>
  <c r="E70" i="1" s="1"/>
  <c r="D69" i="1"/>
  <c r="E69" i="1" s="1"/>
  <c r="D68" i="1"/>
  <c r="F68" i="1" s="1"/>
  <c r="D67" i="1"/>
  <c r="C67" i="1"/>
  <c r="E67" i="1" s="1"/>
  <c r="D66" i="1"/>
  <c r="C66" i="1"/>
  <c r="C89" i="1" s="1"/>
  <c r="D65" i="1"/>
  <c r="D64" i="1"/>
  <c r="F64" i="1" s="1"/>
  <c r="E63" i="1"/>
  <c r="D63" i="1"/>
  <c r="F63" i="1" s="1"/>
  <c r="D62" i="1"/>
  <c r="F62" i="1" s="1"/>
  <c r="E61" i="1"/>
  <c r="D61" i="1"/>
  <c r="F61" i="1" s="1"/>
  <c r="D60" i="1"/>
  <c r="F60" i="1" s="1"/>
  <c r="C60" i="1"/>
  <c r="E60" i="1" s="1"/>
  <c r="D59" i="1"/>
  <c r="F59" i="1" s="1"/>
  <c r="D58" i="1"/>
  <c r="C58" i="1"/>
  <c r="E58" i="1" s="1"/>
  <c r="D57" i="1"/>
  <c r="C57" i="1"/>
  <c r="E57" i="1" s="1"/>
  <c r="E56" i="1"/>
  <c r="D56" i="1"/>
  <c r="F56" i="1" s="1"/>
  <c r="D55" i="1"/>
  <c r="C55" i="1"/>
  <c r="F55" i="1" s="1"/>
  <c r="D54" i="1"/>
  <c r="F54" i="1" s="1"/>
  <c r="D53" i="1"/>
  <c r="E53" i="1" s="1"/>
  <c r="D52" i="1"/>
  <c r="F52" i="1" s="1"/>
  <c r="D51" i="1"/>
  <c r="C51" i="1"/>
  <c r="E51" i="1" s="1"/>
  <c r="D50" i="1"/>
  <c r="E50" i="1" s="1"/>
  <c r="D49" i="1"/>
  <c r="C49" i="1"/>
  <c r="F49" i="1" s="1"/>
  <c r="D48" i="1"/>
  <c r="C48" i="1"/>
  <c r="F48" i="1" s="1"/>
  <c r="D47" i="1"/>
  <c r="F47" i="1" s="1"/>
  <c r="C47" i="1"/>
  <c r="E47" i="1" s="1"/>
  <c r="D46" i="1"/>
  <c r="F46" i="1" s="1"/>
  <c r="E45" i="1"/>
  <c r="D45" i="1"/>
  <c r="F45" i="1" s="1"/>
  <c r="D44" i="1"/>
  <c r="F44" i="1" s="1"/>
  <c r="D43" i="1"/>
  <c r="C43" i="1"/>
  <c r="E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C35" i="1"/>
  <c r="E35" i="1" s="1"/>
  <c r="D34" i="1"/>
  <c r="F34" i="1" s="1"/>
  <c r="C34" i="1"/>
  <c r="E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E26" i="1"/>
  <c r="D26" i="1"/>
  <c r="F26" i="1" s="1"/>
  <c r="D25" i="1"/>
  <c r="F25" i="1" s="1"/>
  <c r="E24" i="1"/>
  <c r="D24" i="1"/>
  <c r="F24" i="1" s="1"/>
  <c r="D23" i="1"/>
  <c r="F23" i="1" s="1"/>
  <c r="D22" i="1"/>
  <c r="C22" i="1"/>
  <c r="E22" i="1" s="1"/>
  <c r="D21" i="1"/>
  <c r="C21" i="1"/>
  <c r="E21" i="1" s="1"/>
  <c r="D20" i="1"/>
  <c r="C20" i="1"/>
  <c r="E20" i="1" s="1"/>
  <c r="E19" i="1"/>
  <c r="D19" i="1"/>
  <c r="F19" i="1" s="1"/>
  <c r="D18" i="1"/>
  <c r="F18" i="1" s="1"/>
  <c r="E17" i="1"/>
  <c r="D17" i="1"/>
  <c r="F17" i="1" s="1"/>
  <c r="D16" i="1"/>
  <c r="F16" i="1" s="1"/>
  <c r="D15" i="1"/>
  <c r="C15" i="1"/>
  <c r="E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E9" i="1"/>
  <c r="D9" i="1"/>
  <c r="F9" i="1" s="1"/>
  <c r="D8" i="1"/>
  <c r="C8" i="1"/>
  <c r="F8" i="1" s="1"/>
  <c r="E8" i="1" l="1"/>
  <c r="E10" i="1"/>
  <c r="F15" i="1"/>
  <c r="E16" i="1"/>
  <c r="E18" i="1"/>
  <c r="F20" i="1"/>
  <c r="F21" i="1"/>
  <c r="F22" i="1"/>
  <c r="E23" i="1"/>
  <c r="E25" i="1"/>
  <c r="F27" i="1"/>
  <c r="F28" i="1"/>
  <c r="F29" i="1"/>
  <c r="F30" i="1"/>
  <c r="F31" i="1"/>
  <c r="F32" i="1"/>
  <c r="E33" i="1"/>
  <c r="F43" i="1"/>
  <c r="E44" i="1"/>
  <c r="E46" i="1"/>
  <c r="E48" i="1"/>
  <c r="E49" i="1"/>
  <c r="F50" i="1"/>
  <c r="F51" i="1"/>
  <c r="E52" i="1"/>
  <c r="F53" i="1"/>
  <c r="E54" i="1"/>
  <c r="E55" i="1"/>
  <c r="F57" i="1"/>
  <c r="F58" i="1"/>
  <c r="E59" i="1"/>
  <c r="E62" i="1"/>
  <c r="E64" i="1"/>
  <c r="C65" i="1"/>
  <c r="E89" i="1"/>
  <c r="F89" i="1"/>
  <c r="C154" i="1"/>
  <c r="E128" i="1"/>
  <c r="F128" i="1"/>
  <c r="E153" i="1"/>
  <c r="F153" i="1"/>
  <c r="F66" i="1"/>
  <c r="F67" i="1"/>
  <c r="E68" i="1"/>
  <c r="F69" i="1"/>
  <c r="F70" i="1"/>
  <c r="E71" i="1"/>
  <c r="F72" i="1"/>
  <c r="E73" i="1"/>
  <c r="F75" i="1"/>
  <c r="F76" i="1"/>
  <c r="E77" i="1"/>
  <c r="E80" i="1"/>
  <c r="F82" i="1"/>
  <c r="E83" i="1"/>
  <c r="E85" i="1"/>
  <c r="E87" i="1"/>
  <c r="F93" i="1"/>
  <c r="F94" i="1"/>
  <c r="F95" i="1"/>
  <c r="F96" i="1"/>
  <c r="F97" i="1"/>
  <c r="F98" i="1"/>
  <c r="F99" i="1"/>
  <c r="E100" i="1"/>
  <c r="F101" i="1"/>
  <c r="F103" i="1"/>
  <c r="E105" i="1"/>
  <c r="F106" i="1"/>
  <c r="F108" i="1"/>
  <c r="E110" i="1"/>
  <c r="E111" i="1"/>
  <c r="E112" i="1"/>
  <c r="E113" i="1"/>
  <c r="E114" i="1"/>
  <c r="E115" i="1"/>
  <c r="E116" i="1"/>
  <c r="E117" i="1"/>
  <c r="E118" i="1"/>
  <c r="E119" i="1"/>
  <c r="F120" i="1"/>
  <c r="F122" i="1"/>
  <c r="F124" i="1"/>
  <c r="F126" i="1"/>
  <c r="F129" i="1"/>
  <c r="F130" i="1"/>
  <c r="E131" i="1"/>
  <c r="F132" i="1"/>
  <c r="F133" i="1"/>
  <c r="E134" i="1"/>
  <c r="E136" i="1"/>
  <c r="E138" i="1"/>
  <c r="F140" i="1"/>
  <c r="E141" i="1"/>
  <c r="E142" i="1"/>
  <c r="E144" i="1"/>
  <c r="E145" i="1"/>
  <c r="E147" i="1"/>
  <c r="E149" i="1"/>
  <c r="E151" i="1"/>
  <c r="E155" i="1"/>
  <c r="E156" i="1"/>
  <c r="E66" i="1"/>
  <c r="E93" i="1"/>
  <c r="E129" i="1"/>
  <c r="C90" i="1" l="1"/>
  <c r="F65" i="1"/>
  <c r="E65" i="1"/>
  <c r="E154" i="1"/>
  <c r="F154" i="1"/>
  <c r="E90" i="1" l="1"/>
  <c r="F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<sst xmlns="http://schemas.openxmlformats.org/spreadsheetml/2006/main" count="306" uniqueCount="269">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</sst>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1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6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8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1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C8">
            <v>1237694676</v>
          </cell>
        </row>
        <row r="9">
          <cell r="C9">
            <v>211161846</v>
          </cell>
        </row>
        <row r="10">
          <cell r="C10">
            <v>235351616</v>
          </cell>
        </row>
        <row r="11">
          <cell r="C11">
            <v>519783615</v>
          </cell>
        </row>
        <row r="12">
          <cell r="C12">
            <v>34641861</v>
          </cell>
        </row>
        <row r="13">
          <cell r="C13">
            <v>236755738</v>
          </cell>
        </row>
        <row r="15">
          <cell r="C15">
            <v>102067239</v>
          </cell>
        </row>
        <row r="20">
          <cell r="C20">
            <v>102067239</v>
          </cell>
        </row>
        <row r="21">
          <cell r="C21">
            <v>69162993</v>
          </cell>
        </row>
        <row r="22">
          <cell r="C22">
            <v>165284566</v>
          </cell>
        </row>
        <row r="27">
          <cell r="C27">
            <v>165284566</v>
          </cell>
        </row>
        <row r="28">
          <cell r="C28">
            <v>165284566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52433728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4152665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2063117709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2581478637</v>
          </cell>
        </row>
        <row r="93">
          <cell r="C93">
            <v>641987449</v>
          </cell>
        </row>
        <row r="94">
          <cell r="C94">
            <v>45908739</v>
          </cell>
        </row>
        <row r="95">
          <cell r="C95">
            <v>8267028</v>
          </cell>
        </row>
        <row r="96">
          <cell r="C96">
            <v>225231392</v>
          </cell>
        </row>
        <row r="97">
          <cell r="C97">
            <v>75850000</v>
          </cell>
        </row>
        <row r="98">
          <cell r="C98">
            <v>217019640</v>
          </cell>
        </row>
        <row r="99">
          <cell r="C99">
            <v>100000</v>
          </cell>
        </row>
        <row r="105">
          <cell r="C105">
            <v>590500</v>
          </cell>
        </row>
        <row r="110">
          <cell r="C110">
            <v>216329140</v>
          </cell>
        </row>
        <row r="111">
          <cell r="C111">
            <v>69710650</v>
          </cell>
        </row>
        <row r="112">
          <cell r="C112">
            <v>10048190</v>
          </cell>
        </row>
        <row r="113">
          <cell r="C113">
            <v>59662460</v>
          </cell>
        </row>
        <row r="114">
          <cell r="C114">
            <v>482372127</v>
          </cell>
        </row>
        <row r="115">
          <cell r="C115">
            <v>350104720</v>
          </cell>
        </row>
        <row r="116">
          <cell r="C116">
            <v>287896573</v>
          </cell>
        </row>
        <row r="117">
          <cell r="C117">
            <v>105348301</v>
          </cell>
        </row>
        <row r="118">
          <cell r="C118">
            <v>69859070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1124359576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1277938408</v>
          </cell>
        </row>
        <row r="156">
          <cell r="C156">
            <v>5</v>
          </cell>
        </row>
      </sheetData>
      <sheetData sheetId="9">
        <row r="8">
          <cell r="C8">
            <v>226544436</v>
          </cell>
        </row>
        <row r="11">
          <cell r="C11">
            <v>226544436</v>
          </cell>
        </row>
        <row r="15">
          <cell r="C15">
            <v>112308239</v>
          </cell>
        </row>
        <row r="20">
          <cell r="C20">
            <v>112308239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15232114</v>
          </cell>
        </row>
        <row r="38">
          <cell r="C38">
            <v>10375680</v>
          </cell>
        </row>
        <row r="39">
          <cell r="C39">
            <v>1354331</v>
          </cell>
        </row>
        <row r="43">
          <cell r="C43">
            <v>3167103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355317489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355317489</v>
          </cell>
        </row>
        <row r="93">
          <cell r="C93">
            <v>98745798</v>
          </cell>
        </row>
        <row r="94">
          <cell r="C94">
            <v>10139846</v>
          </cell>
        </row>
        <row r="95">
          <cell r="C95">
            <v>2736638</v>
          </cell>
        </row>
        <row r="96">
          <cell r="C96">
            <v>75431247</v>
          </cell>
        </row>
        <row r="98">
          <cell r="C98">
            <v>10438067</v>
          </cell>
        </row>
        <row r="99">
          <cell r="C99">
            <v>3200000</v>
          </cell>
        </row>
        <row r="110">
          <cell r="C110">
            <v>7238067</v>
          </cell>
        </row>
        <row r="114">
          <cell r="C114">
            <v>12381323</v>
          </cell>
        </row>
        <row r="115">
          <cell r="C115">
            <v>12381323</v>
          </cell>
        </row>
        <row r="116">
          <cell r="C116">
            <v>12076323</v>
          </cell>
        </row>
        <row r="128">
          <cell r="C128">
            <v>111127121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116405121</v>
          </cell>
        </row>
        <row r="156">
          <cell r="C156">
            <v>2.36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I156"/>
  <sheetViews>
    <sheetView tabSelected="1"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109" customWidth="1"/>
    <col min="2" max="2" width="72" style="110" customWidth="1"/>
    <col min="3" max="3" width="25" style="111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1464239112</v>
      </c>
      <c r="D8" s="34">
        <f>'[1]9.1.1. sz. mell. '!C8+'[1]9.1.2. sz. mell.'!C8</f>
        <v>1464239112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211161846</v>
      </c>
      <c r="D9" s="34">
        <f>'[1]9.1.1. sz. mell. '!C9+'[1]9.1.2. sz. mell.'!C9</f>
        <v>211161846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v>235351616</v>
      </c>
      <c r="D10" s="34">
        <f>'[1]9.1.1. sz. mell. '!C10+'[1]9.1.2. sz. mell.'!C10</f>
        <v>235351616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</f>
        <v>746328051</v>
      </c>
      <c r="D11" s="34">
        <f>'[1]9.1.1. sz. mell. '!C11+'[1]9.1.2. sz. mell.'!C11</f>
        <v>746328051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5">
        <f>4617241+15998620+12622000+1404000</f>
        <v>34641861</v>
      </c>
      <c r="D12" s="34">
        <f>'[1]9.1.1. sz. mell. '!C12+'[1]9.1.2. sz. mell.'!C12</f>
        <v>34641861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29417493+205313443-2600335-5000000+9625137</f>
        <v>236755738</v>
      </c>
      <c r="D13" s="34">
        <f>'[1]9.1.1. sz. mell. '!C13+'[1]9.1.2. sz. mell.'!C13</f>
        <v>236755738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8"/>
      <c r="D14" s="34">
        <f>'[1]9.1.1. sz. mell. '!C14+'[1]9.1.2. sz. mell.'!C14</f>
        <v>0</v>
      </c>
      <c r="E14" s="49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50" t="s">
        <v>28</v>
      </c>
      <c r="C15" s="33">
        <f>+C16+C17+C18+C19+C20</f>
        <v>214375478</v>
      </c>
      <c r="D15" s="34">
        <f>'[1]9.1.1. sz. mell. '!C15+'[1]9.1.2. sz. mell.'!C15</f>
        <v>214375478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1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48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8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8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102792540+24250000+3975280+5670000+67037993+2125000+2984246+5540419</f>
        <v>214375478</v>
      </c>
      <c r="D20" s="34">
        <f>'[1]9.1.1. sz. mell. '!C20+'[1]9.1.2. sz. mell.'!C20</f>
        <v>214375478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3">
        <f>67037993+2125000</f>
        <v>69162993</v>
      </c>
      <c r="D21" s="34">
        <f>'[1]9.1.1. sz. mell. '!C21+'[1]9.1.2. sz. mell.'!C21</f>
        <v>69162993</v>
      </c>
      <c r="E21" s="49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165284566</v>
      </c>
      <c r="D22" s="34">
        <f>'[1]9.1.1. sz. mell. '!C22+'[1]9.1.2. sz. mell.'!C22</f>
        <v>165284566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/>
      <c r="D23" s="34">
        <f>'[1]9.1.1. sz. mell. '!C23+'[1]9.1.2. sz. mell.'!C23</f>
        <v>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5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55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55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5">
        <f>5596040+25377271+3487179+47949076+82875000</f>
        <v>165284566</v>
      </c>
      <c r="D27" s="34">
        <f>'[1]9.1.1. sz. mell. '!C27+'[1]9.1.2. sz. mell.'!C27</f>
        <v>165284566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3">
        <f>5596040+25377271+3487179+47949076+82875000</f>
        <v>165284566</v>
      </c>
      <c r="D28" s="34">
        <f>'[1]9.1.1. sz. mell. '!C28+'[1]9.1.2. sz. mell.'!C28</f>
        <v>165284566</v>
      </c>
      <c r="E28" s="49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6">
        <f>+C30+C34+C35+C36</f>
        <v>482500000</v>
      </c>
      <c r="D29" s="34">
        <f>'[1]9.1.1. sz. mell. '!C29+'[1]9.1.2. sz. mell.'!C29</f>
        <v>482500000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7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48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8" t="s">
        <v>62</v>
      </c>
      <c r="C32" s="48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5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48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5">
        <f>1000000</f>
        <v>1000000</v>
      </c>
      <c r="D35" s="34">
        <f>'[1]9.1.1. sz. mell. '!C35+'[1]9.1.2. sz. mell.'!C35</f>
        <v>1000000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3">
        <f>6000000+4000000+2500000+500000+3500000</f>
        <v>16500000</v>
      </c>
      <c r="D36" s="34">
        <f>'[1]9.1.1. sz. mell. '!C36+'[1]9.1.2. sz. mell.'!C36</f>
        <v>16500000</v>
      </c>
      <c r="E36" s="49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67665842</v>
      </c>
      <c r="D37" s="34">
        <f>'[1]9.1.1. sz. mell. '!C37+'[1]9.1.2. sz. mell.'!C37</f>
        <v>67665842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4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5">
        <f>15901900+787402+500000+66929</f>
        <v>17256231</v>
      </c>
      <c r="D39" s="34">
        <f>'[1]9.1.1. sz. mell. '!C39+'[1]9.1.2. sz. mell.'!C39</f>
        <v>17256231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5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5">
        <f>440000+300000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5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5">
        <f>5400+1993957+12052638+212598+189000+2801434+333450+135000+18071</f>
        <v>17741548</v>
      </c>
      <c r="D43" s="34">
        <f>'[1]9.1.1. sz. mell. '!C43+'[1]9.1.2. sz. mell.'!C43</f>
        <v>17741548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5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5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5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3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3">
        <f>507601+335000+700000+2935064+10000</f>
        <v>4487665</v>
      </c>
      <c r="D48" s="34">
        <f>'[1]9.1.1. sz. mell. '!C48+'[1]9.1.2. sz. mell.'!C48</f>
        <v>4487665</v>
      </c>
      <c r="E48" s="49">
        <f t="shared" si="0"/>
        <v>0</v>
      </c>
      <c r="F48" s="26">
        <f t="shared" si="1"/>
        <v>0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>
        <f>'[1]9.1.1. sz. mell. '!C49+'[1]9.1.2. sz. mell.'!C49</f>
        <v>21787500</v>
      </c>
      <c r="E49" s="34">
        <f t="shared" si="0"/>
        <v>0</v>
      </c>
      <c r="F49" s="26">
        <f t="shared" si="1"/>
        <v>0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4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55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55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55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9" s="44" customFormat="1" ht="12" customHeight="1" thickBot="1" x14ac:dyDescent="0.25">
      <c r="A54" s="46" t="s">
        <v>105</v>
      </c>
      <c r="B54" s="47" t="s">
        <v>106</v>
      </c>
      <c r="C54" s="53"/>
      <c r="D54" s="34">
        <f>'[1]9.1.1. sz. mell. '!C54+'[1]9.1.2. sz. mell.'!C54</f>
        <v>0</v>
      </c>
      <c r="E54" s="49">
        <f t="shared" si="0"/>
        <v>0</v>
      </c>
      <c r="F54" s="26">
        <f t="shared" si="1"/>
        <v>0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>
        <f>'[1]9.1.1. sz. mell. '!C55+'[1]9.1.2. sz. mell.'!C55</f>
        <v>2582700</v>
      </c>
      <c r="E55" s="34">
        <f t="shared" si="0"/>
        <v>0</v>
      </c>
      <c r="F55" s="26">
        <f t="shared" si="1"/>
        <v>0</v>
      </c>
      <c r="I55" s="59"/>
    </row>
    <row r="56" spans="1:9" s="44" customFormat="1" ht="12" customHeight="1" thickBot="1" x14ac:dyDescent="0.25">
      <c r="A56" s="35" t="s">
        <v>109</v>
      </c>
      <c r="B56" s="36" t="s">
        <v>110</v>
      </c>
      <c r="C56" s="51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55">
        <f>480000+400000</f>
        <v>880000</v>
      </c>
      <c r="D57" s="34">
        <f>'[1]9.1.1. sz. mell. '!C57+'[1]9.1.2. sz. mell.'!C57</f>
        <v>880000</v>
      </c>
      <c r="E57" s="43">
        <f t="shared" si="0"/>
        <v>0</v>
      </c>
      <c r="F57" s="26">
        <f t="shared" si="1"/>
        <v>0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55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9" s="44" customFormat="1" ht="12" customHeight="1" thickBot="1" x14ac:dyDescent="0.25">
      <c r="A59" s="46" t="s">
        <v>115</v>
      </c>
      <c r="B59" s="47" t="s">
        <v>116</v>
      </c>
      <c r="C59" s="60"/>
      <c r="D59" s="34">
        <f>'[1]9.1.1. sz. mell. '!C59+'[1]9.1.2. sz. mell.'!C59</f>
        <v>0</v>
      </c>
      <c r="E59" s="49">
        <f t="shared" si="0"/>
        <v>0</v>
      </c>
      <c r="F59" s="26">
        <f t="shared" si="1"/>
        <v>0</v>
      </c>
    </row>
    <row r="60" spans="1:9" s="44" customFormat="1" ht="12" customHeight="1" thickBot="1" x14ac:dyDescent="0.25">
      <c r="A60" s="31" t="s">
        <v>117</v>
      </c>
      <c r="B60" s="50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55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55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55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9" s="44" customFormat="1" ht="12" customHeight="1" thickBot="1" x14ac:dyDescent="0.25">
      <c r="A64" s="46" t="s">
        <v>125</v>
      </c>
      <c r="B64" s="47" t="s">
        <v>126</v>
      </c>
      <c r="C64" s="55"/>
      <c r="D64" s="34">
        <f>'[1]9.1.1. sz. mell. '!C64+'[1]9.1.2. sz. mell.'!C64</f>
        <v>0</v>
      </c>
      <c r="E64" s="49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6">
        <f>+C8+C15+C22+C29+C37+C49+C55+C60</f>
        <v>2418435198</v>
      </c>
      <c r="D65" s="34">
        <f>'[1]9.1.1. sz. mell. '!C65+'[1]9.1.2. sz. mell.'!C65</f>
        <v>2418435198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1" t="s">
        <v>129</v>
      </c>
      <c r="B66" s="50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5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5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6" t="s">
        <v>135</v>
      </c>
      <c r="B69" s="62" t="s">
        <v>136</v>
      </c>
      <c r="C69" s="55"/>
      <c r="D69" s="34">
        <f>'[1]9.1.1. sz. mell. '!C69+'[1]9.1.2. sz. mell.'!C69</f>
        <v>0</v>
      </c>
      <c r="E69" s="49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1" t="s">
        <v>137</v>
      </c>
      <c r="B70" s="50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55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55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55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55"/>
      <c r="D74" s="34">
        <f>'[1]9.1.1. sz. mell. '!C74+'[1]9.1.2. sz. mell.'!C74</f>
        <v>0</v>
      </c>
      <c r="E74" s="49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1" t="s">
        <v>147</v>
      </c>
      <c r="B75" s="50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5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55"/>
      <c r="D77" s="34">
        <f>'[1]9.1.1. sz. mell. '!C77+'[1]9.1.2. sz. mell.'!C77</f>
        <v>0</v>
      </c>
      <c r="E77" s="49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1" t="s">
        <v>153</v>
      </c>
      <c r="B78" s="50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55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55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55"/>
      <c r="D81" s="34">
        <f>'[1]9.1.1. sz. mell. '!C81+'[1]9.1.2. sz. mell.'!C81</f>
        <v>0</v>
      </c>
      <c r="E81" s="49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1" t="s">
        <v>161</v>
      </c>
      <c r="B82" s="50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3" t="s">
        <v>163</v>
      </c>
      <c r="B83" s="36" t="s">
        <v>164</v>
      </c>
      <c r="C83" s="55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4" t="s">
        <v>165</v>
      </c>
      <c r="B84" s="41" t="s">
        <v>166</v>
      </c>
      <c r="C84" s="55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4" t="s">
        <v>167</v>
      </c>
      <c r="B85" s="41" t="s">
        <v>168</v>
      </c>
      <c r="C85" s="55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5" t="s">
        <v>169</v>
      </c>
      <c r="B86" s="47" t="s">
        <v>170</v>
      </c>
      <c r="C86" s="55"/>
      <c r="D86" s="34">
        <f>'[1]9.1.1. sz. mell. '!C86+'[1]9.1.2. sz. mell.'!C86</f>
        <v>0</v>
      </c>
      <c r="E86" s="49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1" t="s">
        <v>171</v>
      </c>
      <c r="B87" s="50" t="s">
        <v>172</v>
      </c>
      <c r="C87" s="66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1" t="s">
        <v>173</v>
      </c>
      <c r="B88" s="50" t="s">
        <v>174</v>
      </c>
      <c r="C88" s="66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1" t="s">
        <v>175</v>
      </c>
      <c r="B89" s="67" t="s">
        <v>176</v>
      </c>
      <c r="C89" s="56">
        <f>+C66+C70+C75+C78+C82+C88+C87</f>
        <v>518360928</v>
      </c>
      <c r="D89" s="34">
        <f>'[1]9.1.1. sz. mell. '!C89+'[1]9.1.2. sz. mell.'!C89</f>
        <v>518360928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8" t="s">
        <v>177</v>
      </c>
      <c r="B90" s="69" t="s">
        <v>178</v>
      </c>
      <c r="C90" s="56">
        <f>+C65+C89</f>
        <v>2936796126</v>
      </c>
      <c r="D90" s="34">
        <f>'[1]9.1.1. sz. mell. '!C90+'[1]9.1.2. sz. mell.'!C90</f>
        <v>2936796126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0"/>
      <c r="B91" s="71"/>
      <c r="C91" s="72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3"/>
      <c r="B92" s="74" t="s">
        <v>179</v>
      </c>
      <c r="C92" s="75"/>
      <c r="D92" s="34">
        <f>'[1]9.1.1. sz. mell. '!C92+'[1]9.1.2. sz. mell.'!C92</f>
        <v>0</v>
      </c>
      <c r="E92" s="4"/>
      <c r="F92" s="26">
        <f t="shared" si="3"/>
        <v>0</v>
      </c>
    </row>
    <row r="93" spans="1:6" s="79" customFormat="1" ht="12" customHeight="1" thickBot="1" x14ac:dyDescent="0.25">
      <c r="A93" s="76" t="s">
        <v>13</v>
      </c>
      <c r="B93" s="77" t="s">
        <v>180</v>
      </c>
      <c r="C93" s="78">
        <f>+C94+C95+C96+C97+C98+C111</f>
        <v>740733247</v>
      </c>
      <c r="D93" s="34">
        <f>'[1]9.1.1. sz. mell. '!C93+'[1]9.1.2. sz. mell.'!C93</f>
        <v>740733247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80" t="s">
        <v>15</v>
      </c>
      <c r="B94" s="81" t="s">
        <v>181</v>
      </c>
      <c r="C94" s="82">
        <f>23173251+2787126+1407675+14384916+61829+2528076+5742073+47565+3199848+1778250-1778250+2716226</f>
        <v>56048585</v>
      </c>
      <c r="D94" s="34">
        <f>'[1]9.1.1. sz. mell. '!C94+'[1]9.1.2. sz. mell.'!C94</f>
        <v>56048585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3" t="s">
        <v>182</v>
      </c>
      <c r="C95" s="52">
        <f>4364055+1409889+7817+2684650+14227+10944+444000+1007723+24592+561576+346750-346750+474193</f>
        <v>11003666</v>
      </c>
      <c r="D95" s="34">
        <f>'[1]9.1.1. sz. mell. '!C95+'[1]9.1.2. sz. mell.'!C95</f>
        <v>11003666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3" t="s">
        <v>183</v>
      </c>
      <c r="C96" s="84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</f>
        <v>300662639</v>
      </c>
      <c r="D96" s="34">
        <f>'[1]9.1.1. sz. mell. '!C96+'[1]9.1.2. sz. mell.'!C96</f>
        <v>300662639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5" t="s">
        <v>184</v>
      </c>
      <c r="C97" s="53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6" t="s">
        <v>186</v>
      </c>
      <c r="C98" s="84">
        <f>SUM(C99:C110)</f>
        <v>227457707</v>
      </c>
      <c r="D98" s="34">
        <f>'[1]9.1.1. sz. mell. '!C98+'[1]9.1.2. sz. mell.'!C98</f>
        <v>227457707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3" t="s">
        <v>187</v>
      </c>
      <c r="C99" s="53">
        <f>100000+3200000</f>
        <v>3300000</v>
      </c>
      <c r="D99" s="34">
        <f>'[1]9.1.1. sz. mell. '!C99+'[1]9.1.2. sz. mell.'!C99</f>
        <v>3300000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7" t="s">
        <v>189</v>
      </c>
      <c r="C100" s="53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7" t="s">
        <v>191</v>
      </c>
      <c r="C101" s="53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7" t="s">
        <v>193</v>
      </c>
      <c r="C102" s="53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8" t="s">
        <v>195</v>
      </c>
      <c r="C103" s="53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8" t="s">
        <v>197</v>
      </c>
      <c r="C104" s="53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7" t="s">
        <v>199</v>
      </c>
      <c r="C105" s="53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7" t="s">
        <v>201</v>
      </c>
      <c r="C106" s="53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8" t="s">
        <v>203</v>
      </c>
      <c r="C107" s="53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9" t="s">
        <v>204</v>
      </c>
      <c r="B108" s="90" t="s">
        <v>205</v>
      </c>
      <c r="C108" s="53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0" t="s">
        <v>207</v>
      </c>
      <c r="C109" s="53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8" t="s">
        <v>209</v>
      </c>
      <c r="C110" s="52">
        <f>1000000+47869145+6604733+15489215+46984511+23326783+69312000+7332000+1437616+580000+1338067-7332000+9625137</f>
        <v>223567207</v>
      </c>
      <c r="D110" s="34">
        <f>'[1]9.1.1. sz. mell. '!C110+'[1]9.1.2. sz. mell.'!C110</f>
        <v>223567207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5" t="s">
        <v>211</v>
      </c>
      <c r="C111" s="55">
        <f>SUM(C112:C113)</f>
        <v>69710650</v>
      </c>
      <c r="D111" s="34">
        <f>'[1]9.1.1. sz. mell. '!C111+'[1]9.1.2. sz. mell.'!C111</f>
        <v>69710650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6" t="s">
        <v>212</v>
      </c>
      <c r="B112" s="83" t="s">
        <v>213</v>
      </c>
      <c r="C112" s="84">
        <f>15000000-580000+1410503+2373731-7043400-3015664+1903020</f>
        <v>10048190</v>
      </c>
      <c r="D112" s="34">
        <f>'[1]9.1.1. sz. mell. '!C112+'[1]9.1.2. sz. mell.'!C112</f>
        <v>10048190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1" t="s">
        <v>214</v>
      </c>
      <c r="B113" s="92" t="s">
        <v>215</v>
      </c>
      <c r="C113" s="93">
        <f>63390965+131495-200000-100000-3560000</f>
        <v>59662460</v>
      </c>
      <c r="D113" s="34">
        <f>'[1]9.1.1. sz. mell. '!C113+'[1]9.1.2. sz. mell.'!C113</f>
        <v>59662460</v>
      </c>
      <c r="E113" s="49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4" t="s">
        <v>216</v>
      </c>
      <c r="C114" s="33">
        <f>+C115+C117+C119</f>
        <v>494753450</v>
      </c>
      <c r="D114" s="34">
        <f>'[1]9.1.1. sz. mell. '!C114+'[1]9.1.2. sz. mell.'!C114</f>
        <v>494753450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3" t="s">
        <v>217</v>
      </c>
      <c r="C115" s="54">
        <f>229989520+300000+13809000+835610+12076323+1270000+359410+4508500+2505001+5000+6704583+82307980+346116+7239000+230000</f>
        <v>362486043</v>
      </c>
      <c r="D115" s="34">
        <f>'[1]9.1.1. sz. mell. '!C115+'[1]9.1.2. sz. mell.'!C115</f>
        <v>362486043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5" t="s">
        <v>218</v>
      </c>
      <c r="C116" s="54">
        <f>156693000+42191010+12076323+6704583+82307980</f>
        <v>299972896</v>
      </c>
      <c r="D116" s="34">
        <f>'[1]9.1.1. sz. mell. '!C116+'[1]9.1.2. sz. mell.'!C116</f>
        <v>299972896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5" t="s">
        <v>219</v>
      </c>
      <c r="C117" s="55">
        <f>9517731+51474577+42450993+1905000</f>
        <v>105348301</v>
      </c>
      <c r="D117" s="34">
        <f>'[1]9.1.1. sz. mell. '!C117+'[1]9.1.2. sz. mell.'!C117</f>
        <v>105348301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5" t="s">
        <v>220</v>
      </c>
      <c r="C118" s="55">
        <f>28614577+42450993-1206500</f>
        <v>69859070</v>
      </c>
      <c r="D118" s="34">
        <f>'[1]9.1.1. sz. mell. '!C118+'[1]9.1.2. sz. mell.'!C118</f>
        <v>69859070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6" t="s">
        <v>221</v>
      </c>
      <c r="C119" s="55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7" t="s">
        <v>222</v>
      </c>
      <c r="C120" s="48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8" t="s">
        <v>224</v>
      </c>
      <c r="C121" s="48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8" t="s">
        <v>197</v>
      </c>
      <c r="C122" s="48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8" t="s">
        <v>227</v>
      </c>
      <c r="C123" s="48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8" t="s">
        <v>229</v>
      </c>
      <c r="C124" s="48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8" t="s">
        <v>203</v>
      </c>
      <c r="C125" s="48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8" t="s">
        <v>232</v>
      </c>
      <c r="C126" s="48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9" t="s">
        <v>233</v>
      </c>
      <c r="B127" s="88" t="s">
        <v>234</v>
      </c>
      <c r="C127" s="53">
        <f>650000+26269106</f>
        <v>26919106</v>
      </c>
      <c r="D127" s="34">
        <f>'[1]9.1.1. sz. mell. '!C127+'[1]9.1.2. sz. mell.'!C127</f>
        <v>26919106</v>
      </c>
      <c r="E127" s="49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9" t="s">
        <v>235</v>
      </c>
      <c r="C128" s="33">
        <f>+C93+C114</f>
        <v>1235486697</v>
      </c>
      <c r="D128" s="34">
        <f>'[1]9.1.1. sz. mell. '!C128+'[1]9.1.2. sz. mell.'!C128</f>
        <v>1235486697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9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9" customFormat="1" ht="12" customHeight="1" thickBot="1" x14ac:dyDescent="0.25">
      <c r="A130" s="35" t="s">
        <v>57</v>
      </c>
      <c r="B130" s="100" t="s">
        <v>238</v>
      </c>
      <c r="C130" s="55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100" t="s">
        <v>239</v>
      </c>
      <c r="C131" s="48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9" t="s">
        <v>240</v>
      </c>
      <c r="B132" s="101" t="s">
        <v>241</v>
      </c>
      <c r="C132" s="48"/>
      <c r="D132" s="34">
        <f>'[1]9.1.1. sz. mell. '!C132+'[1]9.1.2. sz. mell.'!C132</f>
        <v>0</v>
      </c>
      <c r="E132" s="49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9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0" t="s">
        <v>243</v>
      </c>
      <c r="C134" s="48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0" t="s">
        <v>244</v>
      </c>
      <c r="C135" s="48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0" t="s">
        <v>245</v>
      </c>
      <c r="C136" s="48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0" t="s">
        <v>246</v>
      </c>
      <c r="C137" s="48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100" t="s">
        <v>247</v>
      </c>
      <c r="C138" s="48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9" customFormat="1" ht="12" customHeight="1" thickBot="1" x14ac:dyDescent="0.25">
      <c r="A139" s="89" t="s">
        <v>83</v>
      </c>
      <c r="B139" s="101" t="s">
        <v>248</v>
      </c>
      <c r="C139" s="48"/>
      <c r="D139" s="34">
        <f>'[1]9.1.1. sz. mell. '!C139+'[1]9.1.2. sz. mell.'!C139</f>
        <v>0</v>
      </c>
      <c r="E139" s="49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9" t="s">
        <v>249</v>
      </c>
      <c r="C140" s="56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102"/>
    </row>
    <row r="141" spans="1:9" ht="13.5" thickBot="1" x14ac:dyDescent="0.25">
      <c r="A141" s="35" t="s">
        <v>97</v>
      </c>
      <c r="B141" s="100" t="s">
        <v>250</v>
      </c>
      <c r="C141" s="48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0" t="s">
        <v>251</v>
      </c>
      <c r="C142" s="48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9" customFormat="1" ht="12" customHeight="1" thickBot="1" x14ac:dyDescent="0.25">
      <c r="A143" s="35" t="s">
        <v>101</v>
      </c>
      <c r="B143" s="100" t="s">
        <v>252</v>
      </c>
      <c r="C143" s="48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9" customFormat="1" ht="12" customHeight="1" thickBot="1" x14ac:dyDescent="0.25">
      <c r="A144" s="89" t="s">
        <v>103</v>
      </c>
      <c r="B144" s="101" t="s">
        <v>253</v>
      </c>
      <c r="C144" s="48"/>
      <c r="D144" s="34">
        <f>'[1]9.1.1. sz. mell. '!C144+'[1]9.1.2. sz. mell.'!C144</f>
        <v>0</v>
      </c>
      <c r="E144" s="49">
        <f t="shared" si="4"/>
        <v>0</v>
      </c>
      <c r="F144" s="26">
        <f t="shared" si="5"/>
        <v>0</v>
      </c>
    </row>
    <row r="145" spans="1:6" s="79" customFormat="1" ht="12" customHeight="1" thickBot="1" x14ac:dyDescent="0.25">
      <c r="A145" s="31" t="s">
        <v>254</v>
      </c>
      <c r="B145" s="99" t="s">
        <v>255</v>
      </c>
      <c r="C145" s="103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9" customFormat="1" ht="12" customHeight="1" thickBot="1" x14ac:dyDescent="0.25">
      <c r="A146" s="35" t="s">
        <v>109</v>
      </c>
      <c r="B146" s="100" t="s">
        <v>256</v>
      </c>
      <c r="C146" s="48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9" customFormat="1" ht="12" customHeight="1" thickBot="1" x14ac:dyDescent="0.25">
      <c r="A147" s="35" t="s">
        <v>111</v>
      </c>
      <c r="B147" s="100" t="s">
        <v>257</v>
      </c>
      <c r="C147" s="48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9" customFormat="1" ht="12" customHeight="1" thickBot="1" x14ac:dyDescent="0.25">
      <c r="A148" s="35" t="s">
        <v>113</v>
      </c>
      <c r="B148" s="100" t="s">
        <v>258</v>
      </c>
      <c r="C148" s="48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9" customFormat="1" ht="12" customHeight="1" thickBot="1" x14ac:dyDescent="0.25">
      <c r="A149" s="35" t="s">
        <v>115</v>
      </c>
      <c r="B149" s="100" t="s">
        <v>259</v>
      </c>
      <c r="C149" s="48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9" t="s">
        <v>260</v>
      </c>
      <c r="B150" s="101" t="s">
        <v>261</v>
      </c>
      <c r="C150" s="60"/>
      <c r="D150" s="34">
        <f>'[1]9.1.1. sz. mell. '!C150+'[1]9.1.2. sz. mell.'!C150</f>
        <v>0</v>
      </c>
      <c r="E150" s="49">
        <f t="shared" si="4"/>
        <v>0</v>
      </c>
      <c r="F150" s="26">
        <f t="shared" si="5"/>
        <v>0</v>
      </c>
    </row>
    <row r="151" spans="1:6" ht="12.75" customHeight="1" thickBot="1" x14ac:dyDescent="0.25">
      <c r="A151" s="104" t="s">
        <v>117</v>
      </c>
      <c r="B151" s="99" t="s">
        <v>262</v>
      </c>
      <c r="C151" s="103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4" t="s">
        <v>127</v>
      </c>
      <c r="B152" s="99" t="s">
        <v>263</v>
      </c>
      <c r="C152" s="103"/>
      <c r="D152" s="34">
        <f>'[1]9.1.1. sz. mell. '!C152+'[1]9.1.2. sz. mell.'!C152</f>
        <v>0</v>
      </c>
      <c r="E152" s="105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9" t="s">
        <v>265</v>
      </c>
      <c r="C153" s="106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7" t="s">
        <v>266</v>
      </c>
      <c r="B154" s="108" t="s">
        <v>267</v>
      </c>
      <c r="C154" s="106">
        <f>+C128+C153</f>
        <v>1394343529</v>
      </c>
      <c r="D154" s="34">
        <f>'[1]9.1.1. sz. mell. '!C154+'[1]9.1.2. sz. mell.'!C154</f>
        <v>1394343529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12" t="s">
        <v>268</v>
      </c>
      <c r="B156" s="113"/>
      <c r="C156" s="114">
        <f>5+0.92+1.44</f>
        <v>7.3599999999999994</v>
      </c>
      <c r="D156" s="115">
        <f>'[1]9.1.1. sz. mell. '!C156+'[1]9.1.2. sz. mell.'!C156</f>
        <v>7.3599999999999994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22/2019.(VI.26.)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2019-06-27T14:34:27Z</dcterms:created>
  <dcterms:modified xsi:type="dcterms:W3CDTF">2019-06-27T14:34:28Z</dcterms:modified>
</cp:coreProperties>
</file>