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1. címrend" sheetId="1" r:id="rId1"/>
    <sheet name="2. mérleg" sheetId="2" r:id="rId2"/>
    <sheet name="3.bev-kiadás" sheetId="3" r:id="rId3"/>
    <sheet name="4.cofog" sheetId="4" r:id="rId4"/>
    <sheet name="5.gördülő" sheetId="5" r:id="rId5"/>
    <sheet name="8.állami" sheetId="6" r:id="rId6"/>
    <sheet name="9.beruházás" sheetId="7" r:id="rId7"/>
    <sheet name="10.vagyon" sheetId="8" r:id="rId8"/>
    <sheet name="11.PM" sheetId="9" r:id="rId9"/>
    <sheet name="12.Közvetett" sheetId="10" r:id="rId10"/>
    <sheet name="13.hitel" sheetId="11" r:id="rId11"/>
    <sheet name="14.létszám" sheetId="12" r:id="rId12"/>
    <sheet name="16. többéves" sheetId="13" r:id="rId13"/>
    <sheet name="17. tul.részesedés" sheetId="14" r:id="rId14"/>
  </sheets>
  <definedNames>
    <definedName name="_xlnm.Print_Area" localSheetId="0">'1. címrend'!$A$1:$E$65</definedName>
    <definedName name="_xlnm.Print_Area" localSheetId="7">'10.vagyon'!$A$1:$E$42</definedName>
    <definedName name="_xlnm.Print_Area" localSheetId="8">'11.PM'!$A$1:$L$16</definedName>
    <definedName name="_xlnm.Print_Area" localSheetId="9">'12.Közvetett'!$A$1:$F$13</definedName>
    <definedName name="_xlnm.Print_Area" localSheetId="10">'13.hitel'!$A$1:$R$14</definedName>
    <definedName name="_xlnm.Print_Area" localSheetId="11">'14.létszám'!$A$1:$D$10</definedName>
    <definedName name="_xlnm.Print_Area" localSheetId="12">'16. többéves'!$A$1:$L$19</definedName>
    <definedName name="_xlnm.Print_Area" localSheetId="13">'17. tul.részesedés'!$A$1:$D$8</definedName>
    <definedName name="_xlnm.Print_Area" localSheetId="1">'2. mérleg'!$A$1:$J$28</definedName>
    <definedName name="_xlnm.Print_Area" localSheetId="2">'3.bev-kiadás'!$A$1:$F$89</definedName>
    <definedName name="_xlnm.Print_Area" localSheetId="3">'4.cofog'!$B$1:$N$54</definedName>
    <definedName name="_xlnm.Print_Area" localSheetId="4">'5.gördülő'!$A$1:$E$45</definedName>
    <definedName name="_xlnm.Print_Area" localSheetId="5">'8.állami'!$A$1:$E$18</definedName>
    <definedName name="_xlnm.Print_Area" localSheetId="6">'9.beruházás'!$A$1:$J$28</definedName>
  </definedNames>
  <calcPr fullCalcOnLoad="1"/>
</workbook>
</file>

<file path=xl/sharedStrings.xml><?xml version="1.0" encoding="utf-8"?>
<sst xmlns="http://schemas.openxmlformats.org/spreadsheetml/2006/main" count="574" uniqueCount="412">
  <si>
    <t>Cím</t>
  </si>
  <si>
    <t>Alcím</t>
  </si>
  <si>
    <t>Előirányzat csoport</t>
  </si>
  <si>
    <t>Kiemelt előirányzat</t>
  </si>
  <si>
    <t>Községgazdálkodás</t>
  </si>
  <si>
    <t>kötelező feladat</t>
  </si>
  <si>
    <t>működési</t>
  </si>
  <si>
    <t>személyi jellegű kiadások</t>
  </si>
  <si>
    <t>dologi kiadások</t>
  </si>
  <si>
    <t>átadott pénzeszközök</t>
  </si>
  <si>
    <t>egyéb működési célú kiadás</t>
  </si>
  <si>
    <t>nem kötelező feladat</t>
  </si>
  <si>
    <t>felhalmozás</t>
  </si>
  <si>
    <t>felújítás</t>
  </si>
  <si>
    <t>beruházás</t>
  </si>
  <si>
    <t>Közvilágítás</t>
  </si>
  <si>
    <t>Könyvtár</t>
  </si>
  <si>
    <t>Művelődési ház</t>
  </si>
  <si>
    <t>munkaadókat tehelő járulék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</si>
  <si>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</si>
  <si>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</si>
  <si>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</si>
  <si>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</si>
  <si>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</si>
  <si>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</si>
  <si>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</si>
  <si>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</si>
  <si>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FOLYÓ BEVÉTELEK ÖSSZESEN:</t>
  </si>
  <si>
    <t>BEVÉTELEK ÖSSZESEN:</t>
  </si>
  <si>
    <t>K I A D Á S O K</t>
  </si>
  <si>
    <t>Kiadási jogcímek</t>
  </si>
  <si>
    <t xml:space="preserve"> KIADÁSOK ÖSSZESEN:</t>
  </si>
  <si>
    <t>ezer Ft-ban</t>
  </si>
  <si>
    <t>Bevételi jogcím- csoport száma</t>
  </si>
  <si>
    <t>I.</t>
  </si>
  <si>
    <t xml:space="preserve"> Önkormányzat működési bevételei</t>
  </si>
  <si>
    <t>2. Önkormányzat sajátos működési bevételei</t>
  </si>
  <si>
    <t>Önkormányzat működési bevételei összesen:</t>
  </si>
  <si>
    <t>II.</t>
  </si>
  <si>
    <t xml:space="preserve"> Támogatások</t>
  </si>
  <si>
    <t>1. Önkormányzatok költségvetési támogatása</t>
  </si>
  <si>
    <t>Önkormányzatok költségvetési támogatása összesen:</t>
  </si>
  <si>
    <t>III.</t>
  </si>
  <si>
    <t>2. Önkormányzatok sajátos felhalmozási és tőkebevételei</t>
  </si>
  <si>
    <t>IV.</t>
  </si>
  <si>
    <t>Támogatásértékű bevétel</t>
  </si>
  <si>
    <t>Támogatásértékű bevétel összesen:</t>
  </si>
  <si>
    <t>V.</t>
  </si>
  <si>
    <t>Véglegesen átvett pénzeszközök</t>
  </si>
  <si>
    <t>Véglegesen átvett pénzeszközök összesen:</t>
  </si>
  <si>
    <t>VI.</t>
  </si>
  <si>
    <t>Támogatási kölcsönök visszatérülése, igénybevétele, értékpapírok kibocsátásának bevétele</t>
  </si>
  <si>
    <t>VII.</t>
  </si>
  <si>
    <t>Hitelek</t>
  </si>
  <si>
    <t>Hitelek összesen:</t>
  </si>
  <si>
    <t>VIII.</t>
  </si>
  <si>
    <t>Pénzforgalom nélküli bevételek</t>
  </si>
  <si>
    <t>Pénzforgalom nélküli bevételek összesen:</t>
  </si>
  <si>
    <t>Kiadási jogcím- csoport száma</t>
  </si>
  <si>
    <t xml:space="preserve"> Folyó (működési) kiadások</t>
  </si>
  <si>
    <t>Folyó (működési) kiadások összesen:</t>
  </si>
  <si>
    <t>5. Pénzügyi befektetések kiadásai</t>
  </si>
  <si>
    <t>Kölcsönök nyújtása és törlesztése</t>
  </si>
  <si>
    <t>Kölcsönök nyújtása és törlesztése összesen:</t>
  </si>
  <si>
    <t xml:space="preserve">Tartalékok </t>
  </si>
  <si>
    <t>1. Általános tartalék</t>
  </si>
  <si>
    <t>2. Céltartalék</t>
  </si>
  <si>
    <t xml:space="preserve">Tartalékok összesen: </t>
  </si>
  <si>
    <t>Finanszírozási kiadások</t>
  </si>
  <si>
    <t>Finanszírozási kiadások összesen:</t>
  </si>
  <si>
    <t>Teljesítés %-a</t>
  </si>
  <si>
    <t>Költségvetési kiegészítés, visszatérülés</t>
  </si>
  <si>
    <t>IX.</t>
  </si>
  <si>
    <t>Pénzmaradvány átvétele</t>
  </si>
  <si>
    <t>X.</t>
  </si>
  <si>
    <t>XI.</t>
  </si>
  <si>
    <t>BEVÉTELEK MINDÖSSZESEN:</t>
  </si>
  <si>
    <t>KIADÁSOK MINDÖSSZESEN:</t>
  </si>
  <si>
    <t>3. Üzemeltetésből, koncesszióból származó bevétel</t>
  </si>
  <si>
    <t xml:space="preserve">Teljesítés </t>
  </si>
  <si>
    <r>
      <t xml:space="preserve">      </t>
    </r>
    <r>
      <rPr>
        <sz val="10"/>
        <rFont val="Arial"/>
        <family val="2"/>
      </rPr>
      <t>ebből:társadalombiztosítási alapból átvett pénzeszköz</t>
    </r>
  </si>
  <si>
    <r>
      <t xml:space="preserve">    </t>
    </r>
    <r>
      <rPr>
        <sz val="10"/>
        <rFont val="Arial"/>
        <family val="2"/>
      </rPr>
      <t>1. Működési célú hitel felvétele</t>
    </r>
  </si>
  <si>
    <r>
      <t xml:space="preserve">  </t>
    </r>
    <r>
      <rPr>
        <sz val="10"/>
        <rFont val="Arial"/>
        <family val="2"/>
      </rPr>
      <t>2. Fejlesztési célú kölcsönnyújtás</t>
    </r>
  </si>
  <si>
    <t>(ezer Ft-ban)</t>
  </si>
  <si>
    <t>Megnevezés</t>
  </si>
  <si>
    <t>Eredeti előirányzat</t>
  </si>
  <si>
    <t>Módosított előirányzat</t>
  </si>
  <si>
    <t>Teljesítés</t>
  </si>
  <si>
    <t>M Ű K Ö D T E T É S</t>
  </si>
  <si>
    <t>Működési célú pénzeszköz átvétel</t>
  </si>
  <si>
    <t>Pénzmaradvány</t>
  </si>
  <si>
    <t>MŰKÖDÉSI CÉLÚ BEVÉTELEK ÖSSZESEN</t>
  </si>
  <si>
    <t>MŰKÖDÉSI CÉLÚ KIADÁSOK ÖSSZESEN</t>
  </si>
  <si>
    <t>F E L H A L M O Z Á S</t>
  </si>
  <si>
    <t>Felhalmozási kiadások</t>
  </si>
  <si>
    <t>Területi kiegyenlítő támogatás</t>
  </si>
  <si>
    <t xml:space="preserve">    Felújítás</t>
  </si>
  <si>
    <t xml:space="preserve">    Beruházás</t>
  </si>
  <si>
    <t>Felhalmozási céltartalék</t>
  </si>
  <si>
    <t>FELHALMOZÁSI CÉLÚ BEVÉTELEK ÖSSZESEN</t>
  </si>
  <si>
    <t>FELHALMOZÁSI CÉLÚ KIADÁSOK ÖSSZESEN</t>
  </si>
  <si>
    <t>BEVÉTELEK MINDÖSSZESEN</t>
  </si>
  <si>
    <t>KIADÁSOK MINDÖSSZESEN</t>
  </si>
  <si>
    <t>Önkormányzat</t>
  </si>
  <si>
    <t>Összesen</t>
  </si>
  <si>
    <t>Hitel</t>
  </si>
  <si>
    <t>összesen</t>
  </si>
  <si>
    <t>folyószámla hitel</t>
  </si>
  <si>
    <t>beruházási hitel</t>
  </si>
  <si>
    <t>Köztemető fenntartás</t>
  </si>
  <si>
    <t>Összesen:</t>
  </si>
  <si>
    <t>Összes kiadás:</t>
  </si>
  <si>
    <t>Pénzforgalom nélküli hitelfelvétel</t>
  </si>
  <si>
    <t>Átvett pénzeszköz beruházási</t>
  </si>
  <si>
    <t>Összes bevétel:</t>
  </si>
  <si>
    <t>Sor-</t>
  </si>
  <si>
    <t>szám</t>
  </si>
  <si>
    <t>Támogatásértékű felhalmozási bevétel</t>
  </si>
  <si>
    <t>Személyi juttatások</t>
  </si>
  <si>
    <t>Dologi kiadások</t>
  </si>
  <si>
    <t>ÖSSZESEN:</t>
  </si>
  <si>
    <t>Fejlesztési célú kölcsönnyújtás</t>
  </si>
  <si>
    <t>Felhalmozási célú hitel felvétele</t>
  </si>
  <si>
    <t>7. sz. melléklet</t>
  </si>
  <si>
    <t>8. számú melléklet</t>
  </si>
  <si>
    <t>Felújítási kiadások előirányzata feladatonként</t>
  </si>
  <si>
    <t>Felújítás  megnevezése</t>
  </si>
  <si>
    <t>Teljes költség</t>
  </si>
  <si>
    <t>Kivitelezés kezdési és befejezési éve</t>
  </si>
  <si>
    <t>Felhasználás
……..-ig</t>
  </si>
  <si>
    <t>várható pályázati támogatás</t>
  </si>
  <si>
    <t>…...év utáni szükséglet</t>
  </si>
  <si>
    <t>Beruházás megnevezése</t>
  </si>
  <si>
    <t>EU-s finanszírozásból megvalósuló beruházás</t>
  </si>
  <si>
    <t>Vagyonkimutatás</t>
  </si>
  <si>
    <t>a könyvviteli mérlegben értékkel szereplő eszközökről és forrásokról</t>
  </si>
  <si>
    <t>ezer forintban</t>
  </si>
  <si>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</si>
  <si>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</si>
  <si>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</si>
  <si>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</si>
  <si>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</si>
  <si>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</si>
  <si>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</si>
  <si>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</si>
  <si>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</si>
  <si>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</si>
  <si>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</si>
  <si>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ESZKÖZÖK ÖSSZESEN  </t>
  </si>
  <si>
    <t>FORRÁSOK</t>
  </si>
  <si>
    <t xml:space="preserve">Előző év  </t>
  </si>
  <si>
    <t xml:space="preserve">FORRÁSOK ÖSSZESEN  </t>
  </si>
  <si>
    <t>Képződött</t>
  </si>
  <si>
    <t>K  o  r  r  e  k  c  i  ó</t>
  </si>
  <si>
    <t xml:space="preserve">Módosított </t>
  </si>
  <si>
    <t>Kötelezettséggel terh.</t>
  </si>
  <si>
    <t>Szabad pénzmaradv.</t>
  </si>
  <si>
    <t>Szabad pm.ból p.eszk.átvét.</t>
  </si>
  <si>
    <t>p.maradv.</t>
  </si>
  <si>
    <t>Növekedés</t>
  </si>
  <si>
    <t>Csökkenés</t>
  </si>
  <si>
    <t>Műk.száll.</t>
  </si>
  <si>
    <t>Fejl.szállító</t>
  </si>
  <si>
    <t>Működési</t>
  </si>
  <si>
    <t>Fejlesztési</t>
  </si>
  <si>
    <t>Fejleszt.</t>
  </si>
  <si>
    <t>Záró pénzkészlet</t>
  </si>
  <si>
    <t>Költségvetési aktív elszámolás</t>
  </si>
  <si>
    <t>Költségvetési passzív elszámolás</t>
  </si>
  <si>
    <t>Költségvetési pénzmaradvány</t>
  </si>
  <si>
    <t>Közvetett támogatás megnevezése</t>
  </si>
  <si>
    <t>Megnevezés, indoklás            (önkormányzati rendelet, határozat)</t>
  </si>
  <si>
    <t>Közvetett támogatás</t>
  </si>
  <si>
    <t>jogcíme</t>
  </si>
  <si>
    <t>mértéke %</t>
  </si>
  <si>
    <t>összege eFt</t>
  </si>
  <si>
    <t>Közvetett támogatás öszesen:</t>
  </si>
  <si>
    <t>12.számú melléklet</t>
  </si>
  <si>
    <t>Hitel fajta</t>
  </si>
  <si>
    <t>Felvett</t>
  </si>
  <si>
    <t>Lejárat</t>
  </si>
  <si>
    <t>Várható</t>
  </si>
  <si>
    <t>……. évi tényleges adatok</t>
  </si>
  <si>
    <t>Tőketörlesztés későbbi években</t>
  </si>
  <si>
    <t>Tőketör-   lesztés  …...-től évente</t>
  </si>
  <si>
    <t xml:space="preserve">hitel </t>
  </si>
  <si>
    <t>felvétel</t>
  </si>
  <si>
    <t>ideje</t>
  </si>
  <si>
    <t>fennálló</t>
  </si>
  <si>
    <t xml:space="preserve">kamat </t>
  </si>
  <si>
    <t>….... évi hitelfelvétel</t>
  </si>
  <si>
    <t>….... évi törlesztés</t>
  </si>
  <si>
    <t>……..évi kamatfizetés</t>
  </si>
  <si>
    <t>……….. fennálló tart</t>
  </si>
  <si>
    <t>összege</t>
  </si>
  <si>
    <t>időpontja</t>
  </si>
  <si>
    <t>tartozás</t>
  </si>
  <si>
    <t>fiz.köt.</t>
  </si>
  <si>
    <t>Mindösszesen:</t>
  </si>
  <si>
    <t>Önkormányzati dolgozók</t>
  </si>
  <si>
    <t>MINDÖSSZESEN</t>
  </si>
  <si>
    <t>Értékpapír</t>
  </si>
  <si>
    <t xml:space="preserve">Engedélyezett létszám                </t>
  </si>
  <si>
    <t>Átlagos létszám</t>
  </si>
  <si>
    <t>4. Felhalm. célú pénzeszközátadás államh.on kívülre</t>
  </si>
  <si>
    <t>Közhatalmi bevételek</t>
  </si>
  <si>
    <t>Jogcím</t>
  </si>
  <si>
    <t xml:space="preserve"> 2.3. Bírságok, pótlékok és egyéb sajátos bevételek</t>
  </si>
  <si>
    <t xml:space="preserve">  2. Felhalmozási célú hitel felvétele</t>
  </si>
  <si>
    <t>Közfoglalkoztatás</t>
  </si>
  <si>
    <t>Pályázati hitel</t>
  </si>
  <si>
    <t>Egyéb hosszú lejáratú kötelezettség</t>
  </si>
  <si>
    <t>Működési és fejlesztési célú bevételek és kiadások 3 éves alakulását bemutató mérleg</t>
  </si>
  <si>
    <t>MŰKÖDÉSI BEVÉTELEK</t>
  </si>
  <si>
    <t>MŰKÖDÉSI CÉLÚ BEVÉTELEK ÖSSZESEN:</t>
  </si>
  <si>
    <t>MŰKÖDÉSI KIADÁSOK</t>
  </si>
  <si>
    <t>MŰKÖDÉSI CÉLÚ KIADÁSOK ÖSSZESEN:</t>
  </si>
  <si>
    <t>FELHALMOZÁSI CÉLÚ BEVÉTELEK</t>
  </si>
  <si>
    <t>FELHALMOZÁSI CÉLÚ BEVÉTELEK ÖSSZESEN:</t>
  </si>
  <si>
    <t>FELHALMOZÁSI CÉLÚ KIADÁSOK</t>
  </si>
  <si>
    <t>FELHALMOZÁSI CÉLÚ KIADÁSOK ÖSSZESEN:</t>
  </si>
  <si>
    <t>ÖNKORMÁNYZAT BEVÉTELEI ÖSSZESEN</t>
  </si>
  <si>
    <t>ÖNKORMÁNYZAT KIADÁSAI ÖSSZESEN</t>
  </si>
  <si>
    <t>Több éves kihatással járó feladatok előirányzata éves bontásban</t>
  </si>
  <si>
    <t>Kötelezettség megnevezése</t>
  </si>
  <si>
    <t>Összes kötelezettség</t>
  </si>
  <si>
    <t>Vállalt jövőbeni kötelezettségek</t>
  </si>
  <si>
    <t>Közművelődés</t>
  </si>
  <si>
    <t>Önkormányzati jogalkotás</t>
  </si>
  <si>
    <t>Munkaadókat terhelő kiadások</t>
  </si>
  <si>
    <t xml:space="preserve">   1. Finanszírozás átadás</t>
  </si>
  <si>
    <t>2. Hitel törlesztés</t>
  </si>
  <si>
    <r>
      <t xml:space="preserve">  </t>
    </r>
    <r>
      <rPr>
        <sz val="10"/>
        <rFont val="Arial"/>
        <family val="2"/>
      </rPr>
      <t>1. Működési célú visszatérítendő támogatás</t>
    </r>
  </si>
  <si>
    <t>ellátottak térítési díja</t>
  </si>
  <si>
    <t>nyújtott kölcsön</t>
  </si>
  <si>
    <t>helyiségek, eszközök hasznosításából származó kedvezmény, mentesség</t>
  </si>
  <si>
    <t>egyéb nyújtott kedvezmény</t>
  </si>
  <si>
    <t>1. melléklet</t>
  </si>
  <si>
    <t>2. melléklet</t>
  </si>
  <si>
    <t>4. melléklet</t>
  </si>
  <si>
    <t>5. melléklet</t>
  </si>
  <si>
    <t>8. melléklet</t>
  </si>
  <si>
    <t>10. melléklet</t>
  </si>
  <si>
    <t>12. melléklet</t>
  </si>
  <si>
    <t>Az önkormányzat tulajdonosi részesedéseiről szóló tájékoztató</t>
  </si>
  <si>
    <t>Gazdálkodó szervezet neve</t>
  </si>
  <si>
    <t>Részvény/törzsbetét összege névértéke eFt-ban</t>
  </si>
  <si>
    <t>Tulajdonosi részesedés összesen</t>
  </si>
  <si>
    <t>Kormányzati funkció</t>
  </si>
  <si>
    <t>013320</t>
  </si>
  <si>
    <t>Köztemető fenntartás és műk.</t>
  </si>
  <si>
    <t>064010</t>
  </si>
  <si>
    <t>066010</t>
  </si>
  <si>
    <t>011130</t>
  </si>
  <si>
    <t>066020</t>
  </si>
  <si>
    <t>045160</t>
  </si>
  <si>
    <t>Közutak, hidak üzemeltetése</t>
  </si>
  <si>
    <t>047410</t>
  </si>
  <si>
    <t>Ár -és belvízvédelem</t>
  </si>
  <si>
    <t>dologi kiadás</t>
  </si>
  <si>
    <t>051030</t>
  </si>
  <si>
    <t xml:space="preserve">Nem veszélyes hulladék </t>
  </si>
  <si>
    <t>082091,082092,082093,082094</t>
  </si>
  <si>
    <t>082044</t>
  </si>
  <si>
    <t>Műk.célú tám. ÁHT belülre</t>
  </si>
  <si>
    <t>Műk.célú tám. ÁHT kívülre</t>
  </si>
  <si>
    <t>Jogalkotás</t>
  </si>
  <si>
    <t>Korm.funkció</t>
  </si>
  <si>
    <t>041232</t>
  </si>
  <si>
    <t>START téli közfogl.</t>
  </si>
  <si>
    <t>041233</t>
  </si>
  <si>
    <t>Hosszabb közfogl.</t>
  </si>
  <si>
    <t>Közutak, hidak</t>
  </si>
  <si>
    <t>Könyvtári szolgáltatások</t>
  </si>
  <si>
    <t>082092</t>
  </si>
  <si>
    <t>ÁHT belüli megelőlegezés</t>
  </si>
  <si>
    <t xml:space="preserve">A/I. Immateriális javak </t>
  </si>
  <si>
    <t xml:space="preserve">A/II. Tárgyi eszközök </t>
  </si>
  <si>
    <t xml:space="preserve">G/I. Nemzeti vagyon induláskori értéke </t>
  </si>
  <si>
    <t>G/II. Nemzeti vagyon változásai</t>
  </si>
  <si>
    <t>G/IV. Felhalmozott eredmény</t>
  </si>
  <si>
    <t>G/V.Eszközök értékhelyesbítésének forrása</t>
  </si>
  <si>
    <t>Működési célú tám. ÁHT belülről</t>
  </si>
  <si>
    <t>Zöldterület-kezelés</t>
  </si>
  <si>
    <t>munkaadókat terhelő járulék</t>
  </si>
  <si>
    <t>szociális hozzájárulási adó</t>
  </si>
  <si>
    <t>041231,041232,041233,041237</t>
  </si>
  <si>
    <t>Falugondnok</t>
  </si>
  <si>
    <t>Ellátottak pénzbeli juttatásai</t>
  </si>
  <si>
    <t>Műk. célú visszatérítendő támogatás</t>
  </si>
  <si>
    <t>Hitel törlesztés</t>
  </si>
  <si>
    <r>
      <t xml:space="preserve"> </t>
    </r>
    <r>
      <rPr>
        <sz val="10"/>
        <rFont val="Arial"/>
        <family val="2"/>
      </rPr>
      <t>1. Működési célú tám. ÁHT belülről (B1-B11)</t>
    </r>
  </si>
  <si>
    <t xml:space="preserve"> 1.1. Normatív hozzájárulások (B11)</t>
  </si>
  <si>
    <r>
      <t xml:space="preserve"> </t>
    </r>
    <r>
      <rPr>
        <sz val="10"/>
        <rFont val="Arial"/>
        <family val="2"/>
      </rPr>
      <t>2. Támogatásértékű felhalmozási bevétel (B2)</t>
    </r>
  </si>
  <si>
    <t xml:space="preserve"> 2.4. Egyéb közhatalmi bevételek (B36)</t>
  </si>
  <si>
    <t xml:space="preserve"> 2.1. Vagyoni típusú adók (B34)</t>
  </si>
  <si>
    <t xml:space="preserve"> 2.2. Átengedett központi adók (B354)</t>
  </si>
  <si>
    <t xml:space="preserve">  1. Működési célú pénzeszköz átvétel (B6)</t>
  </si>
  <si>
    <t>1. Tárgyi eszközök, immateriális javak értékesítése (B51+B52+B53)</t>
  </si>
  <si>
    <t>Felhalmozási bevételek összesen:</t>
  </si>
  <si>
    <t xml:space="preserve"> Felhalmozási bevételek (B5)</t>
  </si>
  <si>
    <t>Közhatalmi bevételek (B3)</t>
  </si>
  <si>
    <t>Felhalmozási bevételek</t>
  </si>
  <si>
    <t>Működési bevételek</t>
  </si>
  <si>
    <t>1. Működési bevételek (B4)</t>
  </si>
  <si>
    <t xml:space="preserve">  2. Felhalmozási célú pénzeszköz átvétel (B7)</t>
  </si>
  <si>
    <t>Felhalmozási célú pénzeszköz átvétel</t>
  </si>
  <si>
    <t>Előző évi pénzmaradvány igénybevétele (B8131)</t>
  </si>
  <si>
    <t>ÁHT belüli megelőlegezés (B814)</t>
  </si>
  <si>
    <t>Önkormányzat működési költségvetési támogatása</t>
  </si>
  <si>
    <t>1. Személyi juttatások (K1)</t>
  </si>
  <si>
    <t>2. Munkaadókat terhelő járulékok (K2)</t>
  </si>
  <si>
    <t>3. Dologi kiadások (K3)</t>
  </si>
  <si>
    <t>6. Ellátottak pénzbeli juttatása (K4)</t>
  </si>
  <si>
    <t>4. Működési kiadás ÁHT belülre (K501+…+K506)</t>
  </si>
  <si>
    <t>2. Beruházások (K6)</t>
  </si>
  <si>
    <t>1. Felújítások (K7)</t>
  </si>
  <si>
    <t>3. Egyéb felhamozási célú kiadások (K8)</t>
  </si>
  <si>
    <t>Felhalmozási kiadások összesen:</t>
  </si>
  <si>
    <t>Korm. funkció megnev.</t>
  </si>
  <si>
    <t>041237</t>
  </si>
  <si>
    <t>Közfogl. mintaprogram</t>
  </si>
  <si>
    <t>107055</t>
  </si>
  <si>
    <t>Személyi juttatás K1</t>
  </si>
  <si>
    <t>Járulékok K2</t>
  </si>
  <si>
    <t>Dologi kiadás K3</t>
  </si>
  <si>
    <t>Ellátottak jutt. K4</t>
  </si>
  <si>
    <t>Műk. célú tám. ÁHT belül K501-K506</t>
  </si>
  <si>
    <t>Műk. célú tám. ÁHT kívül K507-K512</t>
  </si>
  <si>
    <t>Működési ktgv. tám. B11</t>
  </si>
  <si>
    <t>Műk. tám. ÁHB B1-B11</t>
  </si>
  <si>
    <t>Közhatalmi bevételek B3</t>
  </si>
  <si>
    <t>Működési bevételek B4</t>
  </si>
  <si>
    <t>Pénzmaradvány igénybevétele B8131</t>
  </si>
  <si>
    <t>Átvett pénzeszköz B6+B7</t>
  </si>
  <si>
    <t>Beruházás, fejl., felúj. K6+K7+K8</t>
  </si>
  <si>
    <t>Felhalmozási bevételek B2+B5</t>
  </si>
  <si>
    <t>Helyi önkormányzatok működésének általános támogatása (B111)</t>
  </si>
  <si>
    <t>Települési önkormányzatok szociális, gyermekjóléti és gyermekétkeztetési feladatainak támogatása (B113)</t>
  </si>
  <si>
    <t>Települési önkormányzatok egyes köznevelési feladatainak támogatása (B112)</t>
  </si>
  <si>
    <t>Települési önkormányzatok kulturális feladatainak támogatása (B114)</t>
  </si>
  <si>
    <t>Beruházási kiadások előirányzata feladatonként</t>
  </si>
  <si>
    <t>Ingatlanok beszerzése, létesítése (K62)</t>
  </si>
  <si>
    <t>Informatikai eszközök beszerzése, létesítése (K63)</t>
  </si>
  <si>
    <t>Egyéb tárgyi eszközök beszerzése, létesítése (K64)</t>
  </si>
  <si>
    <t>Beruházás ÁFÁ-ja (K67)</t>
  </si>
  <si>
    <t>Ingatlanok felújítása (K71)</t>
  </si>
  <si>
    <t>Felújítás ÁFÁ-ja (K74)</t>
  </si>
  <si>
    <t>Változás %-a</t>
  </si>
  <si>
    <t>A/III. Befektetett pénzügyi eszközök</t>
  </si>
  <si>
    <t>A/IV. Koncesszióba, vagyonkezelésbe adott eszközök</t>
  </si>
  <si>
    <t xml:space="preserve">B/II. Értékpapírok </t>
  </si>
  <si>
    <t>B/I. Készletek</t>
  </si>
  <si>
    <t>A) NEMZETI VAGYONBA TARTOZÓ BEFEKTETETT ESZKÖZÖK</t>
  </si>
  <si>
    <t>B) NEMZETI VAGYONBA TARTOZÓ FORGÓESZKÖZÖK</t>
  </si>
  <si>
    <t>C) PÉNZESZKÖZÖK</t>
  </si>
  <si>
    <t>D) KÖVETELÉSEK</t>
  </si>
  <si>
    <t>E) EGYÉB SAJÁTOS ESZKÖZOLDALI ELSZÁMOLÁSOK</t>
  </si>
  <si>
    <t>F) AKTÍV IDŐBELI ELHATÁROLÁSOK</t>
  </si>
  <si>
    <t>G/III. Egyéb eszközök induláskori értéke és változásai</t>
  </si>
  <si>
    <t>G/VI. Mérleg szerinti eredmény</t>
  </si>
  <si>
    <t>G) SAJÁT TŐKE</t>
  </si>
  <si>
    <t>H/I. Kötelezettségek költségvetési évben esedékes</t>
  </si>
  <si>
    <t>H/II. Kötelezettségek költségvetési évet követően esedékes</t>
  </si>
  <si>
    <t>H) KÖTELEZETTSÉGEK</t>
  </si>
  <si>
    <t>H/III. Kötelezettség jellegű sajátos elszámolások</t>
  </si>
  <si>
    <t>helyi adó kedvezmény, mentesség</t>
  </si>
  <si>
    <t>Rövid lejáratú átmeneti munkabér hitel</t>
  </si>
  <si>
    <t>Rövid lejáratú átmeneti likvid hitel</t>
  </si>
  <si>
    <t>Közfoglalkoztatottak</t>
  </si>
  <si>
    <t>Baranya-Víz Zrt.</t>
  </si>
  <si>
    <t>6. melléklet</t>
  </si>
  <si>
    <t>7/1. melléklet</t>
  </si>
  <si>
    <t>7/2. melléklet</t>
  </si>
  <si>
    <t>7/3. melléklet</t>
  </si>
  <si>
    <t>9. melléklet</t>
  </si>
  <si>
    <t>Közalkalmazottak</t>
  </si>
  <si>
    <t>13. melléklet</t>
  </si>
  <si>
    <t>14. melléklet</t>
  </si>
  <si>
    <t>11. melléklet</t>
  </si>
  <si>
    <t>3/a. melléklet</t>
  </si>
  <si>
    <t>3/b. melléklet</t>
  </si>
  <si>
    <t>041236</t>
  </si>
  <si>
    <t>Országos közfogl. program</t>
  </si>
  <si>
    <t>2015. ÉVI KÖLTSÉGVETÉS PÉNZFORGALMI MÉRLEG</t>
  </si>
  <si>
    <t>Működési célú költségvetési támogatások és kiegészítő támogatások (B115)</t>
  </si>
  <si>
    <t>Elszámolásból származó bevételek (B116)</t>
  </si>
  <si>
    <r>
      <t>5. Működési kiadás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ÁHT kívülre (K507+…+K513)</t>
    </r>
  </si>
  <si>
    <t>ÁHT belüli megelőlegezések visszafizetése (K914)</t>
  </si>
  <si>
    <t>ÁHT belüli megelőlegezések visszafizetése</t>
  </si>
  <si>
    <t>104051</t>
  </si>
  <si>
    <t>Gyermekvédelmi ellátások</t>
  </si>
  <si>
    <t>105020</t>
  </si>
  <si>
    <t>Foglalkoztatást elősegítő tám.</t>
  </si>
  <si>
    <t>Lakásfenntart. összefüggő ellát.</t>
  </si>
  <si>
    <t>018010</t>
  </si>
  <si>
    <t>Önk. központi elszámolásai</t>
  </si>
  <si>
    <t>Finanszírozási kiadások K9</t>
  </si>
  <si>
    <t>Egyéb szociális ellátások, tám.</t>
  </si>
  <si>
    <t>Forgatási és bef. célú fin. művel.</t>
  </si>
  <si>
    <t>018030</t>
  </si>
  <si>
    <t>Tám. célú fin. műveletek</t>
  </si>
  <si>
    <t>107060</t>
  </si>
  <si>
    <t>900020</t>
  </si>
  <si>
    <t>900060</t>
  </si>
  <si>
    <t>Önk. nem funkcióra sorolt bev.</t>
  </si>
  <si>
    <t>Egyéb fin. bevételek B8-B8131</t>
  </si>
  <si>
    <t>I) KINCSTÁRI SZÁMLAVEZETÉS ELSZÁMOLÁSAI</t>
  </si>
  <si>
    <t>J) PASSZÍV IDŐBELI ELHATÁROLÁSOK</t>
  </si>
  <si>
    <t>2015.01.01-én</t>
  </si>
  <si>
    <t>2015.12.31-én</t>
  </si>
  <si>
    <t>SZAPORCA KÖZSÉGI ÖNKORMÁNYZAT CÍMRENDJE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</si>
</sst>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#.00"/>
    <numFmt numFmtId="174" formatCode="#,##0_ ;[Red]\-#,##0\ "/>
    <numFmt numFmtId="175" formatCode="00"/>
    <numFmt numFmtId="176" formatCode="#,##0.0\ _F_t;\-\ #,##0.0\ _F_t"/>
    <numFmt numFmtId="177" formatCode="yyyy/mm/dd;@"/>
    <numFmt numFmtId="178" formatCode="#,##0.0"/>
    <numFmt numFmtId="179" formatCode="#,###__;\-\ #,###__"/>
    <numFmt numFmtId="180" formatCode="0.0"/>
    <numFmt numFmtId="181" formatCode="#,##0\ _F_t;\-\ #,##0\ _F_t"/>
    <numFmt numFmtId="182" formatCode="#,##0.00\ _F_t;\-\ #,##0.00\ _F_t"/>
    <numFmt numFmtId="183" formatCode="0.000"/>
    <numFmt numFmtId="184" formatCode="0.0000"/>
    <numFmt numFmtId="185" formatCode="#,###.0"/>
    <numFmt numFmtId="186" formatCode="#,###.000"/>
    <numFmt numFmtId="187" formatCode="&quot;H-&quot;0000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[$€-2]\ #\ ##,000_);[Red]\([$€-2]\ #\ ##,000\)"/>
    <numFmt numFmtId="192" formatCode="[$-40E]yyyy\.\ mmmm\ d\.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color indexed="21"/>
      <name val="Arial"/>
      <family val="2"/>
    </font>
    <font>
      <b/>
      <sz val="8"/>
      <name val="Arial CE"/>
      <family val="2"/>
    </font>
    <font>
      <b/>
      <sz val="10"/>
      <color indexed="21"/>
      <name val="Arial"/>
      <family val="2"/>
    </font>
    <font>
      <b/>
      <sz val="10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E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u val="single"/>
      <sz val="10"/>
      <name val="Arial"/>
      <family val="2"/>
    </font>
    <font>
      <i/>
      <sz val="10"/>
      <name val="Arial CE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gray125">
        <bgColor indexed="55"/>
      </patternFill>
    </fill>
    <fill>
      <patternFill patternType="gray125">
        <bgColor indexed="23"/>
      </patternFill>
    </fill>
    <fill>
      <patternFill patternType="solid">
        <fgColor indexed="23"/>
        <bgColor indexed="64"/>
      </patternFill>
    </fill>
    <fill>
      <patternFill patternType="mediumGray"/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10" xfId="58" applyBorder="1" applyAlignment="1">
      <alignment horizontal="center" vertical="center"/>
      <protection/>
    </xf>
    <xf numFmtId="0" fontId="14" fillId="0" borderId="10" xfId="58" applyFont="1" applyBorder="1" applyAlignment="1">
      <alignment horizontal="center" wrapText="1"/>
      <protection/>
    </xf>
    <xf numFmtId="0" fontId="0" fillId="24" borderId="0" xfId="60" applyFont="1" applyFill="1">
      <alignment/>
      <protection/>
    </xf>
    <xf numFmtId="0" fontId="0" fillId="24" borderId="0" xfId="60" applyFont="1" applyFill="1" applyAlignment="1">
      <alignment horizontal="right"/>
      <protection/>
    </xf>
    <xf numFmtId="0" fontId="20" fillId="0" borderId="0" xfId="60">
      <alignment/>
      <protection/>
    </xf>
    <xf numFmtId="172" fontId="26" fillId="24" borderId="11" xfId="57" applyNumberFormat="1" applyFont="1" applyFill="1" applyBorder="1" applyAlignment="1" applyProtection="1">
      <alignment horizontal="centerContinuous" vertical="center"/>
      <protection/>
    </xf>
    <xf numFmtId="0" fontId="0" fillId="24" borderId="11" xfId="59" applyFont="1" applyFill="1" applyBorder="1" applyAlignment="1" applyProtection="1">
      <alignment horizontal="right"/>
      <protection/>
    </xf>
    <xf numFmtId="0" fontId="27" fillId="24" borderId="12" xfId="57" applyFont="1" applyFill="1" applyBorder="1" applyAlignment="1" applyProtection="1">
      <alignment horizontal="center" vertical="center" wrapText="1"/>
      <protection/>
    </xf>
    <xf numFmtId="0" fontId="27" fillId="24" borderId="13" xfId="57" applyFont="1" applyFill="1" applyBorder="1" applyAlignment="1" applyProtection="1">
      <alignment horizontal="center" vertical="center" wrapText="1"/>
      <protection/>
    </xf>
    <xf numFmtId="3" fontId="27" fillId="24" borderId="12" xfId="60" applyNumberFormat="1" applyFont="1" applyFill="1" applyBorder="1" applyAlignment="1">
      <alignment horizontal="center" vertical="center" wrapText="1"/>
      <protection/>
    </xf>
    <xf numFmtId="0" fontId="28" fillId="24" borderId="12" xfId="57" applyFont="1" applyFill="1" applyBorder="1" applyAlignment="1" applyProtection="1">
      <alignment horizontal="center" vertical="center" wrapText="1"/>
      <protection/>
    </xf>
    <xf numFmtId="0" fontId="28" fillId="24" borderId="13" xfId="57" applyFont="1" applyFill="1" applyBorder="1" applyAlignment="1" applyProtection="1">
      <alignment horizontal="center" vertical="center" wrapText="1"/>
      <protection/>
    </xf>
    <xf numFmtId="0" fontId="28" fillId="24" borderId="14" xfId="60" applyFont="1" applyFill="1" applyBorder="1" applyAlignment="1">
      <alignment horizontal="center"/>
      <protection/>
    </xf>
    <xf numFmtId="3" fontId="28" fillId="24" borderId="14" xfId="60" applyNumberFormat="1" applyFont="1" applyFill="1" applyBorder="1" applyAlignment="1">
      <alignment horizontal="center"/>
      <protection/>
    </xf>
    <xf numFmtId="0" fontId="25" fillId="24" borderId="14" xfId="57" applyFont="1" applyFill="1" applyBorder="1" applyAlignment="1" applyProtection="1">
      <alignment vertical="center" wrapText="1"/>
      <protection/>
    </xf>
    <xf numFmtId="172" fontId="25" fillId="24" borderId="15" xfId="57" applyNumberFormat="1" applyFont="1" applyFill="1" applyBorder="1" applyAlignment="1" applyProtection="1">
      <alignment vertical="center" wrapText="1"/>
      <protection/>
    </xf>
    <xf numFmtId="0" fontId="0" fillId="24" borderId="12" xfId="60" applyFont="1" applyFill="1" applyBorder="1">
      <alignment/>
      <protection/>
    </xf>
    <xf numFmtId="3" fontId="0" fillId="24" borderId="12" xfId="60" applyNumberFormat="1" applyFont="1" applyFill="1" applyBorder="1">
      <alignment/>
      <protection/>
    </xf>
    <xf numFmtId="0" fontId="25" fillId="24" borderId="12" xfId="57" applyFont="1" applyFill="1" applyBorder="1" applyAlignment="1" applyProtection="1">
      <alignment vertical="center" wrapText="1"/>
      <protection/>
    </xf>
    <xf numFmtId="172" fontId="25" fillId="24" borderId="13" xfId="57" applyNumberFormat="1" applyFont="1" applyFill="1" applyBorder="1" applyAlignment="1" applyProtection="1">
      <alignment vertical="center" wrapText="1"/>
      <protection locked="0"/>
    </xf>
    <xf numFmtId="172" fontId="25" fillId="24" borderId="12" xfId="57" applyNumberFormat="1" applyFont="1" applyFill="1" applyBorder="1" applyAlignment="1" applyProtection="1">
      <alignment vertical="center" wrapText="1"/>
      <protection locked="0"/>
    </xf>
    <xf numFmtId="3" fontId="25" fillId="24" borderId="12" xfId="60" applyNumberFormat="1" applyFont="1" applyFill="1" applyBorder="1">
      <alignment/>
      <protection/>
    </xf>
    <xf numFmtId="172" fontId="25" fillId="24" borderId="13" xfId="57" applyNumberFormat="1" applyFont="1" applyFill="1" applyBorder="1" applyAlignment="1" applyProtection="1">
      <alignment vertical="center" wrapText="1"/>
      <protection/>
    </xf>
    <xf numFmtId="0" fontId="0" fillId="24" borderId="10" xfId="57" applyFont="1" applyFill="1" applyBorder="1" applyAlignment="1" applyProtection="1">
      <alignment horizontal="left" vertical="center" wrapText="1" indent="1"/>
      <protection/>
    </xf>
    <xf numFmtId="172" fontId="0" fillId="24" borderId="16" xfId="57" applyNumberFormat="1" applyFont="1" applyFill="1" applyBorder="1" applyAlignment="1" applyProtection="1">
      <alignment vertical="center" wrapText="1"/>
      <protection locked="0"/>
    </xf>
    <xf numFmtId="172" fontId="0" fillId="24" borderId="10" xfId="57" applyNumberFormat="1" applyFont="1" applyFill="1" applyBorder="1" applyAlignment="1" applyProtection="1">
      <alignment vertical="center" wrapText="1"/>
      <protection locked="0"/>
    </xf>
    <xf numFmtId="3" fontId="0" fillId="24" borderId="17" xfId="60" applyNumberFormat="1" applyFont="1" applyFill="1" applyBorder="1">
      <alignment/>
      <protection/>
    </xf>
    <xf numFmtId="3" fontId="0" fillId="24" borderId="10" xfId="60" applyNumberFormat="1" applyFont="1" applyFill="1" applyBorder="1">
      <alignment/>
      <protection/>
    </xf>
    <xf numFmtId="0" fontId="0" fillId="24" borderId="18" xfId="57" applyFont="1" applyFill="1" applyBorder="1" applyAlignment="1" applyProtection="1">
      <alignment horizontal="left" vertical="center" wrapText="1" indent="1"/>
      <protection/>
    </xf>
    <xf numFmtId="172" fontId="0" fillId="24" borderId="19" xfId="57" applyNumberFormat="1" applyFont="1" applyFill="1" applyBorder="1" applyAlignment="1" applyProtection="1">
      <alignment vertical="center" wrapText="1"/>
      <protection locked="0"/>
    </xf>
    <xf numFmtId="172" fontId="0" fillId="24" borderId="20" xfId="57" applyNumberFormat="1" applyFont="1" applyFill="1" applyBorder="1" applyAlignment="1" applyProtection="1">
      <alignment vertical="center" wrapText="1"/>
      <protection locked="0"/>
    </xf>
    <xf numFmtId="0" fontId="0" fillId="24" borderId="12" xfId="57" applyFont="1" applyFill="1" applyBorder="1" applyAlignment="1" applyProtection="1">
      <alignment horizontal="left" vertical="center" wrapText="1" indent="1"/>
      <protection/>
    </xf>
    <xf numFmtId="0" fontId="25" fillId="24" borderId="20" xfId="57" applyFont="1" applyFill="1" applyBorder="1" applyAlignment="1" applyProtection="1">
      <alignment horizontal="left" vertical="center" wrapText="1" indent="1"/>
      <protection/>
    </xf>
    <xf numFmtId="172" fontId="25" fillId="24" borderId="19" xfId="57" applyNumberFormat="1" applyFont="1" applyFill="1" applyBorder="1" applyAlignment="1" applyProtection="1">
      <alignment vertical="center" wrapText="1"/>
      <protection locked="0"/>
    </xf>
    <xf numFmtId="0" fontId="25" fillId="24" borderId="21" xfId="57" applyFont="1" applyFill="1" applyBorder="1" applyAlignment="1" applyProtection="1">
      <alignment vertical="center" wrapText="1"/>
      <protection/>
    </xf>
    <xf numFmtId="172" fontId="25" fillId="24" borderId="22" xfId="57" applyNumberFormat="1" applyFont="1" applyFill="1" applyBorder="1" applyAlignment="1" applyProtection="1">
      <alignment vertical="center" wrapText="1"/>
      <protection locked="0"/>
    </xf>
    <xf numFmtId="172" fontId="25" fillId="24" borderId="21" xfId="57" applyNumberFormat="1" applyFont="1" applyFill="1" applyBorder="1" applyAlignment="1" applyProtection="1">
      <alignment vertical="center" wrapText="1"/>
      <protection locked="0"/>
    </xf>
    <xf numFmtId="0" fontId="25" fillId="24" borderId="10" xfId="57" applyFont="1" applyFill="1" applyBorder="1" applyAlignment="1" applyProtection="1">
      <alignment vertical="center" wrapText="1"/>
      <protection/>
    </xf>
    <xf numFmtId="172" fontId="25" fillId="24" borderId="23" xfId="57" applyNumberFormat="1" applyFont="1" applyFill="1" applyBorder="1" applyAlignment="1" applyProtection="1">
      <alignment vertical="center" wrapText="1"/>
      <protection locked="0"/>
    </xf>
    <xf numFmtId="172" fontId="25" fillId="24" borderId="24" xfId="57" applyNumberFormat="1" applyFont="1" applyFill="1" applyBorder="1" applyAlignment="1" applyProtection="1">
      <alignment vertical="center" wrapText="1"/>
      <protection locked="0"/>
    </xf>
    <xf numFmtId="0" fontId="0" fillId="24" borderId="17" xfId="57" applyFont="1" applyFill="1" applyBorder="1" applyAlignment="1" applyProtection="1">
      <alignment horizontal="left" vertical="center" wrapText="1" indent="1"/>
      <protection/>
    </xf>
    <xf numFmtId="0" fontId="0" fillId="24" borderId="25" xfId="57" applyFont="1" applyFill="1" applyBorder="1" applyAlignment="1" applyProtection="1">
      <alignment horizontal="left" vertical="center" wrapText="1" indent="1"/>
      <protection/>
    </xf>
    <xf numFmtId="3" fontId="0" fillId="24" borderId="18" xfId="60" applyNumberFormat="1" applyFont="1" applyFill="1" applyBorder="1">
      <alignment/>
      <protection/>
    </xf>
    <xf numFmtId="0" fontId="25" fillId="24" borderId="24" xfId="57" applyFont="1" applyFill="1" applyBorder="1" applyAlignment="1" applyProtection="1">
      <alignment horizontal="left" vertical="center" wrapText="1" indent="1"/>
      <protection/>
    </xf>
    <xf numFmtId="172" fontId="25" fillId="24" borderId="12" xfId="57" applyNumberFormat="1" applyFont="1" applyFill="1" applyBorder="1" applyAlignment="1" applyProtection="1">
      <alignment vertical="center" wrapText="1"/>
      <protection/>
    </xf>
    <xf numFmtId="172" fontId="0" fillId="24" borderId="26" xfId="57" applyNumberFormat="1" applyFont="1" applyFill="1" applyBorder="1" applyAlignment="1" applyProtection="1">
      <alignment vertical="center" wrapText="1"/>
      <protection locked="0"/>
    </xf>
    <xf numFmtId="172" fontId="0" fillId="24" borderId="17" xfId="57" applyNumberFormat="1" applyFont="1" applyFill="1" applyBorder="1" applyAlignment="1" applyProtection="1">
      <alignment vertical="center" wrapText="1"/>
      <protection locked="0"/>
    </xf>
    <xf numFmtId="172" fontId="0" fillId="24" borderId="23" xfId="57" applyNumberFormat="1" applyFont="1" applyFill="1" applyBorder="1" applyAlignment="1" applyProtection="1">
      <alignment vertical="center" wrapText="1"/>
      <protection locked="0"/>
    </xf>
    <xf numFmtId="172" fontId="0" fillId="24" borderId="24" xfId="57" applyNumberFormat="1" applyFont="1" applyFill="1" applyBorder="1" applyAlignment="1" applyProtection="1">
      <alignment vertical="center" wrapText="1"/>
      <protection locked="0"/>
    </xf>
    <xf numFmtId="0" fontId="0" fillId="24" borderId="18" xfId="57" applyFont="1" applyFill="1" applyBorder="1" applyAlignment="1" applyProtection="1">
      <alignment horizontal="left" indent="1"/>
      <protection/>
    </xf>
    <xf numFmtId="172" fontId="0" fillId="24" borderId="27" xfId="57" applyNumberFormat="1" applyFont="1" applyFill="1" applyBorder="1" applyAlignment="1" applyProtection="1">
      <alignment vertical="center" wrapText="1"/>
      <protection locked="0"/>
    </xf>
    <xf numFmtId="172" fontId="0" fillId="24" borderId="18" xfId="57" applyNumberFormat="1" applyFont="1" applyFill="1" applyBorder="1" applyAlignment="1" applyProtection="1">
      <alignment vertical="center" wrapText="1"/>
      <protection locked="0"/>
    </xf>
    <xf numFmtId="3" fontId="0" fillId="24" borderId="25" xfId="60" applyNumberFormat="1" applyFont="1" applyFill="1" applyBorder="1">
      <alignment/>
      <protection/>
    </xf>
    <xf numFmtId="0" fontId="25" fillId="24" borderId="12" xfId="57" applyFont="1" applyFill="1" applyBorder="1" applyAlignment="1" applyProtection="1">
      <alignment horizontal="left" indent="1"/>
      <protection/>
    </xf>
    <xf numFmtId="0" fontId="25" fillId="24" borderId="17" xfId="57" applyFont="1" applyFill="1" applyBorder="1" applyAlignment="1" applyProtection="1">
      <alignment horizontal="left" indent="1"/>
      <protection/>
    </xf>
    <xf numFmtId="172" fontId="29" fillId="24" borderId="26" xfId="57" applyNumberFormat="1" applyFont="1" applyFill="1" applyBorder="1" applyAlignment="1" applyProtection="1">
      <alignment vertical="center" wrapText="1"/>
      <protection locked="0"/>
    </xf>
    <xf numFmtId="0" fontId="25" fillId="24" borderId="18" xfId="57" applyFont="1" applyFill="1" applyBorder="1" applyAlignment="1" applyProtection="1">
      <alignment horizontal="left" indent="1"/>
      <protection/>
    </xf>
    <xf numFmtId="0" fontId="25" fillId="24" borderId="20" xfId="57" applyFont="1" applyFill="1" applyBorder="1" applyAlignment="1" applyProtection="1">
      <alignment horizontal="left" indent="1"/>
      <protection/>
    </xf>
    <xf numFmtId="0" fontId="0" fillId="24" borderId="17" xfId="57" applyFont="1" applyFill="1" applyBorder="1" applyAlignment="1" applyProtection="1">
      <alignment vertical="center" wrapText="1"/>
      <protection/>
    </xf>
    <xf numFmtId="0" fontId="0" fillId="24" borderId="18" xfId="57" applyFont="1" applyFill="1" applyBorder="1" applyAlignment="1" applyProtection="1">
      <alignment vertical="center" wrapText="1"/>
      <protection/>
    </xf>
    <xf numFmtId="0" fontId="25" fillId="24" borderId="24" xfId="57" applyFont="1" applyFill="1" applyBorder="1" applyAlignment="1" applyProtection="1">
      <alignment vertical="center" wrapText="1"/>
      <protection/>
    </xf>
    <xf numFmtId="3" fontId="25" fillId="24" borderId="24" xfId="60" applyNumberFormat="1" applyFont="1" applyFill="1" applyBorder="1" applyAlignment="1">
      <alignment vertical="center"/>
      <protection/>
    </xf>
    <xf numFmtId="172" fontId="0" fillId="24" borderId="22" xfId="57" applyNumberFormat="1" applyFont="1" applyFill="1" applyBorder="1" applyAlignment="1" applyProtection="1">
      <alignment vertical="center" wrapText="1"/>
      <protection/>
    </xf>
    <xf numFmtId="172" fontId="0" fillId="24" borderId="21" xfId="57" applyNumberFormat="1" applyFont="1" applyFill="1" applyBorder="1" applyAlignment="1" applyProtection="1">
      <alignment vertical="center" wrapText="1"/>
      <protection/>
    </xf>
    <xf numFmtId="172" fontId="0" fillId="24" borderId="28" xfId="57" applyNumberFormat="1" applyFont="1" applyFill="1" applyBorder="1" applyAlignment="1" applyProtection="1">
      <alignment vertical="center" wrapText="1"/>
      <protection locked="0"/>
    </xf>
    <xf numFmtId="172" fontId="0" fillId="24" borderId="25" xfId="57" applyNumberFormat="1" applyFont="1" applyFill="1" applyBorder="1" applyAlignment="1" applyProtection="1">
      <alignment vertical="center" wrapText="1"/>
      <protection locked="0"/>
    </xf>
    <xf numFmtId="0" fontId="25" fillId="24" borderId="12" xfId="57" applyFont="1" applyFill="1" applyBorder="1" applyAlignment="1" applyProtection="1">
      <alignment horizontal="left" vertical="center" wrapText="1" indent="1"/>
      <protection/>
    </xf>
    <xf numFmtId="0" fontId="25" fillId="24" borderId="20" xfId="57" applyFont="1" applyFill="1" applyBorder="1" applyAlignment="1" applyProtection="1">
      <alignment vertical="center" wrapText="1"/>
      <protection/>
    </xf>
    <xf numFmtId="172" fontId="25" fillId="24" borderId="19" xfId="57" applyNumberFormat="1" applyFont="1" applyFill="1" applyBorder="1" applyAlignment="1" applyProtection="1">
      <alignment vertical="center" wrapText="1"/>
      <protection/>
    </xf>
    <xf numFmtId="172" fontId="0" fillId="24" borderId="13" xfId="57" applyNumberFormat="1" applyFont="1" applyFill="1" applyBorder="1" applyAlignment="1" applyProtection="1">
      <alignment vertical="center" wrapText="1"/>
      <protection locked="0"/>
    </xf>
    <xf numFmtId="172" fontId="0" fillId="24" borderId="12" xfId="57" applyNumberFormat="1" applyFont="1" applyFill="1" applyBorder="1" applyAlignment="1" applyProtection="1">
      <alignment vertical="center" wrapText="1"/>
      <protection locked="0"/>
    </xf>
    <xf numFmtId="0" fontId="26" fillId="24" borderId="12" xfId="57" applyFont="1" applyFill="1" applyBorder="1" applyAlignment="1" applyProtection="1">
      <alignment vertical="center" wrapText="1"/>
      <protection/>
    </xf>
    <xf numFmtId="172" fontId="0" fillId="24" borderId="0" xfId="60" applyNumberFormat="1" applyFont="1" applyFill="1">
      <alignment/>
      <protection/>
    </xf>
    <xf numFmtId="0" fontId="26" fillId="24" borderId="0" xfId="57" applyFont="1" applyFill="1" applyBorder="1" applyAlignment="1" applyProtection="1">
      <alignment horizontal="center" vertical="center" wrapText="1"/>
      <protection/>
    </xf>
    <xf numFmtId="0" fontId="26" fillId="24" borderId="0" xfId="57" applyFont="1" applyFill="1" applyBorder="1" applyAlignment="1" applyProtection="1">
      <alignment vertical="center" wrapText="1"/>
      <protection/>
    </xf>
    <xf numFmtId="172" fontId="26" fillId="24" borderId="0" xfId="57" applyNumberFormat="1" applyFont="1" applyFill="1" applyBorder="1" applyAlignment="1" applyProtection="1">
      <alignment vertical="center" wrapText="1"/>
      <protection/>
    </xf>
    <xf numFmtId="3" fontId="0" fillId="24" borderId="0" xfId="60" applyNumberFormat="1" applyFont="1" applyFill="1">
      <alignment/>
      <protection/>
    </xf>
    <xf numFmtId="0" fontId="0" fillId="24" borderId="21" xfId="57" applyFont="1" applyFill="1" applyBorder="1" applyAlignment="1" applyProtection="1">
      <alignment horizontal="left" vertical="center" wrapText="1" indent="1"/>
      <protection/>
    </xf>
    <xf numFmtId="172" fontId="0" fillId="24" borderId="22" xfId="57" applyNumberFormat="1" applyFont="1" applyFill="1" applyBorder="1" applyAlignment="1" applyProtection="1">
      <alignment vertical="center" wrapText="1"/>
      <protection locked="0"/>
    </xf>
    <xf numFmtId="172" fontId="0" fillId="24" borderId="21" xfId="57" applyNumberFormat="1" applyFont="1" applyFill="1" applyBorder="1" applyAlignment="1" applyProtection="1">
      <alignment vertical="center" wrapText="1"/>
      <protection locked="0"/>
    </xf>
    <xf numFmtId="0" fontId="0" fillId="24" borderId="10" xfId="57" applyFont="1" applyFill="1" applyBorder="1" applyAlignment="1" applyProtection="1">
      <alignment horizontal="left" indent="1"/>
      <protection/>
    </xf>
    <xf numFmtId="0" fontId="25" fillId="24" borderId="17" xfId="57" applyFont="1" applyFill="1" applyBorder="1" applyAlignment="1" applyProtection="1">
      <alignment vertical="center" wrapText="1"/>
      <protection/>
    </xf>
    <xf numFmtId="0" fontId="25" fillId="24" borderId="18" xfId="57" applyFont="1" applyFill="1" applyBorder="1" applyAlignment="1" applyProtection="1">
      <alignment vertical="center" wrapText="1"/>
      <protection/>
    </xf>
    <xf numFmtId="0" fontId="0" fillId="24" borderId="20" xfId="57" applyFont="1" applyFill="1" applyBorder="1" applyAlignment="1" applyProtection="1">
      <alignment horizontal="left" vertical="center" wrapText="1" indent="1"/>
      <protection/>
    </xf>
    <xf numFmtId="0" fontId="0" fillId="24" borderId="21" xfId="57" applyFont="1" applyFill="1" applyBorder="1" applyAlignment="1" applyProtection="1">
      <alignment vertical="center" wrapText="1"/>
      <protection/>
    </xf>
    <xf numFmtId="0" fontId="25" fillId="24" borderId="12" xfId="60" applyFont="1" applyFill="1" applyBorder="1">
      <alignment/>
      <protection/>
    </xf>
    <xf numFmtId="172" fontId="25" fillId="24" borderId="12" xfId="60" applyNumberFormat="1" applyFont="1" applyFill="1" applyBorder="1">
      <alignment/>
      <protection/>
    </xf>
    <xf numFmtId="0" fontId="0" fillId="24" borderId="0" xfId="60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 vertical="center" wrapText="1"/>
    </xf>
    <xf numFmtId="3" fontId="0" fillId="0" borderId="2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3" fontId="0" fillId="0" borderId="30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4" fontId="0" fillId="0" borderId="31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5" fillId="0" borderId="32" xfId="0" applyNumberFormat="1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4" fontId="25" fillId="0" borderId="33" xfId="0" applyNumberFormat="1" applyFont="1" applyFill="1" applyBorder="1" applyAlignment="1">
      <alignment vertical="center" wrapText="1"/>
    </xf>
    <xf numFmtId="2" fontId="25" fillId="0" borderId="34" xfId="0" applyNumberFormat="1" applyFont="1" applyBorder="1" applyAlignment="1">
      <alignment vertical="center"/>
    </xf>
    <xf numFmtId="3" fontId="25" fillId="0" borderId="35" xfId="0" applyNumberFormat="1" applyFont="1" applyBorder="1" applyAlignment="1">
      <alignment horizontal="center" vertical="center"/>
    </xf>
    <xf numFmtId="3" fontId="25" fillId="0" borderId="24" xfId="0" applyNumberFormat="1" applyFont="1" applyBorder="1" applyAlignment="1">
      <alignment vertical="center"/>
    </xf>
    <xf numFmtId="4" fontId="25" fillId="0" borderId="0" xfId="0" applyNumberFormat="1" applyFont="1" applyFill="1" applyBorder="1" applyAlignment="1">
      <alignment vertical="center" wrapText="1"/>
    </xf>
    <xf numFmtId="3" fontId="25" fillId="0" borderId="32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2" fontId="25" fillId="0" borderId="36" xfId="0" applyNumberFormat="1" applyFont="1" applyBorder="1" applyAlignment="1">
      <alignment/>
    </xf>
    <xf numFmtId="0" fontId="25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26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174" fontId="25" fillId="0" borderId="0" xfId="0" applyNumberFormat="1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174" fontId="0" fillId="0" borderId="0" xfId="0" applyNumberFormat="1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5" fillId="0" borderId="0" xfId="0" applyNumberFormat="1" applyFont="1" applyFill="1" applyBorder="1" applyAlignment="1">
      <alignment vertical="center"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/>
    </xf>
    <xf numFmtId="0" fontId="32" fillId="0" borderId="2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37" xfId="0" applyFont="1" applyBorder="1" applyAlignment="1">
      <alignment/>
    </xf>
    <xf numFmtId="0" fontId="33" fillId="0" borderId="0" xfId="0" applyFont="1" applyAlignment="1">
      <alignment/>
    </xf>
    <xf numFmtId="172" fontId="33" fillId="0" borderId="0" xfId="58" applyNumberFormat="1" applyFont="1" applyAlignment="1">
      <alignment horizontal="center" vertical="center" wrapText="1"/>
      <protection/>
    </xf>
    <xf numFmtId="172" fontId="33" fillId="0" borderId="0" xfId="58" applyNumberFormat="1" applyFont="1" applyAlignment="1">
      <alignment vertical="center" wrapText="1"/>
      <protection/>
    </xf>
    <xf numFmtId="0" fontId="39" fillId="0" borderId="0" xfId="56" applyFont="1" applyFill="1" applyBorder="1" applyAlignment="1">
      <alignment vertical="center" wrapText="1"/>
      <protection/>
    </xf>
    <xf numFmtId="3" fontId="39" fillId="0" borderId="0" xfId="56" applyNumberFormat="1" applyFont="1" applyFill="1" applyBorder="1" applyAlignment="1">
      <alignment vertical="center" wrapText="1"/>
      <protection/>
    </xf>
    <xf numFmtId="0" fontId="39" fillId="0" borderId="0" xfId="56" applyFont="1" applyFill="1" applyBorder="1" applyAlignment="1">
      <alignment horizontal="right" vertical="center" wrapText="1"/>
      <protection/>
    </xf>
    <xf numFmtId="0" fontId="40" fillId="0" borderId="10" xfId="56" applyFont="1" applyFill="1" applyBorder="1" applyAlignment="1">
      <alignment vertical="center" wrapText="1"/>
      <protection/>
    </xf>
    <xf numFmtId="0" fontId="39" fillId="0" borderId="10" xfId="56" applyFont="1" applyFill="1" applyBorder="1" applyAlignment="1">
      <alignment vertical="center" wrapText="1"/>
      <protection/>
    </xf>
    <xf numFmtId="3" fontId="39" fillId="0" borderId="10" xfId="56" applyNumberFormat="1" applyFont="1" applyFill="1" applyBorder="1" applyAlignment="1">
      <alignment vertical="center" wrapText="1"/>
      <protection/>
    </xf>
    <xf numFmtId="3" fontId="40" fillId="0" borderId="10" xfId="56" applyNumberFormat="1" applyFont="1" applyFill="1" applyBorder="1" applyAlignment="1">
      <alignment vertical="center" wrapText="1"/>
      <protection/>
    </xf>
    <xf numFmtId="0" fontId="40" fillId="0" borderId="0" xfId="56" applyFont="1" applyFill="1" applyBorder="1" applyAlignment="1">
      <alignment vertical="center" wrapText="1"/>
      <protection/>
    </xf>
    <xf numFmtId="3" fontId="40" fillId="0" borderId="0" xfId="56" applyNumberFormat="1" applyFont="1" applyFill="1" applyBorder="1" applyAlignment="1">
      <alignment vertical="center" wrapText="1"/>
      <protection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172" fontId="33" fillId="0" borderId="0" xfId="58" applyNumberFormat="1" applyFont="1" applyAlignment="1">
      <alignment horizontal="left" vertical="center" wrapText="1"/>
      <protection/>
    </xf>
    <xf numFmtId="172" fontId="28" fillId="0" borderId="10" xfId="58" applyNumberFormat="1" applyFont="1" applyBorder="1" applyAlignment="1">
      <alignment horizontal="center" vertical="center" wrapText="1"/>
      <protection/>
    </xf>
    <xf numFmtId="3" fontId="28" fillId="0" borderId="10" xfId="58" applyNumberFormat="1" applyFont="1" applyBorder="1" applyAlignment="1">
      <alignment horizontal="center" vertical="center" wrapText="1"/>
      <protection/>
    </xf>
    <xf numFmtId="172" fontId="33" fillId="24" borderId="10" xfId="58" applyNumberFormat="1" applyFont="1" applyFill="1" applyBorder="1" applyAlignment="1" applyProtection="1">
      <alignment horizontal="left" vertical="center" wrapText="1"/>
      <protection locked="0"/>
    </xf>
    <xf numFmtId="172" fontId="33" fillId="24" borderId="10" xfId="58" applyNumberFormat="1" applyFont="1" applyFill="1" applyBorder="1" applyAlignment="1" applyProtection="1">
      <alignment vertical="center" wrapText="1"/>
      <protection locked="0"/>
    </xf>
    <xf numFmtId="1" fontId="28" fillId="24" borderId="10" xfId="58" applyNumberFormat="1" applyFont="1" applyFill="1" applyBorder="1" applyAlignment="1" applyProtection="1">
      <alignment horizontal="center" vertical="center" wrapText="1"/>
      <protection locked="0"/>
    </xf>
    <xf numFmtId="172" fontId="28" fillId="24" borderId="10" xfId="58" applyNumberFormat="1" applyFont="1" applyFill="1" applyBorder="1" applyAlignment="1" applyProtection="1">
      <alignment vertical="center" wrapText="1"/>
      <protection locked="0"/>
    </xf>
    <xf numFmtId="3" fontId="33" fillId="24" borderId="10" xfId="58" applyNumberFormat="1" applyFont="1" applyFill="1" applyBorder="1">
      <alignment/>
      <protection/>
    </xf>
    <xf numFmtId="0" fontId="33" fillId="24" borderId="0" xfId="0" applyFont="1" applyFill="1" applyAlignment="1">
      <alignment/>
    </xf>
    <xf numFmtId="172" fontId="28" fillId="24" borderId="10" xfId="58" applyNumberFormat="1" applyFont="1" applyFill="1" applyBorder="1" applyAlignment="1">
      <alignment horizontal="left" vertical="center" wrapText="1"/>
      <protection/>
    </xf>
    <xf numFmtId="172" fontId="28" fillId="24" borderId="10" xfId="58" applyNumberFormat="1" applyFont="1" applyFill="1" applyBorder="1" applyAlignment="1">
      <alignment vertical="center" wrapText="1"/>
      <protection/>
    </xf>
    <xf numFmtId="172" fontId="28" fillId="25" borderId="10" xfId="58" applyNumberFormat="1" applyFont="1" applyFill="1" applyBorder="1" applyAlignment="1" applyProtection="1">
      <alignment horizontal="center" vertical="center" wrapText="1"/>
      <protection/>
    </xf>
    <xf numFmtId="2" fontId="28" fillId="0" borderId="10" xfId="58" applyNumberFormat="1" applyFont="1" applyBorder="1" applyAlignment="1" applyProtection="1">
      <alignment vertical="center" wrapText="1"/>
      <protection locked="0"/>
    </xf>
    <xf numFmtId="3" fontId="28" fillId="24" borderId="10" xfId="58" applyNumberFormat="1" applyFont="1" applyFill="1" applyBorder="1">
      <alignment/>
      <protection/>
    </xf>
    <xf numFmtId="172" fontId="28" fillId="24" borderId="0" xfId="58" applyNumberFormat="1" applyFont="1" applyFill="1" applyBorder="1" applyAlignment="1">
      <alignment horizontal="left" vertical="center" wrapText="1"/>
      <protection/>
    </xf>
    <xf numFmtId="172" fontId="28" fillId="24" borderId="0" xfId="58" applyNumberFormat="1" applyFont="1" applyFill="1" applyBorder="1" applyAlignment="1">
      <alignment vertical="center" wrapText="1"/>
      <protection/>
    </xf>
    <xf numFmtId="172" fontId="28" fillId="25" borderId="0" xfId="58" applyNumberFormat="1" applyFont="1" applyFill="1" applyBorder="1" applyAlignment="1" applyProtection="1">
      <alignment horizontal="center" vertical="center" wrapText="1"/>
      <protection/>
    </xf>
    <xf numFmtId="2" fontId="28" fillId="0" borderId="0" xfId="58" applyNumberFormat="1" applyFont="1" applyBorder="1" applyAlignment="1" applyProtection="1">
      <alignment vertical="center" wrapText="1"/>
      <protection locked="0"/>
    </xf>
    <xf numFmtId="3" fontId="28" fillId="24" borderId="0" xfId="58" applyNumberFormat="1" applyFont="1" applyFill="1" applyBorder="1">
      <alignment/>
      <protection/>
    </xf>
    <xf numFmtId="172" fontId="28" fillId="0" borderId="25" xfId="58" applyNumberFormat="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3" fontId="28" fillId="0" borderId="10" xfId="0" applyNumberFormat="1" applyFont="1" applyBorder="1" applyAlignment="1">
      <alignment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10" xfId="0" applyFont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Continuous" vertical="center" wrapText="1"/>
      <protection/>
    </xf>
    <xf numFmtId="0" fontId="38" fillId="0" borderId="10" xfId="0" applyFont="1" applyBorder="1" applyAlignment="1" applyProtection="1">
      <alignment horizontal="center" textRotation="90"/>
      <protection/>
    </xf>
    <xf numFmtId="3" fontId="44" fillId="0" borderId="10" xfId="0" applyNumberFormat="1" applyFont="1" applyBorder="1" applyAlignment="1" applyProtection="1">
      <alignment horizontal="center" vertical="center" wrapText="1"/>
      <protection/>
    </xf>
    <xf numFmtId="3" fontId="44" fillId="0" borderId="10" xfId="0" applyNumberFormat="1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Continuous" vertical="center" wrapText="1"/>
      <protection/>
    </xf>
    <xf numFmtId="0" fontId="29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Continuous" vertical="center" wrapText="1"/>
    </xf>
    <xf numFmtId="0" fontId="45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Continuous" vertical="center"/>
    </xf>
    <xf numFmtId="0" fontId="30" fillId="0" borderId="0" xfId="0" applyFont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 applyProtection="1">
      <alignment horizontal="center" vertical="center"/>
      <protection/>
    </xf>
    <xf numFmtId="3" fontId="30" fillId="0" borderId="10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175" fontId="33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77" fontId="0" fillId="0" borderId="0" xfId="0" applyNumberFormat="1" applyFont="1" applyAlignment="1">
      <alignment/>
    </xf>
    <xf numFmtId="172" fontId="0" fillId="0" borderId="0" xfId="58" applyNumberFormat="1" applyFont="1" applyAlignment="1">
      <alignment horizontal="center" vertical="center" wrapText="1"/>
      <protection/>
    </xf>
    <xf numFmtId="172" fontId="0" fillId="0" borderId="0" xfId="58" applyNumberFormat="1" applyFont="1" applyAlignment="1">
      <alignment vertical="center" wrapText="1"/>
      <protection/>
    </xf>
    <xf numFmtId="177" fontId="0" fillId="0" borderId="0" xfId="58" applyNumberFormat="1" applyFont="1" applyAlignment="1">
      <alignment horizontal="center" vertical="center" wrapText="1"/>
      <protection/>
    </xf>
    <xf numFmtId="172" fontId="0" fillId="0" borderId="0" xfId="58" applyNumberFormat="1" applyFont="1" applyAlignment="1">
      <alignment horizontal="right" vertical="center" wrapText="1"/>
      <protection/>
    </xf>
    <xf numFmtId="172" fontId="0" fillId="0" borderId="25" xfId="58" applyNumberFormat="1" applyFont="1" applyBorder="1" applyAlignment="1">
      <alignment horizontal="center" vertical="center" wrapText="1"/>
      <protection/>
    </xf>
    <xf numFmtId="177" fontId="0" fillId="0" borderId="25" xfId="58" applyNumberFormat="1" applyFont="1" applyBorder="1" applyAlignment="1">
      <alignment horizontal="center" vertical="center" wrapText="1"/>
      <protection/>
    </xf>
    <xf numFmtId="172" fontId="0" fillId="0" borderId="24" xfId="58" applyNumberFormat="1" applyFont="1" applyBorder="1" applyAlignment="1">
      <alignment horizontal="center" vertical="center" wrapText="1"/>
      <protection/>
    </xf>
    <xf numFmtId="177" fontId="0" fillId="0" borderId="24" xfId="58" applyNumberFormat="1" applyFont="1" applyBorder="1" applyAlignment="1">
      <alignment horizontal="center" vertical="center" wrapText="1"/>
      <protection/>
    </xf>
    <xf numFmtId="172" fontId="0" fillId="0" borderId="17" xfId="58" applyNumberFormat="1" applyFont="1" applyBorder="1" applyAlignment="1">
      <alignment horizontal="center" vertical="center" wrapText="1"/>
      <protection/>
    </xf>
    <xf numFmtId="177" fontId="0" fillId="0" borderId="17" xfId="58" applyNumberFormat="1" applyFont="1" applyBorder="1" applyAlignment="1">
      <alignment horizontal="center" vertical="center" wrapText="1"/>
      <protection/>
    </xf>
    <xf numFmtId="1" fontId="0" fillId="0" borderId="17" xfId="58" applyNumberFormat="1" applyFont="1" applyBorder="1" applyAlignment="1">
      <alignment horizontal="center" vertical="center" wrapText="1"/>
      <protection/>
    </xf>
    <xf numFmtId="1" fontId="0" fillId="0" borderId="26" xfId="58" applyNumberFormat="1" applyFont="1" applyBorder="1" applyAlignment="1">
      <alignment horizontal="center" vertical="center" wrapText="1"/>
      <protection/>
    </xf>
    <xf numFmtId="172" fontId="0" fillId="0" borderId="24" xfId="58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172" fontId="0" fillId="0" borderId="23" xfId="58" applyNumberFormat="1" applyFont="1" applyBorder="1" applyAlignment="1">
      <alignment vertical="center" wrapText="1"/>
      <protection/>
    </xf>
    <xf numFmtId="0" fontId="0" fillId="0" borderId="24" xfId="0" applyFont="1" applyBorder="1" applyAlignment="1">
      <alignment/>
    </xf>
    <xf numFmtId="172" fontId="0" fillId="0" borderId="10" xfId="58" applyNumberFormat="1" applyFont="1" applyBorder="1" applyAlignment="1">
      <alignment horizontal="left" vertical="center" wrapText="1"/>
      <protection/>
    </xf>
    <xf numFmtId="172" fontId="0" fillId="0" borderId="10" xfId="58" applyNumberFormat="1" applyFont="1" applyBorder="1" applyAlignment="1">
      <alignment vertical="center" wrapText="1"/>
      <protection/>
    </xf>
    <xf numFmtId="177" fontId="0" fillId="0" borderId="10" xfId="58" applyNumberFormat="1" applyFont="1" applyBorder="1" applyAlignment="1">
      <alignment horizontal="center" vertical="center" wrapText="1"/>
      <protection/>
    </xf>
    <xf numFmtId="172" fontId="0" fillId="0" borderId="16" xfId="58" applyNumberFormat="1" applyFont="1" applyBorder="1" applyAlignment="1">
      <alignment vertical="center" wrapText="1"/>
      <protection/>
    </xf>
    <xf numFmtId="172" fontId="25" fillId="0" borderId="10" xfId="58" applyNumberFormat="1" applyFont="1" applyBorder="1" applyAlignment="1">
      <alignment horizontal="left" vertical="center" wrapText="1"/>
      <protection/>
    </xf>
    <xf numFmtId="172" fontId="25" fillId="0" borderId="10" xfId="58" applyNumberFormat="1" applyFont="1" applyBorder="1" applyAlignment="1">
      <alignment vertical="center" wrapText="1"/>
      <protection/>
    </xf>
    <xf numFmtId="177" fontId="25" fillId="0" borderId="10" xfId="58" applyNumberFormat="1" applyFont="1" applyBorder="1" applyAlignment="1">
      <alignment vertical="center" wrapText="1"/>
      <protection/>
    </xf>
    <xf numFmtId="172" fontId="0" fillId="0" borderId="37" xfId="58" applyNumberFormat="1" applyFont="1" applyBorder="1" applyAlignment="1">
      <alignment vertical="center" wrapText="1"/>
      <protection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38" xfId="0" applyNumberFormat="1" applyFont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3" fontId="25" fillId="0" borderId="42" xfId="0" applyNumberFormat="1" applyFont="1" applyFill="1" applyBorder="1" applyAlignment="1">
      <alignment vertical="center" wrapText="1"/>
    </xf>
    <xf numFmtId="3" fontId="25" fillId="0" borderId="20" xfId="0" applyNumberFormat="1" applyFont="1" applyFill="1" applyBorder="1" applyAlignment="1">
      <alignment vertical="center" wrapText="1"/>
    </xf>
    <xf numFmtId="172" fontId="0" fillId="0" borderId="24" xfId="58" applyNumberFormat="1" applyFont="1" applyBorder="1" applyAlignment="1">
      <alignment horizontal="left" vertical="center" wrapText="1"/>
      <protection/>
    </xf>
    <xf numFmtId="0" fontId="39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25" fillId="0" borderId="0" xfId="58" applyNumberFormat="1" applyFont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24" borderId="0" xfId="60" applyFont="1" applyFill="1" applyAlignment="1">
      <alignment horizontal="center"/>
      <protection/>
    </xf>
    <xf numFmtId="172" fontId="26" fillId="24" borderId="11" xfId="57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182" fontId="25" fillId="0" borderId="10" xfId="0" applyNumberFormat="1" applyFont="1" applyFill="1" applyBorder="1" applyAlignment="1" applyProtection="1">
      <alignment horizontal="right" vertical="center"/>
      <protection/>
    </xf>
    <xf numFmtId="3" fontId="39" fillId="0" borderId="0" xfId="56" applyNumberFormat="1" applyFont="1" applyFill="1" applyBorder="1" applyAlignment="1">
      <alignment horizontal="center" vertical="center" wrapText="1"/>
      <protection/>
    </xf>
    <xf numFmtId="0" fontId="39" fillId="0" borderId="10" xfId="56" applyFont="1" applyFill="1" applyBorder="1" applyAlignment="1">
      <alignment horizontal="center" vertical="center" wrapText="1"/>
      <protection/>
    </xf>
    <xf numFmtId="3" fontId="39" fillId="0" borderId="10" xfId="56" applyNumberFormat="1" applyFont="1" applyFill="1" applyBorder="1" applyAlignment="1">
      <alignment horizontal="center" vertical="center" wrapText="1"/>
      <protection/>
    </xf>
    <xf numFmtId="172" fontId="33" fillId="0" borderId="10" xfId="58" applyNumberFormat="1" applyFont="1" applyBorder="1" applyAlignment="1">
      <alignment horizontal="center" vertical="center" wrapText="1"/>
      <protection/>
    </xf>
    <xf numFmtId="4" fontId="39" fillId="0" borderId="10" xfId="56" applyNumberFormat="1" applyFont="1" applyFill="1" applyBorder="1" applyAlignment="1">
      <alignment vertical="center" wrapText="1"/>
      <protection/>
    </xf>
    <xf numFmtId="172" fontId="0" fillId="0" borderId="16" xfId="57" applyNumberFormat="1" applyFont="1" applyFill="1" applyBorder="1" applyAlignment="1" applyProtection="1">
      <alignment vertical="center" wrapText="1"/>
      <protection locked="0"/>
    </xf>
    <xf numFmtId="172" fontId="0" fillId="0" borderId="10" xfId="57" applyNumberFormat="1" applyFont="1" applyFill="1" applyBorder="1" applyAlignment="1" applyProtection="1">
      <alignment vertical="center" wrapText="1"/>
      <protection locked="0"/>
    </xf>
    <xf numFmtId="172" fontId="0" fillId="0" borderId="27" xfId="57" applyNumberFormat="1" applyFont="1" applyFill="1" applyBorder="1" applyAlignment="1" applyProtection="1">
      <alignment vertical="center" wrapText="1"/>
      <protection locked="0"/>
    </xf>
    <xf numFmtId="172" fontId="0" fillId="0" borderId="18" xfId="57" applyNumberFormat="1" applyFont="1" applyFill="1" applyBorder="1" applyAlignment="1" applyProtection="1">
      <alignment vertical="center" wrapText="1"/>
      <protection locked="0"/>
    </xf>
    <xf numFmtId="3" fontId="0" fillId="0" borderId="18" xfId="60" applyNumberFormat="1" applyFont="1" applyFill="1" applyBorder="1">
      <alignment/>
      <protection/>
    </xf>
    <xf numFmtId="3" fontId="0" fillId="0" borderId="14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 wrapText="1"/>
    </xf>
    <xf numFmtId="4" fontId="0" fillId="0" borderId="44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35" fillId="0" borderId="51" xfId="0" applyFont="1" applyBorder="1" applyAlignment="1">
      <alignment horizontal="center" vertical="center"/>
    </xf>
    <xf numFmtId="0" fontId="53" fillId="0" borderId="48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37" fillId="0" borderId="53" xfId="0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37" fillId="0" borderId="51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3" fontId="26" fillId="0" borderId="34" xfId="0" applyNumberFormat="1" applyFont="1" applyBorder="1" applyAlignment="1">
      <alignment vertic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1" borderId="37" xfId="0" applyFont="1" applyFill="1" applyBorder="1" applyAlignment="1">
      <alignment/>
    </xf>
    <xf numFmtId="0" fontId="27" fillId="1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26" borderId="37" xfId="0" applyNumberFormat="1" applyFill="1" applyBorder="1" applyAlignment="1">
      <alignment horizontal="right"/>
    </xf>
    <xf numFmtId="3" fontId="0" fillId="26" borderId="10" xfId="0" applyNumberFormat="1" applyFill="1" applyBorder="1" applyAlignment="1">
      <alignment horizontal="right"/>
    </xf>
    <xf numFmtId="3" fontId="0" fillId="1" borderId="10" xfId="0" applyNumberFormat="1" applyFont="1" applyFill="1" applyBorder="1" applyAlignment="1">
      <alignment/>
    </xf>
    <xf numFmtId="3" fontId="0" fillId="1" borderId="10" xfId="0" applyNumberFormat="1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54" fillId="26" borderId="37" xfId="0" applyNumberFormat="1" applyFont="1" applyFill="1" applyBorder="1" applyAlignment="1">
      <alignment/>
    </xf>
    <xf numFmtId="3" fontId="54" fillId="27" borderId="10" xfId="0" applyNumberFormat="1" applyFont="1" applyFill="1" applyBorder="1" applyAlignment="1">
      <alignment/>
    </xf>
    <xf numFmtId="3" fontId="0" fillId="27" borderId="10" xfId="0" applyNumberFormat="1" applyFill="1" applyBorder="1" applyAlignment="1">
      <alignment/>
    </xf>
    <xf numFmtId="3" fontId="0" fillId="28" borderId="10" xfId="0" applyNumberFormat="1" applyFill="1" applyBorder="1" applyAlignment="1">
      <alignment/>
    </xf>
    <xf numFmtId="3" fontId="0" fillId="26" borderId="37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0" fontId="54" fillId="29" borderId="0" xfId="0" applyFont="1" applyFill="1" applyAlignment="1">
      <alignment/>
    </xf>
    <xf numFmtId="3" fontId="0" fillId="29" borderId="0" xfId="0" applyNumberFormat="1" applyFill="1" applyAlignment="1">
      <alignment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3" fontId="0" fillId="27" borderId="10" xfId="0" applyNumberFormat="1" applyFill="1" applyBorder="1" applyAlignment="1">
      <alignment vertical="center"/>
    </xf>
    <xf numFmtId="3" fontId="0" fillId="1" borderId="10" xfId="0" applyNumberFormat="1" applyFill="1" applyBorder="1" applyAlignment="1">
      <alignment vertical="center"/>
    </xf>
    <xf numFmtId="0" fontId="26" fillId="0" borderId="10" xfId="0" applyFont="1" applyBorder="1" applyAlignment="1">
      <alignment wrapText="1"/>
    </xf>
    <xf numFmtId="3" fontId="55" fillId="0" borderId="10" xfId="0" applyNumberFormat="1" applyFont="1" applyBorder="1" applyAlignment="1">
      <alignment vertical="center"/>
    </xf>
    <xf numFmtId="0" fontId="55" fillId="0" borderId="0" xfId="0" applyFont="1" applyAlignment="1">
      <alignment/>
    </xf>
    <xf numFmtId="0" fontId="0" fillId="0" borderId="16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0" fillId="0" borderId="10" xfId="61" applyFont="1" applyBorder="1" applyAlignment="1">
      <alignment horizontal="left" vertical="center" wrapText="1"/>
      <protection/>
    </xf>
    <xf numFmtId="174" fontId="0" fillId="0" borderId="0" xfId="0" applyNumberFormat="1" applyFont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0" fontId="0" fillId="0" borderId="0" xfId="61" applyFont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 vertical="center"/>
    </xf>
    <xf numFmtId="172" fontId="20" fillId="0" borderId="0" xfId="60" applyNumberFormat="1">
      <alignment/>
      <protection/>
    </xf>
    <xf numFmtId="3" fontId="32" fillId="0" borderId="55" xfId="0" applyNumberFormat="1" applyFont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 wrapText="1"/>
    </xf>
    <xf numFmtId="3" fontId="32" fillId="0" borderId="36" xfId="0" applyNumberFormat="1" applyFont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3" fontId="32" fillId="0" borderId="36" xfId="0" applyNumberFormat="1" applyFont="1" applyFill="1" applyBorder="1" applyAlignment="1">
      <alignment horizontal="center" vertical="center" wrapText="1"/>
    </xf>
    <xf numFmtId="4" fontId="25" fillId="0" borderId="56" xfId="0" applyNumberFormat="1" applyFont="1" applyBorder="1" applyAlignment="1">
      <alignment vertical="center" wrapText="1"/>
    </xf>
    <xf numFmtId="3" fontId="25" fillId="0" borderId="19" xfId="0" applyNumberFormat="1" applyFont="1" applyFill="1" applyBorder="1" applyAlignment="1">
      <alignment vertical="center" wrapText="1"/>
    </xf>
    <xf numFmtId="3" fontId="0" fillId="0" borderId="38" xfId="0" applyNumberFormat="1" applyFont="1" applyFill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2" fontId="0" fillId="0" borderId="57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0" xfId="0" applyNumberForma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27" xfId="0" applyNumberFormat="1" applyBorder="1" applyAlignment="1">
      <alignment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25" fillId="0" borderId="46" xfId="0" applyNumberFormat="1" applyFont="1" applyFill="1" applyBorder="1" applyAlignment="1">
      <alignment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57" xfId="0" applyBorder="1" applyAlignment="1">
      <alignment/>
    </xf>
    <xf numFmtId="0" fontId="25" fillId="0" borderId="32" xfId="0" applyFont="1" applyBorder="1" applyAlignment="1">
      <alignment vertical="center"/>
    </xf>
    <xf numFmtId="4" fontId="25" fillId="0" borderId="59" xfId="0" applyNumberFormat="1" applyFont="1" applyFill="1" applyBorder="1" applyAlignment="1">
      <alignment vertical="center" wrapText="1"/>
    </xf>
    <xf numFmtId="2" fontId="25" fillId="0" borderId="34" xfId="0" applyNumberFormat="1" applyFont="1" applyBorder="1" applyAlignment="1">
      <alignment/>
    </xf>
    <xf numFmtId="0" fontId="28" fillId="0" borderId="17" xfId="0" applyFont="1" applyBorder="1" applyAlignment="1">
      <alignment wrapText="1"/>
    </xf>
    <xf numFmtId="4" fontId="40" fillId="0" borderId="10" xfId="56" applyNumberFormat="1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25" fillId="0" borderId="10" xfId="0" applyFont="1" applyBorder="1" applyAlignment="1">
      <alignment vertical="center" wrapText="1"/>
    </xf>
    <xf numFmtId="0" fontId="1" fillId="0" borderId="10" xfId="58" applyBorder="1">
      <alignment/>
      <protection/>
    </xf>
    <xf numFmtId="49" fontId="14" fillId="0" borderId="10" xfId="58" applyNumberFormat="1" applyFont="1" applyBorder="1" applyAlignment="1">
      <alignment horizontal="left" wrapText="1"/>
      <protection/>
    </xf>
    <xf numFmtId="0" fontId="14" fillId="0" borderId="10" xfId="58" applyFont="1" applyBorder="1">
      <alignment/>
      <protection/>
    </xf>
    <xf numFmtId="0" fontId="14" fillId="0" borderId="10" xfId="58" applyFont="1" applyBorder="1" applyAlignment="1">
      <alignment horizontal="left"/>
      <protection/>
    </xf>
    <xf numFmtId="0" fontId="19" fillId="0" borderId="10" xfId="58" applyFont="1" applyBorder="1" applyAlignment="1">
      <alignment vertical="center" wrapText="1"/>
      <protection/>
    </xf>
    <xf numFmtId="0" fontId="14" fillId="0" borderId="10" xfId="58" applyFont="1" applyFill="1" applyBorder="1">
      <alignment/>
      <protection/>
    </xf>
    <xf numFmtId="0" fontId="1" fillId="0" borderId="10" xfId="58" applyFont="1" applyBorder="1" applyAlignment="1">
      <alignment horizontal="left"/>
      <protection/>
    </xf>
    <xf numFmtId="0" fontId="1" fillId="0" borderId="10" xfId="58" applyFill="1" applyBorder="1">
      <alignment/>
      <protection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49" fontId="14" fillId="0" borderId="10" xfId="58" applyNumberFormat="1" applyFont="1" applyBorder="1" applyAlignment="1">
      <alignment horizontal="left"/>
      <protection/>
    </xf>
    <xf numFmtId="3" fontId="0" fillId="0" borderId="0" xfId="0" applyNumberFormat="1" applyBorder="1" applyAlignment="1">
      <alignment vertical="center"/>
    </xf>
    <xf numFmtId="0" fontId="1" fillId="0" borderId="10" xfId="58" applyFont="1" applyBorder="1">
      <alignment/>
      <protection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29" fillId="0" borderId="29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/>
    </xf>
    <xf numFmtId="3" fontId="29" fillId="0" borderId="16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2" fontId="0" fillId="0" borderId="61" xfId="0" applyNumberFormat="1" applyBorder="1" applyAlignment="1">
      <alignment/>
    </xf>
    <xf numFmtId="0" fontId="0" fillId="0" borderId="37" xfId="0" applyFont="1" applyBorder="1" applyAlignment="1">
      <alignment vertical="center"/>
    </xf>
    <xf numFmtId="3" fontId="0" fillId="0" borderId="18" xfId="0" applyNumberFormat="1" applyBorder="1" applyAlignment="1">
      <alignment/>
    </xf>
    <xf numFmtId="3" fontId="0" fillId="24" borderId="25" xfId="57" applyNumberFormat="1" applyFont="1" applyFill="1" applyBorder="1" applyAlignment="1" applyProtection="1">
      <alignment vertical="center" wrapText="1"/>
      <protection locked="0"/>
    </xf>
    <xf numFmtId="3" fontId="0" fillId="24" borderId="17" xfId="57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right"/>
    </xf>
    <xf numFmtId="3" fontId="39" fillId="0" borderId="0" xfId="56" applyNumberFormat="1" applyFont="1" applyFill="1" applyBorder="1" applyAlignment="1">
      <alignment horizontal="right" vertical="center" wrapText="1"/>
      <protection/>
    </xf>
    <xf numFmtId="3" fontId="0" fillId="24" borderId="16" xfId="57" applyNumberFormat="1" applyFont="1" applyFill="1" applyBorder="1" applyAlignment="1" applyProtection="1">
      <alignment vertical="center" wrapText="1"/>
      <protection locked="0"/>
    </xf>
    <xf numFmtId="3" fontId="0" fillId="24" borderId="10" xfId="57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left" vertical="center" wrapText="1" indent="2"/>
    </xf>
    <xf numFmtId="3" fontId="25" fillId="0" borderId="10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25" fillId="0" borderId="17" xfId="0" applyNumberFormat="1" applyFont="1" applyFill="1" applyBorder="1" applyAlignment="1">
      <alignment horizontal="right" vertical="center"/>
    </xf>
    <xf numFmtId="3" fontId="25" fillId="0" borderId="17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left" vertical="center"/>
    </xf>
    <xf numFmtId="3" fontId="57" fillId="0" borderId="0" xfId="0" applyNumberFormat="1" applyFont="1" applyBorder="1" applyAlignment="1">
      <alignment horizontal="left" vertical="center"/>
    </xf>
    <xf numFmtId="3" fontId="29" fillId="0" borderId="24" xfId="0" applyNumberFormat="1" applyFont="1" applyBorder="1" applyAlignment="1">
      <alignment vertical="center"/>
    </xf>
    <xf numFmtId="3" fontId="29" fillId="0" borderId="49" xfId="0" applyNumberFormat="1" applyFont="1" applyBorder="1" applyAlignment="1">
      <alignment vertical="center"/>
    </xf>
    <xf numFmtId="3" fontId="0" fillId="0" borderId="41" xfId="0" applyNumberForma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8" fillId="0" borderId="25" xfId="0" applyFont="1" applyBorder="1" applyAlignment="1">
      <alignment horizontal="center" vertical="center"/>
    </xf>
    <xf numFmtId="172" fontId="33" fillId="24" borderId="10" xfId="58" applyNumberFormat="1" applyFont="1" applyFill="1" applyBorder="1" applyAlignment="1">
      <alignment horizontal="left" vertical="center" wrapText="1"/>
      <protection/>
    </xf>
    <xf numFmtId="172" fontId="33" fillId="24" borderId="10" xfId="58" applyNumberFormat="1" applyFont="1" applyFill="1" applyBorder="1" applyAlignment="1">
      <alignment vertical="center" wrapText="1"/>
      <protection/>
    </xf>
    <xf numFmtId="172" fontId="33" fillId="25" borderId="10" xfId="58" applyNumberFormat="1" applyFont="1" applyFill="1" applyBorder="1" applyAlignment="1" applyProtection="1">
      <alignment horizontal="center" vertical="center" wrapText="1"/>
      <protection/>
    </xf>
    <xf numFmtId="3" fontId="33" fillId="24" borderId="10" xfId="58" applyNumberFormat="1" applyFont="1" applyFill="1" applyBorder="1" applyAlignment="1">
      <alignment vertical="center" wrapText="1"/>
      <protection/>
    </xf>
    <xf numFmtId="3" fontId="33" fillId="24" borderId="10" xfId="58" applyNumberFormat="1" applyFont="1" applyFill="1" applyBorder="1" applyAlignment="1" applyProtection="1">
      <alignment vertical="center" wrapText="1"/>
      <protection locked="0"/>
    </xf>
    <xf numFmtId="3" fontId="33" fillId="0" borderId="10" xfId="58" applyNumberFormat="1" applyFont="1" applyBorder="1" applyAlignment="1" applyProtection="1">
      <alignment vertical="center" wrapText="1"/>
      <protection locked="0"/>
    </xf>
    <xf numFmtId="3" fontId="28" fillId="24" borderId="10" xfId="58" applyNumberFormat="1" applyFont="1" applyFill="1" applyBorder="1" applyAlignment="1">
      <alignment vertical="center" wrapText="1"/>
      <protection/>
    </xf>
    <xf numFmtId="3" fontId="28" fillId="0" borderId="10" xfId="58" applyNumberFormat="1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/>
    </xf>
    <xf numFmtId="3" fontId="25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58" applyBorder="1">
      <alignment/>
      <protection/>
    </xf>
    <xf numFmtId="0" fontId="27" fillId="24" borderId="32" xfId="57" applyFont="1" applyFill="1" applyBorder="1" applyAlignment="1" applyProtection="1">
      <alignment horizontal="center" vertical="center" wrapText="1"/>
      <protection/>
    </xf>
    <xf numFmtId="0" fontId="28" fillId="24" borderId="32" xfId="57" applyFont="1" applyFill="1" applyBorder="1" applyAlignment="1" applyProtection="1">
      <alignment horizontal="center" vertical="center" wrapText="1"/>
      <protection/>
    </xf>
    <xf numFmtId="0" fontId="25" fillId="24" borderId="58" xfId="57" applyFont="1" applyFill="1" applyBorder="1" applyAlignment="1" applyProtection="1">
      <alignment horizontal="center" vertical="center" wrapText="1"/>
      <protection/>
    </xf>
    <xf numFmtId="0" fontId="25" fillId="24" borderId="32" xfId="57" applyFont="1" applyFill="1" applyBorder="1" applyAlignment="1" applyProtection="1">
      <alignment horizontal="center" vertical="center" wrapText="1"/>
      <protection/>
    </xf>
    <xf numFmtId="0" fontId="0" fillId="24" borderId="29" xfId="57" applyFont="1" applyFill="1" applyBorder="1" applyAlignment="1" applyProtection="1">
      <alignment horizontal="center" vertical="center" wrapText="1"/>
      <protection/>
    </xf>
    <xf numFmtId="0" fontId="0" fillId="24" borderId="42" xfId="57" applyFont="1" applyFill="1" applyBorder="1" applyAlignment="1" applyProtection="1">
      <alignment horizontal="center" vertical="center" wrapText="1"/>
      <protection/>
    </xf>
    <xf numFmtId="0" fontId="0" fillId="24" borderId="32" xfId="57" applyFont="1" applyFill="1" applyBorder="1" applyAlignment="1" applyProtection="1">
      <alignment horizontal="center" vertical="center" wrapText="1"/>
      <protection/>
    </xf>
    <xf numFmtId="0" fontId="25" fillId="24" borderId="38" xfId="57" applyFont="1" applyFill="1" applyBorder="1" applyAlignment="1" applyProtection="1">
      <alignment horizontal="center" vertical="center" wrapText="1"/>
      <protection/>
    </xf>
    <xf numFmtId="0" fontId="25" fillId="24" borderId="35" xfId="57" applyFont="1" applyFill="1" applyBorder="1" applyAlignment="1" applyProtection="1">
      <alignment horizontal="center" vertical="center" wrapText="1"/>
      <protection/>
    </xf>
    <xf numFmtId="0" fontId="0" fillId="24" borderId="35" xfId="57" applyFont="1" applyFill="1" applyBorder="1" applyAlignment="1" applyProtection="1">
      <alignment horizontal="center" vertical="center" wrapText="1"/>
      <protection/>
    </xf>
    <xf numFmtId="0" fontId="0" fillId="24" borderId="30" xfId="57" applyFont="1" applyFill="1" applyBorder="1" applyAlignment="1" applyProtection="1">
      <alignment horizontal="center" vertical="center" wrapText="1"/>
      <protection/>
    </xf>
    <xf numFmtId="0" fontId="0" fillId="24" borderId="55" xfId="57" applyFont="1" applyFill="1" applyBorder="1" applyAlignment="1" applyProtection="1">
      <alignment horizontal="center" vertical="center" wrapText="1"/>
      <protection/>
    </xf>
    <xf numFmtId="0" fontId="25" fillId="24" borderId="30" xfId="57" applyFont="1" applyFill="1" applyBorder="1" applyAlignment="1" applyProtection="1">
      <alignment horizontal="center" vertical="center" wrapText="1"/>
      <protection/>
    </xf>
    <xf numFmtId="0" fontId="29" fillId="24" borderId="30" xfId="57" applyFont="1" applyFill="1" applyBorder="1" applyAlignment="1" applyProtection="1">
      <alignment horizontal="center" vertical="center" wrapText="1"/>
      <protection/>
    </xf>
    <xf numFmtId="0" fontId="29" fillId="24" borderId="55" xfId="57" applyFont="1" applyFill="1" applyBorder="1" applyAlignment="1" applyProtection="1">
      <alignment horizontal="center" vertical="center" wrapText="1"/>
      <protection/>
    </xf>
    <xf numFmtId="0" fontId="29" fillId="24" borderId="32" xfId="57" applyFont="1" applyFill="1" applyBorder="1" applyAlignment="1" applyProtection="1">
      <alignment horizontal="center" vertical="center" wrapText="1"/>
      <protection/>
    </xf>
    <xf numFmtId="0" fontId="29" fillId="24" borderId="60" xfId="57" applyFont="1" applyFill="1" applyBorder="1" applyAlignment="1" applyProtection="1">
      <alignment horizontal="center" vertical="center" wrapText="1"/>
      <protection/>
    </xf>
    <xf numFmtId="0" fontId="30" fillId="24" borderId="42" xfId="57" applyFont="1" applyFill="1" applyBorder="1" applyAlignment="1" applyProtection="1">
      <alignment horizontal="center" vertical="center" wrapText="1"/>
      <protection/>
    </xf>
    <xf numFmtId="0" fontId="29" fillId="24" borderId="35" xfId="57" applyFont="1" applyFill="1" applyBorder="1" applyAlignment="1" applyProtection="1">
      <alignment horizontal="center" vertical="center" wrapText="1"/>
      <protection/>
    </xf>
    <xf numFmtId="0" fontId="30" fillId="24" borderId="58" xfId="57" applyFont="1" applyFill="1" applyBorder="1" applyAlignment="1" applyProtection="1">
      <alignment horizontal="center" vertical="center" wrapText="1"/>
      <protection/>
    </xf>
    <xf numFmtId="0" fontId="27" fillId="24" borderId="34" xfId="60" applyFont="1" applyFill="1" applyBorder="1" applyAlignment="1">
      <alignment horizontal="center" vertical="center" wrapText="1"/>
      <protection/>
    </xf>
    <xf numFmtId="0" fontId="28" fillId="24" borderId="57" xfId="60" applyFont="1" applyFill="1" applyBorder="1" applyAlignment="1">
      <alignment horizontal="center" vertical="center"/>
      <protection/>
    </xf>
    <xf numFmtId="0" fontId="0" fillId="24" borderId="34" xfId="60" applyFont="1" applyFill="1" applyBorder="1" applyAlignment="1">
      <alignment horizontal="center" vertical="center"/>
      <protection/>
    </xf>
    <xf numFmtId="2" fontId="25" fillId="24" borderId="34" xfId="60" applyNumberFormat="1" applyFont="1" applyFill="1" applyBorder="1" applyAlignment="1">
      <alignment horizontal="center" vertical="center"/>
      <protection/>
    </xf>
    <xf numFmtId="2" fontId="0" fillId="24" borderId="40" xfId="60" applyNumberFormat="1" applyFont="1" applyFill="1" applyBorder="1" applyAlignment="1">
      <alignment horizontal="center" vertical="center"/>
      <protection/>
    </xf>
    <xf numFmtId="2" fontId="0" fillId="24" borderId="34" xfId="60" applyNumberFormat="1" applyFont="1" applyFill="1" applyBorder="1" applyAlignment="1">
      <alignment horizontal="center" vertical="center"/>
      <protection/>
    </xf>
    <xf numFmtId="2" fontId="25" fillId="24" borderId="40" xfId="60" applyNumberFormat="1" applyFont="1" applyFill="1" applyBorder="1" applyAlignment="1">
      <alignment horizontal="center" vertical="center"/>
      <protection/>
    </xf>
    <xf numFmtId="2" fontId="0" fillId="24" borderId="44" xfId="60" applyNumberFormat="1" applyFont="1" applyFill="1" applyBorder="1" applyAlignment="1">
      <alignment horizontal="center" vertical="center"/>
      <protection/>
    </xf>
    <xf numFmtId="2" fontId="25" fillId="24" borderId="41" xfId="60" applyNumberFormat="1" applyFont="1" applyFill="1" applyBorder="1" applyAlignment="1">
      <alignment horizontal="center" vertical="center"/>
      <protection/>
    </xf>
    <xf numFmtId="2" fontId="0" fillId="24" borderId="39" xfId="60" applyNumberFormat="1" applyFont="1" applyFill="1" applyBorder="1" applyAlignment="1">
      <alignment horizontal="center" vertical="center"/>
      <protection/>
    </xf>
    <xf numFmtId="2" fontId="0" fillId="24" borderId="41" xfId="60" applyNumberFormat="1" applyFont="1" applyFill="1" applyBorder="1" applyAlignment="1">
      <alignment horizontal="center" vertical="center"/>
      <protection/>
    </xf>
    <xf numFmtId="2" fontId="0" fillId="24" borderId="57" xfId="60" applyNumberFormat="1" applyFont="1" applyFill="1" applyBorder="1" applyAlignment="1">
      <alignment horizontal="center" vertical="center"/>
      <protection/>
    </xf>
    <xf numFmtId="2" fontId="25" fillId="24" borderId="34" xfId="57" applyNumberFormat="1" applyFont="1" applyFill="1" applyBorder="1" applyAlignment="1" applyProtection="1">
      <alignment horizontal="center" vertical="center" wrapText="1"/>
      <protection/>
    </xf>
    <xf numFmtId="0" fontId="0" fillId="24" borderId="38" xfId="57" applyFont="1" applyFill="1" applyBorder="1" applyAlignment="1" applyProtection="1">
      <alignment horizontal="center" vertical="center" wrapText="1"/>
      <protection/>
    </xf>
    <xf numFmtId="0" fontId="25" fillId="24" borderId="32" xfId="57" applyFont="1" applyFill="1" applyBorder="1" applyAlignment="1">
      <alignment horizontal="center"/>
      <protection/>
    </xf>
    <xf numFmtId="0" fontId="0" fillId="24" borderId="32" xfId="60" applyFont="1" applyFill="1" applyBorder="1" applyAlignment="1">
      <alignment horizontal="center"/>
      <protection/>
    </xf>
    <xf numFmtId="2" fontId="0" fillId="24" borderId="36" xfId="60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3" fontId="0" fillId="0" borderId="44" xfId="0" applyNumberForma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3" fontId="0" fillId="24" borderId="17" xfId="60" applyNumberFormat="1" applyFont="1" applyFill="1" applyBorder="1" applyAlignment="1">
      <alignment vertical="center"/>
      <protection/>
    </xf>
    <xf numFmtId="1" fontId="0" fillId="24" borderId="27" xfId="57" applyNumberFormat="1" applyFont="1" applyFill="1" applyBorder="1" applyAlignment="1" applyProtection="1">
      <alignment vertical="center" wrapText="1"/>
      <protection locked="0"/>
    </xf>
    <xf numFmtId="1" fontId="0" fillId="24" borderId="26" xfId="57" applyNumberFormat="1" applyFont="1" applyFill="1" applyBorder="1" applyAlignment="1" applyProtection="1">
      <alignment vertical="center" wrapText="1"/>
      <protection locked="0"/>
    </xf>
    <xf numFmtId="3" fontId="25" fillId="24" borderId="13" xfId="57" applyNumberFormat="1" applyFont="1" applyFill="1" applyBorder="1" applyAlignment="1" applyProtection="1">
      <alignment vertical="center" wrapText="1"/>
      <protection locked="0"/>
    </xf>
    <xf numFmtId="3" fontId="25" fillId="24" borderId="12" xfId="57" applyNumberFormat="1" applyFont="1" applyFill="1" applyBorder="1" applyAlignment="1" applyProtection="1">
      <alignment vertical="center" wrapText="1"/>
      <protection/>
    </xf>
    <xf numFmtId="0" fontId="25" fillId="24" borderId="12" xfId="60" applyFont="1" applyFill="1" applyBorder="1" applyAlignment="1">
      <alignment vertical="center"/>
      <protection/>
    </xf>
    <xf numFmtId="3" fontId="25" fillId="24" borderId="12" xfId="60" applyNumberFormat="1" applyFont="1" applyFill="1" applyBorder="1" applyAlignment="1">
      <alignment vertical="center"/>
      <protection/>
    </xf>
    <xf numFmtId="3" fontId="0" fillId="24" borderId="28" xfId="57" applyNumberFormat="1" applyFont="1" applyFill="1" applyBorder="1" applyAlignment="1" applyProtection="1">
      <alignment vertical="center" wrapText="1"/>
      <protection locked="0"/>
    </xf>
    <xf numFmtId="3" fontId="0" fillId="24" borderId="25" xfId="60" applyNumberFormat="1" applyFont="1" applyFill="1" applyBorder="1" applyAlignment="1">
      <alignment vertical="center"/>
      <protection/>
    </xf>
    <xf numFmtId="3" fontId="25" fillId="24" borderId="23" xfId="57" applyNumberFormat="1" applyFont="1" applyFill="1" applyBorder="1" applyAlignment="1" applyProtection="1">
      <alignment vertical="center" wrapText="1"/>
      <protection locked="0"/>
    </xf>
    <xf numFmtId="3" fontId="0" fillId="24" borderId="18" xfId="60" applyNumberFormat="1" applyFont="1" applyFill="1" applyBorder="1" applyAlignment="1">
      <alignment vertical="center"/>
      <protection/>
    </xf>
    <xf numFmtId="3" fontId="0" fillId="24" borderId="19" xfId="57" applyNumberFormat="1" applyFont="1" applyFill="1" applyBorder="1" applyAlignment="1" applyProtection="1">
      <alignment vertical="center" wrapText="1"/>
      <protection locked="0"/>
    </xf>
    <xf numFmtId="2" fontId="0" fillId="24" borderId="61" xfId="60" applyNumberFormat="1" applyFont="1" applyFill="1" applyBorder="1" applyAlignment="1">
      <alignment horizontal="center" vertical="center"/>
      <protection/>
    </xf>
    <xf numFmtId="0" fontId="25" fillId="24" borderId="12" xfId="57" applyFont="1" applyFill="1" applyBorder="1">
      <alignment/>
      <protection/>
    </xf>
    <xf numFmtId="0" fontId="25" fillId="24" borderId="12" xfId="57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left" vertical="center" indent="2"/>
    </xf>
    <xf numFmtId="3" fontId="0" fillId="24" borderId="26" xfId="57" applyNumberFormat="1" applyFont="1" applyFill="1" applyBorder="1" applyAlignment="1" applyProtection="1">
      <alignment vertical="center" wrapText="1"/>
      <protection locked="0"/>
    </xf>
    <xf numFmtId="0" fontId="18" fillId="0" borderId="0" xfId="58" applyFont="1" applyBorder="1" applyAlignment="1">
      <alignment horizontal="center" vertical="center" wrapText="1"/>
      <protection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3" fontId="25" fillId="0" borderId="54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62" xfId="0" applyNumberFormat="1" applyFont="1" applyBorder="1" applyAlignment="1">
      <alignment horizontal="center" vertical="center"/>
    </xf>
    <xf numFmtId="3" fontId="25" fillId="0" borderId="63" xfId="0" applyNumberFormat="1" applyFont="1" applyFill="1" applyBorder="1" applyAlignment="1">
      <alignment horizontal="center" vertical="center" wrapText="1"/>
    </xf>
    <xf numFmtId="3" fontId="25" fillId="0" borderId="59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3" fontId="25" fillId="0" borderId="6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24" borderId="0" xfId="60" applyFont="1" applyFill="1" applyAlignment="1">
      <alignment horizontal="right"/>
      <protection/>
    </xf>
    <xf numFmtId="0" fontId="25" fillId="24" borderId="0" xfId="60" applyFont="1" applyFill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20" fillId="0" borderId="0" xfId="60" applyAlignment="1">
      <alignment horizontal="center"/>
      <protection/>
    </xf>
    <xf numFmtId="172" fontId="26" fillId="24" borderId="0" xfId="57" applyNumberFormat="1" applyFont="1" applyFill="1" applyBorder="1" applyAlignment="1" applyProtection="1">
      <alignment horizontal="center" vertical="center"/>
      <protection/>
    </xf>
    <xf numFmtId="0" fontId="0" fillId="24" borderId="11" xfId="59" applyFont="1" applyFill="1" applyBorder="1" applyAlignment="1" applyProtection="1">
      <alignment horizontal="right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56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3" fontId="25" fillId="0" borderId="25" xfId="0" applyNumberFormat="1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2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5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3" fontId="39" fillId="0" borderId="0" xfId="56" applyNumberFormat="1" applyFont="1" applyFill="1" applyBorder="1" applyAlignment="1">
      <alignment horizontal="right" vertical="center" wrapText="1"/>
      <protection/>
    </xf>
    <xf numFmtId="0" fontId="40" fillId="0" borderId="0" xfId="56" applyFont="1" applyFill="1" applyBorder="1" applyAlignment="1">
      <alignment horizontal="center" vertical="center" wrapText="1"/>
      <protection/>
    </xf>
    <xf numFmtId="0" fontId="39" fillId="0" borderId="0" xfId="56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172" fontId="33" fillId="0" borderId="0" xfId="58" applyNumberFormat="1" applyFont="1" applyBorder="1" applyAlignment="1">
      <alignment horizontal="right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3" fontId="44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72" fontId="0" fillId="0" borderId="0" xfId="58" applyNumberFormat="1" applyFont="1" applyAlignment="1">
      <alignment horizontal="right" vertical="center" wrapText="1"/>
      <protection/>
    </xf>
    <xf numFmtId="172" fontId="25" fillId="0" borderId="0" xfId="58" applyNumberFormat="1" applyFont="1" applyAlignment="1">
      <alignment horizontal="center" vertical="center" wrapText="1"/>
      <protection/>
    </xf>
    <xf numFmtId="172" fontId="0" fillId="0" borderId="31" xfId="58" applyNumberFormat="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/>
    </xf>
    <xf numFmtId="172" fontId="0" fillId="0" borderId="10" xfId="58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2" fontId="0" fillId="0" borderId="25" xfId="58" applyNumberFormat="1" applyFont="1" applyBorder="1" applyAlignment="1">
      <alignment horizontal="center" vertical="top" wrapText="1"/>
      <protection/>
    </xf>
    <xf numFmtId="172" fontId="0" fillId="0" borderId="24" xfId="58" applyNumberFormat="1" applyFont="1" applyBorder="1" applyAlignment="1">
      <alignment horizontal="center" vertical="top" wrapText="1"/>
      <protection/>
    </xf>
    <xf numFmtId="172" fontId="0" fillId="0" borderId="17" xfId="58" applyNumberFormat="1" applyFont="1" applyBorder="1" applyAlignment="1">
      <alignment horizontal="center" vertical="top" wrapText="1"/>
      <protection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5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Normál_KVRENMUNKA" xfId="57"/>
    <cellStyle name="Normál_Munka1" xfId="58"/>
    <cellStyle name="Normál_Munka1_Munka15" xfId="59"/>
    <cellStyle name="Normál_Munka15" xfId="60"/>
    <cellStyle name="Normál_Somberek költségvetés 2007 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52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52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2952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952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E65"/>
  <sheetViews>
    <sheetView tabSelected="1" workbookViewId="0" topLeftCell="A1">
      <selection activeCell="F2" sqref="F2"/>
    </sheetView>
  </sheetViews>
  <sheetFormatPr defaultColWidth="9.140625" defaultRowHeight="12.75"/>
  <cols>
    <col min="1" max="1" width="22.28125" style="0" customWidth="1"/>
    <col min="2" max="2" width="6.28125" style="0" customWidth="1"/>
    <col min="3" max="3" width="28.140625" style="0" customWidth="1"/>
    <col min="4" max="4" width="42.421875" style="0" customWidth="1"/>
    <col min="5" max="5" width="36.57421875" style="0" customWidth="1"/>
  </cols>
  <sheetData>
    <row r="1" spans="1:5" ht="12.75">
      <c r="A1" s="145"/>
      <c r="B1" s="145"/>
      <c r="C1" s="145"/>
      <c r="D1" s="145"/>
      <c r="E1" s="477" t="s">
        <v>237</v>
      </c>
    </row>
    <row r="2" spans="1:5" ht="15.75">
      <c r="A2" s="541" t="s">
        <v>411</v>
      </c>
      <c r="B2" s="541"/>
      <c r="C2" s="541"/>
      <c r="D2" s="541"/>
      <c r="E2" s="541"/>
    </row>
    <row r="3" spans="1:5" ht="3.75" customHeight="1">
      <c r="A3" s="478"/>
      <c r="B3" s="478"/>
      <c r="C3" s="478"/>
      <c r="D3" s="478"/>
      <c r="E3" s="478"/>
    </row>
    <row r="4" spans="1:5" ht="15">
      <c r="A4" s="1" t="s">
        <v>0</v>
      </c>
      <c r="B4" s="1" t="s">
        <v>1</v>
      </c>
      <c r="C4" s="1" t="s">
        <v>248</v>
      </c>
      <c r="D4" s="1" t="s">
        <v>2</v>
      </c>
      <c r="E4" s="1" t="s">
        <v>3</v>
      </c>
    </row>
    <row r="5" spans="1:5" ht="15">
      <c r="A5" s="412"/>
      <c r="B5" s="412"/>
      <c r="C5" s="412"/>
      <c r="D5" s="412"/>
      <c r="E5" s="412"/>
    </row>
    <row r="6" spans="1:5" ht="30">
      <c r="A6" s="2" t="str">
        <f>"1. "&amp;PROPER(LEFT($A$2,LEN($A$2)-10))</f>
        <v>1. Szaporca Községi Önkormányzat</v>
      </c>
      <c r="B6" s="412"/>
      <c r="C6" s="413" t="s">
        <v>253</v>
      </c>
      <c r="D6" s="414" t="s">
        <v>228</v>
      </c>
      <c r="E6" s="412"/>
    </row>
    <row r="7" spans="1:5" ht="15">
      <c r="A7" s="412"/>
      <c r="B7" s="412"/>
      <c r="C7" s="412" t="s">
        <v>5</v>
      </c>
      <c r="D7" s="412" t="s">
        <v>6</v>
      </c>
      <c r="E7" s="412" t="s">
        <v>7</v>
      </c>
    </row>
    <row r="8" spans="1:5" ht="15">
      <c r="A8" s="412"/>
      <c r="B8" s="412"/>
      <c r="C8" s="412"/>
      <c r="D8" s="412"/>
      <c r="E8" s="412" t="s">
        <v>284</v>
      </c>
    </row>
    <row r="9" spans="1:5" ht="15">
      <c r="A9" s="412"/>
      <c r="B9" s="412"/>
      <c r="C9" s="412"/>
      <c r="D9" s="412"/>
      <c r="E9" s="412" t="s">
        <v>8</v>
      </c>
    </row>
    <row r="10" spans="1:5" ht="15">
      <c r="A10" s="412"/>
      <c r="B10" s="412"/>
      <c r="C10" s="412"/>
      <c r="D10" s="412"/>
      <c r="E10" s="412" t="s">
        <v>9</v>
      </c>
    </row>
    <row r="11" spans="1:5" ht="15">
      <c r="A11" s="412"/>
      <c r="B11" s="412"/>
      <c r="C11" s="412"/>
      <c r="D11" s="412"/>
      <c r="E11" s="412" t="s">
        <v>10</v>
      </c>
    </row>
    <row r="12" spans="1:5" ht="15">
      <c r="A12" s="412"/>
      <c r="B12" s="412"/>
      <c r="C12" s="412" t="s">
        <v>11</v>
      </c>
      <c r="D12" s="412" t="s">
        <v>12</v>
      </c>
      <c r="E12" s="412" t="s">
        <v>13</v>
      </c>
    </row>
    <row r="13" spans="1:5" ht="15">
      <c r="A13" s="412"/>
      <c r="B13" s="412"/>
      <c r="C13" s="412"/>
      <c r="D13" s="412"/>
      <c r="E13" s="412" t="s">
        <v>14</v>
      </c>
    </row>
    <row r="14" spans="1:5" ht="15">
      <c r="A14" s="412"/>
      <c r="B14" s="412"/>
      <c r="C14" s="422" t="s">
        <v>249</v>
      </c>
      <c r="D14" s="414" t="s">
        <v>250</v>
      </c>
      <c r="E14" s="412"/>
    </row>
    <row r="15" spans="1:5" ht="15">
      <c r="A15" s="412"/>
      <c r="B15" s="412"/>
      <c r="C15" s="412" t="s">
        <v>5</v>
      </c>
      <c r="D15" s="412" t="s">
        <v>6</v>
      </c>
      <c r="E15" s="412" t="s">
        <v>8</v>
      </c>
    </row>
    <row r="16" spans="1:5" ht="15">
      <c r="A16" s="412"/>
      <c r="B16" s="412"/>
      <c r="C16" s="412"/>
      <c r="D16" s="412"/>
      <c r="E16" s="412" t="s">
        <v>10</v>
      </c>
    </row>
    <row r="17" spans="1:5" ht="15">
      <c r="A17" s="412"/>
      <c r="B17" s="412"/>
      <c r="C17" s="412" t="s">
        <v>11</v>
      </c>
      <c r="D17" s="412" t="s">
        <v>12</v>
      </c>
      <c r="E17" s="412" t="s">
        <v>13</v>
      </c>
    </row>
    <row r="18" spans="1:5" ht="15">
      <c r="A18" s="412"/>
      <c r="B18" s="412"/>
      <c r="C18" s="412"/>
      <c r="D18" s="412"/>
      <c r="E18" s="412" t="s">
        <v>14</v>
      </c>
    </row>
    <row r="19" spans="1:5" ht="15">
      <c r="A19" s="412"/>
      <c r="B19" s="412"/>
      <c r="C19" s="415" t="s">
        <v>286</v>
      </c>
      <c r="D19" s="361" t="s">
        <v>209</v>
      </c>
      <c r="E19" s="96"/>
    </row>
    <row r="20" spans="1:5" ht="15">
      <c r="A20" s="412"/>
      <c r="B20" s="412"/>
      <c r="C20" s="418" t="s">
        <v>5</v>
      </c>
      <c r="D20" s="412" t="s">
        <v>6</v>
      </c>
      <c r="E20" s="419" t="s">
        <v>7</v>
      </c>
    </row>
    <row r="21" spans="1:5" ht="15">
      <c r="A21" s="412"/>
      <c r="B21" s="412"/>
      <c r="C21" s="418"/>
      <c r="D21" s="412"/>
      <c r="E21" s="419" t="s">
        <v>285</v>
      </c>
    </row>
    <row r="22" spans="1:5" ht="15">
      <c r="A22" s="412"/>
      <c r="B22" s="412"/>
      <c r="C22" s="415"/>
      <c r="D22" s="412"/>
      <c r="E22" s="419" t="s">
        <v>8</v>
      </c>
    </row>
    <row r="23" spans="1:5" ht="15">
      <c r="A23" s="412"/>
      <c r="B23" s="412"/>
      <c r="C23" s="415"/>
      <c r="D23" s="412"/>
      <c r="E23" s="419" t="s">
        <v>9</v>
      </c>
    </row>
    <row r="24" spans="1:5" ht="15">
      <c r="A24" s="412"/>
      <c r="B24" s="412"/>
      <c r="C24" s="415"/>
      <c r="D24" s="412"/>
      <c r="E24" s="419" t="s">
        <v>10</v>
      </c>
    </row>
    <row r="25" spans="1:5" ht="15">
      <c r="A25" s="412"/>
      <c r="B25" s="412"/>
      <c r="C25" s="418" t="s">
        <v>5</v>
      </c>
      <c r="D25" s="412" t="s">
        <v>12</v>
      </c>
      <c r="E25" s="419" t="s">
        <v>13</v>
      </c>
    </row>
    <row r="26" spans="1:5" ht="15">
      <c r="A26" s="412"/>
      <c r="B26" s="412"/>
      <c r="C26" s="415"/>
      <c r="D26" s="412"/>
      <c r="E26" s="419" t="s">
        <v>14</v>
      </c>
    </row>
    <row r="27" spans="1:5" ht="15">
      <c r="A27" s="412"/>
      <c r="B27" s="412"/>
      <c r="C27" s="422" t="s">
        <v>255</v>
      </c>
      <c r="D27" s="414" t="s">
        <v>256</v>
      </c>
      <c r="E27" s="412"/>
    </row>
    <row r="28" spans="1:5" ht="15">
      <c r="A28" s="412"/>
      <c r="B28" s="412"/>
      <c r="C28" s="412" t="s">
        <v>5</v>
      </c>
      <c r="D28" s="412" t="s">
        <v>6</v>
      </c>
      <c r="E28" s="412" t="s">
        <v>8</v>
      </c>
    </row>
    <row r="29" spans="1:5" ht="15">
      <c r="A29" s="412"/>
      <c r="B29" s="412"/>
      <c r="C29" s="422" t="s">
        <v>257</v>
      </c>
      <c r="D29" s="417" t="s">
        <v>258</v>
      </c>
      <c r="E29" s="412"/>
    </row>
    <row r="30" spans="1:5" ht="15">
      <c r="A30" s="412"/>
      <c r="B30" s="412"/>
      <c r="C30" s="412" t="s">
        <v>5</v>
      </c>
      <c r="D30" s="412" t="s">
        <v>6</v>
      </c>
      <c r="E30" s="412" t="s">
        <v>259</v>
      </c>
    </row>
    <row r="31" spans="1:5" ht="15">
      <c r="A31" s="412"/>
      <c r="B31" s="412"/>
      <c r="C31" s="422" t="s">
        <v>260</v>
      </c>
      <c r="D31" s="417" t="s">
        <v>261</v>
      </c>
      <c r="E31" s="412"/>
    </row>
    <row r="32" spans="1:5" ht="15">
      <c r="A32" s="412"/>
      <c r="B32" s="412"/>
      <c r="C32" s="418" t="s">
        <v>11</v>
      </c>
      <c r="D32" s="412" t="s">
        <v>6</v>
      </c>
      <c r="E32" s="412" t="s">
        <v>259</v>
      </c>
    </row>
    <row r="33" spans="1:5" ht="15">
      <c r="A33" s="412"/>
      <c r="B33" s="412"/>
      <c r="C33" s="422" t="s">
        <v>251</v>
      </c>
      <c r="D33" s="414" t="s">
        <v>15</v>
      </c>
      <c r="E33" s="412"/>
    </row>
    <row r="34" spans="1:5" ht="15">
      <c r="A34" s="412"/>
      <c r="B34" s="412"/>
      <c r="C34" s="412" t="s">
        <v>5</v>
      </c>
      <c r="D34" s="412" t="s">
        <v>6</v>
      </c>
      <c r="E34" s="412" t="s">
        <v>8</v>
      </c>
    </row>
    <row r="35" spans="1:5" ht="15">
      <c r="A35" s="412"/>
      <c r="B35" s="412"/>
      <c r="C35" s="413" t="s">
        <v>252</v>
      </c>
      <c r="D35" s="414" t="s">
        <v>283</v>
      </c>
      <c r="E35" s="412"/>
    </row>
    <row r="36" spans="1:5" ht="15">
      <c r="A36" s="412"/>
      <c r="B36" s="412"/>
      <c r="C36" s="412" t="s">
        <v>5</v>
      </c>
      <c r="D36" s="412" t="s">
        <v>6</v>
      </c>
      <c r="E36" s="412" t="s">
        <v>8</v>
      </c>
    </row>
    <row r="37" spans="1:5" ht="15">
      <c r="A37" s="412"/>
      <c r="B37" s="412"/>
      <c r="C37" s="422" t="s">
        <v>254</v>
      </c>
      <c r="D37" s="414" t="s">
        <v>4</v>
      </c>
      <c r="E37" s="412"/>
    </row>
    <row r="38" spans="1:5" ht="15">
      <c r="A38" s="412"/>
      <c r="B38" s="412"/>
      <c r="C38" s="412" t="s">
        <v>5</v>
      </c>
      <c r="D38" s="412" t="s">
        <v>6</v>
      </c>
      <c r="E38" s="412" t="s">
        <v>7</v>
      </c>
    </row>
    <row r="39" spans="1:5" ht="15">
      <c r="A39" s="412"/>
      <c r="B39" s="412"/>
      <c r="C39" s="412"/>
      <c r="D39" s="412"/>
      <c r="E39" s="412" t="s">
        <v>18</v>
      </c>
    </row>
    <row r="40" spans="1:5" ht="15">
      <c r="A40" s="412"/>
      <c r="B40" s="412"/>
      <c r="C40" s="412"/>
      <c r="D40" s="412"/>
      <c r="E40" s="412" t="s">
        <v>8</v>
      </c>
    </row>
    <row r="41" spans="1:5" ht="15">
      <c r="A41" s="416"/>
      <c r="B41" s="412"/>
      <c r="C41" s="412"/>
      <c r="D41" s="412"/>
      <c r="E41" s="412" t="s">
        <v>9</v>
      </c>
    </row>
    <row r="42" spans="1:5" ht="15">
      <c r="A42" s="412"/>
      <c r="B42" s="412"/>
      <c r="C42" s="412"/>
      <c r="D42" s="412"/>
      <c r="E42" s="412" t="s">
        <v>10</v>
      </c>
    </row>
    <row r="43" spans="1:5" ht="15">
      <c r="A43" s="412"/>
      <c r="B43" s="412"/>
      <c r="C43" s="412" t="s">
        <v>11</v>
      </c>
      <c r="D43" s="412" t="s">
        <v>12</v>
      </c>
      <c r="E43" s="412" t="s">
        <v>13</v>
      </c>
    </row>
    <row r="44" spans="1:5" ht="15">
      <c r="A44" s="412"/>
      <c r="B44" s="412"/>
      <c r="C44" s="412"/>
      <c r="D44" s="412"/>
      <c r="E44" s="412" t="s">
        <v>14</v>
      </c>
    </row>
    <row r="45" spans="1:5" ht="15">
      <c r="A45" s="412"/>
      <c r="B45" s="412"/>
      <c r="C45" s="422" t="s">
        <v>263</v>
      </c>
      <c r="D45" s="414" t="s">
        <v>16</v>
      </c>
      <c r="E45" s="412"/>
    </row>
    <row r="46" spans="1:5" ht="15">
      <c r="A46" s="412"/>
      <c r="B46" s="412"/>
      <c r="C46" s="412" t="s">
        <v>5</v>
      </c>
      <c r="D46" s="412" t="s">
        <v>6</v>
      </c>
      <c r="E46" s="412" t="s">
        <v>7</v>
      </c>
    </row>
    <row r="47" spans="1:5" ht="15">
      <c r="A47" s="412"/>
      <c r="B47" s="412"/>
      <c r="C47" s="412"/>
      <c r="D47" s="412"/>
      <c r="E47" s="412" t="s">
        <v>284</v>
      </c>
    </row>
    <row r="48" spans="1:5" ht="15">
      <c r="A48" s="412"/>
      <c r="B48" s="412"/>
      <c r="C48" s="412"/>
      <c r="D48" s="412"/>
      <c r="E48" s="412" t="s">
        <v>8</v>
      </c>
    </row>
    <row r="49" spans="1:5" ht="15">
      <c r="A49" s="412"/>
      <c r="B49" s="412"/>
      <c r="C49" s="412"/>
      <c r="D49" s="412"/>
      <c r="E49" s="412" t="s">
        <v>10</v>
      </c>
    </row>
    <row r="50" spans="1:5" ht="15">
      <c r="A50" s="412"/>
      <c r="B50" s="412"/>
      <c r="C50" s="415" t="s">
        <v>262</v>
      </c>
      <c r="D50" s="414" t="s">
        <v>17</v>
      </c>
      <c r="E50" s="412"/>
    </row>
    <row r="51" spans="1:5" ht="15">
      <c r="A51" s="412"/>
      <c r="B51" s="412"/>
      <c r="C51" s="412" t="s">
        <v>5</v>
      </c>
      <c r="D51" s="412" t="s">
        <v>6</v>
      </c>
      <c r="E51" s="412" t="s">
        <v>7</v>
      </c>
    </row>
    <row r="52" spans="1:5" ht="15">
      <c r="A52" s="412"/>
      <c r="B52" s="412"/>
      <c r="C52" s="412"/>
      <c r="D52" s="412"/>
      <c r="E52" s="412" t="s">
        <v>284</v>
      </c>
    </row>
    <row r="53" spans="1:5" ht="15">
      <c r="A53" s="412"/>
      <c r="B53" s="412"/>
      <c r="C53" s="412"/>
      <c r="D53" s="412"/>
      <c r="E53" s="412" t="s">
        <v>8</v>
      </c>
    </row>
    <row r="54" spans="1:5" ht="15">
      <c r="A54" s="412"/>
      <c r="B54" s="412"/>
      <c r="C54" s="412"/>
      <c r="D54" s="412"/>
      <c r="E54" s="412" t="s">
        <v>9</v>
      </c>
    </row>
    <row r="55" spans="1:5" ht="15">
      <c r="A55" s="412"/>
      <c r="B55" s="412"/>
      <c r="C55" s="412"/>
      <c r="D55" s="412"/>
      <c r="E55" s="412" t="s">
        <v>10</v>
      </c>
    </row>
    <row r="56" spans="1:5" ht="15">
      <c r="A56" s="412"/>
      <c r="B56" s="412"/>
      <c r="C56" s="424" t="s">
        <v>11</v>
      </c>
      <c r="D56" s="412" t="s">
        <v>12</v>
      </c>
      <c r="E56" s="412" t="s">
        <v>13</v>
      </c>
    </row>
    <row r="57" spans="1:5" ht="15">
      <c r="A57" s="412"/>
      <c r="B57" s="412"/>
      <c r="C57" s="412"/>
      <c r="D57" s="412"/>
      <c r="E57" s="412" t="s">
        <v>14</v>
      </c>
    </row>
    <row r="58" spans="1:5" ht="15">
      <c r="A58" s="412"/>
      <c r="B58" s="412"/>
      <c r="C58" s="415">
        <v>107055</v>
      </c>
      <c r="D58" s="414" t="s">
        <v>287</v>
      </c>
      <c r="E58" s="412"/>
    </row>
    <row r="59" spans="1:5" ht="15">
      <c r="A59" s="412"/>
      <c r="B59" s="412"/>
      <c r="C59" s="412" t="s">
        <v>5</v>
      </c>
      <c r="D59" s="412" t="s">
        <v>6</v>
      </c>
      <c r="E59" s="412" t="s">
        <v>7</v>
      </c>
    </row>
    <row r="60" spans="1:5" ht="15">
      <c r="A60" s="412"/>
      <c r="B60" s="412"/>
      <c r="C60" s="412"/>
      <c r="D60" s="412"/>
      <c r="E60" s="412" t="s">
        <v>284</v>
      </c>
    </row>
    <row r="61" spans="1:5" ht="15">
      <c r="A61" s="412"/>
      <c r="B61" s="412"/>
      <c r="C61" s="412"/>
      <c r="D61" s="412"/>
      <c r="E61" s="412" t="s">
        <v>8</v>
      </c>
    </row>
    <row r="62" spans="1:5" ht="15">
      <c r="A62" s="412"/>
      <c r="B62" s="412"/>
      <c r="C62" s="412"/>
      <c r="D62" s="412"/>
      <c r="E62" s="412" t="s">
        <v>9</v>
      </c>
    </row>
    <row r="63" spans="1:5" ht="15">
      <c r="A63" s="412"/>
      <c r="B63" s="412"/>
      <c r="C63" s="412"/>
      <c r="D63" s="412"/>
      <c r="E63" s="412" t="s">
        <v>10</v>
      </c>
    </row>
    <row r="64" spans="1:5" ht="15">
      <c r="A64" s="412"/>
      <c r="B64" s="412"/>
      <c r="C64" s="424" t="s">
        <v>11</v>
      </c>
      <c r="D64" s="412" t="s">
        <v>12</v>
      </c>
      <c r="E64" s="412" t="s">
        <v>13</v>
      </c>
    </row>
    <row r="65" spans="1:5" ht="15">
      <c r="A65" s="412"/>
      <c r="B65" s="412"/>
      <c r="C65" s="412"/>
      <c r="D65" s="412"/>
      <c r="E65" s="412" t="s">
        <v>14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F1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63.140625" style="0" customWidth="1"/>
    <col min="2" max="2" width="6.00390625" style="0" customWidth="1"/>
    <col min="3" max="3" width="16.140625" style="0" customWidth="1"/>
    <col min="4" max="4" width="11.7109375" style="0" hidden="1" customWidth="1"/>
    <col min="5" max="5" width="12.28125" style="0" customWidth="1"/>
    <col min="6" max="6" width="13.140625" style="0" customWidth="1"/>
  </cols>
  <sheetData>
    <row r="1" spans="1:6" ht="12.75">
      <c r="A1" s="474"/>
      <c r="B1" s="474"/>
      <c r="C1" s="475"/>
      <c r="D1" s="474"/>
      <c r="E1" s="474"/>
      <c r="F1" s="476" t="s">
        <v>242</v>
      </c>
    </row>
    <row r="2" spans="1:6" ht="12.75">
      <c r="A2" s="623" t="str">
        <f>PROPER(LEFT('1. címrend'!$A$2,LEN('1. címrend'!$A$2)-10))&amp;" "&amp;LEFT('2. mérleg'!$A$3,4)&amp;". évi  közvetett támogatásai"</f>
        <v>Szaporca Községi Önkormányzat 2015. évi  közvetett támogatásai</v>
      </c>
      <c r="B2" s="624"/>
      <c r="C2" s="624"/>
      <c r="D2" s="624"/>
      <c r="E2" s="624"/>
      <c r="F2" s="624"/>
    </row>
    <row r="3" spans="1:6" ht="12.75">
      <c r="A3" s="474"/>
      <c r="B3" s="474"/>
      <c r="C3" s="475"/>
      <c r="D3" s="474"/>
      <c r="E3" s="474"/>
      <c r="F3" s="474"/>
    </row>
    <row r="4" spans="1:6" ht="12.75">
      <c r="A4" s="242" t="s">
        <v>170</v>
      </c>
      <c r="B4" s="625" t="s">
        <v>171</v>
      </c>
      <c r="C4" s="625"/>
      <c r="D4" s="627" t="s">
        <v>172</v>
      </c>
      <c r="E4" s="627"/>
      <c r="F4" s="627"/>
    </row>
    <row r="5" spans="1:6" ht="25.5" customHeight="1">
      <c r="A5" s="243"/>
      <c r="B5" s="626"/>
      <c r="C5" s="626"/>
      <c r="D5" s="242" t="s">
        <v>173</v>
      </c>
      <c r="E5" s="242" t="s">
        <v>174</v>
      </c>
      <c r="F5" s="242" t="s">
        <v>175</v>
      </c>
    </row>
    <row r="6" spans="1:6" ht="12.75">
      <c r="A6" s="243"/>
      <c r="B6" s="620"/>
      <c r="C6" s="621"/>
      <c r="D6" s="243"/>
      <c r="E6" s="242"/>
      <c r="F6" s="243"/>
    </row>
    <row r="7" spans="1:6" ht="12.75">
      <c r="A7" s="243" t="s">
        <v>233</v>
      </c>
      <c r="B7" s="617"/>
      <c r="C7" s="618"/>
      <c r="D7" s="243"/>
      <c r="E7" s="242"/>
      <c r="F7" s="243"/>
    </row>
    <row r="8" spans="1:6" ht="12.75">
      <c r="A8" s="243" t="s">
        <v>234</v>
      </c>
      <c r="B8" s="617"/>
      <c r="C8" s="618"/>
      <c r="D8" s="243"/>
      <c r="E8" s="242"/>
      <c r="F8" s="243"/>
    </row>
    <row r="9" spans="1:6" ht="12.75">
      <c r="A9" s="243" t="s">
        <v>366</v>
      </c>
      <c r="B9" s="617"/>
      <c r="C9" s="618"/>
      <c r="D9" s="243"/>
      <c r="E9" s="242"/>
      <c r="F9" s="243"/>
    </row>
    <row r="10" spans="1:6" ht="12.75">
      <c r="A10" s="243" t="s">
        <v>235</v>
      </c>
      <c r="B10" s="617"/>
      <c r="C10" s="618"/>
      <c r="D10" s="243"/>
      <c r="E10" s="242"/>
      <c r="F10" s="243"/>
    </row>
    <row r="11" spans="1:6" ht="12.75">
      <c r="A11" s="243" t="s">
        <v>236</v>
      </c>
      <c r="B11" s="617"/>
      <c r="C11" s="618"/>
      <c r="D11" s="243"/>
      <c r="E11" s="242"/>
      <c r="F11" s="243"/>
    </row>
    <row r="12" spans="1:6" ht="18" customHeight="1">
      <c r="A12" s="420" t="s">
        <v>176</v>
      </c>
      <c r="B12" s="622"/>
      <c r="C12" s="622"/>
      <c r="D12" s="420"/>
      <c r="E12" s="420"/>
      <c r="F12" s="421">
        <f>SUM(F6:F6)</f>
        <v>0</v>
      </c>
    </row>
    <row r="13" spans="1:6" ht="12.75">
      <c r="A13" s="145"/>
      <c r="B13" s="619"/>
      <c r="C13" s="619"/>
      <c r="D13" s="145"/>
      <c r="E13" s="145"/>
      <c r="F13" s="145"/>
    </row>
  </sheetData>
  <sheetProtection/>
  <mergeCells count="11">
    <mergeCell ref="B9:C9"/>
    <mergeCell ref="B10:C10"/>
    <mergeCell ref="B11:C11"/>
    <mergeCell ref="B13:C13"/>
    <mergeCell ref="B6:C6"/>
    <mergeCell ref="B12:C12"/>
    <mergeCell ref="A2:F2"/>
    <mergeCell ref="B4:C5"/>
    <mergeCell ref="D4:F4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15"/>
  <sheetViews>
    <sheetView zoomScalePageLayoutView="0" workbookViewId="0" topLeftCell="A1">
      <selection activeCell="S2" sqref="S2"/>
    </sheetView>
  </sheetViews>
  <sheetFormatPr defaultColWidth="9.140625" defaultRowHeight="12.75"/>
  <cols>
    <col min="1" max="1" width="42.7109375" style="128" customWidth="1"/>
    <col min="2" max="2" width="9.421875" style="128" hidden="1" customWidth="1"/>
    <col min="3" max="3" width="10.140625" style="244" hidden="1" customWidth="1"/>
    <col min="4" max="4" width="12.57421875" style="244" hidden="1" customWidth="1"/>
    <col min="5" max="5" width="15.00390625" style="128" customWidth="1"/>
    <col min="6" max="6" width="14.8515625" style="128" customWidth="1"/>
    <col min="7" max="7" width="9.28125" style="128" hidden="1" customWidth="1"/>
    <col min="8" max="8" width="9.7109375" style="128" hidden="1" customWidth="1"/>
    <col min="9" max="9" width="0" style="128" hidden="1" customWidth="1"/>
    <col min="10" max="10" width="10.00390625" style="128" hidden="1" customWidth="1"/>
    <col min="11" max="11" width="10.140625" style="128" hidden="1" customWidth="1"/>
    <col min="12" max="17" width="9.28125" style="128" hidden="1" customWidth="1"/>
    <col min="18" max="18" width="0" style="128" hidden="1" customWidth="1"/>
    <col min="19" max="16384" width="9.140625" style="128" customWidth="1"/>
  </cols>
  <sheetData>
    <row r="1" spans="5:6" ht="12.75">
      <c r="E1" s="575" t="s">
        <v>379</v>
      </c>
      <c r="F1" s="575"/>
    </row>
    <row r="2" spans="1:18" ht="15.75" customHeight="1">
      <c r="A2" s="245"/>
      <c r="B2" s="246"/>
      <c r="C2" s="247"/>
      <c r="D2" s="247"/>
      <c r="E2" s="246"/>
      <c r="F2" s="246"/>
      <c r="G2" s="246"/>
      <c r="L2" s="630" t="s">
        <v>177</v>
      </c>
      <c r="M2" s="630"/>
      <c r="N2" s="630"/>
      <c r="O2" s="630"/>
      <c r="P2" s="630"/>
      <c r="Q2" s="630"/>
      <c r="R2" s="630"/>
    </row>
    <row r="3" spans="1:18" ht="15.75" customHeight="1">
      <c r="A3" s="631" t="str">
        <f>PROPER(LEFT('1. címrend'!$A$2,LEN('1. címrend'!$A$2)-10))&amp;" "&amp;LEFT('2. mérleg'!$A$3,4)&amp;". évi adósságállománya"</f>
        <v>Szaporca Községi Önkormányzat 2015. évi adósságállománya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</row>
    <row r="4" spans="1:18" ht="15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</row>
    <row r="5" spans="1:18" ht="15.75" customHeight="1">
      <c r="A5" s="245"/>
      <c r="B5" s="246"/>
      <c r="C5" s="247"/>
      <c r="D5" s="247"/>
      <c r="E5" s="246"/>
      <c r="F5" s="248" t="s">
        <v>32</v>
      </c>
      <c r="G5" s="246"/>
      <c r="L5" s="632" t="s">
        <v>32</v>
      </c>
      <c r="M5" s="632"/>
      <c r="N5" s="632"/>
      <c r="O5" s="632"/>
      <c r="P5" s="632"/>
      <c r="Q5" s="632"/>
      <c r="R5" s="632"/>
    </row>
    <row r="6" spans="1:18" ht="15.75" customHeight="1">
      <c r="A6" s="249" t="s">
        <v>178</v>
      </c>
      <c r="B6" s="249" t="s">
        <v>179</v>
      </c>
      <c r="C6" s="250" t="s">
        <v>105</v>
      </c>
      <c r="D6" s="250" t="s">
        <v>180</v>
      </c>
      <c r="E6" s="249" t="s">
        <v>409</v>
      </c>
      <c r="F6" s="249" t="s">
        <v>410</v>
      </c>
      <c r="G6" s="249" t="s">
        <v>181</v>
      </c>
      <c r="H6" s="633" t="s">
        <v>182</v>
      </c>
      <c r="I6" s="633"/>
      <c r="J6" s="633"/>
      <c r="K6" s="633"/>
      <c r="L6" s="634" t="s">
        <v>183</v>
      </c>
      <c r="M6" s="634"/>
      <c r="N6" s="634"/>
      <c r="O6" s="634"/>
      <c r="P6" s="634"/>
      <c r="Q6" s="635"/>
      <c r="R6" s="636" t="s">
        <v>184</v>
      </c>
    </row>
    <row r="7" spans="1:18" ht="12.75">
      <c r="A7" s="251"/>
      <c r="B7" s="251" t="s">
        <v>185</v>
      </c>
      <c r="C7" s="252" t="s">
        <v>186</v>
      </c>
      <c r="D7" s="252" t="s">
        <v>187</v>
      </c>
      <c r="E7" s="251" t="s">
        <v>188</v>
      </c>
      <c r="F7" s="251" t="s">
        <v>188</v>
      </c>
      <c r="G7" s="251" t="s">
        <v>189</v>
      </c>
      <c r="H7" s="628" t="s">
        <v>190</v>
      </c>
      <c r="I7" s="628" t="s">
        <v>191</v>
      </c>
      <c r="J7" s="628" t="s">
        <v>192</v>
      </c>
      <c r="K7" s="629" t="s">
        <v>193</v>
      </c>
      <c r="L7" s="634"/>
      <c r="M7" s="634"/>
      <c r="N7" s="634"/>
      <c r="O7" s="634"/>
      <c r="P7" s="634"/>
      <c r="Q7" s="635"/>
      <c r="R7" s="637"/>
    </row>
    <row r="8" spans="1:18" ht="12.75">
      <c r="A8" s="253"/>
      <c r="B8" s="253" t="s">
        <v>194</v>
      </c>
      <c r="C8" s="254" t="s">
        <v>195</v>
      </c>
      <c r="D8" s="254"/>
      <c r="E8" s="253" t="s">
        <v>196</v>
      </c>
      <c r="F8" s="253" t="s">
        <v>196</v>
      </c>
      <c r="G8" s="253" t="s">
        <v>197</v>
      </c>
      <c r="H8" s="628"/>
      <c r="I8" s="628"/>
      <c r="J8" s="628"/>
      <c r="K8" s="628"/>
      <c r="L8" s="255"/>
      <c r="M8" s="256"/>
      <c r="N8" s="256"/>
      <c r="O8" s="256"/>
      <c r="P8" s="256"/>
      <c r="Q8" s="256"/>
      <c r="R8" s="638"/>
    </row>
    <row r="9" spans="1:18" ht="12.75">
      <c r="A9" s="287" t="s">
        <v>367</v>
      </c>
      <c r="B9" s="257"/>
      <c r="C9" s="252"/>
      <c r="D9" s="252"/>
      <c r="E9" s="257">
        <v>0</v>
      </c>
      <c r="F9" s="257"/>
      <c r="G9" s="257"/>
      <c r="H9" s="258"/>
      <c r="I9" s="258"/>
      <c r="J9" s="258"/>
      <c r="K9" s="258"/>
      <c r="L9" s="257"/>
      <c r="M9" s="259"/>
      <c r="N9" s="259"/>
      <c r="O9" s="259"/>
      <c r="P9" s="259"/>
      <c r="Q9" s="259"/>
      <c r="R9" s="260"/>
    </row>
    <row r="10" spans="1:18" ht="12.75">
      <c r="A10" s="261" t="s">
        <v>368</v>
      </c>
      <c r="B10" s="262"/>
      <c r="C10" s="268"/>
      <c r="D10" s="263"/>
      <c r="E10" s="262"/>
      <c r="F10" s="262"/>
      <c r="G10" s="262"/>
      <c r="H10" s="258"/>
      <c r="I10" s="258"/>
      <c r="J10" s="258"/>
      <c r="K10" s="258"/>
      <c r="L10" s="262"/>
      <c r="M10" s="264"/>
      <c r="N10" s="264"/>
      <c r="O10" s="264"/>
      <c r="P10" s="264"/>
      <c r="Q10" s="264"/>
      <c r="R10" s="258"/>
    </row>
    <row r="11" spans="1:18" ht="12.75">
      <c r="A11" s="261" t="s">
        <v>210</v>
      </c>
      <c r="B11" s="262"/>
      <c r="C11" s="268"/>
      <c r="D11" s="263"/>
      <c r="E11" s="262"/>
      <c r="F11" s="258"/>
      <c r="G11" s="262"/>
      <c r="H11" s="258"/>
      <c r="I11" s="258"/>
      <c r="J11" s="258"/>
      <c r="K11" s="258"/>
      <c r="L11" s="262"/>
      <c r="M11" s="264"/>
      <c r="N11" s="264"/>
      <c r="O11" s="264"/>
      <c r="P11" s="264"/>
      <c r="Q11" s="264"/>
      <c r="R11" s="258"/>
    </row>
    <row r="12" spans="1:18" ht="12.75">
      <c r="A12" s="261" t="s">
        <v>211</v>
      </c>
      <c r="B12" s="262"/>
      <c r="C12" s="268"/>
      <c r="D12" s="263"/>
      <c r="E12" s="262"/>
      <c r="F12" s="262"/>
      <c r="G12" s="262"/>
      <c r="H12" s="258"/>
      <c r="I12" s="258"/>
      <c r="J12" s="258"/>
      <c r="K12" s="258"/>
      <c r="L12" s="262"/>
      <c r="M12" s="264"/>
      <c r="N12" s="264"/>
      <c r="O12" s="264"/>
      <c r="P12" s="264"/>
      <c r="Q12" s="264"/>
      <c r="R12" s="258"/>
    </row>
    <row r="13" spans="1:18" ht="12.75">
      <c r="A13" s="265" t="s">
        <v>198</v>
      </c>
      <c r="B13" s="266" t="e">
        <f>#REF!+#REF!</f>
        <v>#REF!</v>
      </c>
      <c r="C13" s="267"/>
      <c r="D13" s="267"/>
      <c r="E13" s="266">
        <v>0</v>
      </c>
      <c r="F13" s="266">
        <f>SUM(F12)</f>
        <v>0</v>
      </c>
      <c r="G13" s="266" t="e">
        <f>#REF!+#REF!</f>
        <v>#REF!</v>
      </c>
      <c r="H13" s="266" t="e">
        <f>#REF!+#REF!</f>
        <v>#REF!</v>
      </c>
      <c r="I13" s="266" t="e">
        <f>#REF!+#REF!</f>
        <v>#REF!</v>
      </c>
      <c r="J13" s="266" t="e">
        <f>#REF!+#REF!</f>
        <v>#REF!</v>
      </c>
      <c r="K13" s="266"/>
      <c r="L13" s="266"/>
      <c r="M13" s="266"/>
      <c r="N13" s="266"/>
      <c r="O13" s="266"/>
      <c r="P13" s="266"/>
      <c r="Q13" s="266"/>
      <c r="R13" s="266"/>
    </row>
    <row r="14" ht="12.75">
      <c r="B14" s="269"/>
    </row>
    <row r="15" ht="12.75">
      <c r="E15" s="270"/>
    </row>
  </sheetData>
  <sheetProtection/>
  <mergeCells count="11">
    <mergeCell ref="I7:I8"/>
    <mergeCell ref="J7:J8"/>
    <mergeCell ref="K7:K8"/>
    <mergeCell ref="E1:F1"/>
    <mergeCell ref="L2:R2"/>
    <mergeCell ref="A3:R3"/>
    <mergeCell ref="L5:R5"/>
    <mergeCell ref="H6:K6"/>
    <mergeCell ref="L6:Q7"/>
    <mergeCell ref="R6:R8"/>
    <mergeCell ref="H7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5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1.140625" style="275" customWidth="1"/>
    <col min="2" max="2" width="20.7109375" style="275" customWidth="1"/>
    <col min="3" max="3" width="27.28125" style="277" customWidth="1"/>
    <col min="4" max="4" width="18.7109375" style="277" customWidth="1"/>
    <col min="5" max="16384" width="9.140625" style="273" customWidth="1"/>
  </cols>
  <sheetData>
    <row r="1" spans="4:5" ht="12.75">
      <c r="D1" s="291" t="s">
        <v>243</v>
      </c>
      <c r="E1" s="291"/>
    </row>
    <row r="2" spans="1:4" ht="15">
      <c r="A2" s="271"/>
      <c r="B2" s="271"/>
      <c r="C2" s="272"/>
      <c r="D2" s="272"/>
    </row>
    <row r="3" spans="1:4" ht="12.75">
      <c r="A3" s="639" t="str">
        <f>PROPER(LEFT('1. címrend'!$A$2,LEN('1. címrend'!$A$2)-10))&amp;" "&amp;LEFT('2. mérleg'!$A$3,4)&amp;". évi létszámadatai"</f>
        <v>Szaporca Községi Önkormányzat 2015. évi létszámadatai</v>
      </c>
      <c r="B3" s="639"/>
      <c r="C3" s="639"/>
      <c r="D3" s="639"/>
    </row>
    <row r="4" spans="1:4" ht="14.25">
      <c r="A4" s="274"/>
      <c r="B4" s="274"/>
      <c r="C4" s="274"/>
      <c r="D4" s="274"/>
    </row>
    <row r="5" spans="1:4" ht="12.75" customHeight="1">
      <c r="A5" s="640" t="s">
        <v>103</v>
      </c>
      <c r="B5" s="641" t="s">
        <v>199</v>
      </c>
      <c r="C5" s="641"/>
      <c r="D5" s="641"/>
    </row>
    <row r="6" spans="1:4" ht="12.75">
      <c r="A6" s="640"/>
      <c r="B6" s="519" t="s">
        <v>202</v>
      </c>
      <c r="C6" s="519" t="str">
        <f>"Tényleges létszám "&amp;LEFT('2. mérleg'!$A$3,4)&amp;".XII.31-én"</f>
        <v>Tényleges létszám 2015.XII.31-én</v>
      </c>
      <c r="D6" s="519" t="s">
        <v>203</v>
      </c>
    </row>
    <row r="7" spans="1:4" ht="15.75">
      <c r="A7" s="520" t="s">
        <v>376</v>
      </c>
      <c r="B7" s="521">
        <v>1</v>
      </c>
      <c r="C7" s="521">
        <v>1</v>
      </c>
      <c r="D7" s="521">
        <v>1</v>
      </c>
    </row>
    <row r="8" spans="1:4" ht="15.75">
      <c r="A8" s="520" t="s">
        <v>369</v>
      </c>
      <c r="B8" s="521">
        <v>52</v>
      </c>
      <c r="C8" s="521">
        <v>52</v>
      </c>
      <c r="D8" s="521">
        <v>52</v>
      </c>
    </row>
    <row r="9" spans="1:4" ht="20.25" customHeight="1">
      <c r="A9" s="522" t="s">
        <v>200</v>
      </c>
      <c r="B9" s="523">
        <f>SUM(B7:B8)</f>
        <v>53</v>
      </c>
      <c r="C9" s="523">
        <f>SUM(C7:C8)</f>
        <v>53</v>
      </c>
      <c r="D9" s="523">
        <f>SUM(D7:D8)</f>
        <v>53</v>
      </c>
    </row>
    <row r="10" spans="3:4" ht="12.75">
      <c r="C10" s="276"/>
      <c r="D10" s="276"/>
    </row>
    <row r="11" spans="3:4" ht="12.75">
      <c r="C11" s="276"/>
      <c r="D11" s="276"/>
    </row>
    <row r="12" spans="3:4" ht="12.75">
      <c r="C12" s="276"/>
      <c r="D12" s="276"/>
    </row>
    <row r="13" spans="3:4" ht="12.75">
      <c r="C13" s="276"/>
      <c r="D13" s="276"/>
    </row>
    <row r="14" spans="3:4" ht="12.75">
      <c r="C14" s="276"/>
      <c r="D14" s="276"/>
    </row>
    <row r="15" spans="3:4" ht="12.75">
      <c r="C15" s="276"/>
      <c r="D15" s="276"/>
    </row>
    <row r="16" spans="3:4" ht="12.75">
      <c r="C16" s="276"/>
      <c r="D16" s="276"/>
    </row>
    <row r="17" spans="3:4" ht="12.75">
      <c r="C17" s="276"/>
      <c r="D17" s="276"/>
    </row>
    <row r="18" spans="3:4" ht="12.75">
      <c r="C18" s="276"/>
      <c r="D18" s="276"/>
    </row>
    <row r="19" spans="3:4" ht="12.75">
      <c r="C19" s="276"/>
      <c r="D19" s="276"/>
    </row>
    <row r="20" spans="3:4" ht="12.75">
      <c r="C20" s="276"/>
      <c r="D20" s="276"/>
    </row>
    <row r="21" spans="3:4" ht="12.75">
      <c r="C21" s="276"/>
      <c r="D21" s="276"/>
    </row>
    <row r="22" spans="3:4" ht="12.75">
      <c r="C22" s="276"/>
      <c r="D22" s="276"/>
    </row>
    <row r="23" spans="3:4" ht="12.75">
      <c r="C23" s="276"/>
      <c r="D23" s="276"/>
    </row>
    <row r="24" spans="3:4" ht="12.75">
      <c r="C24" s="276"/>
      <c r="D24" s="276"/>
    </row>
    <row r="25" spans="3:4" ht="12.75">
      <c r="C25" s="276"/>
      <c r="D25" s="276"/>
    </row>
    <row r="26" spans="3:4" ht="12.75">
      <c r="C26" s="276"/>
      <c r="D26" s="276"/>
    </row>
    <row r="27" spans="3:4" ht="12.75">
      <c r="C27" s="276"/>
      <c r="D27" s="276"/>
    </row>
    <row r="28" spans="3:4" ht="12.75">
      <c r="C28" s="276"/>
      <c r="D28" s="276"/>
    </row>
    <row r="29" spans="3:4" ht="12.75">
      <c r="C29" s="276"/>
      <c r="D29" s="276"/>
    </row>
    <row r="30" spans="3:4" ht="12.75">
      <c r="C30" s="276"/>
      <c r="D30" s="276"/>
    </row>
    <row r="31" spans="3:4" ht="12.75">
      <c r="C31" s="276"/>
      <c r="D31" s="276"/>
    </row>
    <row r="32" spans="3:4" ht="12.75">
      <c r="C32" s="276"/>
      <c r="D32" s="276"/>
    </row>
    <row r="33" spans="3:4" ht="12.75">
      <c r="C33" s="276"/>
      <c r="D33" s="276"/>
    </row>
    <row r="34" spans="3:4" ht="12.75">
      <c r="C34" s="276"/>
      <c r="D34" s="276"/>
    </row>
    <row r="35" spans="3:4" ht="12.75">
      <c r="C35" s="276"/>
      <c r="D35" s="276"/>
    </row>
    <row r="36" spans="3:4" ht="12.75">
      <c r="C36" s="276"/>
      <c r="D36" s="276"/>
    </row>
    <row r="37" spans="3:4" ht="12.75">
      <c r="C37" s="276"/>
      <c r="D37" s="276"/>
    </row>
    <row r="38" spans="3:4" ht="12.75">
      <c r="C38" s="276"/>
      <c r="D38" s="276"/>
    </row>
    <row r="39" spans="3:4" ht="12.75">
      <c r="C39" s="276"/>
      <c r="D39" s="276"/>
    </row>
    <row r="40" spans="3:4" ht="12.75">
      <c r="C40" s="276"/>
      <c r="D40" s="276"/>
    </row>
    <row r="41" spans="3:4" ht="12.75">
      <c r="C41" s="276"/>
      <c r="D41" s="276"/>
    </row>
    <row r="42" spans="3:4" ht="12.75">
      <c r="C42" s="276"/>
      <c r="D42" s="276"/>
    </row>
    <row r="43" spans="3:4" ht="12.75">
      <c r="C43" s="276"/>
      <c r="D43" s="276"/>
    </row>
    <row r="44" spans="3:4" ht="12.75">
      <c r="C44" s="276"/>
      <c r="D44" s="276"/>
    </row>
    <row r="45" spans="3:4" ht="12.75">
      <c r="C45" s="276"/>
      <c r="D45" s="276"/>
    </row>
    <row r="46" spans="3:4" ht="12.75">
      <c r="C46" s="276"/>
      <c r="D46" s="276"/>
    </row>
    <row r="47" spans="3:4" ht="12.75">
      <c r="C47" s="276"/>
      <c r="D47" s="276"/>
    </row>
    <row r="48" spans="3:4" ht="12.75">
      <c r="C48" s="276"/>
      <c r="D48" s="276"/>
    </row>
    <row r="49" spans="3:4" ht="12.75">
      <c r="C49" s="276"/>
      <c r="D49" s="276"/>
    </row>
    <row r="50" spans="3:4" ht="12.75">
      <c r="C50" s="276"/>
      <c r="D50" s="276"/>
    </row>
  </sheetData>
  <sheetProtection/>
  <mergeCells count="3">
    <mergeCell ref="A3:D3"/>
    <mergeCell ref="A5:A6"/>
    <mergeCell ref="B5:D5"/>
  </mergeCells>
  <printOptions/>
  <pageMargins left="0.53" right="0.3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8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31.140625" style="0" customWidth="1"/>
    <col min="2" max="2" width="15.421875" style="0" customWidth="1"/>
    <col min="3" max="9" width="0" style="0" hidden="1" customWidth="1"/>
    <col min="10" max="12" width="13.7109375" style="0" customWidth="1"/>
  </cols>
  <sheetData>
    <row r="1" spans="1:12" ht="15">
      <c r="A1" s="592" t="str">
        <f>PROPER(LEFT('1. címrend'!$A$2,LEN('1. címrend'!$A$2)-10))&amp;" "&amp;LEFT('2. mérleg'!$A$3,4)&amp;". évi költségvetés"</f>
        <v>Szaporca Községi Önkormányzat 2015. évi költségvetés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ht="6" customHeight="1"/>
    <row r="3" ht="12.75">
      <c r="L3" t="s">
        <v>377</v>
      </c>
    </row>
    <row r="4" ht="6" customHeight="1"/>
    <row r="5" spans="1:12" ht="15">
      <c r="A5" s="592" t="s">
        <v>223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</row>
    <row r="6" ht="6" customHeight="1"/>
    <row r="7" spans="1:12" ht="30">
      <c r="A7" s="336" t="s">
        <v>224</v>
      </c>
      <c r="B7" s="337" t="s">
        <v>225</v>
      </c>
      <c r="C7" s="338">
        <v>2004</v>
      </c>
      <c r="D7" s="339">
        <v>2005</v>
      </c>
      <c r="E7" s="339">
        <v>2006</v>
      </c>
      <c r="F7" s="339">
        <v>2007</v>
      </c>
      <c r="G7" s="339">
        <v>2008</v>
      </c>
      <c r="H7" s="340">
        <v>2010</v>
      </c>
      <c r="I7" s="340">
        <v>2011</v>
      </c>
      <c r="J7" s="341" t="str">
        <f>LEFT('2. mérleg'!$A$3,4)</f>
        <v>2015</v>
      </c>
      <c r="K7" s="341">
        <f>LEFT('2. mérleg'!$A$3,4)+1</f>
        <v>2016</v>
      </c>
      <c r="L7" s="341">
        <f>LEFT('2. mérleg'!$A$3,4)+2</f>
        <v>2017</v>
      </c>
    </row>
    <row r="8" spans="1:12" ht="12.75">
      <c r="A8" s="342"/>
      <c r="B8" s="343"/>
      <c r="C8" s="344"/>
      <c r="D8" s="345"/>
      <c r="E8" s="345"/>
      <c r="F8" s="346"/>
      <c r="G8" s="347"/>
      <c r="H8" s="104"/>
      <c r="I8" s="104"/>
      <c r="J8" s="348"/>
      <c r="K8" s="348"/>
      <c r="L8" s="348"/>
    </row>
    <row r="9" spans="1:12" ht="12.75">
      <c r="A9" s="143"/>
      <c r="B9" s="349"/>
      <c r="C9" s="350"/>
      <c r="D9" s="351"/>
      <c r="E9" s="352"/>
      <c r="F9" s="347"/>
      <c r="G9" s="347"/>
      <c r="H9" s="353"/>
      <c r="I9" s="353"/>
      <c r="J9" s="348"/>
      <c r="K9" s="348"/>
      <c r="L9" s="348"/>
    </row>
    <row r="10" spans="1:12" ht="12.75">
      <c r="A10" s="143"/>
      <c r="B10" s="349"/>
      <c r="C10" s="354"/>
      <c r="D10" s="355"/>
      <c r="E10" s="355"/>
      <c r="F10" s="347"/>
      <c r="G10" s="347"/>
      <c r="H10" s="104"/>
      <c r="I10" s="353"/>
      <c r="J10" s="348"/>
      <c r="K10" s="348"/>
      <c r="L10" s="348"/>
    </row>
    <row r="11" spans="1:12" ht="15.75">
      <c r="A11" s="356" t="s">
        <v>104</v>
      </c>
      <c r="B11" s="357">
        <f>SUM(B8:B10)</f>
        <v>0</v>
      </c>
      <c r="C11" s="357">
        <f aca="true" t="shared" si="0" ref="C11:K11">SUM(C8:C10)</f>
        <v>0</v>
      </c>
      <c r="D11" s="357">
        <f t="shared" si="0"/>
        <v>0</v>
      </c>
      <c r="E11" s="357">
        <f t="shared" si="0"/>
        <v>0</v>
      </c>
      <c r="F11" s="357">
        <f t="shared" si="0"/>
        <v>0</v>
      </c>
      <c r="G11" s="357">
        <f t="shared" si="0"/>
        <v>0</v>
      </c>
      <c r="H11" s="357">
        <f t="shared" si="0"/>
        <v>0</v>
      </c>
      <c r="I11" s="357">
        <f t="shared" si="0"/>
        <v>0</v>
      </c>
      <c r="J11" s="357">
        <f t="shared" si="0"/>
        <v>0</v>
      </c>
      <c r="K11" s="357">
        <f t="shared" si="0"/>
        <v>0</v>
      </c>
      <c r="L11" s="358">
        <v>0</v>
      </c>
    </row>
    <row r="12" spans="1:12" ht="12.75">
      <c r="A12" s="359"/>
      <c r="B12" s="359"/>
      <c r="C12" s="359"/>
      <c r="D12" s="359"/>
      <c r="E12" s="359"/>
      <c r="F12" s="359"/>
      <c r="G12" s="359"/>
      <c r="H12" s="359"/>
      <c r="I12" s="359"/>
      <c r="J12" s="359"/>
      <c r="K12" s="360"/>
      <c r="L12" s="360"/>
    </row>
    <row r="13" spans="1:12" ht="12.75">
      <c r="A13" s="359"/>
      <c r="B13" s="359"/>
      <c r="C13" s="359"/>
      <c r="D13" s="359"/>
      <c r="E13" s="359"/>
      <c r="F13" s="359"/>
      <c r="G13" s="359"/>
      <c r="H13" s="359"/>
      <c r="I13" s="359"/>
      <c r="J13" s="359"/>
      <c r="K13" s="360"/>
      <c r="L13" s="360"/>
    </row>
    <row r="14" spans="1:12" ht="12.75" customHeight="1">
      <c r="A14" s="642" t="s">
        <v>226</v>
      </c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4"/>
    </row>
    <row r="15" spans="1:12" ht="12.75" customHeight="1">
      <c r="A15" s="645"/>
      <c r="B15" s="646"/>
      <c r="C15" s="646"/>
      <c r="D15" s="646"/>
      <c r="E15" s="646"/>
      <c r="F15" s="646"/>
      <c r="G15" s="646"/>
      <c r="H15" s="646"/>
      <c r="I15" s="646"/>
      <c r="J15" s="646"/>
      <c r="K15" s="646"/>
      <c r="L15" s="647"/>
    </row>
    <row r="16" spans="1:12" ht="12.75">
      <c r="A16" s="361"/>
      <c r="B16" s="104"/>
      <c r="C16" s="347"/>
      <c r="D16" s="347"/>
      <c r="E16" s="347"/>
      <c r="F16" s="347"/>
      <c r="G16" s="648"/>
      <c r="H16" s="649"/>
      <c r="I16" s="649"/>
      <c r="J16" s="649"/>
      <c r="K16" s="649"/>
      <c r="L16" s="650"/>
    </row>
    <row r="17" spans="1:12" ht="12.75">
      <c r="A17" s="362"/>
      <c r="B17" s="105"/>
      <c r="C17" s="363"/>
      <c r="D17" s="363"/>
      <c r="E17" s="363"/>
      <c r="F17" s="363"/>
      <c r="G17" s="364"/>
      <c r="H17" s="105"/>
      <c r="I17" s="105"/>
      <c r="J17" s="105"/>
      <c r="K17" s="105"/>
      <c r="L17" s="105"/>
    </row>
    <row r="18" spans="1:12" s="367" customFormat="1" ht="15.75">
      <c r="A18" s="365" t="s">
        <v>104</v>
      </c>
      <c r="B18" s="366">
        <f>SUM(B16:B17)</f>
        <v>0</v>
      </c>
      <c r="C18" s="366">
        <f aca="true" t="shared" si="1" ref="C18:L18">SUM(C16:C17)</f>
        <v>0</v>
      </c>
      <c r="D18" s="366">
        <f t="shared" si="1"/>
        <v>0</v>
      </c>
      <c r="E18" s="366">
        <f t="shared" si="1"/>
        <v>0</v>
      </c>
      <c r="F18" s="366">
        <f t="shared" si="1"/>
        <v>0</v>
      </c>
      <c r="G18" s="366">
        <f t="shared" si="1"/>
        <v>0</v>
      </c>
      <c r="H18" s="366">
        <f t="shared" si="1"/>
        <v>0</v>
      </c>
      <c r="I18" s="366">
        <f t="shared" si="1"/>
        <v>0</v>
      </c>
      <c r="J18" s="366">
        <f t="shared" si="1"/>
        <v>0</v>
      </c>
      <c r="K18" s="366">
        <f t="shared" si="1"/>
        <v>0</v>
      </c>
      <c r="L18" s="366">
        <f t="shared" si="1"/>
        <v>0</v>
      </c>
    </row>
  </sheetData>
  <sheetProtection/>
  <mergeCells count="4">
    <mergeCell ref="A1:L1"/>
    <mergeCell ref="A5:L5"/>
    <mergeCell ref="A14:L15"/>
    <mergeCell ref="G16:L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3" width="33.421875" style="0" customWidth="1"/>
    <col min="4" max="4" width="11.28125" style="0" customWidth="1"/>
  </cols>
  <sheetData>
    <row r="1" ht="12.75">
      <c r="D1" s="128" t="s">
        <v>378</v>
      </c>
    </row>
    <row r="3" spans="1:4" ht="15.75">
      <c r="A3" s="651" t="s">
        <v>244</v>
      </c>
      <c r="B3" s="651"/>
      <c r="C3" s="651"/>
      <c r="D3" s="651"/>
    </row>
    <row r="5" spans="1:4" ht="25.5">
      <c r="A5" s="96"/>
      <c r="B5" s="411" t="s">
        <v>245</v>
      </c>
      <c r="C5" s="411" t="s">
        <v>246</v>
      </c>
      <c r="D5" s="410"/>
    </row>
    <row r="6" spans="1:3" ht="12.75">
      <c r="A6" s="258" t="s">
        <v>21</v>
      </c>
      <c r="B6" s="258" t="s">
        <v>370</v>
      </c>
      <c r="C6" s="96">
        <v>5</v>
      </c>
    </row>
    <row r="7" spans="1:3" ht="25.5">
      <c r="A7" s="96"/>
      <c r="B7" s="362" t="s">
        <v>247</v>
      </c>
      <c r="C7" s="361">
        <f>SUM($C$6)</f>
        <v>5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4.28125" style="90" customWidth="1"/>
    <col min="2" max="3" width="9.8515625" style="90" customWidth="1"/>
    <col min="4" max="4" width="8.8515625" style="90" customWidth="1"/>
    <col min="5" max="5" width="8.7109375" style="90" customWidth="1"/>
    <col min="6" max="6" width="41.8515625" style="90" customWidth="1"/>
    <col min="7" max="7" width="10.28125" style="121" customWidth="1"/>
    <col min="9" max="9" width="8.421875" style="0" customWidth="1"/>
    <col min="10" max="10" width="8.57421875" style="0" customWidth="1"/>
  </cols>
  <sheetData>
    <row r="1" spans="6:10" ht="15.75">
      <c r="F1" s="552" t="s">
        <v>238</v>
      </c>
      <c r="G1" s="552"/>
      <c r="H1" s="552"/>
      <c r="I1" s="552"/>
      <c r="J1" s="552"/>
    </row>
    <row r="2" spans="1:10" ht="15">
      <c r="A2" s="554" t="str">
        <f>LEFT('1. címrend'!$A$2,LEN('1. címrend'!$A$2)-10)</f>
        <v>SZAPORCA KÖZSÉGI ÖNKORMÁNYZAT</v>
      </c>
      <c r="B2" s="554"/>
      <c r="C2" s="554"/>
      <c r="D2" s="554"/>
      <c r="E2" s="554"/>
      <c r="F2" s="554"/>
      <c r="G2" s="554"/>
      <c r="H2" s="554"/>
      <c r="I2" s="554"/>
      <c r="J2" s="554"/>
    </row>
    <row r="3" spans="1:10" ht="15">
      <c r="A3" s="554" t="s">
        <v>384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6:10" ht="13.5" thickBot="1">
      <c r="F4" s="553" t="s">
        <v>83</v>
      </c>
      <c r="G4" s="553"/>
      <c r="H4" s="553"/>
      <c r="I4" s="553"/>
      <c r="J4" s="553"/>
    </row>
    <row r="5" spans="1:10" ht="19.5" customHeight="1">
      <c r="A5" s="542" t="s">
        <v>19</v>
      </c>
      <c r="B5" s="543"/>
      <c r="C5" s="543"/>
      <c r="D5" s="543"/>
      <c r="E5" s="544"/>
      <c r="F5" s="542" t="s">
        <v>29</v>
      </c>
      <c r="G5" s="543"/>
      <c r="H5" s="543"/>
      <c r="I5" s="543"/>
      <c r="J5" s="544"/>
    </row>
    <row r="6" spans="1:10" ht="23.25" thickBot="1">
      <c r="A6" s="383" t="s">
        <v>84</v>
      </c>
      <c r="B6" s="384" t="s">
        <v>85</v>
      </c>
      <c r="C6" s="384" t="s">
        <v>86</v>
      </c>
      <c r="D6" s="384" t="s">
        <v>87</v>
      </c>
      <c r="E6" s="385" t="s">
        <v>70</v>
      </c>
      <c r="F6" s="383" t="s">
        <v>84</v>
      </c>
      <c r="G6" s="384" t="s">
        <v>85</v>
      </c>
      <c r="H6" s="386" t="s">
        <v>86</v>
      </c>
      <c r="I6" s="386" t="s">
        <v>87</v>
      </c>
      <c r="J6" s="387" t="s">
        <v>70</v>
      </c>
    </row>
    <row r="7" spans="1:10" ht="17.25" customHeight="1" thickBot="1">
      <c r="A7" s="545" t="s">
        <v>88</v>
      </c>
      <c r="B7" s="546"/>
      <c r="C7" s="546"/>
      <c r="D7" s="546"/>
      <c r="E7" s="546"/>
      <c r="F7" s="546"/>
      <c r="G7" s="546"/>
      <c r="H7" s="546"/>
      <c r="I7" s="546"/>
      <c r="J7" s="547"/>
    </row>
    <row r="8" spans="1:10" ht="12.75" customHeight="1">
      <c r="A8" s="279" t="s">
        <v>303</v>
      </c>
      <c r="B8" s="307">
        <f>'3.bev-kiadás'!$C$10</f>
        <v>1320</v>
      </c>
      <c r="C8" s="307">
        <f>'3.bev-kiadás'!$D$10</f>
        <v>3144</v>
      </c>
      <c r="D8" s="308">
        <f>'3.bev-kiadás'!$E$10</f>
        <v>3144</v>
      </c>
      <c r="E8" s="309">
        <f aca="true" t="shared" si="0" ref="E8:E14">D8/C8*100</f>
        <v>100</v>
      </c>
      <c r="F8" s="390" t="s">
        <v>118</v>
      </c>
      <c r="G8" s="280">
        <f>'3.bev-kiadás'!$C$60</f>
        <v>34420</v>
      </c>
      <c r="H8" s="281">
        <f>'3.bev-kiadás'!$D$60</f>
        <v>38932</v>
      </c>
      <c r="I8" s="281">
        <f>'3.bev-kiadás'!$E$60</f>
        <v>38932</v>
      </c>
      <c r="J8" s="392">
        <f>I8/H8*100</f>
        <v>100</v>
      </c>
    </row>
    <row r="9" spans="1:10" ht="12.75">
      <c r="A9" s="93" t="s">
        <v>205</v>
      </c>
      <c r="B9" s="91">
        <f>'3.bev-kiadás'!$C$16</f>
        <v>375</v>
      </c>
      <c r="C9" s="91">
        <f>'3.bev-kiadás'!$D$16</f>
        <v>341</v>
      </c>
      <c r="D9" s="91">
        <f>'3.bev-kiadás'!$E$16</f>
        <v>341</v>
      </c>
      <c r="E9" s="309">
        <f t="shared" si="0"/>
        <v>100</v>
      </c>
      <c r="F9" s="94" t="s">
        <v>229</v>
      </c>
      <c r="G9" s="91">
        <f>'3.bev-kiadás'!$C$61</f>
        <v>5460</v>
      </c>
      <c r="H9" s="92">
        <f>'3.bev-kiadás'!$D$61</f>
        <v>6676</v>
      </c>
      <c r="I9" s="92">
        <f>'3.bev-kiadás'!$E$61</f>
        <v>6676</v>
      </c>
      <c r="J9" s="393">
        <f aca="true" t="shared" si="1" ref="J9:J16">I9/H9*100</f>
        <v>100</v>
      </c>
    </row>
    <row r="10" spans="1:10" ht="12.75">
      <c r="A10" s="94" t="s">
        <v>309</v>
      </c>
      <c r="B10" s="91">
        <f>'3.bev-kiadás'!$C$21</f>
        <v>12996</v>
      </c>
      <c r="C10" s="91">
        <f>'3.bev-kiadás'!$D$21</f>
        <v>20713</v>
      </c>
      <c r="D10" s="91">
        <f>'3.bev-kiadás'!$E$21</f>
        <v>20713</v>
      </c>
      <c r="E10" s="309">
        <f t="shared" si="0"/>
        <v>100</v>
      </c>
      <c r="F10" s="94" t="s">
        <v>119</v>
      </c>
      <c r="G10" s="95">
        <f>'3.bev-kiadás'!$C$62</f>
        <v>6896</v>
      </c>
      <c r="H10" s="92">
        <f>'3.bev-kiadás'!$D$62</f>
        <v>28019</v>
      </c>
      <c r="I10" s="92">
        <f>'3.bev-kiadás'!$E$62</f>
        <v>14028</v>
      </c>
      <c r="J10" s="393">
        <f t="shared" si="1"/>
        <v>50.06602662479032</v>
      </c>
    </row>
    <row r="11" spans="1:10" ht="12.75">
      <c r="A11" s="93" t="s">
        <v>282</v>
      </c>
      <c r="B11" s="91">
        <f>'3.bev-kiadás'!$C$28</f>
        <v>38979</v>
      </c>
      <c r="C11" s="91">
        <f>'3.bev-kiadás'!$D$28</f>
        <v>59147</v>
      </c>
      <c r="D11" s="91">
        <f>'3.bev-kiadás'!$E$28</f>
        <v>59147</v>
      </c>
      <c r="E11" s="309">
        <f t="shared" si="0"/>
        <v>100</v>
      </c>
      <c r="F11" s="94" t="s">
        <v>288</v>
      </c>
      <c r="G11" s="95">
        <f>'3.bev-kiadás'!$C$65</f>
        <v>5925</v>
      </c>
      <c r="H11" s="92">
        <f>'3.bev-kiadás'!$D$65</f>
        <v>6011</v>
      </c>
      <c r="I11" s="92">
        <f>'3.bev-kiadás'!$E$65</f>
        <v>6011</v>
      </c>
      <c r="J11" s="393">
        <f t="shared" si="1"/>
        <v>100</v>
      </c>
    </row>
    <row r="12" spans="1:10" ht="12.75">
      <c r="A12" s="93" t="s">
        <v>89</v>
      </c>
      <c r="B12" s="91">
        <f>'3.bev-kiadás'!$C$33</f>
        <v>0</v>
      </c>
      <c r="C12" s="91">
        <f>'3.bev-kiadás'!$D$33</f>
        <v>360</v>
      </c>
      <c r="D12" s="91">
        <f>'3.bev-kiadás'!$E$33</f>
        <v>360</v>
      </c>
      <c r="E12" s="309">
        <f t="shared" si="0"/>
        <v>100</v>
      </c>
      <c r="F12" s="94" t="s">
        <v>264</v>
      </c>
      <c r="G12" s="95">
        <f>'3.bev-kiadás'!$C$63</f>
        <v>825</v>
      </c>
      <c r="H12" s="92">
        <f>'3.bev-kiadás'!$D$63</f>
        <v>1052</v>
      </c>
      <c r="I12" s="92">
        <f>'3.bev-kiadás'!$E$63</f>
        <v>1052</v>
      </c>
      <c r="J12" s="393">
        <f t="shared" si="1"/>
        <v>100</v>
      </c>
    </row>
    <row r="13" spans="1:10" ht="12.75">
      <c r="A13" s="93" t="s">
        <v>275</v>
      </c>
      <c r="B13" s="91">
        <f>'3.bev-kiadás'!$C$48</f>
        <v>0</v>
      </c>
      <c r="C13" s="91">
        <f>'3.bev-kiadás'!$D$48</f>
        <v>570</v>
      </c>
      <c r="D13" s="91">
        <f>'3.bev-kiadás'!$E$48</f>
        <v>570</v>
      </c>
      <c r="E13" s="309">
        <f t="shared" si="0"/>
        <v>100</v>
      </c>
      <c r="F13" s="94" t="s">
        <v>265</v>
      </c>
      <c r="G13" s="95">
        <f>'3.bev-kiadás'!$C$64</f>
        <v>84</v>
      </c>
      <c r="H13" s="92">
        <f>'3.bev-kiadás'!$D$64</f>
        <v>42</v>
      </c>
      <c r="I13" s="92">
        <f>'3.bev-kiadás'!$E$64</f>
        <v>42</v>
      </c>
      <c r="J13" s="393">
        <f t="shared" si="1"/>
        <v>100</v>
      </c>
    </row>
    <row r="14" spans="1:10" ht="12.75">
      <c r="A14" s="93" t="s">
        <v>90</v>
      </c>
      <c r="B14" s="91">
        <f>'3.bev-kiadás'!$C$45</f>
        <v>4953</v>
      </c>
      <c r="C14" s="91">
        <f>'3.bev-kiadás'!$D$45</f>
        <v>4945</v>
      </c>
      <c r="D14" s="91">
        <f>'3.bev-kiadás'!$E$45</f>
        <v>4945</v>
      </c>
      <c r="E14" s="309">
        <f t="shared" si="0"/>
        <v>100</v>
      </c>
      <c r="F14" s="391" t="s">
        <v>289</v>
      </c>
      <c r="G14" s="108">
        <f>'3.bev-kiadás'!$C$75</f>
        <v>0</v>
      </c>
      <c r="H14" s="104">
        <f>'3.bev-kiadás'!$D$75</f>
        <v>0</v>
      </c>
      <c r="I14" s="92">
        <f>'3.bev-kiadás'!$E$75</f>
        <v>0</v>
      </c>
      <c r="J14" s="393"/>
    </row>
    <row r="15" spans="1:10" ht="12.75">
      <c r="A15" s="91"/>
      <c r="B15" s="91"/>
      <c r="C15" s="91"/>
      <c r="D15" s="91"/>
      <c r="E15" s="309"/>
      <c r="F15" s="438" t="s">
        <v>389</v>
      </c>
      <c r="G15" s="108">
        <f>'3.bev-kiadás'!$C$87</f>
        <v>0</v>
      </c>
      <c r="H15" s="104">
        <f>'3.bev-kiadás'!$D$87</f>
        <v>441</v>
      </c>
      <c r="I15" s="92">
        <f>'3.bev-kiadás'!$E$87</f>
        <v>441</v>
      </c>
      <c r="J15" s="393">
        <f t="shared" si="1"/>
        <v>100</v>
      </c>
    </row>
    <row r="16" spans="1:10" ht="13.5" thickBot="1">
      <c r="A16" s="285" t="s">
        <v>91</v>
      </c>
      <c r="B16" s="286">
        <f>B8+B9+B10+B13+B11+B12+B14</f>
        <v>58623</v>
      </c>
      <c r="C16" s="286">
        <f>C8+C9+C10+C13+C11+C12+C14</f>
        <v>89220</v>
      </c>
      <c r="D16" s="286">
        <f>D8+D9+D10+D13+D11+D12+D14</f>
        <v>89220</v>
      </c>
      <c r="E16" s="388">
        <f>D16/C16*100</f>
        <v>100</v>
      </c>
      <c r="F16" s="285" t="s">
        <v>92</v>
      </c>
      <c r="G16" s="286">
        <f>SUM(G8:G15)</f>
        <v>53610</v>
      </c>
      <c r="H16" s="286">
        <f>SUM(H8:H15)</f>
        <v>81173</v>
      </c>
      <c r="I16" s="389">
        <f>SUM(I8:I15)</f>
        <v>67182</v>
      </c>
      <c r="J16" s="119">
        <f t="shared" si="1"/>
        <v>82.76397324233427</v>
      </c>
    </row>
    <row r="17" spans="1:10" ht="15.75" customHeight="1" thickBot="1">
      <c r="A17" s="548" t="s">
        <v>93</v>
      </c>
      <c r="B17" s="549"/>
      <c r="C17" s="549"/>
      <c r="D17" s="549"/>
      <c r="E17" s="549"/>
      <c r="F17" s="550"/>
      <c r="G17" s="550"/>
      <c r="H17" s="550"/>
      <c r="I17" s="550"/>
      <c r="J17" s="551"/>
    </row>
    <row r="18" spans="1:10" ht="12.75">
      <c r="A18" s="98" t="s">
        <v>302</v>
      </c>
      <c r="B18" s="99">
        <f>'3.bev-kiadás'!$C$26</f>
        <v>0</v>
      </c>
      <c r="C18" s="99">
        <f>'3.bev-kiadás'!$D$26</f>
        <v>3105</v>
      </c>
      <c r="D18" s="99">
        <f>'3.bev-kiadás'!$E$26</f>
        <v>3105</v>
      </c>
      <c r="E18" s="100"/>
      <c r="F18" s="390" t="s">
        <v>94</v>
      </c>
      <c r="G18" s="425">
        <f>'3.bev-kiadás'!$C$73</f>
        <v>5013</v>
      </c>
      <c r="H18" s="426">
        <f>'3.bev-kiadás'!$D$73</f>
        <v>11276</v>
      </c>
      <c r="I18" s="426">
        <f>'3.bev-kiadás'!$E$73</f>
        <v>11276</v>
      </c>
      <c r="J18" s="282"/>
    </row>
    <row r="19" spans="1:10" ht="12.75">
      <c r="A19" s="93" t="s">
        <v>95</v>
      </c>
      <c r="B19" s="91"/>
      <c r="C19" s="101"/>
      <c r="D19" s="91"/>
      <c r="E19" s="102"/>
      <c r="F19" s="427" t="s">
        <v>96</v>
      </c>
      <c r="G19" s="428">
        <f>'3.bev-kiadás'!$C$68</f>
        <v>1203</v>
      </c>
      <c r="H19" s="432">
        <f>'3.bev-kiadás'!$D$68</f>
        <v>0</v>
      </c>
      <c r="I19" s="431">
        <f>'3.bev-kiadás'!$E$68</f>
        <v>0</v>
      </c>
      <c r="J19" s="283"/>
    </row>
    <row r="20" spans="1:10" ht="12.75" customHeight="1">
      <c r="A20" s="93" t="s">
        <v>117</v>
      </c>
      <c r="B20" s="91">
        <f>'3.bev-kiadás'!$C$30</f>
        <v>0</v>
      </c>
      <c r="C20" s="101">
        <f>'3.bev-kiadás'!$D$30</f>
        <v>124</v>
      </c>
      <c r="D20" s="91">
        <f>'3.bev-kiadás'!$E$30</f>
        <v>124</v>
      </c>
      <c r="E20" s="102"/>
      <c r="F20" s="427" t="s">
        <v>97</v>
      </c>
      <c r="G20" s="428">
        <f>'3.bev-kiadás'!$C$69</f>
        <v>3810</v>
      </c>
      <c r="H20" s="429">
        <f>'3.bev-kiadás'!$D$69</f>
        <v>11276</v>
      </c>
      <c r="I20" s="430">
        <f>'3.bev-kiadás'!$E$69</f>
        <v>11276</v>
      </c>
      <c r="J20" s="394"/>
    </row>
    <row r="21" spans="1:10" ht="12.75" customHeight="1">
      <c r="A21" s="93" t="s">
        <v>306</v>
      </c>
      <c r="B21" s="91">
        <f>'3.bev-kiadás'!$C$34</f>
        <v>0</v>
      </c>
      <c r="C21" s="101">
        <f>'3.bev-kiadás'!$D$34</f>
        <v>0</v>
      </c>
      <c r="D21" s="91">
        <f>'3.bev-kiadás'!$E$34</f>
        <v>0</v>
      </c>
      <c r="E21" s="102"/>
      <c r="F21" s="107" t="s">
        <v>121</v>
      </c>
      <c r="G21" s="95">
        <f>'3.bev-kiadás'!$C$76</f>
        <v>0</v>
      </c>
      <c r="H21" s="103">
        <f>'3.bev-kiadás'!$D$76</f>
        <v>0</v>
      </c>
      <c r="I21" s="104">
        <f>'3.bev-kiadás'!$E$76</f>
        <v>0</v>
      </c>
      <c r="J21" s="283"/>
    </row>
    <row r="22" spans="1:10" ht="12.75" customHeight="1">
      <c r="A22" s="93" t="s">
        <v>122</v>
      </c>
      <c r="B22" s="91">
        <f>'3.bev-kiadás'!$C$39</f>
        <v>0</v>
      </c>
      <c r="C22" s="101">
        <f>'3.bev-kiadás'!$D$39</f>
        <v>7810</v>
      </c>
      <c r="D22" s="91">
        <f>'3.bev-kiadás'!$E$39</f>
        <v>7810</v>
      </c>
      <c r="E22" s="102"/>
      <c r="F22" s="433" t="s">
        <v>290</v>
      </c>
      <c r="G22" s="434">
        <f>'3.bev-kiadás'!$C$84</f>
        <v>0</v>
      </c>
      <c r="H22" s="435">
        <f>'3.bev-kiadás'!$D$84</f>
        <v>7810</v>
      </c>
      <c r="I22" s="436">
        <f>'3.bev-kiadás'!$E$84</f>
        <v>7810</v>
      </c>
      <c r="J22" s="437"/>
    </row>
    <row r="23" spans="1:10" ht="13.5" thickBot="1">
      <c r="A23" s="107"/>
      <c r="B23" s="95"/>
      <c r="C23" s="106"/>
      <c r="D23" s="95"/>
      <c r="E23" s="102"/>
      <c r="F23" s="395" t="s">
        <v>98</v>
      </c>
      <c r="G23" s="396">
        <f>'3.bev-kiadás'!$C$80</f>
        <v>0</v>
      </c>
      <c r="H23" s="397">
        <f>'3.bev-kiadás'!$D$80</f>
        <v>0</v>
      </c>
      <c r="I23" s="439">
        <f>'3.bev-kiadás'!$E$80</f>
        <v>0</v>
      </c>
      <c r="J23" s="284"/>
    </row>
    <row r="24" spans="1:10" ht="26.25" thickBot="1">
      <c r="A24" s="109" t="s">
        <v>99</v>
      </c>
      <c r="B24" s="110">
        <f>SUM(B18:B23)</f>
        <v>0</v>
      </c>
      <c r="C24" s="110">
        <f>SUM(C18:C23)</f>
        <v>11039</v>
      </c>
      <c r="D24" s="110">
        <f>SUM(D18:D23)</f>
        <v>11039</v>
      </c>
      <c r="E24" s="111"/>
      <c r="F24" s="109" t="s">
        <v>100</v>
      </c>
      <c r="G24" s="110">
        <f>SUM(G18,G21:G23)</f>
        <v>5013</v>
      </c>
      <c r="H24" s="110">
        <f>SUM(H18,H21:H23)</f>
        <v>19086</v>
      </c>
      <c r="I24" s="110">
        <f>SUM(I18,I21:I23)</f>
        <v>19086</v>
      </c>
      <c r="J24" s="112"/>
    </row>
    <row r="25" spans="1:10" ht="23.25" customHeight="1" thickBot="1">
      <c r="A25" s="113" t="s">
        <v>101</v>
      </c>
      <c r="B25" s="114">
        <f>B16+B24</f>
        <v>58623</v>
      </c>
      <c r="C25" s="114">
        <f>C16+C24</f>
        <v>100259</v>
      </c>
      <c r="D25" s="114">
        <f>D16+D24</f>
        <v>100259</v>
      </c>
      <c r="E25" s="115">
        <f>D25/C25*100</f>
        <v>100</v>
      </c>
      <c r="F25" s="116" t="s">
        <v>102</v>
      </c>
      <c r="G25" s="117">
        <f>G16+G24</f>
        <v>58623</v>
      </c>
      <c r="H25" s="118">
        <f>H16+H24</f>
        <v>100259</v>
      </c>
      <c r="I25" s="118">
        <f>I16+I24</f>
        <v>86268</v>
      </c>
      <c r="J25" s="112">
        <f>I25/H25*100</f>
        <v>86.04514307942429</v>
      </c>
    </row>
    <row r="26" spans="1:10" ht="13.5" thickBot="1">
      <c r="A26" s="398"/>
      <c r="B26" s="399"/>
      <c r="C26" s="399"/>
      <c r="D26" s="400"/>
      <c r="E26" s="401"/>
      <c r="F26" s="398"/>
      <c r="G26" s="400"/>
      <c r="H26" s="402"/>
      <c r="I26" s="403"/>
      <c r="J26" s="404"/>
    </row>
    <row r="27" spans="1:10" s="120" customFormat="1" ht="13.5" thickBot="1">
      <c r="A27" s="405" t="s">
        <v>101</v>
      </c>
      <c r="B27" s="117">
        <f>B25+B26</f>
        <v>58623</v>
      </c>
      <c r="C27" s="117">
        <f>C25+C26</f>
        <v>100259</v>
      </c>
      <c r="D27" s="117">
        <f>D25+D26</f>
        <v>100259</v>
      </c>
      <c r="E27" s="406">
        <f>D27/C27*100</f>
        <v>100</v>
      </c>
      <c r="F27" s="405" t="s">
        <v>102</v>
      </c>
      <c r="G27" s="117">
        <f>G25+G26</f>
        <v>58623</v>
      </c>
      <c r="H27" s="117">
        <f>H25+H26</f>
        <v>100259</v>
      </c>
      <c r="I27" s="117">
        <f>I25+I26</f>
        <v>86268</v>
      </c>
      <c r="J27" s="407">
        <f>I27/H27*100</f>
        <v>86.04514307942429</v>
      </c>
    </row>
    <row r="28" spans="2:8" ht="5.25" customHeight="1">
      <c r="B28" s="121"/>
      <c r="C28" s="121"/>
      <c r="D28" s="121"/>
      <c r="E28" s="121"/>
      <c r="H28" s="122"/>
    </row>
    <row r="29" spans="2:9" ht="12.75">
      <c r="B29" s="121"/>
      <c r="C29" s="121"/>
      <c r="D29" s="121"/>
      <c r="H29" s="123"/>
      <c r="I29" s="122"/>
    </row>
    <row r="30" spans="2:9" ht="12.75">
      <c r="B30" s="121"/>
      <c r="C30" s="121"/>
      <c r="D30" s="121"/>
      <c r="H30" s="122"/>
      <c r="I30" s="122"/>
    </row>
    <row r="31" spans="1:10" ht="12.75">
      <c r="A31" s="124"/>
      <c r="B31" s="125"/>
      <c r="C31" s="125"/>
      <c r="D31" s="125"/>
      <c r="E31" s="124"/>
      <c r="F31" s="124"/>
      <c r="G31" s="125"/>
      <c r="H31" s="120"/>
      <c r="I31" s="126"/>
      <c r="J31" s="120"/>
    </row>
    <row r="32" ht="9" customHeight="1"/>
    <row r="33" spans="2:3" ht="12.75">
      <c r="B33" s="121"/>
      <c r="C33" s="121"/>
    </row>
    <row r="34" spans="2:3" ht="12.75">
      <c r="B34" s="121"/>
      <c r="C34" s="121"/>
    </row>
    <row r="35" spans="2:3" ht="12.75">
      <c r="B35" s="121"/>
      <c r="C35" s="121"/>
    </row>
    <row r="36" spans="2:3" ht="12.75">
      <c r="B36" s="121"/>
      <c r="C36" s="121"/>
    </row>
    <row r="39" ht="12.75">
      <c r="B39" s="121"/>
    </row>
  </sheetData>
  <sheetProtection/>
  <mergeCells count="8">
    <mergeCell ref="A5:E5"/>
    <mergeCell ref="F5:J5"/>
    <mergeCell ref="A7:J7"/>
    <mergeCell ref="A17:J17"/>
    <mergeCell ref="F1:J1"/>
    <mergeCell ref="F4:J4"/>
    <mergeCell ref="A2:J2"/>
    <mergeCell ref="A3:J3"/>
  </mergeCells>
  <printOptions/>
  <pageMargins left="0.51" right="0.57" top="1" bottom="1" header="0.5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88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0.421875" style="289" customWidth="1"/>
    <col min="2" max="2" width="55.00390625" style="0" customWidth="1"/>
    <col min="3" max="4" width="12.57421875" style="0" customWidth="1"/>
    <col min="5" max="5" width="11.7109375" style="0" customWidth="1"/>
    <col min="6" max="6" width="11.421875" style="89" customWidth="1"/>
  </cols>
  <sheetData>
    <row r="1" spans="1:10" ht="12.75">
      <c r="A1" s="293"/>
      <c r="B1" s="3"/>
      <c r="C1" s="4"/>
      <c r="D1" s="3"/>
      <c r="E1" s="555" t="s">
        <v>380</v>
      </c>
      <c r="F1" s="555"/>
      <c r="G1" s="5"/>
      <c r="H1" s="5"/>
      <c r="I1" s="5"/>
      <c r="J1" s="5"/>
    </row>
    <row r="2" spans="1:10" ht="12.75">
      <c r="A2" s="556"/>
      <c r="B2" s="556"/>
      <c r="C2" s="556"/>
      <c r="D2" s="556"/>
      <c r="E2" s="556"/>
      <c r="F2" s="556"/>
      <c r="G2" s="5"/>
      <c r="H2" s="5"/>
      <c r="I2" s="5"/>
      <c r="J2" s="5"/>
    </row>
    <row r="3" spans="1:10" ht="12.75">
      <c r="A3" s="556" t="str">
        <f>PROPER(LEFT('1. címrend'!$A$2,LEN('1. címrend'!$A$2)-10))</f>
        <v>Szaporca Községi Önkormányzat</v>
      </c>
      <c r="B3" s="556"/>
      <c r="C3" s="556"/>
      <c r="D3" s="556"/>
      <c r="E3" s="556"/>
      <c r="F3" s="556"/>
      <c r="G3" s="5"/>
      <c r="H3" s="5"/>
      <c r="I3" s="5"/>
      <c r="J3" s="5"/>
    </row>
    <row r="4" spans="1:10" ht="12.75">
      <c r="A4" s="557" t="str">
        <f>LEFT('2. mérleg'!$A$3,4)&amp;". évi költségvetés bevételei"</f>
        <v>2015. évi költségvetés bevételei</v>
      </c>
      <c r="B4" s="558"/>
      <c r="C4" s="558"/>
      <c r="D4" s="558"/>
      <c r="E4" s="558"/>
      <c r="F4" s="558"/>
      <c r="G4" s="5"/>
      <c r="H4" s="5"/>
      <c r="I4" s="5"/>
      <c r="J4" s="5"/>
    </row>
    <row r="5" spans="1:10" ht="15.75">
      <c r="A5" s="559"/>
      <c r="B5" s="559"/>
      <c r="C5" s="559"/>
      <c r="D5" s="559"/>
      <c r="E5" s="559"/>
      <c r="F5" s="559"/>
      <c r="G5" s="5"/>
      <c r="H5" s="5"/>
      <c r="I5" s="5"/>
      <c r="J5" s="5"/>
    </row>
    <row r="6" spans="1:10" ht="16.5" thickBot="1">
      <c r="A6" s="294"/>
      <c r="B6" s="6"/>
      <c r="C6" s="7"/>
      <c r="D6" s="3"/>
      <c r="E6" s="560" t="s">
        <v>32</v>
      </c>
      <c r="F6" s="560"/>
      <c r="G6" s="5"/>
      <c r="H6" s="5"/>
      <c r="I6" s="5"/>
      <c r="J6" s="5"/>
    </row>
    <row r="7" spans="1:10" ht="60.75" thickBot="1">
      <c r="A7" s="479" t="s">
        <v>33</v>
      </c>
      <c r="B7" s="8" t="s">
        <v>20</v>
      </c>
      <c r="C7" s="9" t="s">
        <v>85</v>
      </c>
      <c r="D7" s="8" t="s">
        <v>86</v>
      </c>
      <c r="E7" s="10" t="s">
        <v>79</v>
      </c>
      <c r="F7" s="499" t="s">
        <v>70</v>
      </c>
      <c r="G7" s="5"/>
      <c r="H7" s="5"/>
      <c r="I7" s="5"/>
      <c r="J7" s="5"/>
    </row>
    <row r="8" spans="1:10" ht="13.5" thickBot="1">
      <c r="A8" s="480"/>
      <c r="B8" s="11"/>
      <c r="C8" s="12"/>
      <c r="D8" s="13"/>
      <c r="E8" s="14"/>
      <c r="F8" s="500"/>
      <c r="G8" s="5"/>
      <c r="H8" s="5"/>
      <c r="I8" s="5"/>
      <c r="J8" s="5"/>
    </row>
    <row r="9" spans="1:10" ht="13.5" thickBot="1">
      <c r="A9" s="481" t="s">
        <v>34</v>
      </c>
      <c r="B9" s="15" t="s">
        <v>35</v>
      </c>
      <c r="C9" s="16"/>
      <c r="D9" s="17"/>
      <c r="E9" s="18"/>
      <c r="F9" s="501"/>
      <c r="G9" s="5"/>
      <c r="H9" s="5"/>
      <c r="I9" s="5"/>
      <c r="J9" s="5"/>
    </row>
    <row r="10" spans="1:10" ht="13.5" thickBot="1">
      <c r="A10" s="482"/>
      <c r="B10" s="19" t="s">
        <v>304</v>
      </c>
      <c r="C10" s="20">
        <v>1320</v>
      </c>
      <c r="D10" s="21">
        <v>3144</v>
      </c>
      <c r="E10" s="22">
        <v>3144</v>
      </c>
      <c r="F10" s="502">
        <f>E10/D10*100</f>
        <v>100</v>
      </c>
      <c r="G10" s="5"/>
      <c r="H10" s="5"/>
      <c r="I10" s="5"/>
      <c r="J10" s="5"/>
    </row>
    <row r="11" spans="1:10" ht="13.5" thickBot="1">
      <c r="A11" s="482"/>
      <c r="B11" s="19" t="s">
        <v>36</v>
      </c>
      <c r="C11" s="23"/>
      <c r="D11" s="23"/>
      <c r="E11" s="23"/>
      <c r="F11" s="502"/>
      <c r="G11" s="5"/>
      <c r="H11" s="5"/>
      <c r="I11" s="5"/>
      <c r="J11" s="5"/>
    </row>
    <row r="12" spans="1:10" ht="12.75">
      <c r="A12" s="483"/>
      <c r="B12" s="24" t="s">
        <v>295</v>
      </c>
      <c r="C12" s="25">
        <v>170</v>
      </c>
      <c r="D12" s="26">
        <v>152</v>
      </c>
      <c r="E12" s="27">
        <v>152</v>
      </c>
      <c r="F12" s="503">
        <f>E12/D12*100</f>
        <v>100</v>
      </c>
      <c r="G12" s="5"/>
      <c r="H12" s="5"/>
      <c r="I12" s="5"/>
      <c r="J12" s="5"/>
    </row>
    <row r="13" spans="1:10" ht="12.75">
      <c r="A13" s="483"/>
      <c r="B13" s="24" t="s">
        <v>296</v>
      </c>
      <c r="C13" s="25">
        <v>150</v>
      </c>
      <c r="D13" s="26">
        <v>186</v>
      </c>
      <c r="E13" s="28">
        <v>186</v>
      </c>
      <c r="F13" s="503">
        <f>E13/D13*100</f>
        <v>100</v>
      </c>
      <c r="G13" s="5"/>
      <c r="H13" s="5"/>
      <c r="I13" s="5"/>
      <c r="J13" s="5"/>
    </row>
    <row r="14" spans="1:10" ht="12.75">
      <c r="A14" s="483"/>
      <c r="B14" s="24" t="s">
        <v>207</v>
      </c>
      <c r="C14" s="25">
        <v>0</v>
      </c>
      <c r="D14" s="26">
        <v>0</v>
      </c>
      <c r="E14" s="28"/>
      <c r="F14" s="503"/>
      <c r="G14" s="5"/>
      <c r="H14" s="5"/>
      <c r="I14" s="5"/>
      <c r="J14" s="5"/>
    </row>
    <row r="15" spans="1:10" ht="13.5" thickBot="1">
      <c r="A15" s="484"/>
      <c r="B15" s="84" t="s">
        <v>294</v>
      </c>
      <c r="C15" s="30">
        <v>55</v>
      </c>
      <c r="D15" s="31">
        <v>3</v>
      </c>
      <c r="E15" s="43">
        <v>3</v>
      </c>
      <c r="F15" s="503">
        <f>E15/D15*100</f>
        <v>100</v>
      </c>
      <c r="G15" s="5"/>
      <c r="H15" s="5"/>
      <c r="I15" s="5"/>
      <c r="J15" s="5"/>
    </row>
    <row r="16" spans="1:10" ht="13.5" thickBot="1">
      <c r="A16" s="485"/>
      <c r="B16" s="32" t="s">
        <v>301</v>
      </c>
      <c r="C16" s="30">
        <f>SUM(C12:C15)</f>
        <v>375</v>
      </c>
      <c r="D16" s="30">
        <f>SUM(D12:D15)</f>
        <v>341</v>
      </c>
      <c r="E16" s="30">
        <f>SUM(E12:E15)</f>
        <v>341</v>
      </c>
      <c r="F16" s="504">
        <f>E16/D16*100</f>
        <v>100</v>
      </c>
      <c r="G16" s="5"/>
      <c r="H16" s="5"/>
      <c r="I16" s="5"/>
      <c r="J16" s="5"/>
    </row>
    <row r="17" spans="1:10" ht="13.5" thickBot="1">
      <c r="A17" s="485"/>
      <c r="B17" s="33" t="s">
        <v>37</v>
      </c>
      <c r="C17" s="34">
        <f>C10+C16</f>
        <v>1695</v>
      </c>
      <c r="D17" s="34">
        <f>D10+D16</f>
        <v>3485</v>
      </c>
      <c r="E17" s="34">
        <f>E10+E16</f>
        <v>3485</v>
      </c>
      <c r="F17" s="502">
        <f>E17/D17*100</f>
        <v>100</v>
      </c>
      <c r="G17" s="5"/>
      <c r="H17" s="5"/>
      <c r="I17" s="5"/>
      <c r="J17" s="5"/>
    </row>
    <row r="18" spans="1:10" ht="12.75">
      <c r="A18" s="486" t="s">
        <v>38</v>
      </c>
      <c r="B18" s="35" t="s">
        <v>39</v>
      </c>
      <c r="C18" s="36"/>
      <c r="D18" s="37"/>
      <c r="E18" s="27"/>
      <c r="F18" s="505"/>
      <c r="G18" s="5"/>
      <c r="H18" s="5"/>
      <c r="I18" s="5"/>
      <c r="J18" s="5"/>
    </row>
    <row r="19" spans="1:10" ht="12.75">
      <c r="A19" s="487"/>
      <c r="B19" s="38" t="s">
        <v>40</v>
      </c>
      <c r="C19" s="39"/>
      <c r="D19" s="40"/>
      <c r="E19" s="28"/>
      <c r="F19" s="506"/>
      <c r="G19" s="5"/>
      <c r="H19" s="5"/>
      <c r="I19" s="5"/>
      <c r="J19" s="5"/>
    </row>
    <row r="20" spans="1:10" ht="12.75">
      <c r="A20" s="483"/>
      <c r="B20" s="41" t="s">
        <v>292</v>
      </c>
      <c r="C20" s="25">
        <f>'8.állami'!$B$12</f>
        <v>12996</v>
      </c>
      <c r="D20" s="26">
        <f>'8.állami'!$C$12</f>
        <v>20713</v>
      </c>
      <c r="E20" s="28">
        <f>'8.állami'!$D$12</f>
        <v>20713</v>
      </c>
      <c r="F20" s="506">
        <f>E20/D20*100</f>
        <v>100</v>
      </c>
      <c r="G20" s="5"/>
      <c r="H20" s="5"/>
      <c r="I20" s="5"/>
      <c r="J20" s="5"/>
    </row>
    <row r="21" spans="1:10" ht="13.5" thickBot="1">
      <c r="A21" s="488"/>
      <c r="B21" s="44" t="s">
        <v>41</v>
      </c>
      <c r="C21" s="34">
        <f>SUM(C20:C20)</f>
        <v>12996</v>
      </c>
      <c r="D21" s="34">
        <f>SUM(D20:D20)</f>
        <v>20713</v>
      </c>
      <c r="E21" s="34">
        <f>SUM(E20:E20)</f>
        <v>20713</v>
      </c>
      <c r="F21" s="507">
        <f>E21/D21*100</f>
        <v>100</v>
      </c>
      <c r="G21" s="5"/>
      <c r="H21" s="5"/>
      <c r="I21" s="5"/>
      <c r="J21" s="5"/>
    </row>
    <row r="22" spans="1:10" ht="13.5" thickBot="1">
      <c r="A22" s="482" t="s">
        <v>42</v>
      </c>
      <c r="B22" s="19" t="s">
        <v>300</v>
      </c>
      <c r="C22" s="23"/>
      <c r="D22" s="45"/>
      <c r="E22" s="18"/>
      <c r="F22" s="504"/>
      <c r="G22" s="5"/>
      <c r="H22" s="5"/>
      <c r="I22" s="5"/>
      <c r="J22" s="5"/>
    </row>
    <row r="23" spans="1:10" ht="25.5">
      <c r="A23" s="489"/>
      <c r="B23" s="41" t="s">
        <v>298</v>
      </c>
      <c r="C23" s="540">
        <v>0</v>
      </c>
      <c r="D23" s="47">
        <v>3105</v>
      </c>
      <c r="E23" s="524">
        <v>3105</v>
      </c>
      <c r="F23" s="506">
        <f>E23/D23*100</f>
        <v>100</v>
      </c>
      <c r="G23" s="5"/>
      <c r="H23" s="5"/>
      <c r="I23" s="5"/>
      <c r="J23" s="5"/>
    </row>
    <row r="24" spans="1:10" ht="12.75">
      <c r="A24" s="483"/>
      <c r="B24" s="24" t="s">
        <v>43</v>
      </c>
      <c r="C24" s="48"/>
      <c r="D24" s="49"/>
      <c r="E24" s="28"/>
      <c r="F24" s="503"/>
      <c r="G24" s="5"/>
      <c r="H24" s="5"/>
      <c r="I24" s="5"/>
      <c r="J24" s="5"/>
    </row>
    <row r="25" spans="1:10" ht="13.5" thickBot="1">
      <c r="A25" s="490"/>
      <c r="B25" s="50" t="s">
        <v>78</v>
      </c>
      <c r="C25" s="51"/>
      <c r="D25" s="52"/>
      <c r="E25" s="53"/>
      <c r="F25" s="509"/>
      <c r="G25" s="5"/>
      <c r="H25" s="5"/>
      <c r="I25" s="5"/>
      <c r="J25" s="5"/>
    </row>
    <row r="26" spans="1:10" ht="13.5" thickBot="1">
      <c r="A26" s="485"/>
      <c r="B26" s="54" t="s">
        <v>299</v>
      </c>
      <c r="C26" s="527">
        <f>SUM(C23:C25)</f>
        <v>0</v>
      </c>
      <c r="D26" s="20">
        <f>SUM(D23:D25)</f>
        <v>3105</v>
      </c>
      <c r="E26" s="20">
        <f>SUM(E23:E25)</f>
        <v>3105</v>
      </c>
      <c r="F26" s="507">
        <f>E26/D26*100</f>
        <v>100</v>
      </c>
      <c r="G26" s="5"/>
      <c r="H26" s="5"/>
      <c r="I26" s="5"/>
      <c r="J26" s="5"/>
    </row>
    <row r="27" spans="1:10" ht="12.75">
      <c r="A27" s="491" t="s">
        <v>44</v>
      </c>
      <c r="B27" s="55" t="s">
        <v>45</v>
      </c>
      <c r="C27" s="46"/>
      <c r="D27" s="47"/>
      <c r="E27" s="27"/>
      <c r="F27" s="508"/>
      <c r="G27" s="5"/>
      <c r="H27" s="5"/>
      <c r="I27" s="5"/>
      <c r="J27" s="5"/>
    </row>
    <row r="28" spans="1:10" ht="12.75">
      <c r="A28" s="489"/>
      <c r="B28" s="55" t="s">
        <v>291</v>
      </c>
      <c r="C28" s="46">
        <v>38979</v>
      </c>
      <c r="D28" s="47">
        <v>59147</v>
      </c>
      <c r="E28" s="28">
        <v>59147</v>
      </c>
      <c r="F28" s="506">
        <f>E28/D28*100</f>
        <v>100</v>
      </c>
      <c r="G28" s="5"/>
      <c r="H28" s="5"/>
      <c r="I28" s="5"/>
      <c r="J28" s="5"/>
    </row>
    <row r="29" spans="1:10" ht="12.75">
      <c r="A29" s="489"/>
      <c r="B29" s="55" t="s">
        <v>80</v>
      </c>
      <c r="C29" s="56"/>
      <c r="D29" s="47"/>
      <c r="E29" s="28"/>
      <c r="F29" s="506"/>
      <c r="G29" s="5"/>
      <c r="H29" s="5"/>
      <c r="I29" s="5"/>
      <c r="J29" s="5"/>
    </row>
    <row r="30" spans="1:10" ht="13.5" thickBot="1">
      <c r="A30" s="490"/>
      <c r="B30" s="57" t="s">
        <v>293</v>
      </c>
      <c r="C30" s="525">
        <v>0</v>
      </c>
      <c r="D30" s="52">
        <v>124</v>
      </c>
      <c r="E30" s="43">
        <v>124</v>
      </c>
      <c r="F30" s="506">
        <f>E30/D30*100</f>
        <v>100</v>
      </c>
      <c r="G30" s="5"/>
      <c r="H30" s="5"/>
      <c r="I30" s="5"/>
      <c r="J30" s="5"/>
    </row>
    <row r="31" spans="1:10" ht="13.5" thickBot="1">
      <c r="A31" s="488"/>
      <c r="B31" s="58" t="s">
        <v>46</v>
      </c>
      <c r="C31" s="39">
        <f>SUM(C28:C30)</f>
        <v>38979</v>
      </c>
      <c r="D31" s="39">
        <f>SUM(D28:D30)</f>
        <v>59271</v>
      </c>
      <c r="E31" s="39">
        <f>SUM(E28:E30)</f>
        <v>59271</v>
      </c>
      <c r="F31" s="507">
        <f>E31/D31*100</f>
        <v>100</v>
      </c>
      <c r="G31" s="5"/>
      <c r="H31" s="5"/>
      <c r="I31" s="5"/>
      <c r="J31" s="5"/>
    </row>
    <row r="32" spans="1:10" ht="13.5" thickBot="1">
      <c r="A32" s="482" t="s">
        <v>47</v>
      </c>
      <c r="B32" s="19" t="s">
        <v>48</v>
      </c>
      <c r="C32" s="23"/>
      <c r="D32" s="23"/>
      <c r="E32" s="23"/>
      <c r="F32" s="504"/>
      <c r="G32" s="5"/>
      <c r="H32" s="5"/>
      <c r="I32" s="5"/>
      <c r="J32" s="5"/>
    </row>
    <row r="33" spans="1:10" ht="12.75" customHeight="1">
      <c r="A33" s="492"/>
      <c r="B33" s="59" t="s">
        <v>297</v>
      </c>
      <c r="C33" s="526">
        <v>0</v>
      </c>
      <c r="D33" s="47">
        <v>360</v>
      </c>
      <c r="E33" s="27">
        <v>360</v>
      </c>
      <c r="F33" s="508">
        <f>E33/D33*100</f>
        <v>100</v>
      </c>
      <c r="G33" s="5"/>
      <c r="H33" s="5"/>
      <c r="I33" s="5"/>
      <c r="J33" s="5"/>
    </row>
    <row r="34" spans="1:10" ht="13.5" thickBot="1">
      <c r="A34" s="493"/>
      <c r="B34" s="60" t="s">
        <v>305</v>
      </c>
      <c r="C34" s="51"/>
      <c r="D34" s="52"/>
      <c r="E34" s="53"/>
      <c r="F34" s="509"/>
      <c r="G34" s="5"/>
      <c r="H34" s="5"/>
      <c r="I34" s="5"/>
      <c r="J34" s="5"/>
    </row>
    <row r="35" spans="1:10" ht="13.5" thickBot="1">
      <c r="A35" s="494"/>
      <c r="B35" s="19" t="s">
        <v>49</v>
      </c>
      <c r="C35" s="527">
        <f>SUM(C33:C34)</f>
        <v>0</v>
      </c>
      <c r="D35" s="20">
        <f>SUM(D33:D34)</f>
        <v>360</v>
      </c>
      <c r="E35" s="20">
        <f>SUM(E33:E34)</f>
        <v>360</v>
      </c>
      <c r="F35" s="507">
        <f>E35/D35*100</f>
        <v>100</v>
      </c>
      <c r="G35" s="5"/>
      <c r="H35" s="5"/>
      <c r="I35" s="5"/>
      <c r="J35" s="5"/>
    </row>
    <row r="36" spans="1:10" ht="26.25" thickBot="1">
      <c r="A36" s="487" t="s">
        <v>50</v>
      </c>
      <c r="B36" s="61" t="s">
        <v>51</v>
      </c>
      <c r="C36" s="39"/>
      <c r="D36" s="40"/>
      <c r="E36" s="62"/>
      <c r="F36" s="502"/>
      <c r="G36" s="5"/>
      <c r="H36" s="5"/>
      <c r="I36" s="5"/>
      <c r="J36" s="5"/>
    </row>
    <row r="37" spans="1:10" ht="13.5" thickBot="1">
      <c r="A37" s="482" t="s">
        <v>52</v>
      </c>
      <c r="B37" s="19" t="s">
        <v>53</v>
      </c>
      <c r="C37" s="23"/>
      <c r="D37" s="45"/>
      <c r="E37" s="18"/>
      <c r="F37" s="504"/>
      <c r="G37" s="5"/>
      <c r="H37" s="5"/>
      <c r="I37" s="5"/>
      <c r="J37" s="5"/>
    </row>
    <row r="38" spans="1:10" ht="13.5" thickBot="1">
      <c r="A38" s="486"/>
      <c r="B38" s="35" t="s">
        <v>81</v>
      </c>
      <c r="C38" s="63"/>
      <c r="D38" s="64"/>
      <c r="E38" s="27"/>
      <c r="F38" s="508"/>
      <c r="G38" s="5"/>
      <c r="H38" s="5"/>
      <c r="I38" s="5"/>
      <c r="J38" s="5"/>
    </row>
    <row r="39" spans="1:10" ht="13.5" thickBot="1">
      <c r="A39" s="495"/>
      <c r="B39" s="42" t="s">
        <v>208</v>
      </c>
      <c r="C39" s="531">
        <v>0</v>
      </c>
      <c r="D39" s="66">
        <v>7810</v>
      </c>
      <c r="E39" s="532">
        <v>7810</v>
      </c>
      <c r="F39" s="508">
        <f>E39/D39*100</f>
        <v>100</v>
      </c>
      <c r="G39" s="5"/>
      <c r="H39" s="5"/>
      <c r="I39" s="5"/>
      <c r="J39" s="5"/>
    </row>
    <row r="40" spans="1:10" ht="13.5" thickBot="1">
      <c r="A40" s="494"/>
      <c r="B40" s="67" t="s">
        <v>54</v>
      </c>
      <c r="C40" s="527">
        <f>SUM(C38:C39)</f>
        <v>0</v>
      </c>
      <c r="D40" s="20">
        <f>SUM(D38:D39)</f>
        <v>7810</v>
      </c>
      <c r="E40" s="20">
        <f>SUM(E38:E39)</f>
        <v>7810</v>
      </c>
      <c r="F40" s="507">
        <f>E40/D40*100</f>
        <v>100</v>
      </c>
      <c r="G40" s="5"/>
      <c r="H40" s="5"/>
      <c r="I40" s="5"/>
      <c r="J40" s="5"/>
    </row>
    <row r="41" spans="1:10" ht="13.5" thickBot="1">
      <c r="A41" s="482" t="s">
        <v>55</v>
      </c>
      <c r="B41" s="67" t="s">
        <v>71</v>
      </c>
      <c r="C41" s="20"/>
      <c r="D41" s="21"/>
      <c r="E41" s="22"/>
      <c r="F41" s="510"/>
      <c r="G41" s="5"/>
      <c r="H41" s="5"/>
      <c r="I41" s="5"/>
      <c r="J41" s="5"/>
    </row>
    <row r="42" spans="1:10" ht="13.5" thickBot="1">
      <c r="A42" s="482" t="s">
        <v>72</v>
      </c>
      <c r="B42" s="67" t="s">
        <v>73</v>
      </c>
      <c r="C42" s="20"/>
      <c r="D42" s="21"/>
      <c r="E42" s="22"/>
      <c r="F42" s="504"/>
      <c r="G42" s="3"/>
      <c r="H42" s="3"/>
      <c r="I42" s="3"/>
      <c r="J42" s="3"/>
    </row>
    <row r="43" spans="1:10" ht="13.5" thickBot="1">
      <c r="A43" s="496"/>
      <c r="B43" s="68" t="s">
        <v>27</v>
      </c>
      <c r="C43" s="69">
        <f>C10+C16+C21+C26+C31+C35+C40</f>
        <v>53670</v>
      </c>
      <c r="D43" s="69">
        <f>D10+D16+D21+D26+D31+D35+D40</f>
        <v>94744</v>
      </c>
      <c r="E43" s="69">
        <f>E10+E16+E21+E26+E31+E35+E40</f>
        <v>94744</v>
      </c>
      <c r="F43" s="511">
        <f>E43/D43*100</f>
        <v>100</v>
      </c>
      <c r="G43" s="3"/>
      <c r="H43" s="3"/>
      <c r="I43" s="3"/>
      <c r="J43" s="3"/>
    </row>
    <row r="44" spans="1:10" ht="13.5" thickBot="1">
      <c r="A44" s="482" t="s">
        <v>74</v>
      </c>
      <c r="B44" s="19" t="s">
        <v>56</v>
      </c>
      <c r="C44" s="23"/>
      <c r="D44" s="45"/>
      <c r="E44" s="18"/>
      <c r="F44" s="511"/>
      <c r="G44" s="3"/>
      <c r="H44" s="3"/>
      <c r="I44" s="3"/>
      <c r="J44" s="3"/>
    </row>
    <row r="45" spans="1:10" ht="13.5" thickBot="1">
      <c r="A45" s="494"/>
      <c r="B45" s="32" t="s">
        <v>307</v>
      </c>
      <c r="C45" s="70">
        <v>4953</v>
      </c>
      <c r="D45" s="71">
        <v>4945</v>
      </c>
      <c r="E45" s="18">
        <v>4945</v>
      </c>
      <c r="F45" s="511"/>
      <c r="G45" s="3"/>
      <c r="H45" s="3"/>
      <c r="I45" s="3"/>
      <c r="J45" s="3"/>
    </row>
    <row r="46" spans="1:10" ht="13.5" thickBot="1">
      <c r="A46" s="497"/>
      <c r="B46" s="44" t="s">
        <v>57</v>
      </c>
      <c r="C46" s="70">
        <f>SUM(C45)</f>
        <v>4953</v>
      </c>
      <c r="D46" s="70">
        <f>SUM(D45)</f>
        <v>4945</v>
      </c>
      <c r="E46" s="70">
        <f>SUM(E45)</f>
        <v>4945</v>
      </c>
      <c r="F46" s="511"/>
      <c r="G46" s="3"/>
      <c r="H46" s="3"/>
      <c r="I46" s="3"/>
      <c r="J46" s="3"/>
    </row>
    <row r="47" spans="1:10" ht="13.5" thickBot="1">
      <c r="A47" s="498"/>
      <c r="B47" s="15" t="s">
        <v>28</v>
      </c>
      <c r="C47" s="16">
        <f>C43+C46</f>
        <v>58623</v>
      </c>
      <c r="D47" s="16">
        <f>D43+D46</f>
        <v>99689</v>
      </c>
      <c r="E47" s="16">
        <f>E43+E46</f>
        <v>99689</v>
      </c>
      <c r="F47" s="511">
        <f>E47/D47*100</f>
        <v>100</v>
      </c>
      <c r="G47" s="3"/>
      <c r="H47" s="3"/>
      <c r="I47" s="3"/>
      <c r="J47" s="3"/>
    </row>
    <row r="48" spans="1:10" ht="16.5" thickBot="1">
      <c r="A48" s="482" t="s">
        <v>75</v>
      </c>
      <c r="B48" s="72" t="s">
        <v>308</v>
      </c>
      <c r="C48" s="528">
        <v>0</v>
      </c>
      <c r="D48" s="529">
        <v>570</v>
      </c>
      <c r="E48" s="530">
        <v>570</v>
      </c>
      <c r="F48" s="511"/>
      <c r="G48" s="3"/>
      <c r="H48" s="3"/>
      <c r="I48" s="3"/>
      <c r="J48" s="3"/>
    </row>
    <row r="49" spans="1:10" ht="13.5" thickBot="1">
      <c r="A49" s="482"/>
      <c r="B49" s="19" t="s">
        <v>76</v>
      </c>
      <c r="C49" s="45">
        <f>C47</f>
        <v>58623</v>
      </c>
      <c r="D49" s="45">
        <f>D47+D48</f>
        <v>100259</v>
      </c>
      <c r="E49" s="45">
        <f>E47+E48</f>
        <v>100259</v>
      </c>
      <c r="F49" s="511">
        <f>E49/D49*100</f>
        <v>100</v>
      </c>
      <c r="G49" s="73"/>
      <c r="H49" s="73">
        <v>0</v>
      </c>
      <c r="I49" s="3"/>
      <c r="J49" s="73">
        <v>0</v>
      </c>
    </row>
    <row r="50" spans="1:10" ht="15.75">
      <c r="A50" s="74"/>
      <c r="B50" s="75"/>
      <c r="C50" s="76"/>
      <c r="D50" s="3"/>
      <c r="E50" s="77"/>
      <c r="F50" s="88"/>
      <c r="G50" s="3"/>
      <c r="H50" s="3"/>
      <c r="I50" s="3"/>
      <c r="J50" s="3"/>
    </row>
    <row r="51" spans="1:10" ht="12.75">
      <c r="A51" s="293"/>
      <c r="B51" s="3"/>
      <c r="C51" s="4"/>
      <c r="D51" s="3"/>
      <c r="E51" s="555" t="s">
        <v>381</v>
      </c>
      <c r="F51" s="555"/>
      <c r="G51" s="3"/>
      <c r="H51" s="3"/>
      <c r="I51" s="3"/>
      <c r="J51" s="3"/>
    </row>
    <row r="52" spans="1:10" ht="12.75">
      <c r="A52" s="556"/>
      <c r="B52" s="556"/>
      <c r="C52" s="556"/>
      <c r="D52" s="556"/>
      <c r="E52" s="556"/>
      <c r="F52" s="556"/>
      <c r="G52" s="3"/>
      <c r="H52" s="3"/>
      <c r="I52" s="3"/>
      <c r="J52" s="3"/>
    </row>
    <row r="53" spans="1:10" ht="12.75">
      <c r="A53" s="556" t="str">
        <f>PROPER(LEFT('1. címrend'!$A$2,LEN('1. címrend'!$A$2)-10))</f>
        <v>Szaporca Községi Önkormányzat</v>
      </c>
      <c r="B53" s="556"/>
      <c r="C53" s="556"/>
      <c r="D53" s="556"/>
      <c r="E53" s="556"/>
      <c r="F53" s="556"/>
      <c r="G53" s="3"/>
      <c r="H53" s="3"/>
      <c r="I53" s="3"/>
      <c r="J53" s="3"/>
    </row>
    <row r="54" spans="1:10" ht="12.75">
      <c r="A54" s="557" t="str">
        <f>LEFT('2. mérleg'!$A$3,4)&amp;". évi költségvetés kiadásai"</f>
        <v>2015. évi költségvetés kiadásai</v>
      </c>
      <c r="B54" s="558"/>
      <c r="C54" s="558"/>
      <c r="D54" s="558"/>
      <c r="E54" s="558"/>
      <c r="F54" s="558"/>
      <c r="G54" s="3"/>
      <c r="H54" s="3"/>
      <c r="I54" s="3"/>
      <c r="J54" s="3"/>
    </row>
    <row r="55" spans="1:10" ht="15.75">
      <c r="A55" s="559"/>
      <c r="B55" s="559"/>
      <c r="C55" s="559"/>
      <c r="D55" s="559"/>
      <c r="E55" s="559"/>
      <c r="F55" s="559"/>
      <c r="G55" s="3"/>
      <c r="H55" s="3"/>
      <c r="I55" s="3"/>
      <c r="J55" s="3"/>
    </row>
    <row r="56" spans="1:10" ht="16.5" thickBot="1">
      <c r="A56" s="294"/>
      <c r="B56" s="6"/>
      <c r="C56" s="7"/>
      <c r="D56" s="3"/>
      <c r="E56" s="560" t="s">
        <v>32</v>
      </c>
      <c r="F56" s="560"/>
      <c r="G56" s="3"/>
      <c r="H56" s="3"/>
      <c r="I56" s="3"/>
      <c r="J56" s="3"/>
    </row>
    <row r="57" spans="1:10" ht="51.75" thickBot="1">
      <c r="A57" s="482" t="s">
        <v>58</v>
      </c>
      <c r="B57" s="8" t="s">
        <v>30</v>
      </c>
      <c r="C57" s="9" t="s">
        <v>85</v>
      </c>
      <c r="D57" s="8" t="s">
        <v>86</v>
      </c>
      <c r="E57" s="10" t="s">
        <v>79</v>
      </c>
      <c r="F57" s="499" t="s">
        <v>70</v>
      </c>
      <c r="G57" s="3"/>
      <c r="H57" s="3"/>
      <c r="I57" s="3"/>
      <c r="J57" s="3"/>
    </row>
    <row r="58" spans="1:10" ht="13.5" thickBot="1">
      <c r="A58" s="480"/>
      <c r="B58" s="11"/>
      <c r="C58" s="12"/>
      <c r="D58" s="13"/>
      <c r="E58" s="14"/>
      <c r="F58" s="500"/>
      <c r="G58" s="5"/>
      <c r="H58" s="5"/>
      <c r="I58" s="5"/>
      <c r="J58" s="5"/>
    </row>
    <row r="59" spans="1:10" ht="13.5" thickBot="1">
      <c r="A59" s="481" t="s">
        <v>34</v>
      </c>
      <c r="B59" s="15" t="s">
        <v>59</v>
      </c>
      <c r="C59" s="16"/>
      <c r="D59" s="17"/>
      <c r="E59" s="18"/>
      <c r="F59" s="501"/>
      <c r="G59" s="5"/>
      <c r="H59" s="5"/>
      <c r="I59" s="5"/>
      <c r="J59" s="5"/>
    </row>
    <row r="60" spans="1:10" ht="12.75">
      <c r="A60" s="512"/>
      <c r="B60" s="78" t="s">
        <v>310</v>
      </c>
      <c r="C60" s="79">
        <v>34420</v>
      </c>
      <c r="D60" s="80">
        <v>38932</v>
      </c>
      <c r="E60" s="27">
        <v>38932</v>
      </c>
      <c r="F60" s="503">
        <f aca="true" t="shared" si="0" ref="F60:F66">E60/D60*100</f>
        <v>100</v>
      </c>
      <c r="G60" s="5"/>
      <c r="H60" s="5"/>
      <c r="I60" s="5"/>
      <c r="J60" s="5"/>
    </row>
    <row r="61" spans="1:10" ht="12.75">
      <c r="A61" s="483"/>
      <c r="B61" s="24" t="s">
        <v>311</v>
      </c>
      <c r="C61" s="25">
        <v>5460</v>
      </c>
      <c r="D61" s="26">
        <v>6676</v>
      </c>
      <c r="E61" s="28">
        <v>6676</v>
      </c>
      <c r="F61" s="503">
        <f t="shared" si="0"/>
        <v>100</v>
      </c>
      <c r="G61" s="5"/>
      <c r="H61" s="5"/>
      <c r="I61" s="5"/>
      <c r="J61" s="5"/>
    </row>
    <row r="62" spans="1:10" ht="12.75">
      <c r="A62" s="483"/>
      <c r="B62" s="24" t="s">
        <v>312</v>
      </c>
      <c r="C62" s="65">
        <v>6896</v>
      </c>
      <c r="D62" s="66">
        <v>28019</v>
      </c>
      <c r="E62" s="28">
        <v>14028</v>
      </c>
      <c r="F62" s="503">
        <f t="shared" si="0"/>
        <v>50.06602662479032</v>
      </c>
      <c r="G62" s="5"/>
      <c r="H62" s="5"/>
      <c r="I62" s="5"/>
      <c r="J62" s="5"/>
    </row>
    <row r="63" spans="1:10" ht="12.75">
      <c r="A63" s="483"/>
      <c r="B63" s="24" t="s">
        <v>314</v>
      </c>
      <c r="C63" s="65">
        <v>825</v>
      </c>
      <c r="D63" s="66">
        <v>1052</v>
      </c>
      <c r="E63" s="28">
        <v>1052</v>
      </c>
      <c r="F63" s="503">
        <f t="shared" si="0"/>
        <v>100</v>
      </c>
      <c r="G63" s="5"/>
      <c r="H63" s="5"/>
      <c r="I63" s="5"/>
      <c r="J63" s="5"/>
    </row>
    <row r="64" spans="1:10" ht="12.75">
      <c r="A64" s="483"/>
      <c r="B64" s="81" t="s">
        <v>387</v>
      </c>
      <c r="C64" s="65">
        <v>84</v>
      </c>
      <c r="D64" s="440">
        <v>42</v>
      </c>
      <c r="E64" s="28">
        <v>42</v>
      </c>
      <c r="F64" s="503">
        <f t="shared" si="0"/>
        <v>100</v>
      </c>
      <c r="G64" s="5"/>
      <c r="H64" s="5"/>
      <c r="I64" s="5"/>
      <c r="J64" s="5"/>
    </row>
    <row r="65" spans="1:10" ht="12.75">
      <c r="A65" s="483"/>
      <c r="B65" s="24" t="s">
        <v>313</v>
      </c>
      <c r="C65" s="302">
        <v>5925</v>
      </c>
      <c r="D65" s="303">
        <v>6011</v>
      </c>
      <c r="E65" s="28">
        <v>6011</v>
      </c>
      <c r="F65" s="506">
        <f t="shared" si="0"/>
        <v>100</v>
      </c>
      <c r="G65" s="5"/>
      <c r="H65" s="5"/>
      <c r="I65" s="5"/>
      <c r="J65" s="5"/>
    </row>
    <row r="66" spans="1:10" ht="12.75" customHeight="1" thickBot="1">
      <c r="A66" s="488"/>
      <c r="B66" s="44" t="s">
        <v>60</v>
      </c>
      <c r="C66" s="39">
        <f>SUM(C60:C65)</f>
        <v>53610</v>
      </c>
      <c r="D66" s="39">
        <f>SUM(D60:D65)</f>
        <v>80732</v>
      </c>
      <c r="E66" s="39">
        <f>SUM(E60:E65)</f>
        <v>66741</v>
      </c>
      <c r="F66" s="507">
        <f t="shared" si="0"/>
        <v>82.6698211366001</v>
      </c>
      <c r="G66" s="5"/>
      <c r="H66" s="5"/>
      <c r="I66" s="5"/>
      <c r="J66" s="5"/>
    </row>
    <row r="67" spans="1:10" ht="13.5" thickBot="1">
      <c r="A67" s="482" t="s">
        <v>38</v>
      </c>
      <c r="B67" s="19" t="s">
        <v>94</v>
      </c>
      <c r="C67" s="23"/>
      <c r="D67" s="45"/>
      <c r="E67" s="18"/>
      <c r="F67" s="504"/>
      <c r="G67" s="5"/>
      <c r="H67" s="5"/>
      <c r="I67" s="5"/>
      <c r="J67" s="5"/>
    </row>
    <row r="68" spans="1:10" ht="12.75">
      <c r="A68" s="489"/>
      <c r="B68" s="41" t="s">
        <v>316</v>
      </c>
      <c r="C68" s="540">
        <f>'9.beruházás'!$E$8</f>
        <v>1203</v>
      </c>
      <c r="D68" s="441">
        <f>'9.beruházás'!$F$8</f>
        <v>0</v>
      </c>
      <c r="E68" s="27">
        <f>'9.beruházás'!$G$8</f>
        <v>0</v>
      </c>
      <c r="F68" s="503"/>
      <c r="G68" s="5"/>
      <c r="H68" s="5"/>
      <c r="I68" s="5"/>
      <c r="J68" s="5"/>
    </row>
    <row r="69" spans="1:10" ht="12.75">
      <c r="A69" s="483"/>
      <c r="B69" s="24" t="s">
        <v>315</v>
      </c>
      <c r="C69" s="444">
        <f>'9.beruházás'!$E$19</f>
        <v>3810</v>
      </c>
      <c r="D69" s="26">
        <f>'9.beruházás'!$F$19</f>
        <v>11276</v>
      </c>
      <c r="E69" s="28">
        <f>'9.beruházás'!$G$19</f>
        <v>11276</v>
      </c>
      <c r="F69" s="503">
        <f>E69/D69*100</f>
        <v>100</v>
      </c>
      <c r="G69" s="5"/>
      <c r="H69" s="5"/>
      <c r="I69" s="5"/>
      <c r="J69" s="5"/>
    </row>
    <row r="70" spans="1:10" ht="12.75" customHeight="1">
      <c r="A70" s="483"/>
      <c r="B70" s="24" t="s">
        <v>317</v>
      </c>
      <c r="C70" s="444">
        <v>0</v>
      </c>
      <c r="D70" s="445">
        <v>0</v>
      </c>
      <c r="E70" s="28">
        <v>0</v>
      </c>
      <c r="F70" s="503"/>
      <c r="G70" s="5"/>
      <c r="H70" s="5"/>
      <c r="I70" s="5"/>
      <c r="J70" s="5"/>
    </row>
    <row r="71" spans="1:10" ht="12.75">
      <c r="A71" s="483"/>
      <c r="B71" s="24" t="s">
        <v>204</v>
      </c>
      <c r="C71" s="25"/>
      <c r="D71" s="26"/>
      <c r="E71" s="28"/>
      <c r="F71" s="503"/>
      <c r="G71" s="5"/>
      <c r="H71" s="5"/>
      <c r="I71" s="5"/>
      <c r="J71" s="5"/>
    </row>
    <row r="72" spans="1:10" ht="13.5" thickBot="1">
      <c r="A72" s="490"/>
      <c r="B72" s="29" t="s">
        <v>61</v>
      </c>
      <c r="C72" s="51"/>
      <c r="D72" s="52"/>
      <c r="E72" s="53"/>
      <c r="F72" s="515"/>
      <c r="G72" s="5"/>
      <c r="H72" s="5"/>
      <c r="I72" s="5"/>
      <c r="J72" s="5"/>
    </row>
    <row r="73" spans="1:10" ht="13.5" thickBot="1">
      <c r="A73" s="485"/>
      <c r="B73" s="19" t="s">
        <v>318</v>
      </c>
      <c r="C73" s="20">
        <f>SUM(C68:C72)</f>
        <v>5013</v>
      </c>
      <c r="D73" s="20">
        <f>SUM(D68:D72)</f>
        <v>11276</v>
      </c>
      <c r="E73" s="20">
        <f>SUM(E68:E72)</f>
        <v>11276</v>
      </c>
      <c r="F73" s="507">
        <f>E73/D73*100</f>
        <v>100</v>
      </c>
      <c r="G73" s="5"/>
      <c r="H73" s="5"/>
      <c r="I73" s="5"/>
      <c r="J73" s="5"/>
    </row>
    <row r="74" spans="1:10" ht="12.75">
      <c r="A74" s="491" t="s">
        <v>42</v>
      </c>
      <c r="B74" s="82" t="s">
        <v>62</v>
      </c>
      <c r="C74" s="46"/>
      <c r="D74" s="47"/>
      <c r="E74" s="27"/>
      <c r="F74" s="503"/>
      <c r="G74" s="5"/>
      <c r="H74" s="5"/>
      <c r="I74" s="5"/>
      <c r="J74" s="5"/>
    </row>
    <row r="75" spans="1:10" ht="12.75">
      <c r="A75" s="489"/>
      <c r="B75" s="82" t="s">
        <v>232</v>
      </c>
      <c r="C75" s="46"/>
      <c r="D75" s="47"/>
      <c r="E75" s="28"/>
      <c r="F75" s="503"/>
      <c r="G75" s="5"/>
      <c r="H75" s="5"/>
      <c r="I75" s="5"/>
      <c r="J75" s="5"/>
    </row>
    <row r="76" spans="1:10" ht="13.5" thickBot="1">
      <c r="A76" s="490"/>
      <c r="B76" s="83" t="s">
        <v>82</v>
      </c>
      <c r="C76" s="51"/>
      <c r="D76" s="52"/>
      <c r="E76" s="43"/>
      <c r="F76" s="515"/>
      <c r="G76" s="5"/>
      <c r="H76" s="5"/>
      <c r="I76" s="5"/>
      <c r="J76" s="5"/>
    </row>
    <row r="77" spans="1:10" ht="13.5" thickBot="1">
      <c r="A77" s="488"/>
      <c r="B77" s="68" t="s">
        <v>63</v>
      </c>
      <c r="C77" s="39"/>
      <c r="D77" s="40"/>
      <c r="E77" s="40">
        <v>0</v>
      </c>
      <c r="F77" s="504"/>
      <c r="G77" s="5"/>
      <c r="H77" s="5"/>
      <c r="I77" s="5"/>
      <c r="J77" s="5"/>
    </row>
    <row r="78" spans="1:10" ht="13.5" thickBot="1">
      <c r="A78" s="482" t="s">
        <v>44</v>
      </c>
      <c r="B78" s="19" t="s">
        <v>64</v>
      </c>
      <c r="C78" s="23"/>
      <c r="D78" s="45"/>
      <c r="E78" s="18"/>
      <c r="F78" s="504"/>
      <c r="G78" s="5"/>
      <c r="H78" s="5"/>
      <c r="I78" s="5"/>
      <c r="J78" s="5"/>
    </row>
    <row r="79" spans="1:10" ht="12.75">
      <c r="A79" s="489"/>
      <c r="B79" s="41" t="s">
        <v>65</v>
      </c>
      <c r="C79" s="46"/>
      <c r="D79" s="441"/>
      <c r="E79" s="524"/>
      <c r="F79" s="503"/>
      <c r="G79" s="5"/>
      <c r="H79" s="5"/>
      <c r="I79" s="5"/>
      <c r="J79" s="5"/>
    </row>
    <row r="80" spans="1:10" ht="13.5" thickBot="1">
      <c r="A80" s="483"/>
      <c r="B80" s="24" t="s">
        <v>66</v>
      </c>
      <c r="C80" s="304"/>
      <c r="D80" s="305"/>
      <c r="E80" s="306"/>
      <c r="F80" s="503"/>
      <c r="G80" s="5"/>
      <c r="H80" s="5"/>
      <c r="I80" s="5"/>
      <c r="J80" s="5"/>
    </row>
    <row r="81" spans="1:10" ht="13.5" thickBot="1">
      <c r="A81" s="488"/>
      <c r="B81" s="19" t="s">
        <v>67</v>
      </c>
      <c r="C81" s="39"/>
      <c r="D81" s="533"/>
      <c r="E81" s="533"/>
      <c r="F81" s="504"/>
      <c r="G81" s="5"/>
      <c r="H81" s="5"/>
      <c r="I81" s="5"/>
      <c r="J81" s="382"/>
    </row>
    <row r="82" spans="1:10" ht="13.5" thickBot="1">
      <c r="A82" s="482" t="s">
        <v>47</v>
      </c>
      <c r="B82" s="19" t="s">
        <v>68</v>
      </c>
      <c r="C82" s="20"/>
      <c r="D82" s="21"/>
      <c r="E82" s="18"/>
      <c r="F82" s="504"/>
      <c r="G82" s="5"/>
      <c r="H82" s="5"/>
      <c r="I82" s="5"/>
      <c r="J82" s="5"/>
    </row>
    <row r="83" spans="1:10" ht="12.75">
      <c r="A83" s="486"/>
      <c r="B83" s="85" t="s">
        <v>230</v>
      </c>
      <c r="C83" s="63"/>
      <c r="D83" s="64"/>
      <c r="E83" s="27"/>
      <c r="F83" s="503"/>
      <c r="G83" s="5"/>
      <c r="H83" s="5"/>
      <c r="I83" s="5"/>
      <c r="J83" s="5"/>
    </row>
    <row r="84" spans="1:10" ht="13.5" thickBot="1">
      <c r="A84" s="484"/>
      <c r="B84" s="84" t="s">
        <v>231</v>
      </c>
      <c r="C84" s="535">
        <v>0</v>
      </c>
      <c r="D84" s="31">
        <v>7810</v>
      </c>
      <c r="E84" s="534">
        <v>7810</v>
      </c>
      <c r="F84" s="536">
        <f>E84/D84*100</f>
        <v>100</v>
      </c>
      <c r="G84" s="5"/>
      <c r="H84" s="5"/>
      <c r="I84" s="5"/>
      <c r="J84" s="5"/>
    </row>
    <row r="85" spans="1:10" ht="13.5" thickBot="1">
      <c r="A85" s="488"/>
      <c r="B85" s="19" t="s">
        <v>69</v>
      </c>
      <c r="C85" s="533">
        <f>SUM(C83:C84)</f>
        <v>0</v>
      </c>
      <c r="D85" s="39">
        <f>SUM(D83:D84)</f>
        <v>7810</v>
      </c>
      <c r="E85" s="39">
        <f>SUM(E83:E84)</f>
        <v>7810</v>
      </c>
      <c r="F85" s="502">
        <f>E85/D85*100</f>
        <v>100</v>
      </c>
      <c r="G85" s="5"/>
      <c r="H85" s="5"/>
      <c r="I85" s="5"/>
      <c r="J85" s="5"/>
    </row>
    <row r="86" spans="1:10" ht="13.5" thickBot="1">
      <c r="A86" s="482"/>
      <c r="B86" s="19" t="s">
        <v>31</v>
      </c>
      <c r="C86" s="23">
        <f>C66+C73+C77+C81+C85</f>
        <v>58623</v>
      </c>
      <c r="D86" s="23">
        <f>D66+D73+D77+D81+D85</f>
        <v>99818</v>
      </c>
      <c r="E86" s="23">
        <f>E66+E73+E77+E81+E85</f>
        <v>85827</v>
      </c>
      <c r="F86" s="502">
        <f>E86/D86*100</f>
        <v>85.98348995171212</v>
      </c>
      <c r="G86" s="5"/>
      <c r="H86" s="5"/>
      <c r="I86" s="5"/>
      <c r="J86" s="5"/>
    </row>
    <row r="87" spans="1:10" ht="13.5" thickBot="1">
      <c r="A87" s="513" t="s">
        <v>50</v>
      </c>
      <c r="B87" s="537" t="s">
        <v>388</v>
      </c>
      <c r="C87" s="538">
        <v>0</v>
      </c>
      <c r="D87" s="529">
        <v>441</v>
      </c>
      <c r="E87" s="530">
        <v>441</v>
      </c>
      <c r="F87" s="502">
        <f>E87/D87*100</f>
        <v>100</v>
      </c>
      <c r="G87" s="5"/>
      <c r="H87" s="5"/>
      <c r="I87" s="5"/>
      <c r="J87" s="5"/>
    </row>
    <row r="88" spans="1:10" ht="13.5" thickBot="1">
      <c r="A88" s="514"/>
      <c r="B88" s="86" t="s">
        <v>77</v>
      </c>
      <c r="C88" s="87">
        <f>C86+C87</f>
        <v>58623</v>
      </c>
      <c r="D88" s="87">
        <f>D86+D87</f>
        <v>100259</v>
      </c>
      <c r="E88" s="87">
        <f>E86+E87</f>
        <v>86268</v>
      </c>
      <c r="F88" s="502">
        <f>E88/D88*100</f>
        <v>86.04514307942429</v>
      </c>
      <c r="G88" s="5"/>
      <c r="H88" s="5"/>
      <c r="I88" s="5"/>
      <c r="J88" s="5"/>
    </row>
  </sheetData>
  <sheetProtection/>
  <mergeCells count="12">
    <mergeCell ref="E56:F56"/>
    <mergeCell ref="E6:F6"/>
    <mergeCell ref="A52:F52"/>
    <mergeCell ref="A53:F53"/>
    <mergeCell ref="A54:F54"/>
    <mergeCell ref="E1:F1"/>
    <mergeCell ref="E51:F51"/>
    <mergeCell ref="A2:F2"/>
    <mergeCell ref="A3:F3"/>
    <mergeCell ref="A4:F4"/>
    <mergeCell ref="A55:F55"/>
    <mergeCell ref="A5:F5"/>
  </mergeCell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1:P68"/>
  <sheetViews>
    <sheetView zoomScalePageLayoutView="0" workbookViewId="0" topLeftCell="B1">
      <selection activeCell="O3" sqref="O3"/>
    </sheetView>
  </sheetViews>
  <sheetFormatPr defaultColWidth="9.140625" defaultRowHeight="12.75"/>
  <cols>
    <col min="1" max="1" width="9.140625" style="128" hidden="1" customWidth="1"/>
    <col min="2" max="2" width="12.28125" style="127" customWidth="1"/>
    <col min="3" max="3" width="27.140625" style="128" customWidth="1"/>
    <col min="4" max="4" width="10.7109375" style="128" customWidth="1"/>
    <col min="5" max="5" width="9.140625" style="128" customWidth="1"/>
    <col min="6" max="6" width="11.57421875" style="128" customWidth="1"/>
    <col min="7" max="7" width="11.28125" style="128" customWidth="1"/>
    <col min="8" max="8" width="13.7109375" style="128" customWidth="1"/>
    <col min="9" max="9" width="11.7109375" style="128" hidden="1" customWidth="1"/>
    <col min="10" max="10" width="10.7109375" style="128" hidden="1" customWidth="1"/>
    <col min="11" max="11" width="12.8515625" style="128" customWidth="1"/>
    <col min="12" max="13" width="15.57421875" style="128" customWidth="1"/>
    <col min="14" max="14" width="9.140625" style="278" customWidth="1"/>
    <col min="15" max="15" width="12.00390625" style="128" bestFit="1" customWidth="1"/>
    <col min="16" max="16384" width="9.140625" style="128" customWidth="1"/>
  </cols>
  <sheetData>
    <row r="1" spans="12:14" ht="12.75">
      <c r="L1" s="575" t="s">
        <v>239</v>
      </c>
      <c r="M1" s="575"/>
      <c r="N1" s="575"/>
    </row>
    <row r="2" spans="3:14" ht="6.75" customHeight="1"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2:14" ht="12.75">
      <c r="B3" s="577" t="str">
        <f>PROPER(LEFT('1. címrend'!$A$2,LEN('1. címrend'!$A$2)-10))</f>
        <v>Szaporca Községi Önkormányzat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</row>
    <row r="4" spans="2:14" ht="12.75">
      <c r="B4" s="563" t="str">
        <f>LEFT('2. mérleg'!$A$3,4)&amp;". évi költségvetési kiadásai kormányzati funkciónként"</f>
        <v>2015. évi költségvetési kiadásai kormányzati funkciónként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</row>
    <row r="5" spans="3:14" ht="4.5" customHeight="1">
      <c r="C5" s="378"/>
      <c r="D5" s="378"/>
      <c r="E5" s="378"/>
      <c r="F5" s="378"/>
      <c r="G5" s="378"/>
      <c r="H5" s="378"/>
      <c r="I5" s="378"/>
      <c r="J5" s="378"/>
      <c r="K5" s="378"/>
      <c r="L5" s="378"/>
      <c r="N5" s="370"/>
    </row>
    <row r="6" spans="3:14" ht="12.75"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0" t="s">
        <v>32</v>
      </c>
    </row>
    <row r="7" spans="2:14" s="158" customFormat="1" ht="12.75" customHeight="1">
      <c r="B7" s="586" t="s">
        <v>267</v>
      </c>
      <c r="C7" s="588" t="s">
        <v>319</v>
      </c>
      <c r="D7" s="568" t="s">
        <v>323</v>
      </c>
      <c r="E7" s="566" t="s">
        <v>324</v>
      </c>
      <c r="F7" s="566" t="s">
        <v>325</v>
      </c>
      <c r="G7" s="566" t="s">
        <v>326</v>
      </c>
      <c r="H7" s="566" t="s">
        <v>335</v>
      </c>
      <c r="I7" s="580" t="s">
        <v>105</v>
      </c>
      <c r="J7" s="581"/>
      <c r="K7" s="566" t="s">
        <v>327</v>
      </c>
      <c r="L7" s="566" t="s">
        <v>328</v>
      </c>
      <c r="M7" s="566" t="s">
        <v>397</v>
      </c>
      <c r="N7" s="584" t="s">
        <v>106</v>
      </c>
    </row>
    <row r="8" spans="2:14" s="158" customFormat="1" ht="24">
      <c r="B8" s="587"/>
      <c r="C8" s="589"/>
      <c r="D8" s="569"/>
      <c r="E8" s="567"/>
      <c r="F8" s="567"/>
      <c r="G8" s="567"/>
      <c r="H8" s="567"/>
      <c r="I8" s="408" t="s">
        <v>107</v>
      </c>
      <c r="J8" s="408" t="s">
        <v>108</v>
      </c>
      <c r="K8" s="567"/>
      <c r="L8" s="567"/>
      <c r="M8" s="567"/>
      <c r="N8" s="585"/>
    </row>
    <row r="9" spans="2:14" ht="12.75">
      <c r="B9" s="369" t="s">
        <v>253</v>
      </c>
      <c r="C9" s="129" t="s">
        <v>266</v>
      </c>
      <c r="D9" s="446">
        <v>4610</v>
      </c>
      <c r="E9" s="446">
        <v>1239</v>
      </c>
      <c r="F9" s="446">
        <v>3531</v>
      </c>
      <c r="G9" s="446"/>
      <c r="H9" s="446">
        <v>7</v>
      </c>
      <c r="I9" s="446"/>
      <c r="J9" s="446"/>
      <c r="K9" s="446">
        <v>507</v>
      </c>
      <c r="L9" s="446">
        <v>12</v>
      </c>
      <c r="M9" s="446"/>
      <c r="N9" s="449">
        <f>SUM(D9:M9)</f>
        <v>9906</v>
      </c>
    </row>
    <row r="10" spans="2:14" ht="12.75">
      <c r="B10" s="369" t="s">
        <v>249</v>
      </c>
      <c r="C10" s="368" t="s">
        <v>109</v>
      </c>
      <c r="D10" s="446"/>
      <c r="E10" s="446"/>
      <c r="F10" s="447">
        <v>19</v>
      </c>
      <c r="G10" s="447"/>
      <c r="H10" s="447"/>
      <c r="I10" s="447"/>
      <c r="J10" s="447"/>
      <c r="K10" s="447"/>
      <c r="L10" s="447"/>
      <c r="M10" s="447"/>
      <c r="N10" s="449">
        <f>SUM(D10:M10)</f>
        <v>19</v>
      </c>
    </row>
    <row r="11" spans="2:14" ht="12.75">
      <c r="B11" s="369" t="s">
        <v>395</v>
      </c>
      <c r="C11" s="368" t="s">
        <v>396</v>
      </c>
      <c r="D11" s="446"/>
      <c r="E11" s="446"/>
      <c r="F11" s="447"/>
      <c r="G11" s="447"/>
      <c r="H11" s="447"/>
      <c r="I11" s="447"/>
      <c r="J11" s="447"/>
      <c r="K11" s="447">
        <v>545</v>
      </c>
      <c r="L11" s="447"/>
      <c r="M11" s="447">
        <v>441</v>
      </c>
      <c r="N11" s="449">
        <f>SUM(D11:M11)</f>
        <v>986</v>
      </c>
    </row>
    <row r="12" spans="2:14" ht="12.75">
      <c r="B12" s="369" t="s">
        <v>268</v>
      </c>
      <c r="C12" s="368" t="s">
        <v>269</v>
      </c>
      <c r="D12" s="446"/>
      <c r="E12" s="446"/>
      <c r="F12" s="447"/>
      <c r="G12" s="447"/>
      <c r="H12" s="447"/>
      <c r="I12" s="447"/>
      <c r="J12" s="447"/>
      <c r="K12" s="447"/>
      <c r="L12" s="447"/>
      <c r="M12" s="447"/>
      <c r="N12" s="449">
        <f>SUM(D12:M12)</f>
        <v>0</v>
      </c>
    </row>
    <row r="13" spans="2:16" ht="12.75">
      <c r="B13" s="369" t="s">
        <v>270</v>
      </c>
      <c r="C13" s="368" t="s">
        <v>271</v>
      </c>
      <c r="D13" s="446"/>
      <c r="E13" s="446"/>
      <c r="F13" s="447">
        <v>117</v>
      </c>
      <c r="G13" s="447"/>
      <c r="H13" s="447">
        <v>190</v>
      </c>
      <c r="I13" s="447"/>
      <c r="J13" s="447"/>
      <c r="K13" s="447"/>
      <c r="L13" s="447"/>
      <c r="M13" s="447"/>
      <c r="N13" s="449">
        <f>SUM(D13:M13)</f>
        <v>307</v>
      </c>
      <c r="P13" s="141"/>
    </row>
    <row r="14" spans="2:16" ht="12.75">
      <c r="B14" s="369" t="s">
        <v>382</v>
      </c>
      <c r="C14" s="133" t="s">
        <v>383</v>
      </c>
      <c r="D14" s="447"/>
      <c r="E14" s="447"/>
      <c r="F14" s="447"/>
      <c r="G14" s="450"/>
      <c r="H14" s="447"/>
      <c r="I14" s="447"/>
      <c r="J14" s="447"/>
      <c r="K14" s="447"/>
      <c r="L14" s="447"/>
      <c r="M14" s="447"/>
      <c r="N14" s="449">
        <f aca="true" t="shared" si="0" ref="N14:N26">SUM(D14:M14)</f>
        <v>0</v>
      </c>
      <c r="P14" s="141"/>
    </row>
    <row r="15" spans="2:14" ht="12.75">
      <c r="B15" s="369" t="s">
        <v>320</v>
      </c>
      <c r="C15" s="133" t="s">
        <v>321</v>
      </c>
      <c r="D15" s="447">
        <v>32179</v>
      </c>
      <c r="E15" s="447">
        <v>4914</v>
      </c>
      <c r="F15" s="446">
        <v>5173</v>
      </c>
      <c r="G15" s="451"/>
      <c r="H15" s="446">
        <v>381</v>
      </c>
      <c r="I15" s="446"/>
      <c r="J15" s="446"/>
      <c r="K15" s="446"/>
      <c r="L15" s="446"/>
      <c r="M15" s="446"/>
      <c r="N15" s="449">
        <f t="shared" si="0"/>
        <v>42647</v>
      </c>
    </row>
    <row r="16" spans="2:14" ht="12.75">
      <c r="B16" s="369" t="s">
        <v>255</v>
      </c>
      <c r="C16" s="131" t="s">
        <v>272</v>
      </c>
      <c r="D16" s="447"/>
      <c r="E16" s="447"/>
      <c r="F16" s="447"/>
      <c r="G16" s="450"/>
      <c r="H16" s="447"/>
      <c r="I16" s="447"/>
      <c r="J16" s="447"/>
      <c r="K16" s="447"/>
      <c r="L16" s="447"/>
      <c r="M16" s="447"/>
      <c r="N16" s="449">
        <f t="shared" si="0"/>
        <v>0</v>
      </c>
    </row>
    <row r="17" spans="2:14" ht="12.75">
      <c r="B17" s="369" t="s">
        <v>251</v>
      </c>
      <c r="C17" s="131" t="s">
        <v>15</v>
      </c>
      <c r="D17" s="447"/>
      <c r="E17" s="447"/>
      <c r="F17" s="447">
        <v>271</v>
      </c>
      <c r="G17" s="450"/>
      <c r="H17" s="447"/>
      <c r="I17" s="447"/>
      <c r="J17" s="447"/>
      <c r="K17" s="447"/>
      <c r="L17" s="447"/>
      <c r="M17" s="447"/>
      <c r="N17" s="449">
        <f t="shared" si="0"/>
        <v>271</v>
      </c>
    </row>
    <row r="18" spans="2:14" ht="12.75">
      <c r="B18" s="369" t="s">
        <v>254</v>
      </c>
      <c r="C18" s="131" t="s">
        <v>4</v>
      </c>
      <c r="D18" s="447">
        <v>445</v>
      </c>
      <c r="E18" s="447">
        <v>64</v>
      </c>
      <c r="F18" s="447">
        <v>2666</v>
      </c>
      <c r="G18" s="450"/>
      <c r="H18" s="447">
        <v>528</v>
      </c>
      <c r="I18" s="447"/>
      <c r="J18" s="447"/>
      <c r="K18" s="447"/>
      <c r="L18" s="447"/>
      <c r="M18" s="447"/>
      <c r="N18" s="449">
        <f t="shared" si="0"/>
        <v>3703</v>
      </c>
    </row>
    <row r="19" spans="2:14" ht="12.75">
      <c r="B19" s="369" t="s">
        <v>263</v>
      </c>
      <c r="C19" s="135" t="s">
        <v>273</v>
      </c>
      <c r="D19" s="447">
        <v>116</v>
      </c>
      <c r="E19" s="447">
        <v>28</v>
      </c>
      <c r="F19" s="447"/>
      <c r="G19" s="450"/>
      <c r="H19" s="447"/>
      <c r="I19" s="447"/>
      <c r="J19" s="447"/>
      <c r="K19" s="447"/>
      <c r="L19" s="447"/>
      <c r="M19" s="447"/>
      <c r="N19" s="449">
        <f t="shared" si="0"/>
        <v>144</v>
      </c>
    </row>
    <row r="20" spans="2:14" ht="12.75">
      <c r="B20" s="369" t="s">
        <v>274</v>
      </c>
      <c r="C20" s="135" t="s">
        <v>227</v>
      </c>
      <c r="D20" s="447"/>
      <c r="E20" s="447"/>
      <c r="F20" s="447">
        <v>1506</v>
      </c>
      <c r="G20" s="450"/>
      <c r="H20" s="447">
        <v>274</v>
      </c>
      <c r="I20" s="447"/>
      <c r="J20" s="447"/>
      <c r="K20" s="447"/>
      <c r="L20" s="447"/>
      <c r="M20" s="447"/>
      <c r="N20" s="449">
        <f t="shared" si="0"/>
        <v>1780</v>
      </c>
    </row>
    <row r="21" spans="2:14" ht="12.75">
      <c r="B21" s="369" t="s">
        <v>390</v>
      </c>
      <c r="C21" s="135" t="s">
        <v>391</v>
      </c>
      <c r="D21" s="447"/>
      <c r="E21" s="447"/>
      <c r="F21" s="447"/>
      <c r="G21" s="450">
        <v>783</v>
      </c>
      <c r="H21" s="447"/>
      <c r="I21" s="447"/>
      <c r="J21" s="447"/>
      <c r="K21" s="447"/>
      <c r="L21" s="447"/>
      <c r="M21" s="447"/>
      <c r="N21" s="449">
        <f t="shared" si="0"/>
        <v>783</v>
      </c>
    </row>
    <row r="22" spans="2:14" ht="12.75">
      <c r="B22" s="448" t="s">
        <v>392</v>
      </c>
      <c r="C22" s="130" t="s">
        <v>393</v>
      </c>
      <c r="D22" s="446"/>
      <c r="E22" s="446"/>
      <c r="F22" s="446"/>
      <c r="G22" s="451">
        <v>308</v>
      </c>
      <c r="H22" s="446"/>
      <c r="I22" s="446"/>
      <c r="J22" s="446"/>
      <c r="K22" s="446"/>
      <c r="L22" s="446"/>
      <c r="M22" s="446"/>
      <c r="N22" s="449">
        <f t="shared" si="0"/>
        <v>308</v>
      </c>
    </row>
    <row r="23" spans="2:14" ht="12.75">
      <c r="B23" s="539">
        <v>106020</v>
      </c>
      <c r="C23" s="130" t="s">
        <v>394</v>
      </c>
      <c r="D23" s="446"/>
      <c r="E23" s="446"/>
      <c r="F23" s="446"/>
      <c r="G23" s="451">
        <v>2010</v>
      </c>
      <c r="H23" s="446"/>
      <c r="I23" s="446"/>
      <c r="J23" s="446"/>
      <c r="K23" s="446"/>
      <c r="L23" s="446"/>
      <c r="M23" s="446"/>
      <c r="N23" s="449">
        <f t="shared" si="0"/>
        <v>2010</v>
      </c>
    </row>
    <row r="24" spans="2:14" ht="12.75">
      <c r="B24" s="539">
        <v>107055</v>
      </c>
      <c r="C24" s="135" t="s">
        <v>287</v>
      </c>
      <c r="D24" s="446">
        <v>1582</v>
      </c>
      <c r="E24" s="446">
        <v>431</v>
      </c>
      <c r="F24" s="446">
        <v>745</v>
      </c>
      <c r="G24" s="451"/>
      <c r="H24" s="446">
        <v>9896</v>
      </c>
      <c r="I24" s="446"/>
      <c r="J24" s="446"/>
      <c r="K24" s="446"/>
      <c r="L24" s="446">
        <v>30</v>
      </c>
      <c r="M24" s="446"/>
      <c r="N24" s="449">
        <f t="shared" si="0"/>
        <v>12684</v>
      </c>
    </row>
    <row r="25" spans="2:16" ht="12.75">
      <c r="B25" s="539">
        <v>107060</v>
      </c>
      <c r="C25" s="130" t="s">
        <v>398</v>
      </c>
      <c r="D25" s="446"/>
      <c r="E25" s="446"/>
      <c r="F25" s="446"/>
      <c r="G25" s="451">
        <v>2910</v>
      </c>
      <c r="H25" s="446"/>
      <c r="I25" s="446"/>
      <c r="J25" s="446"/>
      <c r="K25" s="446"/>
      <c r="L25" s="446"/>
      <c r="M25" s="446"/>
      <c r="N25" s="449">
        <f t="shared" si="0"/>
        <v>2910</v>
      </c>
      <c r="P25" s="141"/>
    </row>
    <row r="26" spans="2:14" ht="12.75">
      <c r="B26" s="539">
        <v>900060</v>
      </c>
      <c r="C26" s="135" t="s">
        <v>399</v>
      </c>
      <c r="D26" s="446"/>
      <c r="E26" s="446"/>
      <c r="F26" s="446"/>
      <c r="G26" s="451"/>
      <c r="H26" s="446"/>
      <c r="I26" s="446"/>
      <c r="J26" s="446"/>
      <c r="K26" s="446"/>
      <c r="L26" s="446"/>
      <c r="M26" s="446">
        <v>7810</v>
      </c>
      <c r="N26" s="449">
        <f t="shared" si="0"/>
        <v>7810</v>
      </c>
    </row>
    <row r="27" spans="2:14" ht="12.75">
      <c r="B27" s="132"/>
      <c r="C27" s="130"/>
      <c r="D27" s="446"/>
      <c r="E27" s="446"/>
      <c r="F27" s="446"/>
      <c r="G27" s="451"/>
      <c r="H27" s="446"/>
      <c r="I27" s="446"/>
      <c r="J27" s="446"/>
      <c r="K27" s="446"/>
      <c r="L27" s="446"/>
      <c r="M27" s="446"/>
      <c r="N27" s="449"/>
    </row>
    <row r="28" spans="2:14" ht="12.75">
      <c r="B28" s="379"/>
      <c r="C28" s="380"/>
      <c r="D28" s="447"/>
      <c r="E28" s="447"/>
      <c r="F28" s="447"/>
      <c r="G28" s="450"/>
      <c r="H28" s="447"/>
      <c r="I28" s="447"/>
      <c r="J28" s="447"/>
      <c r="K28" s="447"/>
      <c r="L28" s="447"/>
      <c r="M28" s="447"/>
      <c r="N28" s="452"/>
    </row>
    <row r="29" spans="2:14" ht="12.75">
      <c r="B29" s="379"/>
      <c r="C29" s="380"/>
      <c r="D29" s="447"/>
      <c r="E29" s="447"/>
      <c r="F29" s="447"/>
      <c r="G29" s="450"/>
      <c r="H29" s="447"/>
      <c r="I29" s="447"/>
      <c r="J29" s="447"/>
      <c r="K29" s="447"/>
      <c r="L29" s="447"/>
      <c r="M29" s="447"/>
      <c r="N29" s="452"/>
    </row>
    <row r="30" spans="2:16" ht="12.75">
      <c r="B30" s="137"/>
      <c r="C30" s="138" t="s">
        <v>110</v>
      </c>
      <c r="D30" s="453">
        <f>SUM(D9:D29)</f>
        <v>38932</v>
      </c>
      <c r="E30" s="453">
        <f aca="true" t="shared" si="1" ref="E30:M30">SUM(E9:E29)</f>
        <v>6676</v>
      </c>
      <c r="F30" s="453">
        <f t="shared" si="1"/>
        <v>14028</v>
      </c>
      <c r="G30" s="453">
        <f t="shared" si="1"/>
        <v>6011</v>
      </c>
      <c r="H30" s="453">
        <f t="shared" si="1"/>
        <v>11276</v>
      </c>
      <c r="I30" s="453">
        <f t="shared" si="1"/>
        <v>0</v>
      </c>
      <c r="J30" s="453">
        <f t="shared" si="1"/>
        <v>0</v>
      </c>
      <c r="K30" s="453">
        <f t="shared" si="1"/>
        <v>1052</v>
      </c>
      <c r="L30" s="453">
        <f t="shared" si="1"/>
        <v>42</v>
      </c>
      <c r="M30" s="453">
        <f t="shared" si="1"/>
        <v>8251</v>
      </c>
      <c r="N30" s="453">
        <f>SUM(N9:N29)</f>
        <v>86268</v>
      </c>
      <c r="O30" s="139"/>
      <c r="P30" s="141"/>
    </row>
    <row r="31" spans="2:16" ht="12.75">
      <c r="B31" s="140"/>
      <c r="C31" s="129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51"/>
      <c r="P31" s="141"/>
    </row>
    <row r="32" spans="2:16" ht="12.75">
      <c r="B32" s="142"/>
      <c r="C32" s="143" t="s">
        <v>111</v>
      </c>
      <c r="D32" s="454">
        <f>D30+D31</f>
        <v>38932</v>
      </c>
      <c r="E32" s="454">
        <f aca="true" t="shared" si="2" ref="E32:L32">E30+E31</f>
        <v>6676</v>
      </c>
      <c r="F32" s="454">
        <f t="shared" si="2"/>
        <v>14028</v>
      </c>
      <c r="G32" s="454">
        <f t="shared" si="2"/>
        <v>6011</v>
      </c>
      <c r="H32" s="454">
        <f t="shared" si="2"/>
        <v>11276</v>
      </c>
      <c r="I32" s="454">
        <f t="shared" si="2"/>
        <v>0</v>
      </c>
      <c r="J32" s="454">
        <f t="shared" si="2"/>
        <v>0</v>
      </c>
      <c r="K32" s="454">
        <f t="shared" si="2"/>
        <v>1052</v>
      </c>
      <c r="L32" s="454">
        <f t="shared" si="2"/>
        <v>42</v>
      </c>
      <c r="M32" s="454">
        <f>M30+M31</f>
        <v>8251</v>
      </c>
      <c r="N32" s="454">
        <f>N30+N31</f>
        <v>86268</v>
      </c>
      <c r="P32" s="141"/>
    </row>
    <row r="33" spans="4:15" ht="12.75">
      <c r="D33" s="141"/>
      <c r="E33" s="141"/>
      <c r="F33" s="141"/>
      <c r="G33" s="141"/>
      <c r="H33" s="141"/>
      <c r="N33" s="371"/>
      <c r="O33" s="141"/>
    </row>
    <row r="34" spans="2:14" ht="12.75">
      <c r="B34" s="577" t="str">
        <f>LEFT('2. mérleg'!$A$3,4)&amp;". évi költségvetési bevételei kormányzati funkciónként"</f>
        <v>2015. évi költségvetési bevételei kormányzati funkciónként</v>
      </c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</row>
    <row r="35" spans="12:14" ht="12.75">
      <c r="L35" s="574" t="s">
        <v>32</v>
      </c>
      <c r="M35" s="574"/>
      <c r="N35" s="574"/>
    </row>
    <row r="36" spans="2:14" ht="12.75" customHeight="1">
      <c r="B36" s="582" t="s">
        <v>267</v>
      </c>
      <c r="C36" s="572" t="s">
        <v>319</v>
      </c>
      <c r="D36" s="578" t="s">
        <v>329</v>
      </c>
      <c r="E36" s="561" t="s">
        <v>330</v>
      </c>
      <c r="F36" s="561" t="s">
        <v>331</v>
      </c>
      <c r="G36" s="561" t="s">
        <v>332</v>
      </c>
      <c r="H36" s="561" t="s">
        <v>336</v>
      </c>
      <c r="I36" s="561" t="s">
        <v>112</v>
      </c>
      <c r="J36" s="564" t="s">
        <v>113</v>
      </c>
      <c r="K36" s="561" t="s">
        <v>334</v>
      </c>
      <c r="L36" s="561" t="s">
        <v>333</v>
      </c>
      <c r="M36" s="561" t="s">
        <v>406</v>
      </c>
      <c r="N36" s="570" t="s">
        <v>106</v>
      </c>
    </row>
    <row r="37" spans="2:14" ht="26.25" customHeight="1">
      <c r="B37" s="583"/>
      <c r="C37" s="573"/>
      <c r="D37" s="579"/>
      <c r="E37" s="562"/>
      <c r="F37" s="562"/>
      <c r="G37" s="562"/>
      <c r="H37" s="562"/>
      <c r="I37" s="562"/>
      <c r="J37" s="565"/>
      <c r="K37" s="562"/>
      <c r="L37" s="562"/>
      <c r="M37" s="562"/>
      <c r="N37" s="571"/>
    </row>
    <row r="38" spans="2:14" ht="12.75">
      <c r="B38" s="369" t="s">
        <v>253</v>
      </c>
      <c r="C38" s="381" t="s">
        <v>266</v>
      </c>
      <c r="D38" s="447"/>
      <c r="E38" s="447">
        <v>10817</v>
      </c>
      <c r="F38" s="447"/>
      <c r="G38" s="447">
        <v>1745</v>
      </c>
      <c r="H38" s="447">
        <v>3105</v>
      </c>
      <c r="I38" s="447"/>
      <c r="J38" s="447"/>
      <c r="K38" s="447">
        <v>360</v>
      </c>
      <c r="L38" s="447"/>
      <c r="M38" s="447"/>
      <c r="N38" s="449">
        <f>SUM(D38:M38)</f>
        <v>16027</v>
      </c>
    </row>
    <row r="39" spans="2:14" ht="12.75">
      <c r="B39" s="369" t="s">
        <v>395</v>
      </c>
      <c r="C39" s="131" t="s">
        <v>396</v>
      </c>
      <c r="D39" s="447">
        <v>20713</v>
      </c>
      <c r="E39" s="447"/>
      <c r="F39" s="447"/>
      <c r="G39" s="447"/>
      <c r="H39" s="447">
        <v>124</v>
      </c>
      <c r="I39" s="447"/>
      <c r="J39" s="447"/>
      <c r="K39" s="447"/>
      <c r="L39" s="447"/>
      <c r="M39" s="447">
        <v>570</v>
      </c>
      <c r="N39" s="449">
        <f aca="true" t="shared" si="3" ref="N39:N49">SUM(D39:M39)</f>
        <v>21407</v>
      </c>
    </row>
    <row r="40" spans="2:14" ht="12.75">
      <c r="B40" s="369" t="s">
        <v>400</v>
      </c>
      <c r="C40" s="131" t="s">
        <v>401</v>
      </c>
      <c r="D40" s="447"/>
      <c r="E40" s="447"/>
      <c r="F40" s="447"/>
      <c r="G40" s="447"/>
      <c r="H40" s="447"/>
      <c r="I40" s="447"/>
      <c r="J40" s="447"/>
      <c r="K40" s="447"/>
      <c r="L40" s="447">
        <v>4945</v>
      </c>
      <c r="M40" s="447"/>
      <c r="N40" s="449">
        <f t="shared" si="3"/>
        <v>4945</v>
      </c>
    </row>
    <row r="41" spans="2:14" ht="12.75">
      <c r="B41" s="369" t="s">
        <v>268</v>
      </c>
      <c r="C41" s="131" t="s">
        <v>269</v>
      </c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9">
        <f t="shared" si="3"/>
        <v>0</v>
      </c>
    </row>
    <row r="42" spans="2:14" ht="12.75">
      <c r="B42" s="369" t="s">
        <v>270</v>
      </c>
      <c r="C42" s="130" t="s">
        <v>271</v>
      </c>
      <c r="D42" s="447"/>
      <c r="E42" s="447">
        <v>3931</v>
      </c>
      <c r="F42" s="447"/>
      <c r="G42" s="450">
        <v>21</v>
      </c>
      <c r="H42" s="447"/>
      <c r="I42" s="447"/>
      <c r="J42" s="447"/>
      <c r="K42" s="447"/>
      <c r="L42" s="447"/>
      <c r="M42" s="447"/>
      <c r="N42" s="449">
        <f t="shared" si="3"/>
        <v>3952</v>
      </c>
    </row>
    <row r="43" spans="2:14" ht="12.75">
      <c r="B43" s="369" t="s">
        <v>320</v>
      </c>
      <c r="C43" s="130" t="s">
        <v>321</v>
      </c>
      <c r="D43" s="447"/>
      <c r="E43" s="447">
        <v>43894</v>
      </c>
      <c r="F43" s="447"/>
      <c r="G43" s="450">
        <v>1378</v>
      </c>
      <c r="H43" s="447"/>
      <c r="I43" s="447"/>
      <c r="J43" s="447"/>
      <c r="K43" s="447"/>
      <c r="L43" s="447"/>
      <c r="M43" s="447"/>
      <c r="N43" s="449">
        <f t="shared" si="3"/>
        <v>45272</v>
      </c>
    </row>
    <row r="44" spans="2:14" ht="12.75">
      <c r="B44" s="369" t="s">
        <v>322</v>
      </c>
      <c r="C44" s="372" t="s">
        <v>287</v>
      </c>
      <c r="D44" s="447"/>
      <c r="E44" s="447"/>
      <c r="F44" s="447"/>
      <c r="G44" s="450"/>
      <c r="H44" s="447"/>
      <c r="I44" s="447"/>
      <c r="J44" s="447"/>
      <c r="K44" s="447"/>
      <c r="L44" s="447"/>
      <c r="M44" s="447"/>
      <c r="N44" s="449">
        <f t="shared" si="3"/>
        <v>0</v>
      </c>
    </row>
    <row r="45" spans="2:14" ht="12.75">
      <c r="B45" s="369" t="s">
        <v>402</v>
      </c>
      <c r="C45" s="130" t="s">
        <v>398</v>
      </c>
      <c r="D45" s="446"/>
      <c r="E45" s="446">
        <v>505</v>
      </c>
      <c r="F45" s="446"/>
      <c r="G45" s="451"/>
      <c r="H45" s="446"/>
      <c r="I45" s="446"/>
      <c r="J45" s="446"/>
      <c r="K45" s="446"/>
      <c r="L45" s="446"/>
      <c r="M45" s="446"/>
      <c r="N45" s="449">
        <f t="shared" si="3"/>
        <v>505</v>
      </c>
    </row>
    <row r="46" spans="2:14" ht="12.75">
      <c r="B46" s="369" t="s">
        <v>403</v>
      </c>
      <c r="C46" s="130" t="s">
        <v>405</v>
      </c>
      <c r="D46" s="446"/>
      <c r="E46" s="446"/>
      <c r="F46" s="446">
        <v>341</v>
      </c>
      <c r="G46" s="451"/>
      <c r="H46" s="446"/>
      <c r="I46" s="446"/>
      <c r="J46" s="446"/>
      <c r="K46" s="446"/>
      <c r="L46" s="446"/>
      <c r="M46" s="446"/>
      <c r="N46" s="449">
        <f t="shared" si="3"/>
        <v>341</v>
      </c>
    </row>
    <row r="47" spans="2:14" ht="12.75">
      <c r="B47" s="369" t="s">
        <v>404</v>
      </c>
      <c r="C47" s="135" t="s">
        <v>399</v>
      </c>
      <c r="D47" s="446"/>
      <c r="E47" s="446"/>
      <c r="F47" s="446"/>
      <c r="G47" s="451"/>
      <c r="H47" s="446"/>
      <c r="I47" s="446"/>
      <c r="J47" s="446"/>
      <c r="K47" s="446"/>
      <c r="L47" s="446"/>
      <c r="M47" s="446">
        <v>7810</v>
      </c>
      <c r="N47" s="449">
        <f t="shared" si="3"/>
        <v>7810</v>
      </c>
    </row>
    <row r="48" spans="2:14" ht="12.75">
      <c r="B48" s="369"/>
      <c r="C48" s="130"/>
      <c r="D48" s="446"/>
      <c r="E48" s="446"/>
      <c r="F48" s="446"/>
      <c r="G48" s="451"/>
      <c r="H48" s="446"/>
      <c r="I48" s="446"/>
      <c r="J48" s="446"/>
      <c r="K48" s="446"/>
      <c r="L48" s="446"/>
      <c r="M48" s="446"/>
      <c r="N48" s="449">
        <f t="shared" si="3"/>
        <v>0</v>
      </c>
    </row>
    <row r="49" spans="2:14" ht="12.75">
      <c r="B49" s="369"/>
      <c r="C49" s="130"/>
      <c r="D49" s="446"/>
      <c r="E49" s="446"/>
      <c r="F49" s="446"/>
      <c r="G49" s="451"/>
      <c r="H49" s="446"/>
      <c r="I49" s="446"/>
      <c r="J49" s="446"/>
      <c r="K49" s="446"/>
      <c r="L49" s="446"/>
      <c r="M49" s="446"/>
      <c r="N49" s="449">
        <f t="shared" si="3"/>
        <v>0</v>
      </c>
    </row>
    <row r="50" spans="2:14" s="120" customFormat="1" ht="12.75">
      <c r="B50" s="369"/>
      <c r="C50" s="143" t="s">
        <v>104</v>
      </c>
      <c r="D50" s="449">
        <f>SUM(D38:D49)</f>
        <v>20713</v>
      </c>
      <c r="E50" s="449">
        <f aca="true" t="shared" si="4" ref="E50:N50">SUM(E38:E49)</f>
        <v>59147</v>
      </c>
      <c r="F50" s="449">
        <f t="shared" si="4"/>
        <v>341</v>
      </c>
      <c r="G50" s="449">
        <f t="shared" si="4"/>
        <v>3144</v>
      </c>
      <c r="H50" s="449">
        <f t="shared" si="4"/>
        <v>3229</v>
      </c>
      <c r="I50" s="449">
        <f t="shared" si="4"/>
        <v>0</v>
      </c>
      <c r="J50" s="449">
        <f t="shared" si="4"/>
        <v>0</v>
      </c>
      <c r="K50" s="449">
        <f t="shared" si="4"/>
        <v>360</v>
      </c>
      <c r="L50" s="449">
        <f t="shared" si="4"/>
        <v>4945</v>
      </c>
      <c r="M50" s="449">
        <f t="shared" si="4"/>
        <v>8380</v>
      </c>
      <c r="N50" s="449">
        <f t="shared" si="4"/>
        <v>100259</v>
      </c>
    </row>
    <row r="51" spans="2:14" s="136" customFormat="1" ht="15" customHeight="1">
      <c r="B51" s="144"/>
      <c r="C51" s="130"/>
      <c r="D51" s="446"/>
      <c r="E51" s="446"/>
      <c r="F51" s="446"/>
      <c r="G51" s="451"/>
      <c r="H51" s="446"/>
      <c r="I51" s="446"/>
      <c r="J51" s="446"/>
      <c r="K51" s="446"/>
      <c r="L51" s="446"/>
      <c r="M51" s="446"/>
      <c r="N51" s="451"/>
    </row>
    <row r="52" spans="2:14" s="136" customFormat="1" ht="12.75" hidden="1">
      <c r="B52" s="146"/>
      <c r="C52" s="130"/>
      <c r="D52" s="446"/>
      <c r="E52" s="446"/>
      <c r="F52" s="446"/>
      <c r="G52" s="451"/>
      <c r="H52" s="446"/>
      <c r="I52" s="446"/>
      <c r="J52" s="446"/>
      <c r="K52" s="446"/>
      <c r="L52" s="446"/>
      <c r="M52" s="446"/>
      <c r="N52" s="451"/>
    </row>
    <row r="53" spans="2:14" s="147" customFormat="1" ht="12.75">
      <c r="B53" s="146"/>
      <c r="C53" s="148" t="s">
        <v>114</v>
      </c>
      <c r="D53" s="454">
        <f>D50+D51</f>
        <v>20713</v>
      </c>
      <c r="E53" s="454">
        <f aca="true" t="shared" si="5" ref="E53:N53">E50+E51</f>
        <v>59147</v>
      </c>
      <c r="F53" s="454">
        <f t="shared" si="5"/>
        <v>341</v>
      </c>
      <c r="G53" s="454">
        <f t="shared" si="5"/>
        <v>3144</v>
      </c>
      <c r="H53" s="454">
        <f t="shared" si="5"/>
        <v>3229</v>
      </c>
      <c r="I53" s="454">
        <f t="shared" si="5"/>
        <v>0</v>
      </c>
      <c r="J53" s="454">
        <f t="shared" si="5"/>
        <v>0</v>
      </c>
      <c r="K53" s="454">
        <f t="shared" si="5"/>
        <v>360</v>
      </c>
      <c r="L53" s="454">
        <f t="shared" si="5"/>
        <v>4945</v>
      </c>
      <c r="M53" s="454">
        <f t="shared" si="5"/>
        <v>8380</v>
      </c>
      <c r="N53" s="454">
        <f t="shared" si="5"/>
        <v>100259</v>
      </c>
    </row>
    <row r="54" spans="2:14" s="136" customFormat="1" ht="12.75">
      <c r="B54" s="146"/>
      <c r="C54" s="149"/>
      <c r="D54" s="373"/>
      <c r="E54" s="373"/>
      <c r="F54" s="373"/>
      <c r="G54" s="374"/>
      <c r="H54" s="375"/>
      <c r="I54" s="373"/>
      <c r="J54" s="373"/>
      <c r="K54" s="373"/>
      <c r="L54" s="373"/>
      <c r="M54" s="373"/>
      <c r="N54" s="150"/>
    </row>
    <row r="55" spans="2:14" s="136" customFormat="1" ht="12.75">
      <c r="B55" s="146"/>
      <c r="C55" s="149"/>
      <c r="D55" s="373"/>
      <c r="E55" s="373"/>
      <c r="F55" s="373"/>
      <c r="G55" s="374"/>
      <c r="H55" s="375"/>
      <c r="I55" s="373"/>
      <c r="J55" s="373"/>
      <c r="K55" s="373"/>
      <c r="L55" s="373"/>
      <c r="M55" s="373"/>
      <c r="N55" s="150"/>
    </row>
    <row r="56" spans="2:14" s="136" customFormat="1" ht="12.75">
      <c r="B56" s="146"/>
      <c r="C56" s="149"/>
      <c r="D56" s="373"/>
      <c r="E56" s="373"/>
      <c r="F56" s="373"/>
      <c r="G56" s="374"/>
      <c r="H56" s="375"/>
      <c r="I56" s="373"/>
      <c r="J56" s="373"/>
      <c r="K56" s="373"/>
      <c r="L56" s="373"/>
      <c r="M56" s="373"/>
      <c r="N56" s="150"/>
    </row>
    <row r="57" spans="2:14" s="136" customFormat="1" ht="12.75">
      <c r="B57" s="146"/>
      <c r="C57" s="149"/>
      <c r="D57" s="373"/>
      <c r="E57" s="373"/>
      <c r="F57" s="373"/>
      <c r="G57" s="374"/>
      <c r="H57" s="375"/>
      <c r="I57" s="373"/>
      <c r="J57" s="373"/>
      <c r="K57" s="373"/>
      <c r="L57" s="373"/>
      <c r="M57" s="373"/>
      <c r="N57" s="150"/>
    </row>
    <row r="58" spans="2:14" s="136" customFormat="1" ht="12.75">
      <c r="B58" s="146"/>
      <c r="C58" s="376"/>
      <c r="D58" s="373"/>
      <c r="E58" s="373"/>
      <c r="F58" s="373"/>
      <c r="G58" s="374"/>
      <c r="H58" s="375"/>
      <c r="I58" s="373"/>
      <c r="J58" s="373"/>
      <c r="K58" s="373"/>
      <c r="L58" s="373"/>
      <c r="M58" s="373"/>
      <c r="N58" s="150"/>
    </row>
    <row r="59" spans="2:14" s="136" customFormat="1" ht="12.75">
      <c r="B59" s="146"/>
      <c r="C59" s="376"/>
      <c r="D59" s="373"/>
      <c r="E59" s="373"/>
      <c r="F59" s="373"/>
      <c r="G59" s="374"/>
      <c r="H59" s="375"/>
      <c r="I59" s="373"/>
      <c r="J59" s="373"/>
      <c r="K59" s="373"/>
      <c r="L59" s="373"/>
      <c r="M59" s="373"/>
      <c r="N59" s="150"/>
    </row>
    <row r="60" spans="2:14" s="136" customFormat="1" ht="12.75">
      <c r="B60" s="146"/>
      <c r="C60" s="149"/>
      <c r="D60" s="151"/>
      <c r="E60" s="151"/>
      <c r="F60" s="151"/>
      <c r="G60" s="152"/>
      <c r="H60" s="151"/>
      <c r="I60" s="151"/>
      <c r="J60" s="151"/>
      <c r="K60" s="151"/>
      <c r="L60" s="151"/>
      <c r="M60" s="151"/>
      <c r="N60" s="150"/>
    </row>
    <row r="61" spans="2:14" s="136" customFormat="1" ht="12.75">
      <c r="B61" s="146"/>
      <c r="C61" s="149"/>
      <c r="D61" s="151"/>
      <c r="E61" s="151"/>
      <c r="F61" s="151"/>
      <c r="G61" s="152"/>
      <c r="H61" s="151"/>
      <c r="I61" s="151"/>
      <c r="J61" s="151"/>
      <c r="K61" s="151"/>
      <c r="L61" s="151"/>
      <c r="M61" s="151"/>
      <c r="N61" s="150"/>
    </row>
    <row r="62" spans="2:14" s="136" customFormat="1" ht="12.75">
      <c r="B62" s="146"/>
      <c r="C62" s="149"/>
      <c r="D62" s="151"/>
      <c r="E62" s="151"/>
      <c r="F62" s="151"/>
      <c r="G62" s="152"/>
      <c r="H62" s="151"/>
      <c r="I62" s="151"/>
      <c r="J62" s="151"/>
      <c r="K62" s="151"/>
      <c r="L62" s="151"/>
      <c r="M62" s="151"/>
      <c r="N62" s="150"/>
    </row>
    <row r="63" spans="2:14" s="136" customFormat="1" ht="12.75">
      <c r="B63" s="142"/>
      <c r="C63" s="153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50"/>
    </row>
    <row r="64" spans="2:14" s="136" customFormat="1" ht="12.75">
      <c r="B64" s="154"/>
      <c r="N64" s="152"/>
    </row>
    <row r="65" spans="2:14" s="136" customFormat="1" ht="12.75">
      <c r="B65" s="154"/>
      <c r="K65" s="151"/>
      <c r="N65" s="377"/>
    </row>
    <row r="66" spans="2:14" s="136" customFormat="1" ht="12.75">
      <c r="B66" s="154"/>
      <c r="N66" s="377"/>
    </row>
    <row r="67" spans="2:14" s="136" customFormat="1" ht="12.75">
      <c r="B67" s="154"/>
      <c r="N67" s="152"/>
    </row>
    <row r="68" spans="2:14" s="136" customFormat="1" ht="12.75">
      <c r="B68" s="154"/>
      <c r="N68" s="377"/>
    </row>
  </sheetData>
  <sheetProtection/>
  <mergeCells count="31">
    <mergeCell ref="B34:N34"/>
    <mergeCell ref="K36:K37"/>
    <mergeCell ref="L36:L37"/>
    <mergeCell ref="B36:B37"/>
    <mergeCell ref="N7:N8"/>
    <mergeCell ref="B7:B8"/>
    <mergeCell ref="H7:H8"/>
    <mergeCell ref="M7:M8"/>
    <mergeCell ref="F7:F8"/>
    <mergeCell ref="C7:C8"/>
    <mergeCell ref="E7:E8"/>
    <mergeCell ref="G36:G37"/>
    <mergeCell ref="L35:N35"/>
    <mergeCell ref="F36:F37"/>
    <mergeCell ref="L1:N1"/>
    <mergeCell ref="C2:N2"/>
    <mergeCell ref="B3:N3"/>
    <mergeCell ref="K7:K8"/>
    <mergeCell ref="L7:L8"/>
    <mergeCell ref="D36:D37"/>
    <mergeCell ref="I7:J7"/>
    <mergeCell ref="I36:I37"/>
    <mergeCell ref="B4:N4"/>
    <mergeCell ref="J36:J37"/>
    <mergeCell ref="G7:G8"/>
    <mergeCell ref="H36:H37"/>
    <mergeCell ref="D7:D8"/>
    <mergeCell ref="N36:N37"/>
    <mergeCell ref="C36:C37"/>
    <mergeCell ref="M36:M37"/>
    <mergeCell ref="E36:E37"/>
  </mergeCells>
  <printOptions/>
  <pageMargins left="0.3937007874015748" right="0.4330708661417323" top="0.6692913385826772" bottom="0.6692913385826772" header="0.31496062992125984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4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4" width="12.28125" style="0" customWidth="1"/>
    <col min="5" max="5" width="11.8515625" style="0" customWidth="1"/>
  </cols>
  <sheetData>
    <row r="1" spans="1:5" s="311" customFormat="1" ht="15">
      <c r="A1" s="592" t="str">
        <f>PROPER(LEFT('1. címrend'!$A$2,LEN('1. címrend'!$A$2)-10))&amp;" "&amp;LEFT('2. mérleg'!$A$3,4)&amp;". évi költségvetés"</f>
        <v>Szaporca Községi Önkormányzat 2015. évi költségvetés</v>
      </c>
      <c r="B1" s="592"/>
      <c r="C1" s="592"/>
      <c r="D1" s="592"/>
      <c r="E1" s="592"/>
    </row>
    <row r="2" spans="2:5" ht="6" customHeight="1">
      <c r="B2" s="289"/>
      <c r="C2" s="289"/>
      <c r="D2" s="289"/>
      <c r="E2" s="289"/>
    </row>
    <row r="3" spans="4:5" ht="12.75">
      <c r="D3" s="593" t="s">
        <v>240</v>
      </c>
      <c r="E3" s="593"/>
    </row>
    <row r="4" ht="6" customHeight="1"/>
    <row r="5" ht="15" customHeight="1" thickBot="1">
      <c r="E5" s="442" t="s">
        <v>32</v>
      </c>
    </row>
    <row r="6" spans="1:5" ht="15">
      <c r="A6" s="594" t="s">
        <v>212</v>
      </c>
      <c r="B6" s="595"/>
      <c r="C6" s="595"/>
      <c r="D6" s="595"/>
      <c r="E6" s="596"/>
    </row>
    <row r="7" spans="1:5" s="313" customFormat="1" ht="6" customHeight="1">
      <c r="A7" s="597"/>
      <c r="B7" s="598"/>
      <c r="C7" s="598"/>
      <c r="D7" s="598"/>
      <c r="E7" s="599"/>
    </row>
    <row r="8" spans="1:5" s="289" customFormat="1" ht="13.5" thickBot="1">
      <c r="A8" s="516" t="s">
        <v>84</v>
      </c>
      <c r="B8" s="292"/>
      <c r="C8" s="312" t="str">
        <f>LEFT('2. mérleg'!$A$3,4)</f>
        <v>2015</v>
      </c>
      <c r="D8" s="312">
        <f>LEFT('2. mérleg'!$A$3,4)+1</f>
        <v>2016</v>
      </c>
      <c r="E8" s="517">
        <f>LEFT('2. mérleg'!$A$3,4)+2</f>
        <v>2017</v>
      </c>
    </row>
    <row r="9" spans="1:5" ht="12.75">
      <c r="A9" s="314" t="s">
        <v>213</v>
      </c>
      <c r="B9" s="315"/>
      <c r="C9" s="316"/>
      <c r="D9" s="316"/>
      <c r="E9" s="317"/>
    </row>
    <row r="10" spans="1:5" ht="12.75">
      <c r="A10" s="318"/>
      <c r="B10" s="455" t="str">
        <f>'2. mérleg'!$A$8</f>
        <v>Működési bevételek</v>
      </c>
      <c r="C10" s="320">
        <f>'2. mérleg'!$D$8</f>
        <v>3144</v>
      </c>
      <c r="D10" s="320">
        <f>C10*1.03</f>
        <v>3238.32</v>
      </c>
      <c r="E10" s="321">
        <f>D10*1.03</f>
        <v>3335.4696000000004</v>
      </c>
    </row>
    <row r="11" spans="1:5" ht="12.75">
      <c r="A11" s="318"/>
      <c r="B11" s="455" t="str">
        <f>'2. mérleg'!$A$9</f>
        <v>Közhatalmi bevételek</v>
      </c>
      <c r="C11" s="320">
        <f>'2. mérleg'!$D$9</f>
        <v>341</v>
      </c>
      <c r="D11" s="320">
        <f aca="true" t="shared" si="0" ref="D11:E16">C11*1.03</f>
        <v>351.23</v>
      </c>
      <c r="E11" s="321">
        <f t="shared" si="0"/>
        <v>361.7669</v>
      </c>
    </row>
    <row r="12" spans="1:5" ht="12.75">
      <c r="A12" s="318"/>
      <c r="B12" s="455" t="str">
        <f>'2. mérleg'!$A$10</f>
        <v>Önkormányzat működési költségvetési támogatása</v>
      </c>
      <c r="C12" s="320">
        <f>'2. mérleg'!$D$10</f>
        <v>20713</v>
      </c>
      <c r="D12" s="320">
        <f t="shared" si="0"/>
        <v>21334.39</v>
      </c>
      <c r="E12" s="321">
        <f t="shared" si="0"/>
        <v>21974.4217</v>
      </c>
    </row>
    <row r="13" spans="1:5" ht="12.75">
      <c r="A13" s="318"/>
      <c r="B13" s="455" t="str">
        <f>'2. mérleg'!$A$11</f>
        <v>Működési célú tám. ÁHT belülről</v>
      </c>
      <c r="C13" s="320">
        <f>'2. mérleg'!$D$11</f>
        <v>59147</v>
      </c>
      <c r="D13" s="320">
        <f t="shared" si="0"/>
        <v>60921.41</v>
      </c>
      <c r="E13" s="321">
        <f t="shared" si="0"/>
        <v>62749.0523</v>
      </c>
    </row>
    <row r="14" spans="1:5" ht="12.75">
      <c r="A14" s="318"/>
      <c r="B14" s="455" t="str">
        <f>'2. mérleg'!$A$12</f>
        <v>Működési célú pénzeszköz átvétel</v>
      </c>
      <c r="C14" s="320">
        <f>'2. mérleg'!$D$12</f>
        <v>360</v>
      </c>
      <c r="D14" s="320">
        <f t="shared" si="0"/>
        <v>370.8</v>
      </c>
      <c r="E14" s="321">
        <f t="shared" si="0"/>
        <v>381.92400000000004</v>
      </c>
    </row>
    <row r="15" spans="1:5" ht="12.75">
      <c r="A15" s="318"/>
      <c r="B15" s="455" t="str">
        <f>'2. mérleg'!$A$13</f>
        <v>ÁHT belüli megelőlegezés</v>
      </c>
      <c r="C15" s="320">
        <f>'2. mérleg'!$D$13</f>
        <v>570</v>
      </c>
      <c r="D15" s="320">
        <f t="shared" si="0"/>
        <v>587.1</v>
      </c>
      <c r="E15" s="321">
        <f t="shared" si="0"/>
        <v>604.7130000000001</v>
      </c>
    </row>
    <row r="16" spans="1:5" ht="12.75">
      <c r="A16" s="318"/>
      <c r="B16" s="455" t="str">
        <f>'2. mérleg'!$A$14</f>
        <v>Pénzmaradvány</v>
      </c>
      <c r="C16" s="320">
        <f>'2. mérleg'!$D$14</f>
        <v>4945</v>
      </c>
      <c r="D16" s="320">
        <f t="shared" si="0"/>
        <v>5093.35</v>
      </c>
      <c r="E16" s="321">
        <f t="shared" si="0"/>
        <v>5246.150500000001</v>
      </c>
    </row>
    <row r="17" spans="1:7" ht="12.75">
      <c r="A17" s="322"/>
      <c r="B17" s="323" t="s">
        <v>214</v>
      </c>
      <c r="C17" s="105">
        <f>SUM(C10:C16)</f>
        <v>89220</v>
      </c>
      <c r="D17" s="105">
        <f>SUM(D10:D16)</f>
        <v>91896.60000000002</v>
      </c>
      <c r="E17" s="518">
        <f>SUM(E10:E16)</f>
        <v>94653.498</v>
      </c>
      <c r="G17" s="122"/>
    </row>
    <row r="18" spans="1:5" ht="12.75">
      <c r="A18" s="324" t="s">
        <v>215</v>
      </c>
      <c r="B18" s="325"/>
      <c r="C18" s="320"/>
      <c r="D18" s="320"/>
      <c r="E18" s="321"/>
    </row>
    <row r="19" spans="1:5" ht="12.75">
      <c r="A19" s="318"/>
      <c r="B19" s="423" t="str">
        <f>'2. mérleg'!$F$8</f>
        <v>Személyi juttatások</v>
      </c>
      <c r="C19" s="320">
        <f>'2. mérleg'!$I$8</f>
        <v>38932</v>
      </c>
      <c r="D19" s="320">
        <f>C19*1.03</f>
        <v>40099.96</v>
      </c>
      <c r="E19" s="321">
        <f>D19*1.03</f>
        <v>41302.9588</v>
      </c>
    </row>
    <row r="20" spans="1:5" ht="12.75">
      <c r="A20" s="318"/>
      <c r="B20" s="423" t="str">
        <f>'2. mérleg'!$F$9</f>
        <v>Munkaadókat terhelő kiadások</v>
      </c>
      <c r="C20" s="320">
        <f>'2. mérleg'!$I$9</f>
        <v>6676</v>
      </c>
      <c r="D20" s="320">
        <f aca="true" t="shared" si="1" ref="D20:E26">C20*1.03</f>
        <v>6876.28</v>
      </c>
      <c r="E20" s="321">
        <f t="shared" si="1"/>
        <v>7082.5684</v>
      </c>
    </row>
    <row r="21" spans="1:5" ht="12.75">
      <c r="A21" s="318"/>
      <c r="B21" s="423" t="str">
        <f>'2. mérleg'!$F$10</f>
        <v>Dologi kiadások</v>
      </c>
      <c r="C21" s="320">
        <f>'2. mérleg'!$I$10</f>
        <v>14028</v>
      </c>
      <c r="D21" s="320">
        <f t="shared" si="1"/>
        <v>14448.84</v>
      </c>
      <c r="E21" s="321">
        <f t="shared" si="1"/>
        <v>14882.3052</v>
      </c>
    </row>
    <row r="22" spans="1:5" ht="12.75">
      <c r="A22" s="318"/>
      <c r="B22" s="423" t="str">
        <f>'2. mérleg'!$F$11</f>
        <v>Ellátottak pénzbeli juttatásai</v>
      </c>
      <c r="C22" s="320">
        <f>'2. mérleg'!$I$11</f>
        <v>6011</v>
      </c>
      <c r="D22" s="320">
        <f t="shared" si="1"/>
        <v>6191.33</v>
      </c>
      <c r="E22" s="321">
        <f t="shared" si="1"/>
        <v>6377.0699</v>
      </c>
    </row>
    <row r="23" spans="1:5" ht="12.75">
      <c r="A23" s="318"/>
      <c r="B23" s="423" t="str">
        <f>'2. mérleg'!$F$12</f>
        <v>Műk.célú tám. ÁHT belülre</v>
      </c>
      <c r="C23" s="320">
        <f>'2. mérleg'!$I$12</f>
        <v>1052</v>
      </c>
      <c r="D23" s="320">
        <f t="shared" si="1"/>
        <v>1083.56</v>
      </c>
      <c r="E23" s="321">
        <f t="shared" si="1"/>
        <v>1116.0668</v>
      </c>
    </row>
    <row r="24" spans="1:5" ht="12.75">
      <c r="A24" s="318"/>
      <c r="B24" s="423" t="str">
        <f>'2. mérleg'!$F$13</f>
        <v>Műk.célú tám. ÁHT kívülre</v>
      </c>
      <c r="C24" s="320">
        <f>'2. mérleg'!$I$13</f>
        <v>42</v>
      </c>
      <c r="D24" s="320">
        <f t="shared" si="1"/>
        <v>43.26</v>
      </c>
      <c r="E24" s="321">
        <f t="shared" si="1"/>
        <v>44.5578</v>
      </c>
    </row>
    <row r="25" spans="1:5" ht="12.75">
      <c r="A25" s="318"/>
      <c r="B25" s="423" t="str">
        <f>'2. mérleg'!$F$14</f>
        <v>Műk. célú visszatérítendő támogatás</v>
      </c>
      <c r="C25" s="320">
        <f>'2. mérleg'!$I$14</f>
        <v>0</v>
      </c>
      <c r="D25" s="320">
        <f t="shared" si="1"/>
        <v>0</v>
      </c>
      <c r="E25" s="321">
        <f t="shared" si="1"/>
        <v>0</v>
      </c>
    </row>
    <row r="26" spans="1:5" ht="12.75">
      <c r="A26" s="318"/>
      <c r="B26" s="423" t="str">
        <f>'2. mérleg'!$F$15</f>
        <v>ÁHT belüli megelőlegezések visszafizetése</v>
      </c>
      <c r="C26" s="320">
        <f>'2. mérleg'!$I$15</f>
        <v>441</v>
      </c>
      <c r="D26" s="320">
        <f t="shared" si="1"/>
        <v>454.23</v>
      </c>
      <c r="E26" s="321">
        <f t="shared" si="1"/>
        <v>467.85690000000005</v>
      </c>
    </row>
    <row r="27" spans="1:5" ht="13.5" thickBot="1">
      <c r="A27" s="326"/>
      <c r="B27" s="327" t="s">
        <v>216</v>
      </c>
      <c r="C27" s="328">
        <f>SUM(C19:C26)</f>
        <v>67182</v>
      </c>
      <c r="D27" s="328">
        <f>SUM(D19:D26)</f>
        <v>69197.45999999999</v>
      </c>
      <c r="E27" s="329">
        <f>SUM(E19:E26)</f>
        <v>71273.3838</v>
      </c>
    </row>
    <row r="28" spans="1:5" ht="12.75">
      <c r="A28" s="324" t="s">
        <v>217</v>
      </c>
      <c r="B28" s="319"/>
      <c r="C28" s="320"/>
      <c r="D28" s="320"/>
      <c r="E28" s="321"/>
    </row>
    <row r="29" spans="1:5" ht="12.75">
      <c r="A29" s="318"/>
      <c r="B29" s="423" t="str">
        <f>'2. mérleg'!$A$18</f>
        <v>Felhalmozási bevételek</v>
      </c>
      <c r="C29" s="320">
        <f>'2. mérleg'!$D$18</f>
        <v>3105</v>
      </c>
      <c r="D29" s="320">
        <f aca="true" t="shared" si="2" ref="D29:E33">C29*1.03</f>
        <v>3198.15</v>
      </c>
      <c r="E29" s="321">
        <f t="shared" si="2"/>
        <v>3294.0945</v>
      </c>
    </row>
    <row r="30" spans="1:5" ht="12.75">
      <c r="A30" s="318"/>
      <c r="B30" s="423" t="str">
        <f>'2. mérleg'!$A$19</f>
        <v>Területi kiegyenlítő támogatás</v>
      </c>
      <c r="C30" s="320">
        <f>'2. mérleg'!$D$19</f>
        <v>0</v>
      </c>
      <c r="D30" s="320">
        <f t="shared" si="2"/>
        <v>0</v>
      </c>
      <c r="E30" s="321">
        <f t="shared" si="2"/>
        <v>0</v>
      </c>
    </row>
    <row r="31" spans="1:5" ht="12.75">
      <c r="A31" s="318"/>
      <c r="B31" s="423" t="str">
        <f>'2. mérleg'!$A$20</f>
        <v>Támogatásértékű felhalmozási bevétel</v>
      </c>
      <c r="C31" s="320">
        <f>'2. mérleg'!$D$20</f>
        <v>124</v>
      </c>
      <c r="D31" s="320">
        <f t="shared" si="2"/>
        <v>127.72</v>
      </c>
      <c r="E31" s="321">
        <f t="shared" si="2"/>
        <v>131.5516</v>
      </c>
    </row>
    <row r="32" spans="1:5" ht="12.75">
      <c r="A32" s="318"/>
      <c r="B32" s="423" t="str">
        <f>'2. mérleg'!$A$21</f>
        <v>Felhalmozási célú pénzeszköz átvétel</v>
      </c>
      <c r="C32" s="320">
        <f>'2. mérleg'!$D$21</f>
        <v>0</v>
      </c>
      <c r="D32" s="320">
        <f t="shared" si="2"/>
        <v>0</v>
      </c>
      <c r="E32" s="321">
        <f t="shared" si="2"/>
        <v>0</v>
      </c>
    </row>
    <row r="33" spans="1:5" ht="12.75">
      <c r="A33" s="318"/>
      <c r="B33" s="423" t="str">
        <f>'2. mérleg'!$A$22</f>
        <v>Felhalmozási célú hitel felvétele</v>
      </c>
      <c r="C33" s="320">
        <f>'2. mérleg'!$D$22</f>
        <v>7810</v>
      </c>
      <c r="D33" s="320">
        <f t="shared" si="2"/>
        <v>8044.3</v>
      </c>
      <c r="E33" s="321">
        <f t="shared" si="2"/>
        <v>8285.629</v>
      </c>
    </row>
    <row r="34" spans="1:5" ht="13.5" thickBot="1">
      <c r="A34" s="322"/>
      <c r="B34" s="330" t="s">
        <v>218</v>
      </c>
      <c r="C34" s="328">
        <f>SUM(C29:C33)</f>
        <v>11039</v>
      </c>
      <c r="D34" s="328">
        <f>SUM(D29:D33)</f>
        <v>11370.17</v>
      </c>
      <c r="E34" s="329">
        <f>SUM(E29:E33)</f>
        <v>11711.2751</v>
      </c>
    </row>
    <row r="35" spans="1:5" ht="12.75">
      <c r="A35" s="324" t="s">
        <v>219</v>
      </c>
      <c r="B35" s="325"/>
      <c r="C35" s="320"/>
      <c r="D35" s="320"/>
      <c r="E35" s="321"/>
    </row>
    <row r="36" spans="1:5" ht="12.75">
      <c r="A36" s="324"/>
      <c r="B36" s="456" t="str">
        <f>'2. mérleg'!$F$18</f>
        <v>Felhalmozási kiadások</v>
      </c>
      <c r="C36" s="320">
        <f>'2. mérleg'!$I$18</f>
        <v>11276</v>
      </c>
      <c r="D36" s="320">
        <f aca="true" t="shared" si="3" ref="D36:E41">C36*1.03</f>
        <v>11614.28</v>
      </c>
      <c r="E36" s="321">
        <f t="shared" si="3"/>
        <v>11962.708400000001</v>
      </c>
    </row>
    <row r="37" spans="1:5" ht="12.75">
      <c r="A37" s="324"/>
      <c r="B37" s="457" t="str">
        <f>'2. mérleg'!$F$19</f>
        <v>    Felújítás</v>
      </c>
      <c r="C37" s="458">
        <f>'2. mérleg'!$I$19</f>
        <v>0</v>
      </c>
      <c r="D37" s="458">
        <f t="shared" si="3"/>
        <v>0</v>
      </c>
      <c r="E37" s="459">
        <f>D37*1.03</f>
        <v>0</v>
      </c>
    </row>
    <row r="38" spans="1:5" ht="12.75">
      <c r="A38" s="318"/>
      <c r="B38" s="457" t="str">
        <f>'2. mérleg'!$F$20</f>
        <v>    Beruházás</v>
      </c>
      <c r="C38" s="458">
        <f>'2. mérleg'!$I$20</f>
        <v>11276</v>
      </c>
      <c r="D38" s="458">
        <f t="shared" si="3"/>
        <v>11614.28</v>
      </c>
      <c r="E38" s="459">
        <f>D38*1.03</f>
        <v>11962.708400000001</v>
      </c>
    </row>
    <row r="39" spans="1:5" ht="12.75">
      <c r="A39" s="318"/>
      <c r="B39" s="456" t="str">
        <f>'2. mérleg'!$F$21</f>
        <v>Fejlesztési célú kölcsönnyújtás</v>
      </c>
      <c r="C39" s="320">
        <f>'2. mérleg'!$I$21</f>
        <v>0</v>
      </c>
      <c r="D39" s="320">
        <f t="shared" si="3"/>
        <v>0</v>
      </c>
      <c r="E39" s="321">
        <f>D39*1.03</f>
        <v>0</v>
      </c>
    </row>
    <row r="40" spans="1:5" ht="12.75">
      <c r="A40" s="318"/>
      <c r="B40" s="456" t="str">
        <f>'2. mérleg'!$F$22</f>
        <v>Hitel törlesztés</v>
      </c>
      <c r="C40" s="320">
        <f>'2. mérleg'!$I$22</f>
        <v>7810</v>
      </c>
      <c r="D40" s="320">
        <f t="shared" si="3"/>
        <v>8044.3</v>
      </c>
      <c r="E40" s="321">
        <f>D40*1.03</f>
        <v>8285.629</v>
      </c>
    </row>
    <row r="41" spans="1:5" ht="12.75">
      <c r="A41" s="318"/>
      <c r="B41" s="456" t="str">
        <f>'2. mérleg'!$F$23</f>
        <v>Felhalmozási céltartalék</v>
      </c>
      <c r="C41" s="320">
        <f>'2. mérleg'!$I$23</f>
        <v>0</v>
      </c>
      <c r="D41" s="320">
        <f t="shared" si="3"/>
        <v>0</v>
      </c>
      <c r="E41" s="321">
        <f>D41*1.03</f>
        <v>0</v>
      </c>
    </row>
    <row r="42" spans="1:5" ht="13.5" thickBot="1">
      <c r="A42" s="331"/>
      <c r="B42" s="332" t="s">
        <v>220</v>
      </c>
      <c r="C42" s="333">
        <f>SUM(C36,C39:C41)</f>
        <v>19086</v>
      </c>
      <c r="D42" s="333">
        <f>SUM(D36,D39:D41)</f>
        <v>19658.58</v>
      </c>
      <c r="E42" s="460">
        <f>SUM(E36,E39:E41)</f>
        <v>20248.337400000004</v>
      </c>
    </row>
    <row r="43" spans="1:5" ht="16.5" thickBot="1">
      <c r="A43" s="590" t="s">
        <v>221</v>
      </c>
      <c r="B43" s="591"/>
      <c r="C43" s="334">
        <f>SUM(C17,C34)</f>
        <v>100259</v>
      </c>
      <c r="D43" s="334">
        <f>SUM(D17,D34)</f>
        <v>103266.77000000002</v>
      </c>
      <c r="E43" s="335">
        <f>SUM(E17,E34)</f>
        <v>106364.7731</v>
      </c>
    </row>
    <row r="44" spans="1:5" ht="16.5" thickBot="1">
      <c r="A44" s="590" t="s">
        <v>222</v>
      </c>
      <c r="B44" s="591"/>
      <c r="C44" s="334">
        <f>SUM(C27,C42)</f>
        <v>86268</v>
      </c>
      <c r="D44" s="334">
        <f>SUM(D27,D42)</f>
        <v>88856.04</v>
      </c>
      <c r="E44" s="335">
        <f>SUM(E27,E42)</f>
        <v>91521.7212</v>
      </c>
    </row>
    <row r="46" spans="3:5" ht="12.75">
      <c r="C46" s="122"/>
      <c r="D46" s="122"/>
      <c r="E46" s="122"/>
    </row>
    <row r="47" ht="12.75">
      <c r="C47" s="122"/>
    </row>
  </sheetData>
  <sheetProtection/>
  <mergeCells count="6">
    <mergeCell ref="A44:B44"/>
    <mergeCell ref="A1:E1"/>
    <mergeCell ref="D3:E3"/>
    <mergeCell ref="A6:E6"/>
    <mergeCell ref="A7:E7"/>
    <mergeCell ref="A43:B43"/>
  </mergeCells>
  <printOptions/>
  <pageMargins left="0.42" right="0.3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7"/>
  <sheetViews>
    <sheetView zoomScalePageLayoutView="0" workbookViewId="0" topLeftCell="A1">
      <selection activeCell="F2" sqref="F2"/>
    </sheetView>
  </sheetViews>
  <sheetFormatPr defaultColWidth="10.421875" defaultRowHeight="12.75"/>
  <cols>
    <col min="1" max="1" width="43.28125" style="161" customWidth="1"/>
    <col min="2" max="2" width="12.57421875" style="161" customWidth="1"/>
    <col min="3" max="3" width="12.7109375" style="162" customWidth="1"/>
    <col min="4" max="4" width="11.7109375" style="161" customWidth="1"/>
    <col min="5" max="5" width="12.7109375" style="162" customWidth="1"/>
    <col min="6" max="6" width="16.7109375" style="162" customWidth="1"/>
    <col min="7" max="7" width="34.7109375" style="161" hidden="1" customWidth="1"/>
    <col min="8" max="16384" width="10.421875" style="161" customWidth="1"/>
  </cols>
  <sheetData>
    <row r="1" spans="4:7" ht="15.75" customHeight="1">
      <c r="D1" s="600" t="s">
        <v>371</v>
      </c>
      <c r="E1" s="600"/>
      <c r="G1" s="163" t="s">
        <v>123</v>
      </c>
    </row>
    <row r="3" spans="1:6" ht="29.25" customHeight="1">
      <c r="A3" s="601" t="str">
        <f>PROPER(LEFT('1. címrend'!$A$2,LEN('1. címrend'!$A$2)-10))&amp;" "&amp;LEFT('2. mérleg'!$A$3,4)&amp;". évi állami támogatásai jogcímenkénti bontásban"</f>
        <v>Szaporca Községi Önkormányzat 2015. évi állami támogatásai jogcímenkénti bontásban</v>
      </c>
      <c r="B3" s="601"/>
      <c r="C3" s="601"/>
      <c r="D3" s="601"/>
      <c r="E3" s="601"/>
      <c r="F3" s="161"/>
    </row>
    <row r="4" ht="12.75">
      <c r="E4" s="443" t="s">
        <v>32</v>
      </c>
    </row>
    <row r="5" spans="1:6" s="288" customFormat="1" ht="25.5">
      <c r="A5" s="298" t="s">
        <v>206</v>
      </c>
      <c r="B5" s="298" t="s">
        <v>85</v>
      </c>
      <c r="C5" s="299" t="s">
        <v>86</v>
      </c>
      <c r="D5" s="298" t="s">
        <v>79</v>
      </c>
      <c r="E5" s="300" t="s">
        <v>70</v>
      </c>
      <c r="F5" s="297"/>
    </row>
    <row r="6" spans="1:5" ht="25.5">
      <c r="A6" s="165" t="s">
        <v>337</v>
      </c>
      <c r="B6" s="166">
        <v>5770</v>
      </c>
      <c r="C6" s="166">
        <v>5781</v>
      </c>
      <c r="D6" s="166">
        <v>5781</v>
      </c>
      <c r="E6" s="301">
        <f>D6/C6*100</f>
        <v>100</v>
      </c>
    </row>
    <row r="7" spans="1:5" ht="25.5">
      <c r="A7" s="165" t="s">
        <v>339</v>
      </c>
      <c r="B7" s="166">
        <v>0</v>
      </c>
      <c r="C7" s="166">
        <v>0</v>
      </c>
      <c r="D7" s="166">
        <v>0</v>
      </c>
      <c r="E7" s="301"/>
    </row>
    <row r="8" spans="1:5" ht="38.25">
      <c r="A8" s="165" t="s">
        <v>338</v>
      </c>
      <c r="B8" s="166">
        <v>6026</v>
      </c>
      <c r="C8" s="166">
        <v>6200</v>
      </c>
      <c r="D8" s="166">
        <v>6200</v>
      </c>
      <c r="E8" s="301">
        <f>D8/C8*100</f>
        <v>100</v>
      </c>
    </row>
    <row r="9" spans="1:5" ht="25.5">
      <c r="A9" s="165" t="s">
        <v>340</v>
      </c>
      <c r="B9" s="166">
        <v>1200</v>
      </c>
      <c r="C9" s="166">
        <v>1200</v>
      </c>
      <c r="D9" s="166">
        <v>1200</v>
      </c>
      <c r="E9" s="301">
        <f>D9/C9*100</f>
        <v>100</v>
      </c>
    </row>
    <row r="10" spans="1:5" ht="25.5">
      <c r="A10" s="165" t="s">
        <v>385</v>
      </c>
      <c r="B10" s="166">
        <v>0</v>
      </c>
      <c r="C10" s="166">
        <v>7532</v>
      </c>
      <c r="D10" s="166">
        <v>7532</v>
      </c>
      <c r="E10" s="301">
        <f>D10/C10*100</f>
        <v>100</v>
      </c>
    </row>
    <row r="11" spans="1:5" ht="12.75">
      <c r="A11" s="165" t="s">
        <v>386</v>
      </c>
      <c r="B11" s="166">
        <v>0</v>
      </c>
      <c r="C11" s="166">
        <v>0</v>
      </c>
      <c r="D11" s="166">
        <v>0</v>
      </c>
      <c r="E11" s="301"/>
    </row>
    <row r="12" spans="1:6" s="168" customFormat="1" ht="12.75">
      <c r="A12" s="164" t="s">
        <v>104</v>
      </c>
      <c r="B12" s="167">
        <f>SUM(B6:B11)</f>
        <v>12996</v>
      </c>
      <c r="C12" s="167">
        <f>SUM(C6:C11)</f>
        <v>20713</v>
      </c>
      <c r="D12" s="167">
        <f>SUM(D6:D11)</f>
        <v>20713</v>
      </c>
      <c r="E12" s="409">
        <f>D12/C12*100</f>
        <v>100</v>
      </c>
      <c r="F12" s="169"/>
    </row>
    <row r="14" ht="12.75">
      <c r="A14" s="168"/>
    </row>
    <row r="15" ht="6" customHeight="1"/>
    <row r="16" spans="1:4" ht="12.75">
      <c r="A16" s="602"/>
      <c r="B16" s="602"/>
      <c r="C16" s="602"/>
      <c r="D16" s="162"/>
    </row>
    <row r="17" spans="1:3" ht="12.75">
      <c r="A17" s="602"/>
      <c r="B17" s="602"/>
      <c r="C17" s="602"/>
    </row>
  </sheetData>
  <sheetProtection/>
  <mergeCells count="4">
    <mergeCell ref="D1:E1"/>
    <mergeCell ref="A3:E3"/>
    <mergeCell ref="A16:C16"/>
    <mergeCell ref="A17:C17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28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0.28125" style="158" customWidth="1"/>
    <col min="2" max="2" width="12.7109375" style="158" hidden="1" customWidth="1"/>
    <col min="3" max="4" width="15.8515625" style="158" hidden="1" customWidth="1"/>
    <col min="5" max="5" width="10.7109375" style="158" customWidth="1"/>
    <col min="6" max="6" width="11.8515625" style="158" customWidth="1"/>
    <col min="7" max="7" width="10.7109375" style="158" customWidth="1"/>
    <col min="8" max="8" width="12.421875" style="158" customWidth="1"/>
    <col min="9" max="9" width="10.7109375" style="158" hidden="1" customWidth="1"/>
    <col min="10" max="10" width="11.421875" style="171" hidden="1" customWidth="1"/>
    <col min="11" max="16384" width="9.140625" style="158" customWidth="1"/>
  </cols>
  <sheetData>
    <row r="1" spans="4:10" ht="12">
      <c r="D1" s="170" t="s">
        <v>124</v>
      </c>
      <c r="E1" s="170"/>
      <c r="F1" s="170"/>
      <c r="G1" s="604" t="s">
        <v>372</v>
      </c>
      <c r="H1" s="604"/>
      <c r="I1" s="170"/>
      <c r="J1" s="170"/>
    </row>
    <row r="3" spans="1:10" ht="12">
      <c r="A3" s="603" t="s">
        <v>125</v>
      </c>
      <c r="B3" s="603"/>
      <c r="C3" s="603"/>
      <c r="D3" s="603"/>
      <c r="E3" s="603"/>
      <c r="F3" s="603"/>
      <c r="G3" s="603"/>
      <c r="H3" s="603"/>
      <c r="I3" s="603"/>
      <c r="J3" s="603"/>
    </row>
    <row r="4" spans="1:10" ht="12">
      <c r="A4" s="172"/>
      <c r="B4" s="160"/>
      <c r="C4" s="159"/>
      <c r="D4" s="605" t="s">
        <v>32</v>
      </c>
      <c r="E4" s="605"/>
      <c r="F4" s="605"/>
      <c r="G4" s="605"/>
      <c r="H4" s="605"/>
      <c r="I4" s="605"/>
      <c r="J4" s="605"/>
    </row>
    <row r="5" spans="1:10" ht="36">
      <c r="A5" s="173" t="s">
        <v>126</v>
      </c>
      <c r="B5" s="173" t="s">
        <v>127</v>
      </c>
      <c r="C5" s="173" t="s">
        <v>128</v>
      </c>
      <c r="D5" s="173" t="s">
        <v>129</v>
      </c>
      <c r="E5" s="173" t="str">
        <f>LEFT('2. mérleg'!$A$3,4)&amp;". évi előirányzat"</f>
        <v>2015. évi előirányzat</v>
      </c>
      <c r="F5" s="173" t="s">
        <v>86</v>
      </c>
      <c r="G5" s="173" t="s">
        <v>79</v>
      </c>
      <c r="H5" s="173" t="s">
        <v>70</v>
      </c>
      <c r="I5" s="173" t="s">
        <v>130</v>
      </c>
      <c r="J5" s="174" t="s">
        <v>131</v>
      </c>
    </row>
    <row r="6" spans="1:10" s="180" customFormat="1" ht="12">
      <c r="A6" s="175" t="s">
        <v>346</v>
      </c>
      <c r="B6" s="176">
        <v>35774</v>
      </c>
      <c r="C6" s="177"/>
      <c r="D6" s="178"/>
      <c r="E6" s="467">
        <v>947</v>
      </c>
      <c r="F6" s="467">
        <v>0</v>
      </c>
      <c r="G6" s="467">
        <v>0</v>
      </c>
      <c r="H6" s="468"/>
      <c r="I6" s="178"/>
      <c r="J6" s="179"/>
    </row>
    <row r="7" spans="1:10" s="180" customFormat="1" ht="12">
      <c r="A7" s="175" t="s">
        <v>347</v>
      </c>
      <c r="B7" s="176"/>
      <c r="C7" s="177"/>
      <c r="D7" s="178"/>
      <c r="E7" s="467">
        <v>256</v>
      </c>
      <c r="F7" s="467">
        <v>0</v>
      </c>
      <c r="G7" s="467">
        <v>0</v>
      </c>
      <c r="H7" s="468"/>
      <c r="I7" s="178"/>
      <c r="J7" s="179"/>
    </row>
    <row r="8" spans="1:10" s="180" customFormat="1" ht="12">
      <c r="A8" s="181" t="s">
        <v>120</v>
      </c>
      <c r="B8" s="182"/>
      <c r="C8" s="183"/>
      <c r="D8" s="182"/>
      <c r="E8" s="469">
        <f>SUM(E6:E7)</f>
        <v>1203</v>
      </c>
      <c r="F8" s="469">
        <f>SUM(F6:F7)</f>
        <v>0</v>
      </c>
      <c r="G8" s="469">
        <f>SUM(G6:G7)</f>
        <v>0</v>
      </c>
      <c r="H8" s="470"/>
      <c r="I8" s="182" t="e">
        <f>SUM(#REF!)</f>
        <v>#REF!</v>
      </c>
      <c r="J8" s="185"/>
    </row>
    <row r="9" spans="1:10" s="180" customFormat="1" ht="19.5" customHeight="1">
      <c r="A9" s="186"/>
      <c r="B9" s="187"/>
      <c r="C9" s="188"/>
      <c r="D9" s="187"/>
      <c r="E9" s="187"/>
      <c r="F9" s="187"/>
      <c r="G9" s="187"/>
      <c r="H9" s="189"/>
      <c r="I9" s="187"/>
      <c r="J9" s="190"/>
    </row>
    <row r="10" spans="7:8" ht="12">
      <c r="G10" s="604" t="s">
        <v>373</v>
      </c>
      <c r="H10" s="604"/>
    </row>
    <row r="11" ht="8.25" customHeight="1"/>
    <row r="12" spans="1:8" ht="12">
      <c r="A12" s="603" t="s">
        <v>341</v>
      </c>
      <c r="B12" s="603"/>
      <c r="C12" s="603"/>
      <c r="D12" s="603"/>
      <c r="E12" s="603"/>
      <c r="F12" s="603"/>
      <c r="G12" s="603"/>
      <c r="H12" s="603"/>
    </row>
    <row r="13" ht="12">
      <c r="H13" s="461" t="s">
        <v>32</v>
      </c>
    </row>
    <row r="14" spans="1:8" ht="36.75" customHeight="1">
      <c r="A14" s="462" t="s">
        <v>132</v>
      </c>
      <c r="E14" s="191" t="str">
        <f>LEFT('2. mérleg'!$A$3,4)&amp;". évi előirányzat"</f>
        <v>2015. évi előirányzat</v>
      </c>
      <c r="F14" s="191" t="s">
        <v>86</v>
      </c>
      <c r="G14" s="191" t="s">
        <v>79</v>
      </c>
      <c r="H14" s="191" t="s">
        <v>70</v>
      </c>
    </row>
    <row r="15" spans="1:8" ht="12">
      <c r="A15" s="192" t="s">
        <v>342</v>
      </c>
      <c r="B15" s="192"/>
      <c r="C15" s="192"/>
      <c r="D15" s="192"/>
      <c r="E15" s="193">
        <v>0</v>
      </c>
      <c r="F15" s="193">
        <v>0</v>
      </c>
      <c r="G15" s="193">
        <v>0</v>
      </c>
      <c r="H15" s="194"/>
    </row>
    <row r="16" spans="1:8" ht="12">
      <c r="A16" s="192" t="s">
        <v>343</v>
      </c>
      <c r="B16" s="192"/>
      <c r="C16" s="192"/>
      <c r="D16" s="192"/>
      <c r="E16" s="193">
        <v>0</v>
      </c>
      <c r="F16" s="193">
        <v>40</v>
      </c>
      <c r="G16" s="193">
        <v>40</v>
      </c>
      <c r="H16" s="194">
        <f>G16/F16*100</f>
        <v>100</v>
      </c>
    </row>
    <row r="17" spans="1:8" ht="12">
      <c r="A17" s="192" t="s">
        <v>344</v>
      </c>
      <c r="B17" s="192"/>
      <c r="C17" s="192"/>
      <c r="D17" s="192"/>
      <c r="E17" s="193">
        <v>3000</v>
      </c>
      <c r="F17" s="193">
        <v>8955</v>
      </c>
      <c r="G17" s="193">
        <v>8955</v>
      </c>
      <c r="H17" s="194">
        <f>G17/F17*100</f>
        <v>100</v>
      </c>
    </row>
    <row r="18" spans="1:8" ht="12">
      <c r="A18" s="192" t="s">
        <v>345</v>
      </c>
      <c r="B18" s="192"/>
      <c r="C18" s="192"/>
      <c r="D18" s="192"/>
      <c r="E18" s="193">
        <v>810</v>
      </c>
      <c r="F18" s="193">
        <v>2281</v>
      </c>
      <c r="G18" s="193">
        <v>2281</v>
      </c>
      <c r="H18" s="194">
        <f>G18/F18*100</f>
        <v>100</v>
      </c>
    </row>
    <row r="19" spans="1:10" s="197" customFormat="1" ht="12">
      <c r="A19" s="195" t="s">
        <v>120</v>
      </c>
      <c r="B19" s="195"/>
      <c r="C19" s="195"/>
      <c r="D19" s="195"/>
      <c r="E19" s="196">
        <f>SUM(E15:E18)</f>
        <v>3810</v>
      </c>
      <c r="F19" s="196">
        <f>SUM(F15:F18)</f>
        <v>11276</v>
      </c>
      <c r="G19" s="196">
        <f>SUM(G15:G18)</f>
        <v>11276</v>
      </c>
      <c r="H19" s="194">
        <f>G19/F19*100</f>
        <v>100</v>
      </c>
      <c r="J19" s="198"/>
    </row>
    <row r="21" spans="7:8" ht="12">
      <c r="G21" s="604" t="s">
        <v>374</v>
      </c>
      <c r="H21" s="604"/>
    </row>
    <row r="22" ht="6.75" customHeight="1"/>
    <row r="23" spans="1:8" ht="12">
      <c r="A23" s="603" t="s">
        <v>133</v>
      </c>
      <c r="B23" s="603"/>
      <c r="C23" s="603"/>
      <c r="D23" s="603"/>
      <c r="E23" s="603"/>
      <c r="F23" s="603"/>
      <c r="G23" s="603"/>
      <c r="H23" s="603"/>
    </row>
    <row r="24" ht="12">
      <c r="H24" s="461" t="s">
        <v>32</v>
      </c>
    </row>
    <row r="25" spans="1:8" ht="36.75" customHeight="1">
      <c r="A25" s="462" t="s">
        <v>132</v>
      </c>
      <c r="E25" s="191" t="str">
        <f>LEFT('2. mérleg'!$A$3,4)&amp;". évi előirányzat"</f>
        <v>2015. évi előirányzat</v>
      </c>
      <c r="F25" s="191" t="s">
        <v>86</v>
      </c>
      <c r="G25" s="191" t="s">
        <v>79</v>
      </c>
      <c r="H25" s="191" t="s">
        <v>70</v>
      </c>
    </row>
    <row r="26" spans="1:10" s="180" customFormat="1" ht="12">
      <c r="A26" s="463"/>
      <c r="B26" s="464"/>
      <c r="C26" s="465"/>
      <c r="D26" s="464"/>
      <c r="E26" s="466"/>
      <c r="F26" s="466"/>
      <c r="G26" s="466"/>
      <c r="H26" s="184"/>
      <c r="I26" s="187"/>
      <c r="J26" s="190"/>
    </row>
    <row r="27" spans="1:10" s="180" customFormat="1" ht="12">
      <c r="A27" s="463"/>
      <c r="B27" s="464"/>
      <c r="C27" s="465"/>
      <c r="D27" s="464"/>
      <c r="E27" s="466"/>
      <c r="F27" s="466"/>
      <c r="G27" s="466"/>
      <c r="H27" s="184"/>
      <c r="I27" s="187"/>
      <c r="J27" s="190"/>
    </row>
    <row r="28" spans="1:8" ht="12">
      <c r="A28" s="199" t="s">
        <v>104</v>
      </c>
      <c r="B28" s="199"/>
      <c r="C28" s="199"/>
      <c r="D28" s="199"/>
      <c r="E28" s="196">
        <f>SUM(E26:E27)</f>
        <v>0</v>
      </c>
      <c r="F28" s="196">
        <f>SUM(F26:F27)</f>
        <v>0</v>
      </c>
      <c r="G28" s="196">
        <f>SUM(G26:G27)</f>
        <v>0</v>
      </c>
      <c r="H28" s="199"/>
    </row>
  </sheetData>
  <sheetProtection/>
  <mergeCells count="7">
    <mergeCell ref="A12:H12"/>
    <mergeCell ref="G21:H21"/>
    <mergeCell ref="A23:H23"/>
    <mergeCell ref="G1:H1"/>
    <mergeCell ref="A3:J3"/>
    <mergeCell ref="D4:J4"/>
    <mergeCell ref="G10:H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5.28125" style="200" customWidth="1"/>
    <col min="2" max="2" width="4.7109375" style="201" customWidth="1"/>
    <col min="3" max="4" width="12.28125" style="202" customWidth="1"/>
    <col min="5" max="6" width="10.7109375" style="203" customWidth="1"/>
    <col min="7" max="16384" width="9.140625" style="203" customWidth="1"/>
  </cols>
  <sheetData>
    <row r="1" spans="4:5" ht="18.75" customHeight="1">
      <c r="D1" s="610" t="s">
        <v>241</v>
      </c>
      <c r="E1" s="610"/>
    </row>
    <row r="2" spans="1:6" ht="18.75" customHeight="1">
      <c r="A2" s="612" t="str">
        <f>UPPER(LEFT('1. címrend'!$A$2,LEN('1. címrend'!$A$2)-10))</f>
        <v>SZAPORCA KÖZSÉGI ÖNKORMÁNYZAT</v>
      </c>
      <c r="B2" s="612"/>
      <c r="C2" s="612"/>
      <c r="D2" s="612"/>
      <c r="E2" s="612"/>
      <c r="F2" s="310"/>
    </row>
    <row r="3" spans="1:7" ht="18.75" customHeight="1">
      <c r="A3" s="612" t="s">
        <v>134</v>
      </c>
      <c r="B3" s="612"/>
      <c r="C3" s="612"/>
      <c r="D3" s="612"/>
      <c r="E3" s="612"/>
      <c r="F3" s="310"/>
      <c r="G3" s="204"/>
    </row>
    <row r="4" spans="1:6" ht="18.75" customHeight="1">
      <c r="A4" s="611" t="s">
        <v>135</v>
      </c>
      <c r="B4" s="611"/>
      <c r="C4" s="611"/>
      <c r="D4" s="611"/>
      <c r="E4" s="611"/>
      <c r="F4" s="90"/>
    </row>
    <row r="5" spans="1:6" ht="18.75" customHeight="1">
      <c r="A5" s="606" t="str">
        <f>LEFT('2. mérleg'!$A$3,4)&amp;". december 31."</f>
        <v>2015. december 31.</v>
      </c>
      <c r="B5" s="607"/>
      <c r="C5" s="607"/>
      <c r="D5" s="607"/>
      <c r="E5" s="607"/>
      <c r="F5" s="205"/>
    </row>
    <row r="6" spans="1:6" ht="18.75" customHeight="1">
      <c r="A6" s="206"/>
      <c r="B6" s="207"/>
      <c r="C6" s="207"/>
      <c r="D6" s="207"/>
      <c r="E6" s="207"/>
      <c r="F6" s="205"/>
    </row>
    <row r="7" spans="1:6" ht="15.75">
      <c r="A7" s="206"/>
      <c r="B7" s="207"/>
      <c r="C7" s="207"/>
      <c r="D7" s="207"/>
      <c r="E7" s="207" t="s">
        <v>136</v>
      </c>
      <c r="F7" s="205"/>
    </row>
    <row r="8" spans="1:5" s="213" customFormat="1" ht="41.25" customHeight="1">
      <c r="A8" s="208" t="s">
        <v>137</v>
      </c>
      <c r="B8" s="209" t="s">
        <v>138</v>
      </c>
      <c r="C8" s="210" t="s">
        <v>139</v>
      </c>
      <c r="D8" s="211" t="s">
        <v>140</v>
      </c>
      <c r="E8" s="212" t="s">
        <v>141</v>
      </c>
    </row>
    <row r="9" spans="1:5" s="217" customFormat="1" ht="15">
      <c r="A9" s="214"/>
      <c r="B9" s="215"/>
      <c r="C9" s="608" t="s">
        <v>142</v>
      </c>
      <c r="D9" s="609"/>
      <c r="E9" s="216"/>
    </row>
    <row r="10" spans="1:5" s="221" customFormat="1" ht="12.75">
      <c r="A10" s="218" t="s">
        <v>143</v>
      </c>
      <c r="B10" s="219" t="s">
        <v>144</v>
      </c>
      <c r="C10" s="220" t="s">
        <v>145</v>
      </c>
      <c r="D10" s="220" t="s">
        <v>146</v>
      </c>
      <c r="E10" s="219" t="s">
        <v>147</v>
      </c>
    </row>
    <row r="11" spans="1:5" ht="12" customHeight="1">
      <c r="A11" s="226" t="s">
        <v>276</v>
      </c>
      <c r="B11" s="223">
        <v>1</v>
      </c>
      <c r="C11" s="224">
        <v>713</v>
      </c>
      <c r="D11" s="224">
        <v>533</v>
      </c>
      <c r="E11" s="295">
        <f>D11/C11*100</f>
        <v>74.75455820476859</v>
      </c>
    </row>
    <row r="12" spans="1:5" ht="12" customHeight="1">
      <c r="A12" s="226" t="s">
        <v>277</v>
      </c>
      <c r="B12" s="223">
        <v>2</v>
      </c>
      <c r="C12" s="225">
        <v>109193</v>
      </c>
      <c r="D12" s="225">
        <v>112881</v>
      </c>
      <c r="E12" s="295">
        <f>D12/C12*100</f>
        <v>103.37750588407681</v>
      </c>
    </row>
    <row r="13" spans="1:5" ht="12" customHeight="1">
      <c r="A13" s="226" t="s">
        <v>349</v>
      </c>
      <c r="B13" s="223">
        <v>3</v>
      </c>
      <c r="C13" s="227">
        <v>5</v>
      </c>
      <c r="D13" s="227">
        <v>5</v>
      </c>
      <c r="E13" s="295">
        <f>D13/C13*100</f>
        <v>100</v>
      </c>
    </row>
    <row r="14" spans="1:5" ht="12" customHeight="1">
      <c r="A14" s="226" t="s">
        <v>350</v>
      </c>
      <c r="B14" s="223">
        <v>4</v>
      </c>
      <c r="C14" s="227"/>
      <c r="D14" s="227"/>
      <c r="E14" s="295"/>
    </row>
    <row r="15" spans="1:5" ht="12" customHeight="1">
      <c r="A15" s="222" t="s">
        <v>353</v>
      </c>
      <c r="B15" s="223">
        <v>5</v>
      </c>
      <c r="C15" s="230">
        <f>SUM(C11:C14)</f>
        <v>109911</v>
      </c>
      <c r="D15" s="230">
        <f>SUM(D11:D14)</f>
        <v>113419</v>
      </c>
      <c r="E15" s="296">
        <f>D15/C15*100</f>
        <v>103.19167326291272</v>
      </c>
    </row>
    <row r="16" spans="1:5" ht="12" customHeight="1">
      <c r="A16" s="226" t="s">
        <v>352</v>
      </c>
      <c r="B16" s="223">
        <v>6</v>
      </c>
      <c r="C16" s="224"/>
      <c r="D16" s="224"/>
      <c r="E16" s="295"/>
    </row>
    <row r="17" spans="1:5" ht="12.75" customHeight="1">
      <c r="A17" s="226" t="s">
        <v>351</v>
      </c>
      <c r="B17" s="223">
        <v>8</v>
      </c>
      <c r="C17" s="224"/>
      <c r="D17" s="224"/>
      <c r="E17" s="295"/>
    </row>
    <row r="18" spans="1:5" ht="12.75" customHeight="1">
      <c r="A18" s="222" t="s">
        <v>354</v>
      </c>
      <c r="B18" s="223"/>
      <c r="C18" s="472"/>
      <c r="D18" s="472"/>
      <c r="E18" s="295"/>
    </row>
    <row r="19" spans="1:5" ht="12" customHeight="1">
      <c r="A19" s="222" t="s">
        <v>355</v>
      </c>
      <c r="B19" s="223">
        <v>9</v>
      </c>
      <c r="C19" s="472">
        <v>4945</v>
      </c>
      <c r="D19" s="472">
        <v>11076</v>
      </c>
      <c r="E19" s="296">
        <f>D19/C19*100</f>
        <v>223.98382204246712</v>
      </c>
    </row>
    <row r="20" spans="1:5" ht="12" customHeight="1">
      <c r="A20" s="222" t="s">
        <v>356</v>
      </c>
      <c r="B20" s="223">
        <v>10</v>
      </c>
      <c r="C20" s="472">
        <v>1124</v>
      </c>
      <c r="D20" s="472">
        <v>188</v>
      </c>
      <c r="E20" s="296"/>
    </row>
    <row r="21" spans="1:5" ht="12" customHeight="1">
      <c r="A21" s="222" t="s">
        <v>357</v>
      </c>
      <c r="B21" s="223"/>
      <c r="C21" s="472">
        <v>0</v>
      </c>
      <c r="D21" s="472">
        <v>96</v>
      </c>
      <c r="E21" s="296"/>
    </row>
    <row r="22" spans="1:5" ht="12" customHeight="1">
      <c r="A22" s="222" t="s">
        <v>358</v>
      </c>
      <c r="B22" s="223"/>
      <c r="C22" s="472">
        <v>0</v>
      </c>
      <c r="D22" s="472">
        <v>2635</v>
      </c>
      <c r="E22" s="296"/>
    </row>
    <row r="23" spans="1:5" ht="18" customHeight="1">
      <c r="A23" s="229" t="s">
        <v>148</v>
      </c>
      <c r="B23" s="223">
        <v>12</v>
      </c>
      <c r="C23" s="230">
        <f>C15+C18+C19+C20+C21+C22</f>
        <v>115980</v>
      </c>
      <c r="D23" s="230">
        <f>D15+D18+D19+D20+D21+D22</f>
        <v>127414</v>
      </c>
      <c r="E23" s="296">
        <f>D23/C23*100</f>
        <v>109.85859630970857</v>
      </c>
    </row>
    <row r="25" spans="1:5" ht="41.25">
      <c r="A25" s="231" t="s">
        <v>149</v>
      </c>
      <c r="B25" s="209" t="s">
        <v>138</v>
      </c>
      <c r="C25" s="210" t="s">
        <v>150</v>
      </c>
      <c r="D25" s="211" t="s">
        <v>140</v>
      </c>
      <c r="E25" s="471" t="s">
        <v>348</v>
      </c>
    </row>
    <row r="26" spans="1:5" ht="15">
      <c r="A26" s="232"/>
      <c r="B26" s="215"/>
      <c r="C26" s="608" t="s">
        <v>142</v>
      </c>
      <c r="D26" s="609"/>
      <c r="E26" s="233"/>
    </row>
    <row r="27" spans="1:5" ht="12.75">
      <c r="A27" s="218" t="s">
        <v>143</v>
      </c>
      <c r="B27" s="219" t="s">
        <v>144</v>
      </c>
      <c r="C27" s="220" t="s">
        <v>145</v>
      </c>
      <c r="D27" s="220" t="s">
        <v>146</v>
      </c>
      <c r="E27" s="219" t="s">
        <v>147</v>
      </c>
    </row>
    <row r="28" spans="1:5" ht="12.75">
      <c r="A28" s="226" t="s">
        <v>278</v>
      </c>
      <c r="B28" s="223">
        <v>22</v>
      </c>
      <c r="C28" s="224">
        <v>167746</v>
      </c>
      <c r="D28" s="224">
        <v>167746</v>
      </c>
      <c r="E28" s="295">
        <f>D28/C28*100</f>
        <v>100</v>
      </c>
    </row>
    <row r="29" spans="1:5" ht="12.75">
      <c r="A29" s="226" t="s">
        <v>279</v>
      </c>
      <c r="B29" s="223">
        <v>23</v>
      </c>
      <c r="C29" s="224"/>
      <c r="D29" s="224"/>
      <c r="E29" s="295"/>
    </row>
    <row r="30" spans="1:5" ht="12.75">
      <c r="A30" s="226" t="s">
        <v>359</v>
      </c>
      <c r="B30" s="223"/>
      <c r="C30" s="224">
        <v>3221</v>
      </c>
      <c r="D30" s="224">
        <v>3221</v>
      </c>
      <c r="E30" s="295">
        <f aca="true" t="shared" si="0" ref="E30:E41">D30/C30*100</f>
        <v>100</v>
      </c>
    </row>
    <row r="31" spans="1:5" ht="12.75">
      <c r="A31" s="226" t="s">
        <v>280</v>
      </c>
      <c r="B31" s="223"/>
      <c r="C31" s="224">
        <v>-50152</v>
      </c>
      <c r="D31" s="224">
        <v>-58767</v>
      </c>
      <c r="E31" s="295">
        <f t="shared" si="0"/>
        <v>117.17777955016749</v>
      </c>
    </row>
    <row r="32" spans="1:5" ht="12.75">
      <c r="A32" s="226" t="s">
        <v>281</v>
      </c>
      <c r="B32" s="223"/>
      <c r="C32" s="224"/>
      <c r="D32" s="224"/>
      <c r="E32" s="295"/>
    </row>
    <row r="33" spans="1:5" ht="12.75">
      <c r="A33" s="226" t="s">
        <v>360</v>
      </c>
      <c r="B33" s="223"/>
      <c r="C33" s="224">
        <v>-8615</v>
      </c>
      <c r="D33" s="224">
        <v>11405</v>
      </c>
      <c r="E33" s="295"/>
    </row>
    <row r="34" spans="1:5" ht="12.75">
      <c r="A34" s="222" t="s">
        <v>361</v>
      </c>
      <c r="B34" s="223">
        <v>24</v>
      </c>
      <c r="C34" s="230">
        <f>SUM(C28:C33)</f>
        <v>112200</v>
      </c>
      <c r="D34" s="230">
        <f>SUM(D28:D33)</f>
        <v>123605</v>
      </c>
      <c r="E34" s="296">
        <f t="shared" si="0"/>
        <v>110.16488413547236</v>
      </c>
    </row>
    <row r="35" spans="1:5" ht="12.75">
      <c r="A35" s="473" t="s">
        <v>362</v>
      </c>
      <c r="B35" s="223">
        <v>31</v>
      </c>
      <c r="C35" s="228">
        <v>62</v>
      </c>
      <c r="D35" s="228">
        <v>0</v>
      </c>
      <c r="E35" s="295"/>
    </row>
    <row r="36" spans="1:5" ht="12.75">
      <c r="A36" s="473" t="s">
        <v>363</v>
      </c>
      <c r="B36" s="223"/>
      <c r="C36" s="228">
        <v>441</v>
      </c>
      <c r="D36" s="228">
        <v>570</v>
      </c>
      <c r="E36" s="295"/>
    </row>
    <row r="37" spans="1:5" ht="12.75">
      <c r="A37" s="473" t="s">
        <v>365</v>
      </c>
      <c r="B37" s="223"/>
      <c r="C37" s="228">
        <v>96</v>
      </c>
      <c r="D37" s="228">
        <v>58</v>
      </c>
      <c r="E37" s="295">
        <f t="shared" si="0"/>
        <v>60.416666666666664</v>
      </c>
    </row>
    <row r="38" spans="1:5" ht="12.75">
      <c r="A38" s="234" t="s">
        <v>364</v>
      </c>
      <c r="B38" s="223">
        <v>47</v>
      </c>
      <c r="C38" s="230">
        <f>SUM(C35:C37)</f>
        <v>599</v>
      </c>
      <c r="D38" s="230">
        <f>SUM(D35:D37)</f>
        <v>628</v>
      </c>
      <c r="E38" s="296">
        <f t="shared" si="0"/>
        <v>104.84140233722871</v>
      </c>
    </row>
    <row r="39" spans="1:5" ht="12.75">
      <c r="A39" s="234" t="s">
        <v>407</v>
      </c>
      <c r="B39" s="223"/>
      <c r="C39" s="230"/>
      <c r="D39" s="230"/>
      <c r="E39" s="295"/>
    </row>
    <row r="40" spans="1:5" ht="12.75">
      <c r="A40" s="234" t="s">
        <v>408</v>
      </c>
      <c r="B40" s="223"/>
      <c r="C40" s="230">
        <v>3181</v>
      </c>
      <c r="D40" s="230">
        <v>3181</v>
      </c>
      <c r="E40" s="295"/>
    </row>
    <row r="41" spans="1:5" ht="15">
      <c r="A41" s="229" t="s">
        <v>151</v>
      </c>
      <c r="B41" s="223">
        <v>48</v>
      </c>
      <c r="C41" s="230">
        <f>C34+C38+C39+C40</f>
        <v>115980</v>
      </c>
      <c r="D41" s="230">
        <f>D34+D38+D39+D40</f>
        <v>127414</v>
      </c>
      <c r="E41" s="296">
        <f t="shared" si="0"/>
        <v>109.85859630970857</v>
      </c>
    </row>
  </sheetData>
  <sheetProtection/>
  <mergeCells count="7">
    <mergeCell ref="A5:E5"/>
    <mergeCell ref="C9:D9"/>
    <mergeCell ref="C26:D26"/>
    <mergeCell ref="D1:E1"/>
    <mergeCell ref="A4:E4"/>
    <mergeCell ref="A3:E3"/>
    <mergeCell ref="A2:E2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L18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10.140625" style="0" customWidth="1"/>
    <col min="4" max="4" width="9.710937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00390625" style="0" customWidth="1"/>
    <col min="9" max="9" width="9.57421875" style="0" customWidth="1"/>
    <col min="10" max="10" width="10.7109375" style="0" customWidth="1"/>
    <col min="11" max="11" width="10.7109375" style="0" hidden="1" customWidth="1"/>
    <col min="12" max="12" width="10.28125" style="0" hidden="1" customWidth="1"/>
  </cols>
  <sheetData>
    <row r="2" spans="9:10" ht="12.75">
      <c r="I2" s="613" t="s">
        <v>375</v>
      </c>
      <c r="J2" s="613"/>
    </row>
    <row r="3" spans="1:12" ht="15.75">
      <c r="A3" s="614" t="str">
        <f>UPPER(LEFT('1. címrend'!$A$2,LEN('1. címrend'!$A$2)-10))</f>
        <v>SZAPORCA KÖZSÉGI ÖNKORMÁNYZAT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</row>
    <row r="4" spans="1:12" ht="15.75">
      <c r="A4" s="614" t="str">
        <f>"Pénzmaradvány alakulása "&amp;LEFT('2. mérleg'!$A$3,4)&amp;". évről"</f>
        <v>Pénzmaradvány alakulása 2015. évről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</row>
    <row r="5" ht="21" customHeight="1">
      <c r="J5" s="442" t="s">
        <v>32</v>
      </c>
    </row>
    <row r="6" spans="1:12" ht="12.75">
      <c r="A6" s="155" t="s">
        <v>115</v>
      </c>
      <c r="B6" s="615"/>
      <c r="C6" s="97" t="s">
        <v>152</v>
      </c>
      <c r="D6" s="235" t="s">
        <v>153</v>
      </c>
      <c r="E6" s="236"/>
      <c r="F6" s="97" t="s">
        <v>154</v>
      </c>
      <c r="G6" s="235" t="s">
        <v>155</v>
      </c>
      <c r="H6" s="236"/>
      <c r="I6" s="235" t="s">
        <v>156</v>
      </c>
      <c r="J6" s="236"/>
      <c r="K6" s="237" t="s">
        <v>157</v>
      </c>
      <c r="L6" s="157"/>
    </row>
    <row r="7" spans="1:12" ht="12.75">
      <c r="A7" s="156" t="s">
        <v>116</v>
      </c>
      <c r="B7" s="616"/>
      <c r="C7" s="134" t="s">
        <v>158</v>
      </c>
      <c r="D7" s="96" t="s">
        <v>159</v>
      </c>
      <c r="E7" s="96" t="s">
        <v>160</v>
      </c>
      <c r="F7" s="134" t="s">
        <v>158</v>
      </c>
      <c r="G7" s="96" t="s">
        <v>161</v>
      </c>
      <c r="H7" s="96" t="s">
        <v>162</v>
      </c>
      <c r="I7" s="96" t="s">
        <v>163</v>
      </c>
      <c r="J7" s="96" t="s">
        <v>164</v>
      </c>
      <c r="K7" s="238" t="s">
        <v>163</v>
      </c>
      <c r="L7" s="238" t="s">
        <v>165</v>
      </c>
    </row>
    <row r="8" spans="1:12" ht="12.75">
      <c r="A8" s="96" t="s">
        <v>21</v>
      </c>
      <c r="B8" s="96" t="s">
        <v>166</v>
      </c>
      <c r="C8" s="104">
        <f>'10.vagyon'!$D$19</f>
        <v>11076</v>
      </c>
      <c r="D8" s="96"/>
      <c r="E8" s="96"/>
      <c r="F8" s="96"/>
      <c r="G8" s="96"/>
      <c r="H8" s="96"/>
      <c r="I8" s="96"/>
      <c r="J8" s="96"/>
      <c r="K8" s="96"/>
      <c r="L8" s="96"/>
    </row>
    <row r="9" spans="1:12" ht="12.75">
      <c r="A9" s="96"/>
      <c r="B9" s="96" t="s">
        <v>201</v>
      </c>
      <c r="C9" s="104"/>
      <c r="D9" s="96"/>
      <c r="E9" s="96"/>
      <c r="F9" s="96"/>
      <c r="G9" s="96"/>
      <c r="H9" s="96"/>
      <c r="I9" s="96"/>
      <c r="J9" s="96"/>
      <c r="K9" s="96"/>
      <c r="L9" s="96"/>
    </row>
    <row r="10" spans="1:12" ht="12.75">
      <c r="A10" s="96" t="s">
        <v>22</v>
      </c>
      <c r="B10" s="96" t="s">
        <v>167</v>
      </c>
      <c r="C10" s="104"/>
      <c r="D10" s="104"/>
      <c r="E10" s="96"/>
      <c r="F10" s="96"/>
      <c r="G10" s="96"/>
      <c r="H10" s="96"/>
      <c r="I10" s="96"/>
      <c r="J10" s="96"/>
      <c r="K10" s="96"/>
      <c r="L10" s="96"/>
    </row>
    <row r="11" spans="1:12" ht="12.75">
      <c r="A11" s="96" t="s">
        <v>23</v>
      </c>
      <c r="B11" s="96" t="s">
        <v>168</v>
      </c>
      <c r="C11" s="104"/>
      <c r="D11" s="96"/>
      <c r="E11" s="104"/>
      <c r="F11" s="96"/>
      <c r="G11" s="96"/>
      <c r="H11" s="96"/>
      <c r="I11" s="96"/>
      <c r="J11" s="96"/>
      <c r="K11" s="96"/>
      <c r="L11" s="96"/>
    </row>
    <row r="12" spans="1:12" ht="12.75" hidden="1">
      <c r="A12" s="96" t="s">
        <v>24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2.75" hidden="1">
      <c r="A13" s="96" t="s">
        <v>25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12.75" hidden="1">
      <c r="A14" s="96" t="s">
        <v>26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2.75">
      <c r="A15" s="239" t="s">
        <v>24</v>
      </c>
      <c r="B15" s="239" t="s">
        <v>169</v>
      </c>
      <c r="C15" s="240"/>
      <c r="D15" s="241"/>
      <c r="E15" s="241"/>
      <c r="F15" s="240">
        <f>C8+D10-E11+C9</f>
        <v>11076</v>
      </c>
      <c r="G15" s="240">
        <v>11076</v>
      </c>
      <c r="H15" s="241"/>
      <c r="I15" s="240"/>
      <c r="J15" s="240"/>
      <c r="K15" s="241"/>
      <c r="L15" s="241"/>
    </row>
    <row r="16" spans="1:11" ht="12.7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2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ht="12.7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</sheetData>
  <sheetProtection/>
  <mergeCells count="4">
    <mergeCell ref="I2:J2"/>
    <mergeCell ref="A3:L3"/>
    <mergeCell ref="A4:L4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Kővágószőlős</dc:creator>
  <cp:keywords/>
  <dc:description/>
  <cp:lastModifiedBy>Kisfőnök</cp:lastModifiedBy>
  <cp:lastPrinted>2015-08-13T11:49:34Z</cp:lastPrinted>
  <dcterms:created xsi:type="dcterms:W3CDTF">2012-05-22T12:20:21Z</dcterms:created>
  <dcterms:modified xsi:type="dcterms:W3CDTF">2016-06-07T08:22:34Z</dcterms:modified>
  <cp:category/>
  <cp:version/>
  <cp:contentType/>
  <cp:contentStatus/>
</cp:coreProperties>
</file>