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28680" yWindow="-120" windowWidth="19440" windowHeight="15600" tabRatio="944"/>
  </bookViews>
  <sheets>
    <sheet name="1. Bevételek" sheetId="41" r:id="rId1"/>
    <sheet name="1.1.Bevételek (KÖT, ÖNV,Áll.i)" sheetId="202" r:id="rId2"/>
    <sheet name="2. Kiadások" sheetId="5" r:id="rId3"/>
    <sheet name="2.1.Kiadások (KÖT, ÖNV, Áll.i)" sheetId="201" r:id="rId4"/>
    <sheet name="3.Működési mérleg" sheetId="196" r:id="rId5"/>
    <sheet name="4. Felhalmozási mérleg" sheetId="197" r:id="rId6"/>
    <sheet name="5. Pénzeszköz átadás" sheetId="190" r:id="rId7"/>
    <sheet name="6 .Felhalmozási k." sheetId="194" r:id="rId8"/>
    <sheet name="7. Kötelezettség" sheetId="204" r:id="rId9"/>
    <sheet name="8. Létszám" sheetId="195" r:id="rId10"/>
    <sheet name="9. Adósságk." sheetId="198" r:id="rId11"/>
  </sheets>
  <externalReferences>
    <externalReference r:id="rId12"/>
    <externalReference r:id="rId13"/>
    <externalReference r:id="rId14"/>
  </externalReferences>
  <definedNames>
    <definedName name="beruh">'[1]4.1. táj.'!#REF!</definedName>
    <definedName name="intézmények">'[2]4.1. táj.'!#REF!</definedName>
    <definedName name="_xlnm.Print_Titles" localSheetId="0">'1. Bevételek'!$3:$5</definedName>
    <definedName name="_xlnm.Print_Titles" localSheetId="2">'2. Kiadások'!$3:$3</definedName>
  </definedNames>
  <calcPr calcId="145621"/>
</workbook>
</file>

<file path=xl/calcChain.xml><?xml version="1.0" encoding="utf-8"?>
<calcChain xmlns="http://schemas.openxmlformats.org/spreadsheetml/2006/main">
  <c r="G16" i="198" l="1"/>
  <c r="F16" i="198"/>
  <c r="E10" i="198"/>
  <c r="E11" i="198"/>
  <c r="E12" i="198"/>
  <c r="E16" i="198" s="1"/>
  <c r="E17" i="198" s="1"/>
  <c r="E13" i="198"/>
  <c r="E14" i="198"/>
  <c r="E15" i="198"/>
  <c r="G17" i="198"/>
  <c r="F17" i="198"/>
  <c r="E9" i="198"/>
  <c r="I51" i="194" l="1"/>
  <c r="J51" i="194"/>
  <c r="G51" i="194"/>
  <c r="H52" i="194"/>
  <c r="H51" i="194" s="1"/>
  <c r="I49" i="194"/>
  <c r="I53" i="194" s="1"/>
  <c r="J49" i="194"/>
  <c r="G49" i="194"/>
  <c r="H50" i="194"/>
  <c r="H49" i="194" s="1"/>
  <c r="H53" i="194" s="1"/>
  <c r="J53" i="194" l="1"/>
  <c r="G53" i="194"/>
  <c r="H44" i="194" l="1"/>
  <c r="H43" i="194"/>
  <c r="H41" i="194"/>
  <c r="H40" i="194"/>
  <c r="H38" i="194"/>
  <c r="H16" i="194" l="1"/>
  <c r="H17" i="194"/>
  <c r="H18" i="194"/>
  <c r="H15" i="194"/>
  <c r="I14" i="194"/>
  <c r="J14" i="194"/>
  <c r="H20" i="194"/>
  <c r="H19" i="194" s="1"/>
  <c r="I19" i="194"/>
  <c r="J19" i="194"/>
  <c r="H14" i="194" l="1"/>
  <c r="H27" i="194"/>
  <c r="H28" i="194"/>
  <c r="H26" i="194"/>
  <c r="I25" i="194"/>
  <c r="J25" i="194"/>
  <c r="H25" i="194" l="1"/>
  <c r="H31" i="194" l="1"/>
  <c r="H30" i="194"/>
  <c r="I22" i="194"/>
  <c r="I21" i="194" s="1"/>
  <c r="J22" i="194"/>
  <c r="J21" i="194" s="1"/>
  <c r="H23" i="194"/>
  <c r="H22" i="194" s="1"/>
  <c r="H10" i="194"/>
  <c r="H7" i="194"/>
  <c r="H8" i="194"/>
  <c r="H42" i="194"/>
  <c r="I42" i="194"/>
  <c r="J42" i="194"/>
  <c r="H39" i="194"/>
  <c r="I39" i="194"/>
  <c r="J39" i="194"/>
  <c r="H37" i="194"/>
  <c r="I37" i="194"/>
  <c r="J37" i="194"/>
  <c r="I9" i="194"/>
  <c r="J9" i="194"/>
  <c r="I6" i="194"/>
  <c r="J6" i="194"/>
  <c r="J33" i="194" l="1"/>
  <c r="J34" i="194" s="1"/>
  <c r="H6" i="194"/>
  <c r="H21" i="194"/>
  <c r="J46" i="194"/>
  <c r="H46" i="194"/>
  <c r="I46" i="194"/>
  <c r="I33" i="194"/>
  <c r="I34" i="194" s="1"/>
  <c r="J36" i="194"/>
  <c r="I36" i="194"/>
  <c r="H36" i="194"/>
  <c r="J47" i="194" l="1"/>
  <c r="J54" i="194" s="1"/>
  <c r="H47" i="194"/>
  <c r="I47" i="194"/>
  <c r="I54" i="194" s="1"/>
  <c r="F41" i="190"/>
  <c r="E13" i="190"/>
  <c r="E12" i="190" s="1"/>
  <c r="F12" i="190"/>
  <c r="G12" i="190"/>
  <c r="D12" i="190"/>
  <c r="E42" i="190" l="1"/>
  <c r="E41" i="190" s="1"/>
  <c r="E34" i="190" l="1"/>
  <c r="E35" i="190"/>
  <c r="E36" i="190"/>
  <c r="E37" i="190"/>
  <c r="E38" i="190"/>
  <c r="E33" i="190"/>
  <c r="E23" i="190" l="1"/>
  <c r="F22" i="190"/>
  <c r="G22" i="190"/>
  <c r="E20" i="190" l="1"/>
  <c r="E16" i="190"/>
  <c r="E17" i="190"/>
  <c r="E18" i="190"/>
  <c r="E15" i="190"/>
  <c r="E11" i="190"/>
  <c r="G41" i="190" l="1"/>
  <c r="G43" i="190" s="1"/>
  <c r="E43" i="190"/>
  <c r="F43" i="190"/>
  <c r="E32" i="190"/>
  <c r="F32" i="190"/>
  <c r="G32" i="190"/>
  <c r="E30" i="190"/>
  <c r="F30" i="190"/>
  <c r="G30" i="190"/>
  <c r="G28" i="190"/>
  <c r="E28" i="190"/>
  <c r="F28" i="190"/>
  <c r="E22" i="190"/>
  <c r="E24" i="190" s="1"/>
  <c r="F24" i="190"/>
  <c r="G24" i="190"/>
  <c r="E19" i="190"/>
  <c r="F19" i="190"/>
  <c r="G19" i="190"/>
  <c r="E14" i="190"/>
  <c r="F14" i="190"/>
  <c r="G14" i="190"/>
  <c r="E10" i="190"/>
  <c r="F10" i="190"/>
  <c r="G10" i="190"/>
  <c r="G21" i="190" s="1"/>
  <c r="E7" i="190"/>
  <c r="F7" i="190"/>
  <c r="G7" i="190"/>
  <c r="C32" i="196"/>
  <c r="G39" i="190" l="1"/>
  <c r="G25" i="190"/>
  <c r="G44" i="190" s="1"/>
  <c r="E21" i="190"/>
  <c r="E25" i="190" s="1"/>
  <c r="F21" i="190"/>
  <c r="F25" i="190"/>
  <c r="F39" i="190"/>
  <c r="E39" i="190"/>
  <c r="I37" i="197"/>
  <c r="J37" i="197"/>
  <c r="K37" i="197"/>
  <c r="I36" i="197"/>
  <c r="J36" i="197"/>
  <c r="K36" i="197"/>
  <c r="D37" i="197"/>
  <c r="E37" i="197"/>
  <c r="F37" i="197"/>
  <c r="D36" i="197"/>
  <c r="E36" i="197"/>
  <c r="F36" i="197"/>
  <c r="K32" i="196"/>
  <c r="I32" i="196"/>
  <c r="J32" i="196"/>
  <c r="I31" i="196"/>
  <c r="J31" i="196"/>
  <c r="K31" i="196"/>
  <c r="D32" i="196"/>
  <c r="E32" i="196"/>
  <c r="F32" i="196"/>
  <c r="D31" i="196"/>
  <c r="E31" i="196"/>
  <c r="F31" i="196"/>
  <c r="F44" i="190" l="1"/>
  <c r="E44" i="190"/>
  <c r="D35" i="197"/>
  <c r="E35" i="197"/>
  <c r="F35" i="197"/>
  <c r="D33" i="197"/>
  <c r="E33" i="197"/>
  <c r="F33" i="197"/>
  <c r="D32" i="197"/>
  <c r="E32" i="197"/>
  <c r="F32" i="197"/>
  <c r="D19" i="197"/>
  <c r="E19" i="197"/>
  <c r="F19" i="197"/>
  <c r="D16" i="197"/>
  <c r="D20" i="197" l="1"/>
  <c r="E20" i="197"/>
  <c r="F20" i="197"/>
  <c r="D21" i="197"/>
  <c r="I35" i="197"/>
  <c r="J35" i="197"/>
  <c r="K35" i="197"/>
  <c r="I33" i="197"/>
  <c r="J33" i="197"/>
  <c r="K33" i="197"/>
  <c r="I19" i="197"/>
  <c r="J19" i="197"/>
  <c r="K19" i="197"/>
  <c r="I7" i="197" l="1"/>
  <c r="I8" i="197"/>
  <c r="I9" i="197"/>
  <c r="I10" i="197"/>
  <c r="I11" i="197"/>
  <c r="I12" i="197"/>
  <c r="I13" i="197"/>
  <c r="I14" i="197"/>
  <c r="I15" i="197"/>
  <c r="I16" i="197"/>
  <c r="I17" i="197"/>
  <c r="I18" i="197"/>
  <c r="I6" i="197"/>
  <c r="J27" i="196" l="1"/>
  <c r="K27" i="196"/>
  <c r="J18" i="196"/>
  <c r="J28" i="196" s="1"/>
  <c r="J30" i="196" s="1"/>
  <c r="K18" i="196"/>
  <c r="K28" i="196" s="1"/>
  <c r="K30" i="196" s="1"/>
  <c r="I12" i="196"/>
  <c r="I13" i="196"/>
  <c r="I14" i="196"/>
  <c r="C21" i="197"/>
  <c r="C20" i="196"/>
  <c r="E19" i="196" l="1"/>
  <c r="E27" i="196" s="1"/>
  <c r="F19" i="196"/>
  <c r="F27" i="196" s="1"/>
  <c r="D20" i="196" l="1"/>
  <c r="D19" i="196" s="1"/>
  <c r="D27" i="196" s="1"/>
  <c r="E18" i="196" l="1"/>
  <c r="E28" i="196" s="1"/>
  <c r="E30" i="196" s="1"/>
  <c r="F18" i="196"/>
  <c r="F28" i="196" s="1"/>
  <c r="F30" i="196" s="1"/>
  <c r="D8" i="196"/>
  <c r="D11" i="196"/>
  <c r="D12" i="196"/>
  <c r="D13" i="196"/>
  <c r="D14" i="196"/>
  <c r="D15" i="196"/>
  <c r="F32" i="201" l="1"/>
  <c r="G32" i="201"/>
  <c r="H32" i="201"/>
  <c r="I32" i="201"/>
  <c r="J32" i="201"/>
  <c r="K32" i="201"/>
  <c r="K31" i="201"/>
  <c r="F31" i="201"/>
  <c r="G31" i="201"/>
  <c r="H31" i="201"/>
  <c r="I31" i="201"/>
  <c r="J31" i="201"/>
  <c r="F29" i="201"/>
  <c r="F28" i="201"/>
  <c r="G28" i="201"/>
  <c r="H28" i="201"/>
  <c r="I28" i="201"/>
  <c r="J28" i="201"/>
  <c r="K28" i="201"/>
  <c r="F27" i="201"/>
  <c r="G27" i="201"/>
  <c r="H27" i="201"/>
  <c r="I27" i="201"/>
  <c r="J27" i="201"/>
  <c r="K27" i="201"/>
  <c r="H26" i="201"/>
  <c r="F25" i="201"/>
  <c r="F24" i="201"/>
  <c r="F23" i="201"/>
  <c r="F22" i="201"/>
  <c r="F21" i="201"/>
  <c r="F20" i="201"/>
  <c r="G20" i="201"/>
  <c r="H20" i="201"/>
  <c r="I20" i="201"/>
  <c r="J20" i="201"/>
  <c r="K20" i="201"/>
  <c r="H19" i="201"/>
  <c r="F18" i="201"/>
  <c r="F17" i="201"/>
  <c r="F16" i="201"/>
  <c r="F14" i="201"/>
  <c r="H12" i="201"/>
  <c r="H15" i="201" s="1"/>
  <c r="G15" i="201"/>
  <c r="I15" i="201"/>
  <c r="J15" i="201"/>
  <c r="K15" i="201"/>
  <c r="G7" i="201"/>
  <c r="H7" i="201"/>
  <c r="I7" i="201"/>
  <c r="J7" i="201"/>
  <c r="K7" i="201"/>
  <c r="F30" i="5" l="1"/>
  <c r="G30" i="5"/>
  <c r="H30" i="5"/>
  <c r="F29" i="5"/>
  <c r="G29" i="5"/>
  <c r="H29" i="5"/>
  <c r="F27" i="5"/>
  <c r="F23" i="5"/>
  <c r="F24" i="5"/>
  <c r="F22" i="5"/>
  <c r="F25" i="5" l="1"/>
  <c r="F26" i="5" s="1"/>
  <c r="G25" i="5"/>
  <c r="G26" i="5" s="1"/>
  <c r="H25" i="5"/>
  <c r="H26" i="5" s="1"/>
  <c r="F21" i="5"/>
  <c r="F20" i="5"/>
  <c r="F19" i="5" l="1"/>
  <c r="F18" i="5" l="1"/>
  <c r="G18" i="5"/>
  <c r="H18" i="5"/>
  <c r="F17" i="5"/>
  <c r="F16" i="5"/>
  <c r="F15" i="5"/>
  <c r="F14" i="5"/>
  <c r="F9" i="5"/>
  <c r="F10" i="5"/>
  <c r="F11" i="5"/>
  <c r="F12" i="5"/>
  <c r="F8" i="5"/>
  <c r="G13" i="5"/>
  <c r="H13" i="5"/>
  <c r="F7" i="5"/>
  <c r="F5" i="5"/>
  <c r="F4" i="5"/>
  <c r="F6" i="5" s="1"/>
  <c r="G6" i="5"/>
  <c r="H6" i="5"/>
  <c r="F13" i="5" l="1"/>
  <c r="F47" i="202" l="1"/>
  <c r="G47" i="202"/>
  <c r="H47" i="202"/>
  <c r="I47" i="202"/>
  <c r="J47" i="202"/>
  <c r="K47" i="202"/>
  <c r="F46" i="202"/>
  <c r="G46" i="202"/>
  <c r="H46" i="202"/>
  <c r="I46" i="202"/>
  <c r="J46" i="202"/>
  <c r="K46" i="202"/>
  <c r="F45" i="202"/>
  <c r="G45" i="202"/>
  <c r="H45" i="202"/>
  <c r="I45" i="202"/>
  <c r="J45" i="202"/>
  <c r="K45" i="202"/>
  <c r="F43" i="202"/>
  <c r="G43" i="202"/>
  <c r="H43" i="202"/>
  <c r="I43" i="202"/>
  <c r="J43" i="202"/>
  <c r="K43" i="202"/>
  <c r="F42" i="202"/>
  <c r="F41" i="202"/>
  <c r="G41" i="202"/>
  <c r="H41" i="202"/>
  <c r="I41" i="202"/>
  <c r="J41" i="202"/>
  <c r="K41" i="202"/>
  <c r="F39" i="202"/>
  <c r="G39" i="202"/>
  <c r="H39" i="202"/>
  <c r="I39" i="202"/>
  <c r="J39" i="202"/>
  <c r="K39" i="202"/>
  <c r="F37" i="202"/>
  <c r="G37" i="202"/>
  <c r="H37" i="202"/>
  <c r="I37" i="202"/>
  <c r="J37" i="202"/>
  <c r="K37" i="202"/>
  <c r="F36" i="202"/>
  <c r="G36" i="202"/>
  <c r="H36" i="202"/>
  <c r="I36" i="202"/>
  <c r="J36" i="202"/>
  <c r="K36" i="202"/>
  <c r="F35" i="202"/>
  <c r="F33" i="202"/>
  <c r="G33" i="202"/>
  <c r="H33" i="202"/>
  <c r="I33" i="202"/>
  <c r="J33" i="202"/>
  <c r="K33" i="202"/>
  <c r="F22" i="202"/>
  <c r="G22" i="202"/>
  <c r="H22" i="202"/>
  <c r="I22" i="202"/>
  <c r="J22" i="202"/>
  <c r="K22" i="202"/>
  <c r="K31" i="202"/>
  <c r="F31" i="202"/>
  <c r="G31" i="202"/>
  <c r="H31" i="202"/>
  <c r="I31" i="202"/>
  <c r="J31" i="202"/>
  <c r="H24" i="202"/>
  <c r="F26" i="202"/>
  <c r="F27" i="202"/>
  <c r="F28" i="202"/>
  <c r="F29" i="202"/>
  <c r="F30" i="202"/>
  <c r="F25" i="202"/>
  <c r="F21" i="202"/>
  <c r="F16" i="202"/>
  <c r="F18" i="202"/>
  <c r="F19" i="202"/>
  <c r="F17" i="202"/>
  <c r="F20" i="202" s="1"/>
  <c r="G20" i="202"/>
  <c r="H20" i="202"/>
  <c r="I20" i="202"/>
  <c r="J20" i="202"/>
  <c r="K20" i="202"/>
  <c r="F15" i="202"/>
  <c r="G15" i="202"/>
  <c r="H15" i="202"/>
  <c r="I15" i="202"/>
  <c r="J15" i="202"/>
  <c r="K15" i="202"/>
  <c r="F11" i="202"/>
  <c r="F12" i="202"/>
  <c r="F14" i="202" s="1"/>
  <c r="F13" i="202"/>
  <c r="F10" i="202"/>
  <c r="G14" i="202"/>
  <c r="H14" i="202"/>
  <c r="I14" i="202"/>
  <c r="J14" i="202"/>
  <c r="K14" i="202"/>
  <c r="F6" i="202"/>
  <c r="F7" i="202"/>
  <c r="F8" i="202"/>
  <c r="F5" i="202"/>
  <c r="G9" i="202"/>
  <c r="H9" i="202"/>
  <c r="I9" i="202"/>
  <c r="J9" i="202"/>
  <c r="K9" i="202"/>
  <c r="F43" i="41"/>
  <c r="F44" i="41" s="1"/>
  <c r="F41" i="41"/>
  <c r="F39" i="41"/>
  <c r="F40" i="41" s="1"/>
  <c r="F37" i="41"/>
  <c r="F38" i="41" s="1"/>
  <c r="F34" i="41"/>
  <c r="F33" i="41"/>
  <c r="H32" i="41"/>
  <c r="F32" i="41"/>
  <c r="G32" i="41"/>
  <c r="F31" i="41"/>
  <c r="F23" i="41"/>
  <c r="F24" i="41"/>
  <c r="F30" i="41" s="1"/>
  <c r="F25" i="41"/>
  <c r="F26" i="41"/>
  <c r="F27" i="41"/>
  <c r="F28" i="41"/>
  <c r="F29" i="41"/>
  <c r="F22" i="41"/>
  <c r="F20" i="41"/>
  <c r="F16" i="41"/>
  <c r="F17" i="41"/>
  <c r="F18" i="41"/>
  <c r="F15" i="41"/>
  <c r="F10" i="41"/>
  <c r="F11" i="41"/>
  <c r="F12" i="41"/>
  <c r="F9" i="41"/>
  <c r="F5" i="41"/>
  <c r="F6" i="41"/>
  <c r="F7" i="41"/>
  <c r="F4" i="41"/>
  <c r="G44" i="41"/>
  <c r="H44" i="41"/>
  <c r="F42" i="41"/>
  <c r="G42" i="41"/>
  <c r="H42" i="41"/>
  <c r="G40" i="41"/>
  <c r="H40" i="41"/>
  <c r="G38" i="41"/>
  <c r="H38" i="41"/>
  <c r="H35" i="41"/>
  <c r="G35" i="41"/>
  <c r="G30" i="41"/>
  <c r="H30" i="41"/>
  <c r="F19" i="41"/>
  <c r="G19" i="41"/>
  <c r="G21" i="41" s="1"/>
  <c r="H19" i="41"/>
  <c r="H21" i="41" s="1"/>
  <c r="G13" i="41"/>
  <c r="H13" i="41"/>
  <c r="G8" i="41"/>
  <c r="H8" i="41"/>
  <c r="F9" i="202" l="1"/>
  <c r="F35" i="41"/>
  <c r="F21" i="41"/>
  <c r="F13" i="41"/>
  <c r="F8" i="41"/>
  <c r="F14" i="41" s="1"/>
  <c r="H45" i="41"/>
  <c r="G14" i="41"/>
  <c r="G45" i="41"/>
  <c r="F45" i="41"/>
  <c r="G36" i="41"/>
  <c r="G46" i="41" s="1"/>
  <c r="H14" i="41"/>
  <c r="H36" i="41" s="1"/>
  <c r="H46" i="41" s="1"/>
  <c r="F36" i="41" l="1"/>
  <c r="F46" i="41" s="1"/>
  <c r="E19" i="5"/>
  <c r="E41" i="41"/>
  <c r="E11" i="201" l="1"/>
  <c r="F11" i="201" s="1"/>
  <c r="D12" i="198" l="1"/>
  <c r="D11" i="198"/>
  <c r="D9" i="198"/>
  <c r="G42" i="194" l="1"/>
  <c r="D41" i="190"/>
  <c r="D43" i="190" s="1"/>
  <c r="D8" i="190"/>
  <c r="H8" i="197"/>
  <c r="H11" i="196"/>
  <c r="I11" i="196" s="1"/>
  <c r="C6" i="197"/>
  <c r="H11" i="197"/>
  <c r="H18" i="197"/>
  <c r="H6" i="197"/>
  <c r="H26" i="196"/>
  <c r="I26" i="196" s="1"/>
  <c r="I27" i="196" s="1"/>
  <c r="H9" i="196"/>
  <c r="I9" i="196" s="1"/>
  <c r="H7" i="196"/>
  <c r="I7" i="196" s="1"/>
  <c r="C22" i="196"/>
  <c r="C19" i="196" s="1"/>
  <c r="G19" i="201"/>
  <c r="E30" i="201"/>
  <c r="E29" i="201"/>
  <c r="G26" i="201"/>
  <c r="G25" i="201"/>
  <c r="E23" i="201"/>
  <c r="E22" i="201"/>
  <c r="E21" i="201"/>
  <c r="E18" i="201"/>
  <c r="E17" i="201"/>
  <c r="E16" i="201"/>
  <c r="E14" i="201"/>
  <c r="E13" i="201"/>
  <c r="F13" i="201" s="1"/>
  <c r="E10" i="201"/>
  <c r="F10" i="201" s="1"/>
  <c r="E9" i="201"/>
  <c r="F9" i="201" s="1"/>
  <c r="E8" i="201"/>
  <c r="F8" i="201" s="1"/>
  <c r="E6" i="201"/>
  <c r="F6" i="201" s="1"/>
  <c r="E5" i="201"/>
  <c r="F5" i="201" s="1"/>
  <c r="F7" i="201" s="1"/>
  <c r="E44" i="202"/>
  <c r="E42" i="202"/>
  <c r="E40" i="202"/>
  <c r="E38" i="202"/>
  <c r="E35" i="202"/>
  <c r="E34" i="202"/>
  <c r="E32" i="202"/>
  <c r="E30" i="202"/>
  <c r="E29" i="202"/>
  <c r="E28" i="202"/>
  <c r="E27" i="202"/>
  <c r="E26" i="202"/>
  <c r="G24" i="202"/>
  <c r="G23" i="202"/>
  <c r="E19" i="202"/>
  <c r="E21" i="202"/>
  <c r="E18" i="202"/>
  <c r="E17" i="202"/>
  <c r="E16" i="202"/>
  <c r="E12" i="202"/>
  <c r="E13" i="202"/>
  <c r="E11" i="202"/>
  <c r="E10" i="202"/>
  <c r="E8" i="202"/>
  <c r="E7" i="202"/>
  <c r="E6" i="202"/>
  <c r="E5" i="202"/>
  <c r="E8" i="41"/>
  <c r="E13" i="41"/>
  <c r="E19" i="41"/>
  <c r="E30" i="41"/>
  <c r="E32" i="41"/>
  <c r="E35" i="41"/>
  <c r="E38" i="41"/>
  <c r="E40" i="41"/>
  <c r="E42" i="41"/>
  <c r="E44" i="41"/>
  <c r="D10" i="198"/>
  <c r="F15" i="201" l="1"/>
  <c r="C7" i="196"/>
  <c r="D7" i="196" s="1"/>
  <c r="C9" i="196"/>
  <c r="D9" i="196" s="1"/>
  <c r="C10" i="196"/>
  <c r="D10" i="196" s="1"/>
  <c r="E21" i="41"/>
  <c r="E45" i="41"/>
  <c r="E20" i="202"/>
  <c r="D16" i="198"/>
  <c r="D17" i="198" s="1"/>
  <c r="E14" i="41"/>
  <c r="E36" i="41" l="1"/>
  <c r="C6" i="196"/>
  <c r="D6" i="196" s="1"/>
  <c r="D18" i="196" s="1"/>
  <c r="D28" i="196" s="1"/>
  <c r="D30" i="196" s="1"/>
  <c r="E31" i="201"/>
  <c r="E27" i="201"/>
  <c r="E20" i="201"/>
  <c r="E15" i="201"/>
  <c r="E7" i="201"/>
  <c r="E45" i="202"/>
  <c r="E43" i="202"/>
  <c r="E41" i="202"/>
  <c r="E39" i="202"/>
  <c r="E36" i="202"/>
  <c r="E33" i="202"/>
  <c r="E31" i="202"/>
  <c r="E22" i="202"/>
  <c r="E14" i="202"/>
  <c r="E9" i="202"/>
  <c r="E46" i="41" l="1"/>
  <c r="E28" i="201"/>
  <c r="E32" i="201" s="1"/>
  <c r="E15" i="202"/>
  <c r="E37" i="202" s="1"/>
  <c r="E46" i="202"/>
  <c r="E47" i="202" l="1"/>
  <c r="G39" i="194"/>
  <c r="G25" i="194"/>
  <c r="G14" i="194" l="1"/>
  <c r="E18" i="5" l="1"/>
  <c r="H10" i="196" l="1"/>
  <c r="I10" i="196" s="1"/>
  <c r="H9" i="197"/>
  <c r="E6" i="5"/>
  <c r="E13" i="5"/>
  <c r="E25" i="5"/>
  <c r="E29" i="5"/>
  <c r="C20" i="197"/>
  <c r="H32" i="197"/>
  <c r="C26" i="197"/>
  <c r="C24" i="196"/>
  <c r="C23" i="195"/>
  <c r="G6" i="194"/>
  <c r="G12" i="194"/>
  <c r="H12" i="194" s="1"/>
  <c r="H9" i="194" s="1"/>
  <c r="H33" i="194" s="1"/>
  <c r="H34" i="194" s="1"/>
  <c r="H54" i="194" s="1"/>
  <c r="G19" i="194"/>
  <c r="G22" i="194"/>
  <c r="G37" i="194"/>
  <c r="G46" i="194" s="1"/>
  <c r="D28" i="190"/>
  <c r="D30" i="190"/>
  <c r="D10" i="190"/>
  <c r="D14" i="190"/>
  <c r="D19" i="190"/>
  <c r="D22" i="190"/>
  <c r="D24" i="190" s="1"/>
  <c r="D7" i="190"/>
  <c r="H8" i="196" l="1"/>
  <c r="I8" i="196" s="1"/>
  <c r="H6" i="196"/>
  <c r="I6" i="196" s="1"/>
  <c r="I18" i="196" s="1"/>
  <c r="I28" i="196" s="1"/>
  <c r="I30" i="196" s="1"/>
  <c r="H27" i="196"/>
  <c r="E26" i="5"/>
  <c r="C32" i="197"/>
  <c r="G9" i="194"/>
  <c r="H19" i="197"/>
  <c r="H33" i="197" s="1"/>
  <c r="H35" i="197" s="1"/>
  <c r="G36" i="194"/>
  <c r="G47" i="194" s="1"/>
  <c r="G21" i="194"/>
  <c r="C27" i="196"/>
  <c r="D21" i="190"/>
  <c r="D25" i="190" s="1"/>
  <c r="G33" i="194" l="1"/>
  <c r="G34" i="194" s="1"/>
  <c r="G54" i="194" s="1"/>
  <c r="C19" i="197"/>
  <c r="C36" i="197" s="1"/>
  <c r="H18" i="196"/>
  <c r="H28" i="196" s="1"/>
  <c r="H30" i="196" s="1"/>
  <c r="C18" i="196"/>
  <c r="C28" i="196" s="1"/>
  <c r="C30" i="196" s="1"/>
  <c r="C37" i="197" l="1"/>
  <c r="H37" i="197"/>
  <c r="H36" i="197"/>
  <c r="C33" i="197"/>
  <c r="C35" i="197" s="1"/>
  <c r="H32" i="196"/>
  <c r="C31" i="196"/>
  <c r="H31" i="196"/>
  <c r="E30" i="5"/>
  <c r="D32" i="190" l="1"/>
  <c r="D39" i="190" s="1"/>
  <c r="D44" i="190" s="1"/>
</calcChain>
</file>

<file path=xl/sharedStrings.xml><?xml version="1.0" encoding="utf-8"?>
<sst xmlns="http://schemas.openxmlformats.org/spreadsheetml/2006/main" count="860" uniqueCount="428">
  <si>
    <t>Működési célú támogatásértékű kiadások</t>
  </si>
  <si>
    <t>Személyi juttatások</t>
  </si>
  <si>
    <t>Felújítási kiadások</t>
  </si>
  <si>
    <t>Ingatlanok felújítása</t>
  </si>
  <si>
    <t>Épületek felújítása</t>
  </si>
  <si>
    <t>Egyéb építmények felújítása</t>
  </si>
  <si>
    <t>Gépek, berendezések és felszerelések felújítása</t>
  </si>
  <si>
    <t>Felhalmozási célú támogatásértékű kiadások</t>
  </si>
  <si>
    <t>Háztartásoknak</t>
  </si>
  <si>
    <t>Működési célú pénzeszközátadások összesen</t>
  </si>
  <si>
    <t>Épületek vásárlása, létesítése</t>
  </si>
  <si>
    <t>Egyéb építmények vásárlása, létesítése</t>
  </si>
  <si>
    <t>Költségvetési kiadások összesen:</t>
  </si>
  <si>
    <t>Közhatalmi bevételek</t>
  </si>
  <si>
    <t>Kölcsön nyújtása</t>
  </si>
  <si>
    <t>Kölcsön törlesztése</t>
  </si>
  <si>
    <t>Vagyoni értékű jogok vásárlása</t>
  </si>
  <si>
    <t>Képzőművészeti alkotások vásárlása</t>
  </si>
  <si>
    <t>2. Működési célú támogatásértékű kiadások</t>
  </si>
  <si>
    <t>TÁMOGATÁSÉRTÉKŰ KIADÁSOK ÖSSZESEN</t>
  </si>
  <si>
    <t>1. Működési célú pénzeszközátadások</t>
  </si>
  <si>
    <t>I. TÁMOGATÁSÉRTÉKŰ KIADÁSOK</t>
  </si>
  <si>
    <t>II. PÉNZESZKÖZÁTADÁSOK ÁLLAMHÁZTARTÁSON KÍVÜLRE</t>
  </si>
  <si>
    <t>Egyéb gépek, berendezések és felszerelések vás.</t>
  </si>
  <si>
    <t>Hangszerek vásárlása</t>
  </si>
  <si>
    <t>11.</t>
  </si>
  <si>
    <t>12.</t>
  </si>
  <si>
    <t>14.</t>
  </si>
  <si>
    <t>17.</t>
  </si>
  <si>
    <t>Járművek felújítása</t>
  </si>
  <si>
    <t>Beruházási kiadások összesen</t>
  </si>
  <si>
    <t>13.</t>
  </si>
  <si>
    <t>Járművek vásárlása</t>
  </si>
  <si>
    <t>Beruházási kiadások</t>
  </si>
  <si>
    <t>Helyi önkormányzatoknak és költségvetési szerveinek</t>
  </si>
  <si>
    <t>Felújítási kiadások összesen</t>
  </si>
  <si>
    <t xml:space="preserve">Dologi kiadások </t>
  </si>
  <si>
    <t>Immateriális javak vásárlása</t>
  </si>
  <si>
    <t>Megnevezés</t>
  </si>
  <si>
    <t>1.</t>
  </si>
  <si>
    <t>2.</t>
  </si>
  <si>
    <t>3.</t>
  </si>
  <si>
    <t>4.</t>
  </si>
  <si>
    <t>5.</t>
  </si>
  <si>
    <t>37.</t>
  </si>
  <si>
    <t>Önkormányzat támogatásértékű kiadások, pénzeszközátadások</t>
  </si>
  <si>
    <t>Ingatlanok és kapcsolódó vagyoni értékű jogok vás.</t>
  </si>
  <si>
    <t>Földterületek vásárlása</t>
  </si>
  <si>
    <t>Telkek vásárlása</t>
  </si>
  <si>
    <t>6.</t>
  </si>
  <si>
    <t>Felhalmozási kiadások</t>
  </si>
  <si>
    <t>7.</t>
  </si>
  <si>
    <t>8.</t>
  </si>
  <si>
    <t>9.</t>
  </si>
  <si>
    <t>10.</t>
  </si>
  <si>
    <t>19.</t>
  </si>
  <si>
    <t>15.</t>
  </si>
  <si>
    <t xml:space="preserve">Polgárőr Egyesület           </t>
  </si>
  <si>
    <t>16.</t>
  </si>
  <si>
    <t>18.</t>
  </si>
  <si>
    <t>Vállalkozásoknak</t>
  </si>
  <si>
    <t>Győr M. J. Város jelzőrendszer</t>
  </si>
  <si>
    <t>Társulásnak és költségvetési szerveinek</t>
  </si>
  <si>
    <t>Irányítás (felügyelet) alá tartozó költségvetési szervnek folyósított támogatás</t>
  </si>
  <si>
    <t>K511</t>
  </si>
  <si>
    <t>K84</t>
  </si>
  <si>
    <t>K86</t>
  </si>
  <si>
    <t>K915</t>
  </si>
  <si>
    <t>Irányítás (felügyelet) alá tartozó költségvetési szervnek folyósított működési támogatás( KÖZÖS HIVATAL)</t>
  </si>
  <si>
    <t>Civil szervezeteknek</t>
  </si>
  <si>
    <t>20.</t>
  </si>
  <si>
    <t>K71</t>
  </si>
  <si>
    <t>K711</t>
  </si>
  <si>
    <t>Sor-szám</t>
  </si>
  <si>
    <t>Szakfeladat megnevezés</t>
  </si>
  <si>
    <t>Önkormányzat</t>
  </si>
  <si>
    <t>Zöldterület-kezelés</t>
  </si>
  <si>
    <t>Önkormányzati jogalkotás</t>
  </si>
  <si>
    <t>Város és községgazdálkodási szolg.</t>
  </si>
  <si>
    <t>Család és nővédelmi eü gondozás</t>
  </si>
  <si>
    <t>Foglalk. hosszabb idejű közfoglalkoztatása</t>
  </si>
  <si>
    <t>Mindösszesen</t>
  </si>
  <si>
    <t>I. Működési célú bevételek és kiadások mérlege
(Önkormányzati szinten)</t>
  </si>
  <si>
    <t>Sor-
szám</t>
  </si>
  <si>
    <t>Bevételek</t>
  </si>
  <si>
    <t>Kiadások</t>
  </si>
  <si>
    <t>Munkaadókat terhelő járulékok és szociális hozzájárulási adó</t>
  </si>
  <si>
    <t>Átengedett központi adók</t>
  </si>
  <si>
    <t>Ellátottak pénzbeli juttatásai</t>
  </si>
  <si>
    <t>Átvett pénzeszközök államháztartáson belülről</t>
  </si>
  <si>
    <t>Egyéb működési célú kiadások</t>
  </si>
  <si>
    <t xml:space="preserve">    - 5.-ből: EU támogatás</t>
  </si>
  <si>
    <t>Tartalékok</t>
  </si>
  <si>
    <t>Átvett pénzeszközök államháztartáson  kívülről</t>
  </si>
  <si>
    <t>Kölcsön visszatérülés  (működési célú)</t>
  </si>
  <si>
    <t>Egyéb bevételek</t>
  </si>
  <si>
    <t>Költségvetési bevételek összesen (1+...+12)</t>
  </si>
  <si>
    <t>Költségvetési kiadások összesen (1+...+12)</t>
  </si>
  <si>
    <t>Hiány belső finanszírozásának bevételei (15+…+18 )</t>
  </si>
  <si>
    <t>Értékpapír vásárlása, visszavásárlása</t>
  </si>
  <si>
    <t xml:space="preserve">   Költségvetési maradvány igénybevétele </t>
  </si>
  <si>
    <t>Likviditási hitelek törlesztése</t>
  </si>
  <si>
    <t xml:space="preserve">   Vállalkozási maradvány igénybevétele </t>
  </si>
  <si>
    <t>Rövid lejáratú hitelek törlesztése</t>
  </si>
  <si>
    <t>Hosszú lejáratú hitelek törlesztése</t>
  </si>
  <si>
    <t xml:space="preserve">   Egyéb belső finanszírozási bevételek (int. Fin.)</t>
  </si>
  <si>
    <t>Kölcsön törlesztése, Betétek elhelyezése</t>
  </si>
  <si>
    <t xml:space="preserve">Hiány külső finanszírozásának bevételei (20+…+21) </t>
  </si>
  <si>
    <t>Forgatási célú belföldi, külföldi értékpapírok vásárlása</t>
  </si>
  <si>
    <t xml:space="preserve">   Hitelek, kölcsönök felvétele</t>
  </si>
  <si>
    <t>Egyéb belső finanszírozás kiadásai (intézményfin.)</t>
  </si>
  <si>
    <t>21.</t>
  </si>
  <si>
    <t xml:space="preserve">   Egyéb külső finanszírozási bevételek</t>
  </si>
  <si>
    <t>22.</t>
  </si>
  <si>
    <t>Működési célú finanszírozási bevételek összesen (14+...+21)</t>
  </si>
  <si>
    <t>Működési célú finanszírozási kiadások összesen (14+...+21)</t>
  </si>
  <si>
    <t>23.</t>
  </si>
  <si>
    <t>Költségvetési és finanszírozási bevételek összesen (13+22)</t>
  </si>
  <si>
    <t>Költségvetési és finanszírozási kiadások összesen (13+22)</t>
  </si>
  <si>
    <t>24.</t>
  </si>
  <si>
    <t>Függő, átfutó, kiegyenlítő bevételek</t>
  </si>
  <si>
    <t>Függő, átfutó, kiegyenlítő kiadások</t>
  </si>
  <si>
    <t>25.</t>
  </si>
  <si>
    <t>BEVÉTEL ÖSSZESEN (23+24)</t>
  </si>
  <si>
    <t>KIADÁSOK ÖSSZESEN (23+24)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</si>
  <si>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</si>
  <si>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</si>
  <si>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</si>
  <si>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</si>
  <si>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</si>
  <si>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</si>
  <si>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II. Felhalmozási célú bevételek és kiadások mérlege
(Önkormányzati szinten)</t>
  </si>
  <si>
    <t>Tárgyi eszközök és immateriális  javak értékesítése</t>
  </si>
  <si>
    <t>Beruházások</t>
  </si>
  <si>
    <t xml:space="preserve">    Önkormányzatok sajátos felhalmozási bevételei</t>
  </si>
  <si>
    <t>Egyéb önkormányzati vagyon üzemeltetéséből, koncep.szárm.bevétel</t>
  </si>
  <si>
    <t>Felújítások</t>
  </si>
  <si>
    <t>Pénzügyi befektetésekből származó bevétel</t>
  </si>
  <si>
    <t>Egyéb felhalmozási kiadások</t>
  </si>
  <si>
    <t>Címzett és céltámogatások</t>
  </si>
  <si>
    <t xml:space="preserve">   3.-ból:  - Felhalmozási célú pe. átadás államháztartáson belül</t>
  </si>
  <si>
    <t>Vis maior támogatás</t>
  </si>
  <si>
    <t xml:space="preserve">               - Felhalmozási célú pe.átadás államháztartáson kívül</t>
  </si>
  <si>
    <t>Támogatások, kiegészítések (felhalmozási)</t>
  </si>
  <si>
    <t>- Pénzügyi befektetések kiadásai</t>
  </si>
  <si>
    <t>Egyéb központi támogatások</t>
  </si>
  <si>
    <t>- Lakástámogatás</t>
  </si>
  <si>
    <t>Átvett pénzeszköz államháztartáson belülről</t>
  </si>
  <si>
    <t>- Lakásépítés</t>
  </si>
  <si>
    <t>- ebből: EU támogatás</t>
  </si>
  <si>
    <t>- EU-s forrásból megvalósuló  programok, projektek</t>
  </si>
  <si>
    <t>Átvett pénzeszköz államháztartáson  kívülről</t>
  </si>
  <si>
    <t>- Eu-s forrásból megvalósuló  programok, projektek
   önkormányzati hozzájárulásának kiadásai</t>
  </si>
  <si>
    <t>Kölcsön visszatérülés</t>
  </si>
  <si>
    <t>Felhalmozási kamatbevetétel Áh kivülről</t>
  </si>
  <si>
    <t>Költségvetési bevételek összesen: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</si>
  <si>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</si>
  <si>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</si>
  <si>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</si>
  <si>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</si>
  <si>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</si>
  <si>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</si>
  <si>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</si>
  <si>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</si>
  <si>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</si>
  <si>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</si>
  <si>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</si>
  <si>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Pénzügyi lízing tőkerész törlesztés kiadása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</si>
  <si>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</si>
  <si>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</si>
  <si>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</si>
  <si>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</si>
  <si>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(14+20)</t>
  </si>
  <si>
    <t>Felhalmozási célú finanszírozási kiadások összesen
(14+...+25)</t>
  </si>
  <si>
    <t>Költségvetési és finanszírozási bevételek összesen (13+26)</t>
  </si>
  <si>
    <t>Költségvetési és finanszírozási kiadások összesen (13+26)</t>
  </si>
  <si>
    <t>28.</t>
  </si>
  <si>
    <t xml:space="preserve">                     </t>
  </si>
  <si>
    <t>29.</t>
  </si>
  <si>
    <t>BEVÉTEL ÖSSZESEN (27+28)</t>
  </si>
  <si>
    <t>KIADÁSOK ÖSSZESEN (27+28)</t>
  </si>
  <si>
    <t>30.</t>
  </si>
  <si>
    <t>31.</t>
  </si>
  <si>
    <t>Helyi adók</t>
  </si>
  <si>
    <t>Saját bevételek</t>
  </si>
  <si>
    <t>Közművelődés-közösségi és társad.részvétel fejl.</t>
  </si>
  <si>
    <t xml:space="preserve"> Működési bevételek</t>
  </si>
  <si>
    <t>Támogatások (Önkorm.műk.támog.), kiegészítések (működési célú)</t>
  </si>
  <si>
    <t>Áht-n belüli megelőlegezések visszafizetése</t>
  </si>
  <si>
    <t>Pannon Kincse LEADER</t>
  </si>
  <si>
    <t>K63</t>
  </si>
  <si>
    <t xml:space="preserve">   Értékpapírok ért.bevétel </t>
  </si>
  <si>
    <t xml:space="preserve"> Ft-ban</t>
  </si>
  <si>
    <t xml:space="preserve">  forintban !</t>
  </si>
  <si>
    <t>Kamatbevételek és más nyereségjellegű bevételek</t>
  </si>
  <si>
    <t>Felhalmozási bevételek</t>
  </si>
  <si>
    <t>Felhalmozási célú átvett pénzeszközök</t>
  </si>
  <si>
    <t>Költségvetési bevételek</t>
  </si>
  <si>
    <t>Értékesítési és forgalmi adók (iparűzési)</t>
  </si>
  <si>
    <t>Egyéb áruhaszn. és szolg. adók (idegenforg. adó)</t>
  </si>
  <si>
    <t>Egyéb közhatalmi bevételek (talajterh., bírság, pótlék)</t>
  </si>
  <si>
    <t>Helyi önkormányzatok működésének általános támogatása</t>
  </si>
  <si>
    <t>Települési önkormányzatok kulturális feladatainak támogatása</t>
  </si>
  <si>
    <t>Önkormányzatok működési támogatásai</t>
  </si>
  <si>
    <t>Vagyoni tipusú adók (kommunális adó)</t>
  </si>
  <si>
    <t>Gépjárműadók</t>
  </si>
  <si>
    <t>Közhatalmi bevételek összesen</t>
  </si>
  <si>
    <t>Működési bevételek összesen: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</si>
  <si>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</si>
  <si>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</si>
  <si>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</si>
  <si>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</si>
  <si>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</si>
  <si>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</si>
  <si>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Egyéb működési bevételek</t>
  </si>
  <si>
    <t>Ingatlanok értékesítése</t>
  </si>
  <si>
    <t>Felhalmozási célú visszatérítendő támogatások, kölcsönök visszatérülése államháztartáson kívülről</t>
  </si>
  <si>
    <t>Müködési c. támogatásértékű bevétel tb. pénzügyi alapjaitól</t>
  </si>
  <si>
    <t>Müködési c. támogatásértékű bevétel elkülönített állami pénza.</t>
  </si>
  <si>
    <t xml:space="preserve">Müködési c. támog.bevétel helyi önk.-tól és költségv.sz. </t>
  </si>
  <si>
    <t>Egyéb működési célú támogatások bevételei áht-n belülről</t>
  </si>
  <si>
    <t>Működési célú támogatások áht-n belülről összesen:</t>
  </si>
  <si>
    <t>Belföldi értékpapírok bevételei</t>
  </si>
  <si>
    <t>Forgatási célú belföldi értékpapírok beváltása, értékesítése</t>
  </si>
  <si>
    <t>Maradvány igénybevétele</t>
  </si>
  <si>
    <t>Finanszírozási bevételek</t>
  </si>
  <si>
    <t>Bevételek összesen:</t>
  </si>
  <si>
    <t>Személyi juttatások összesen:</t>
  </si>
  <si>
    <t>Foglalkoztatottak személyi juttatásai</t>
  </si>
  <si>
    <t>Külső személyi juttatások</t>
  </si>
  <si>
    <t>Munkaadókat terhelő járulékok és szoc. ho</t>
  </si>
  <si>
    <t>Készletbeszerzés</t>
  </si>
  <si>
    <t xml:space="preserve">Kommunikációs szolgáltatások </t>
  </si>
  <si>
    <t>Szolgáltatási kiadások</t>
  </si>
  <si>
    <t>Kiküldetések, reklám- és propagandakiadások</t>
  </si>
  <si>
    <t>Különféle befizetések és egyéb dologi kiadások</t>
  </si>
  <si>
    <t>Dologi kiadások</t>
  </si>
  <si>
    <t>Elvonások és befizetések</t>
  </si>
  <si>
    <t>Egyéb működési célú támogatások államháztartáson belülre</t>
  </si>
  <si>
    <t>Egyéb működési célú támogatások államháztartáson kívülre</t>
  </si>
  <si>
    <t xml:space="preserve">Egyéb működési célú kiadások </t>
  </si>
  <si>
    <t xml:space="preserve">Beruházások </t>
  </si>
  <si>
    <t>Egyéb felhalmozási célú támogatások államháztartáson belülre</t>
  </si>
  <si>
    <t xml:space="preserve">Felhalmozási célú visszatérítendő támogatások, kölcsönök nyújtása államháztartáson kívülre </t>
  </si>
  <si>
    <t>Egyéb felhalmozási célú támogatások államháztartáson kívülre</t>
  </si>
  <si>
    <t>Egyéb felhalmozási célú kiadások</t>
  </si>
  <si>
    <t>Költségvetési kiadások</t>
  </si>
  <si>
    <t>Finanszírozási kiadások</t>
  </si>
  <si>
    <t>Kiadások összesen:</t>
  </si>
  <si>
    <t>Államháztartáson belüli megelőlegezések visszafizetése</t>
  </si>
  <si>
    <t>Központi, irányító szervi támogatások folyósítása</t>
  </si>
  <si>
    <t>Termékek és szolgáltatások adói (1:3)</t>
  </si>
  <si>
    <t>Előző év költségvetési maradványának igénybevétele</t>
  </si>
  <si>
    <t>Elvonások és befízetések</t>
  </si>
  <si>
    <t>Központi, irányítószervi támogatás</t>
  </si>
  <si>
    <t>Belföldi finanszírozás bevételei</t>
  </si>
  <si>
    <t>Hosszú lejáratú hitelek, kölcsönök felvétele pénzügyi vállalkozástól</t>
  </si>
  <si>
    <t>Hitel-, kölcsönfelvétel pénzügyi vállalkozástól</t>
  </si>
  <si>
    <t>Központi költségvetési szerv előirányzatoknak</t>
  </si>
  <si>
    <t>Díjak, pótlékok, települési adók</t>
  </si>
  <si>
    <t>Központi, irányító szervi támogatás</t>
  </si>
  <si>
    <t>Rovat</t>
  </si>
  <si>
    <t>B111</t>
  </si>
  <si>
    <t>B112</t>
  </si>
  <si>
    <t>B113</t>
  </si>
  <si>
    <t>B114</t>
  </si>
  <si>
    <t>B11</t>
  </si>
  <si>
    <t>B16</t>
  </si>
  <si>
    <t>B1</t>
  </si>
  <si>
    <t>B34</t>
  </si>
  <si>
    <t>B351</t>
  </si>
  <si>
    <t>B354</t>
  </si>
  <si>
    <t>B355</t>
  </si>
  <si>
    <t>B35</t>
  </si>
  <si>
    <t>B36</t>
  </si>
  <si>
    <t>B3</t>
  </si>
  <si>
    <t>B402</t>
  </si>
  <si>
    <t>B403</t>
  </si>
  <si>
    <t>B404</t>
  </si>
  <si>
    <t>B405</t>
  </si>
  <si>
    <t>B406</t>
  </si>
  <si>
    <t>B407</t>
  </si>
  <si>
    <t>B408</t>
  </si>
  <si>
    <t>B411</t>
  </si>
  <si>
    <t>B4</t>
  </si>
  <si>
    <t>B74</t>
  </si>
  <si>
    <t>B75</t>
  </si>
  <si>
    <t>B7</t>
  </si>
  <si>
    <t>B1-B7</t>
  </si>
  <si>
    <t>B8111</t>
  </si>
  <si>
    <t>B811</t>
  </si>
  <si>
    <t>B8121</t>
  </si>
  <si>
    <t>B816</t>
  </si>
  <si>
    <t>B81</t>
  </si>
  <si>
    <t>B8</t>
  </si>
  <si>
    <t>K11</t>
  </si>
  <si>
    <t>K12</t>
  </si>
  <si>
    <t>K1</t>
  </si>
  <si>
    <t>K2</t>
  </si>
  <si>
    <t>K31</t>
  </si>
  <si>
    <t>K32</t>
  </si>
  <si>
    <t>K33</t>
  </si>
  <si>
    <t>Közvetített szolgáltatások</t>
  </si>
  <si>
    <t>K335</t>
  </si>
  <si>
    <t>K34</t>
  </si>
  <si>
    <t>K35</t>
  </si>
  <si>
    <t>K3</t>
  </si>
  <si>
    <t>K4</t>
  </si>
  <si>
    <t>K502</t>
  </si>
  <si>
    <t>K506</t>
  </si>
  <si>
    <t>K512</t>
  </si>
  <si>
    <t>K513</t>
  </si>
  <si>
    <t>K6</t>
  </si>
  <si>
    <t>K7</t>
  </si>
  <si>
    <t>K8</t>
  </si>
  <si>
    <t>K1-K8</t>
  </si>
  <si>
    <t>K914</t>
  </si>
  <si>
    <t>K9</t>
  </si>
  <si>
    <t>FELHALMOZÁSI KIADÁSOK ÖSSZESEN</t>
  </si>
  <si>
    <t>Felhalmozási célú pénzeszközátadások</t>
  </si>
  <si>
    <t>Adósságot keletkeztető kötelezettségvállalásának felső határa (hitelképesség)</t>
  </si>
  <si>
    <t>Imm. javak, ingatlanok, egyéb tárgyi eszköz értékesítés</t>
  </si>
  <si>
    <t>Részesedések értékesítése és részes. megszűn. kapcs. bev.</t>
  </si>
  <si>
    <t>Privatizációból származó bevételek</t>
  </si>
  <si>
    <t>Garancia- és kezességváll.-ból szárm. megtérülések</t>
  </si>
  <si>
    <r>
      <rPr>
        <b/>
        <sz val="10"/>
        <rFont val="Times New Roman"/>
        <family val="1"/>
        <charset val="238"/>
      </rPr>
      <t>Saját bevételek</t>
    </r>
    <r>
      <rPr>
        <sz val="10"/>
        <rFont val="Times New Roman"/>
        <family val="1"/>
        <charset val="238"/>
      </rPr>
      <t xml:space="preserve"> (Adósságot keletkezt. éves köt. váll. felső határa)</t>
    </r>
    <r>
      <rPr>
        <b/>
        <sz val="10"/>
        <rFont val="Times New Roman"/>
        <family val="1"/>
        <charset val="238"/>
      </rPr>
      <t xml:space="preserve"> 50%</t>
    </r>
  </si>
  <si>
    <t xml:space="preserve">Müködési c. támogatásértékű bevétel áh-n belül </t>
  </si>
  <si>
    <t>Müködési c. támogatásértékű bevétel áh-n belül</t>
  </si>
  <si>
    <t>2020. évi előirányzat</t>
  </si>
  <si>
    <t>Arrabona EGTC 2020. évi tagdíj</t>
  </si>
  <si>
    <t xml:space="preserve">Abda  Önkorm.-nak óvoda 2020.évi </t>
  </si>
  <si>
    <t xml:space="preserve">Abda  Önkorm.-nak </t>
  </si>
  <si>
    <t xml:space="preserve">Abda  Önkorm.-nak Közös Hivatal </t>
  </si>
  <si>
    <t>Ikrény SE támogatás</t>
  </si>
  <si>
    <t xml:space="preserve"> Horgász Egyesület</t>
  </si>
  <si>
    <t>Templomért Alapítvány</t>
  </si>
  <si>
    <t>ISK-DSK támogatás</t>
  </si>
  <si>
    <t>2. Egyéb felhalmozás célú pénzeszközátadások</t>
  </si>
  <si>
    <t>Egyéb felh.célú támogatások áh-n kívülre</t>
  </si>
  <si>
    <t>K89</t>
  </si>
  <si>
    <t xml:space="preserve"> Pénzeszközátadások mindösszesen</t>
  </si>
  <si>
    <t>Felhalmozási célú pénzeszközátadások összesen</t>
  </si>
  <si>
    <t>K61</t>
  </si>
  <si>
    <t>2020. évi eredeti előirányzat</t>
  </si>
  <si>
    <t>Ingatlan felújítás</t>
  </si>
  <si>
    <t>Gyógyszertár hozzáépítés</t>
  </si>
  <si>
    <t>Informatikai eszközök beszerzése</t>
  </si>
  <si>
    <t xml:space="preserve">Inf. eszközök beszerzése </t>
  </si>
  <si>
    <t>Kültéri kamera+tartozékok</t>
  </si>
  <si>
    <t>Ingatlan vásárlása</t>
  </si>
  <si>
    <t>Tárgyi eszköz felújítás</t>
  </si>
  <si>
    <t>Felújítás célú előzetesen felszámított ÁFA</t>
  </si>
  <si>
    <t>Spotpálya öltöző bővítés</t>
  </si>
  <si>
    <t>Hivatal villanyóra bővítés</t>
  </si>
  <si>
    <t>Sport öltőző</t>
  </si>
  <si>
    <t>Beruházás célú előzetesen felszámított ÁFA</t>
  </si>
  <si>
    <t>K63-K64</t>
  </si>
  <si>
    <t>K73</t>
  </si>
  <si>
    <t>K67</t>
  </si>
  <si>
    <t>K74</t>
  </si>
  <si>
    <t>Könyvtári szolgáltatás</t>
  </si>
  <si>
    <t>2020. évi engedélyezett létszám</t>
  </si>
  <si>
    <t>Települési önkormányzatok egyes köznevelési feladatainak támogatása</t>
  </si>
  <si>
    <t>Települési önkormányzatok egyes köznevelési  feladatainak támogatása</t>
  </si>
  <si>
    <t>B5</t>
  </si>
  <si>
    <t>B52</t>
  </si>
  <si>
    <t>B812</t>
  </si>
  <si>
    <t>B813</t>
  </si>
  <si>
    <t>B8131</t>
  </si>
  <si>
    <t>K5</t>
  </si>
  <si>
    <t>Eredeti előirányzat</t>
  </si>
  <si>
    <t>Teljesítés</t>
  </si>
  <si>
    <t>Ei. mód. I.</t>
  </si>
  <si>
    <t>Módosított ei.</t>
  </si>
  <si>
    <t>IKRÉNY KÖZSÉG ÖNKORMÁNYZATA 2020. I. FÉLÉVI ELŐIRÁNYZAT MÓDOSÍTÁS ÉS TELJESÍTÉS</t>
  </si>
  <si>
    <t>IKRÉNY KÖZSÉG ÖNKORMÁNYZATA 2020. I. FÉLÉVI ELŐIRÁNYZAT MÓDOSÍTÁS</t>
  </si>
  <si>
    <t>Összesen</t>
  </si>
  <si>
    <t>Kötelező feladatok eredeti ei.</t>
  </si>
  <si>
    <t>Önként vállalt feladatok eredeti ei.</t>
  </si>
  <si>
    <t>Állami feladatok eredei ei.</t>
  </si>
  <si>
    <t>Egyéb felhalmozási célú átvett pénzeszköz EU</t>
  </si>
  <si>
    <t>Települési önkormányzatok szociális, gyermekjóléti és gyermekétkeztetési feladatainak támogatása</t>
  </si>
  <si>
    <t>Települési önkormányzatok szociális, gyermekjóléti  és gyermekétkeztetési feladatainak támogatása</t>
  </si>
  <si>
    <t xml:space="preserve"> </t>
  </si>
  <si>
    <t>Állami feladatok eredeti ei.</t>
  </si>
  <si>
    <t>IKRÉNY KÖZSÉG ÖNKORMÁNYZATA 2020. I. FÉLÉVI ELŐIRÁNYZAT MÓDOSÍTÁSA</t>
  </si>
  <si>
    <t xml:space="preserve">  </t>
  </si>
  <si>
    <t>Mód. ei.</t>
  </si>
  <si>
    <t>Abda Önkorm.-nak ködképzőgép besz. hozzájár.</t>
  </si>
  <si>
    <t>Győr Nagyt. Hulladékgazd. Önk. Társulás 2020. évi önrész</t>
  </si>
  <si>
    <t>Elkülönített állami pénzalapnak</t>
  </si>
  <si>
    <t>Nemzeti Foglalkoztatási Alap</t>
  </si>
  <si>
    <t>Ft-ban</t>
  </si>
  <si>
    <t>Egyéb felhalmozási célú tám. államháztartáson belülre</t>
  </si>
  <si>
    <t>Egyéb felhalmozási célú tám. államháztartáson kívülre</t>
  </si>
  <si>
    <t>Felhalmozási célú támogatások összesen</t>
  </si>
  <si>
    <t>Telefonok, ledszalag, locsolótömlő, tömlőtartó kocsi</t>
  </si>
  <si>
    <t>Védőnői eszköz beszerzés (érintésmentes lázmérő)</t>
  </si>
  <si>
    <t>Óvoda kerítés</t>
  </si>
  <si>
    <t>K64</t>
  </si>
  <si>
    <t>K62</t>
  </si>
  <si>
    <t>MFP Széchenyi utca aszfaltozás</t>
  </si>
  <si>
    <t>MFP Óvoda játékok játszótér</t>
  </si>
  <si>
    <t>Győr Nagyt. Hulladékg. Önk. Társulás 2020. évi önrész</t>
  </si>
  <si>
    <t>Informatikai és egyéb tárgyi eszk. beszerz. összesen</t>
  </si>
  <si>
    <r>
      <t xml:space="preserve">Szellemi termékek vásárlása </t>
    </r>
    <r>
      <rPr>
        <sz val="10"/>
        <rFont val="Times New Roman"/>
        <family val="1"/>
        <charset val="238"/>
      </rPr>
      <t>(office csomag)</t>
    </r>
  </si>
  <si>
    <t>IKRÉNY KÖZSÉG ÖNKORMÁNYZATA 2020. I. FÉLÉVI ELŐIRÁNYZAT MÓD. ÉS TELJ.</t>
  </si>
  <si>
    <t>BURSA HUNGARICA</t>
  </si>
  <si>
    <t>Kötelezettség
jogcíme</t>
  </si>
  <si>
    <t>Kötelezettség- 
vállalás 
éve</t>
  </si>
  <si>
    <t>Összes vállalt kötelezettség</t>
  </si>
  <si>
    <t>Kötelezettség 2020.</t>
  </si>
  <si>
    <t>Kötelezettségek a következő években</t>
  </si>
  <si>
    <t>2021.</t>
  </si>
  <si>
    <t>2022.</t>
  </si>
  <si>
    <t>2023.</t>
  </si>
  <si>
    <t>2024. 
után</t>
  </si>
  <si>
    <t>10=(6+…+9)</t>
  </si>
  <si>
    <t>Működési célú
hiteltörlesztés (tőke+kamat)</t>
  </si>
  <si>
    <t>............................</t>
  </si>
  <si>
    <t>Felhalmozási célú
hiteltörlesztés (tőke+kamat)</t>
  </si>
  <si>
    <t>Fejlesztési célú forint alapu hitel</t>
  </si>
  <si>
    <t>Fejlesztési célú forint alapu hitel kamata</t>
  </si>
  <si>
    <t>Beruházás feladatonként</t>
  </si>
  <si>
    <t>Beruházás célonként</t>
  </si>
  <si>
    <t>Egyéb</t>
  </si>
  <si>
    <t>Összesen (1+4+7+9+11)</t>
  </si>
  <si>
    <t xml:space="preserve"> Még fennálló kötelezettség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</si>
</sst>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F_t_-;\-* #,##0\ _F_t_-;_-* &quot;-&quot;\ _F_t_-;_-@_-"/>
    <numFmt numFmtId="43" formatCode="_-* #,##0.00\ _F_t_-;\-* #,##0.00\ _F_t_-;_-* &quot;-&quot;??\ _F_t_-;_-@_-"/>
    <numFmt numFmtId="164" formatCode="_-* #,##0.0\ _F_t_-;\-* #,##0.0\ _F_t_-;_-* &quot;-&quot;??\ _F_t_-;_-@_-"/>
    <numFmt numFmtId="165" formatCode="#,###"/>
  </numFmts>
  <fonts count="5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Arial CE"/>
      <charset val="238"/>
    </font>
    <font>
      <b/>
      <i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10"/>
      <color rgb="FFFF0000"/>
      <name val="Arial CE"/>
      <charset val="238"/>
    </font>
    <font>
      <sz val="8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i/>
      <sz val="10"/>
      <color rgb="FFFF0000"/>
      <name val="Times New Roman"/>
      <family val="1"/>
      <charset val="238"/>
    </font>
    <font>
      <sz val="8"/>
      <name val="Arial"/>
      <family val="2"/>
      <charset val="238"/>
    </font>
    <font>
      <sz val="8"/>
      <color rgb="FFFF0000"/>
      <name val="Times New Roman CE"/>
      <family val="1"/>
      <charset val="238"/>
    </font>
    <font>
      <sz val="8"/>
      <color rgb="FFFF0000"/>
      <name val="Times New Roman CE"/>
      <charset val="238"/>
    </font>
    <font>
      <b/>
      <sz val="9"/>
      <name val="Times New Roman"/>
      <family val="1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gray125">
        <fgColor indexed="9"/>
        <bgColor indexed="22"/>
      </patternFill>
    </fill>
    <fill>
      <patternFill patternType="gray0625"/>
    </fill>
    <fill>
      <patternFill patternType="gray0625">
        <bgColor indexed="22"/>
      </patternFill>
    </fill>
    <fill>
      <patternFill patternType="lightGray">
        <bgColor indexed="22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Horizontal"/>
    </fill>
  </fills>
  <borders count="7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</borders>
  <cellStyleXfs count="4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7" borderId="1" applyNumberFormat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" fillId="17" borderId="7" applyNumberFormat="0" applyFont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8" fillId="4" borderId="0" applyNumberFormat="0" applyBorder="0" applyAlignment="0" applyProtection="0"/>
    <xf numFmtId="0" fontId="19" fillId="22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3" borderId="0" applyNumberFormat="0" applyBorder="0" applyAlignment="0" applyProtection="0"/>
    <xf numFmtId="0" fontId="23" fillId="23" borderId="0" applyNumberFormat="0" applyBorder="0" applyAlignment="0" applyProtection="0"/>
    <xf numFmtId="0" fontId="24" fillId="22" borderId="1" applyNumberFormat="0" applyAlignment="0" applyProtection="0"/>
  </cellStyleXfs>
  <cellXfs count="59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2" fillId="24" borderId="13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1" xfId="0" applyFont="1" applyBorder="1" applyAlignment="1">
      <alignment horizontal="left" vertical="center" wrapText="1"/>
    </xf>
    <xf numFmtId="3" fontId="2" fillId="24" borderId="15" xfId="0" applyNumberFormat="1" applyFont="1" applyFill="1" applyBorder="1" applyAlignment="1">
      <alignment vertical="center"/>
    </xf>
    <xf numFmtId="0" fontId="2" fillId="0" borderId="11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2" fillId="0" borderId="16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3" fillId="0" borderId="11" xfId="0" applyNumberFormat="1" applyFont="1" applyBorder="1" applyAlignment="1">
      <alignment horizontal="left" vertical="center"/>
    </xf>
    <xf numFmtId="3" fontId="3" fillId="0" borderId="11" xfId="0" applyNumberFormat="1" applyFont="1" applyBorder="1" applyAlignment="1">
      <alignment horizontal="right" vertical="center"/>
    </xf>
    <xf numFmtId="3" fontId="2" fillId="24" borderId="12" xfId="0" applyNumberFormat="1" applyFont="1" applyFill="1" applyBorder="1" applyAlignment="1">
      <alignment vertical="center"/>
    </xf>
    <xf numFmtId="3" fontId="2" fillId="1" borderId="12" xfId="0" applyNumberFormat="1" applyFont="1" applyFill="1" applyBorder="1" applyAlignment="1">
      <alignment vertical="center"/>
    </xf>
    <xf numFmtId="0" fontId="3" fillId="0" borderId="10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/>
    </xf>
    <xf numFmtId="0" fontId="2" fillId="1" borderId="10" xfId="0" applyFont="1" applyFill="1" applyBorder="1" applyAlignment="1">
      <alignment vertical="center" wrapText="1"/>
    </xf>
    <xf numFmtId="0" fontId="2" fillId="1" borderId="11" xfId="0" applyFont="1" applyFill="1" applyBorder="1" applyAlignment="1">
      <alignment vertical="center" wrapText="1"/>
    </xf>
    <xf numFmtId="0" fontId="2" fillId="1" borderId="10" xfId="0" applyFont="1" applyFill="1" applyBorder="1" applyAlignment="1">
      <alignment horizontal="left" vertical="top"/>
    </xf>
    <xf numFmtId="0" fontId="2" fillId="1" borderId="11" xfId="0" applyFont="1" applyFill="1" applyBorder="1" applyAlignment="1">
      <alignment horizontal="left" vertical="center" wrapText="1"/>
    </xf>
    <xf numFmtId="0" fontId="2" fillId="1" borderId="10" xfId="0" applyFont="1" applyFill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top"/>
    </xf>
    <xf numFmtId="0" fontId="3" fillId="0" borderId="17" xfId="0" applyFont="1" applyBorder="1" applyAlignment="1">
      <alignment horizontal="left" vertical="center"/>
    </xf>
    <xf numFmtId="0" fontId="2" fillId="1" borderId="11" xfId="0" applyFont="1" applyFill="1" applyBorder="1" applyAlignment="1">
      <alignment horizontal="center" vertical="center"/>
    </xf>
    <xf numFmtId="0" fontId="2" fillId="24" borderId="21" xfId="0" applyFont="1" applyFill="1" applyBorder="1" applyAlignment="1">
      <alignment horizontal="center" vertical="center"/>
    </xf>
    <xf numFmtId="41" fontId="3" fillId="0" borderId="11" xfId="0" applyNumberFormat="1" applyFont="1" applyBorder="1" applyAlignment="1">
      <alignment horizontal="center" vertical="center"/>
    </xf>
    <xf numFmtId="0" fontId="2" fillId="24" borderId="11" xfId="0" applyFont="1" applyFill="1" applyBorder="1" applyAlignment="1">
      <alignment horizontal="center" vertical="center"/>
    </xf>
    <xf numFmtId="0" fontId="2" fillId="24" borderId="24" xfId="0" applyFont="1" applyFill="1" applyBorder="1" applyAlignment="1">
      <alignment horizontal="center" vertical="center"/>
    </xf>
    <xf numFmtId="3" fontId="2" fillId="1" borderId="12" xfId="0" applyNumberFormat="1" applyFont="1" applyFill="1" applyBorder="1" applyAlignment="1">
      <alignment horizontal="right" vertical="center"/>
    </xf>
    <xf numFmtId="3" fontId="3" fillId="0" borderId="12" xfId="0" applyNumberFormat="1" applyFont="1" applyBorder="1" applyAlignment="1">
      <alignment horizontal="right" vertical="center"/>
    </xf>
    <xf numFmtId="0" fontId="2" fillId="1" borderId="17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1" borderId="25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24" borderId="26" xfId="0" applyFont="1" applyFill="1" applyBorder="1" applyAlignment="1">
      <alignment horizontal="center" vertical="center"/>
    </xf>
    <xf numFmtId="0" fontId="2" fillId="24" borderId="18" xfId="0" applyFont="1" applyFill="1" applyBorder="1" applyAlignment="1">
      <alignment horizontal="center" vertical="center"/>
    </xf>
    <xf numFmtId="0" fontId="25" fillId="0" borderId="11" xfId="0" applyFont="1" applyBorder="1"/>
    <xf numFmtId="0" fontId="2" fillId="0" borderId="1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top"/>
    </xf>
    <xf numFmtId="0" fontId="2" fillId="0" borderId="28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horizontal="center" vertical="top"/>
    </xf>
    <xf numFmtId="0" fontId="2" fillId="25" borderId="10" xfId="0" applyFont="1" applyFill="1" applyBorder="1" applyAlignment="1">
      <alignment vertical="center" wrapText="1"/>
    </xf>
    <xf numFmtId="0" fontId="2" fillId="25" borderId="11" xfId="0" applyFont="1" applyFill="1" applyBorder="1" applyAlignment="1">
      <alignment horizontal="left" vertical="center" wrapText="1"/>
    </xf>
    <xf numFmtId="0" fontId="2" fillId="25" borderId="11" xfId="0" applyFont="1" applyFill="1" applyBorder="1" applyAlignment="1">
      <alignment horizontal="center" vertical="center"/>
    </xf>
    <xf numFmtId="3" fontId="2" fillId="25" borderId="12" xfId="0" applyNumberFormat="1" applyFont="1" applyFill="1" applyBorder="1" applyAlignment="1">
      <alignment horizontal="right" vertical="center"/>
    </xf>
    <xf numFmtId="0" fontId="2" fillId="0" borderId="34" xfId="0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center"/>
    </xf>
    <xf numFmtId="43" fontId="3" fillId="0" borderId="0" xfId="0" applyNumberFormat="1" applyFont="1" applyAlignment="1" applyProtection="1">
      <alignment vertical="center"/>
      <protection locked="0"/>
    </xf>
    <xf numFmtId="43" fontId="3" fillId="0" borderId="0" xfId="0" applyNumberFormat="1" applyFont="1" applyAlignment="1">
      <alignment vertical="center"/>
    </xf>
    <xf numFmtId="43" fontId="2" fillId="24" borderId="35" xfId="0" applyNumberFormat="1" applyFont="1" applyFill="1" applyBorder="1" applyAlignment="1">
      <alignment horizontal="center" vertical="center" wrapText="1"/>
    </xf>
    <xf numFmtId="49" fontId="2" fillId="0" borderId="37" xfId="0" applyNumberFormat="1" applyFont="1" applyBorder="1" applyAlignment="1">
      <alignment horizontal="center" vertical="center"/>
    </xf>
    <xf numFmtId="0" fontId="2" fillId="0" borderId="38" xfId="0" applyFont="1" applyBorder="1" applyAlignment="1">
      <alignment horizontal="left" vertical="center" wrapText="1"/>
    </xf>
    <xf numFmtId="0" fontId="2" fillId="0" borderId="17" xfId="0" applyFont="1" applyBorder="1" applyAlignment="1">
      <alignment vertical="center"/>
    </xf>
    <xf numFmtId="0" fontId="2" fillId="0" borderId="17" xfId="0" applyFont="1" applyBorder="1" applyAlignment="1">
      <alignment horizontal="left" vertical="center" wrapText="1"/>
    </xf>
    <xf numFmtId="0" fontId="3" fillId="0" borderId="29" xfId="0" applyFont="1" applyBorder="1" applyAlignment="1">
      <alignment vertical="center"/>
    </xf>
    <xf numFmtId="164" fontId="2" fillId="0" borderId="40" xfId="0" applyNumberFormat="1" applyFont="1" applyBorder="1" applyAlignment="1">
      <alignment horizontal="right" vertical="center" wrapText="1"/>
    </xf>
    <xf numFmtId="0" fontId="2" fillId="0" borderId="17" xfId="0" applyFont="1" applyBorder="1" applyAlignment="1">
      <alignment wrapText="1"/>
    </xf>
    <xf numFmtId="43" fontId="2" fillId="0" borderId="0" xfId="0" applyNumberFormat="1" applyFont="1" applyAlignment="1">
      <alignment vertical="center"/>
    </xf>
    <xf numFmtId="165" fontId="28" fillId="0" borderId="0" xfId="0" applyNumberFormat="1" applyFont="1" applyAlignment="1">
      <alignment horizontal="right" vertical="center"/>
    </xf>
    <xf numFmtId="165" fontId="30" fillId="0" borderId="27" xfId="0" applyNumberFormat="1" applyFont="1" applyBorder="1" applyAlignment="1">
      <alignment horizontal="centerContinuous" vertical="center" wrapText="1"/>
    </xf>
    <xf numFmtId="165" fontId="30" fillId="0" borderId="24" xfId="0" applyNumberFormat="1" applyFont="1" applyBorder="1" applyAlignment="1">
      <alignment horizontal="centerContinuous" vertical="center" wrapText="1"/>
    </xf>
    <xf numFmtId="165" fontId="30" fillId="0" borderId="15" xfId="0" applyNumberFormat="1" applyFont="1" applyBorder="1" applyAlignment="1">
      <alignment horizontal="centerContinuous" vertical="center" wrapText="1"/>
    </xf>
    <xf numFmtId="165" fontId="30" fillId="0" borderId="27" xfId="0" applyNumberFormat="1" applyFont="1" applyBorder="1" applyAlignment="1">
      <alignment horizontal="center" vertical="center" wrapText="1"/>
    </xf>
    <xf numFmtId="165" fontId="30" fillId="0" borderId="24" xfId="0" applyNumberFormat="1" applyFont="1" applyBorder="1" applyAlignment="1">
      <alignment horizontal="center" vertical="center" wrapText="1"/>
    </xf>
    <xf numFmtId="165" fontId="30" fillId="0" borderId="15" xfId="0" applyNumberFormat="1" applyFont="1" applyBorder="1" applyAlignment="1">
      <alignment horizontal="center" vertical="center" wrapText="1"/>
    </xf>
    <xf numFmtId="165" fontId="31" fillId="0" borderId="0" xfId="0" applyNumberFormat="1" applyFont="1" applyAlignment="1">
      <alignment horizontal="center" vertical="center" wrapText="1"/>
    </xf>
    <xf numFmtId="165" fontId="32" fillId="0" borderId="35" xfId="0" applyNumberFormat="1" applyFont="1" applyBorder="1" applyAlignment="1">
      <alignment horizontal="center" vertical="center" wrapText="1"/>
    </xf>
    <xf numFmtId="165" fontId="32" fillId="0" borderId="27" xfId="0" applyNumberFormat="1" applyFont="1" applyBorder="1" applyAlignment="1">
      <alignment horizontal="center" vertical="center" wrapText="1"/>
    </xf>
    <xf numFmtId="165" fontId="32" fillId="0" borderId="24" xfId="0" applyNumberFormat="1" applyFont="1" applyBorder="1" applyAlignment="1">
      <alignment horizontal="center" vertical="center" wrapText="1"/>
    </xf>
    <xf numFmtId="165" fontId="32" fillId="0" borderId="15" xfId="0" applyNumberFormat="1" applyFont="1" applyBorder="1" applyAlignment="1">
      <alignment horizontal="center" vertical="center" wrapText="1"/>
    </xf>
    <xf numFmtId="165" fontId="32" fillId="0" borderId="0" xfId="0" applyNumberFormat="1" applyFont="1" applyAlignment="1">
      <alignment horizontal="center" vertical="center" wrapText="1"/>
    </xf>
    <xf numFmtId="165" fontId="33" fillId="0" borderId="37" xfId="0" applyNumberFormat="1" applyFont="1" applyBorder="1" applyAlignment="1">
      <alignment horizontal="left" vertical="center" wrapText="1" indent="1"/>
    </xf>
    <xf numFmtId="165" fontId="33" fillId="0" borderId="10" xfId="0" applyNumberFormat="1" applyFont="1" applyBorder="1" applyAlignment="1">
      <alignment horizontal="left" vertical="center" wrapText="1" indent="1"/>
    </xf>
    <xf numFmtId="165" fontId="33" fillId="0" borderId="23" xfId="0" applyNumberFormat="1" applyFont="1" applyBorder="1" applyAlignment="1">
      <alignment horizontal="left" vertical="center" wrapText="1" indent="1"/>
    </xf>
    <xf numFmtId="165" fontId="33" fillId="0" borderId="10" xfId="0" applyNumberFormat="1" applyFont="1" applyBorder="1" applyAlignment="1" applyProtection="1">
      <alignment horizontal="left" vertical="center" wrapText="1" indent="1"/>
      <protection locked="0"/>
    </xf>
    <xf numFmtId="165" fontId="33" fillId="0" borderId="44" xfId="0" applyNumberFormat="1" applyFont="1" applyBorder="1" applyAlignment="1" applyProtection="1">
      <alignment horizontal="left" vertical="center" wrapText="1" indent="1"/>
      <protection locked="0"/>
    </xf>
    <xf numFmtId="165" fontId="35" fillId="0" borderId="35" xfId="0" applyNumberFormat="1" applyFont="1" applyBorder="1" applyAlignment="1">
      <alignment horizontal="left" vertical="center" wrapText="1" indent="1"/>
    </xf>
    <xf numFmtId="165" fontId="32" fillId="0" borderId="27" xfId="0" applyNumberFormat="1" applyFont="1" applyBorder="1" applyAlignment="1">
      <alignment horizontal="left" vertical="center" wrapText="1" indent="1"/>
    </xf>
    <xf numFmtId="165" fontId="36" fillId="0" borderId="39" xfId="0" applyNumberFormat="1" applyFont="1" applyBorder="1" applyAlignment="1">
      <alignment horizontal="left" vertical="center" wrapText="1" indent="1"/>
    </xf>
    <xf numFmtId="165" fontId="34" fillId="0" borderId="46" xfId="0" applyNumberFormat="1" applyFont="1" applyBorder="1" applyAlignment="1">
      <alignment horizontal="left" vertical="center" wrapText="1" indent="1"/>
    </xf>
    <xf numFmtId="165" fontId="34" fillId="0" borderId="10" xfId="0" applyNumberFormat="1" applyFont="1" applyBorder="1" applyAlignment="1">
      <alignment horizontal="left" vertical="center" wrapText="1" indent="1"/>
    </xf>
    <xf numFmtId="165" fontId="36" fillId="0" borderId="40" xfId="0" applyNumberFormat="1" applyFont="1" applyBorder="1" applyAlignment="1">
      <alignment horizontal="left" vertical="center" wrapText="1" indent="1"/>
    </xf>
    <xf numFmtId="165" fontId="34" fillId="0" borderId="11" xfId="0" applyNumberFormat="1" applyFont="1" applyBorder="1" applyAlignment="1" applyProtection="1">
      <alignment horizontal="right" vertical="center" wrapText="1" indent="1"/>
      <protection locked="0"/>
    </xf>
    <xf numFmtId="165" fontId="34" fillId="0" borderId="12" xfId="0" applyNumberFormat="1" applyFont="1" applyBorder="1" applyAlignment="1" applyProtection="1">
      <alignment horizontal="right" vertical="center" wrapText="1" indent="1"/>
      <protection locked="0"/>
    </xf>
    <xf numFmtId="165" fontId="29" fillId="0" borderId="27" xfId="0" applyNumberFormat="1" applyFont="1" applyBorder="1" applyAlignment="1">
      <alignment horizontal="left" vertical="center" wrapText="1" indent="1"/>
    </xf>
    <xf numFmtId="165" fontId="35" fillId="0" borderId="27" xfId="0" applyNumberFormat="1" applyFont="1" applyBorder="1" applyAlignment="1">
      <alignment horizontal="left" vertical="center" wrapText="1" indent="1"/>
    </xf>
    <xf numFmtId="165" fontId="33" fillId="0" borderId="10" xfId="0" quotePrefix="1" applyNumberFormat="1" applyFont="1" applyBorder="1" applyAlignment="1">
      <alignment horizontal="left" vertical="center" wrapText="1" indent="6"/>
    </xf>
    <xf numFmtId="165" fontId="34" fillId="0" borderId="10" xfId="0" quotePrefix="1" applyNumberFormat="1" applyFont="1" applyBorder="1" applyAlignment="1">
      <alignment horizontal="left" vertical="center" wrapText="1" indent="6"/>
    </xf>
    <xf numFmtId="165" fontId="33" fillId="0" borderId="10" xfId="0" quotePrefix="1" applyNumberFormat="1" applyFont="1" applyBorder="1" applyAlignment="1">
      <alignment horizontal="left" vertical="center" wrapText="1" indent="3"/>
    </xf>
    <xf numFmtId="165" fontId="33" fillId="0" borderId="46" xfId="0" applyNumberFormat="1" applyFont="1" applyBorder="1" applyAlignment="1">
      <alignment horizontal="left" vertical="center" wrapText="1" indent="1"/>
    </xf>
    <xf numFmtId="165" fontId="36" fillId="0" borderId="49" xfId="0" applyNumberFormat="1" applyFont="1" applyBorder="1" applyAlignment="1">
      <alignment horizontal="left" vertical="center" wrapText="1" indent="1"/>
    </xf>
    <xf numFmtId="165" fontId="37" fillId="0" borderId="46" xfId="0" applyNumberFormat="1" applyFont="1" applyBorder="1" applyAlignment="1">
      <alignment horizontal="left" vertical="center" wrapText="1" indent="1"/>
    </xf>
    <xf numFmtId="165" fontId="34" fillId="0" borderId="10" xfId="0" applyNumberFormat="1" applyFont="1" applyBorder="1" applyAlignment="1">
      <alignment horizontal="left" vertical="center" wrapText="1" indent="2"/>
    </xf>
    <xf numFmtId="165" fontId="34" fillId="0" borderId="11" xfId="0" applyNumberFormat="1" applyFont="1" applyBorder="1" applyAlignment="1">
      <alignment horizontal="left" vertical="center" wrapText="1" indent="2"/>
    </xf>
    <xf numFmtId="165" fontId="37" fillId="0" borderId="11" xfId="0" applyNumberFormat="1" applyFont="1" applyBorder="1" applyAlignment="1">
      <alignment horizontal="left" vertical="center" wrapText="1" indent="1"/>
    </xf>
    <xf numFmtId="165" fontId="34" fillId="0" borderId="37" xfId="0" applyNumberFormat="1" applyFont="1" applyBorder="1" applyAlignment="1">
      <alignment horizontal="left" vertical="center" wrapText="1" indent="1"/>
    </xf>
    <xf numFmtId="165" fontId="34" fillId="0" borderId="37" xfId="0" applyNumberFormat="1" applyFont="1" applyBorder="1" applyAlignment="1" applyProtection="1">
      <alignment horizontal="left" vertical="center" wrapText="1" indent="1"/>
      <protection locked="0"/>
    </xf>
    <xf numFmtId="165" fontId="33" fillId="0" borderId="37" xfId="0" applyNumberFormat="1" applyFont="1" applyBorder="1" applyAlignment="1" applyProtection="1">
      <alignment horizontal="left" vertical="center" wrapText="1" indent="1"/>
      <protection locked="0"/>
    </xf>
    <xf numFmtId="165" fontId="33" fillId="0" borderId="37" xfId="0" applyNumberFormat="1" applyFont="1" applyBorder="1" applyAlignment="1">
      <alignment horizontal="left" vertical="center" wrapText="1" indent="2"/>
    </xf>
    <xf numFmtId="165" fontId="33" fillId="0" borderId="44" xfId="0" applyNumberFormat="1" applyFont="1" applyBorder="1" applyAlignment="1">
      <alignment horizontal="left" vertical="center" wrapText="1" indent="2"/>
    </xf>
    <xf numFmtId="3" fontId="2" fillId="24" borderId="20" xfId="0" applyNumberFormat="1" applyFont="1" applyFill="1" applyBorder="1" applyAlignment="1">
      <alignment horizontal="center" vertical="center"/>
    </xf>
    <xf numFmtId="3" fontId="2" fillId="24" borderId="18" xfId="0" applyNumberFormat="1" applyFont="1" applyFill="1" applyBorder="1" applyAlignment="1">
      <alignment horizontal="center" vertical="center" wrapText="1"/>
    </xf>
    <xf numFmtId="3" fontId="2" fillId="24" borderId="15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3" fontId="2" fillId="0" borderId="0" xfId="0" applyNumberFormat="1" applyFont="1" applyAlignment="1">
      <alignment vertical="center"/>
    </xf>
    <xf numFmtId="0" fontId="41" fillId="0" borderId="0" xfId="0" applyFont="1"/>
    <xf numFmtId="0" fontId="42" fillId="0" borderId="0" xfId="0" applyFont="1"/>
    <xf numFmtId="0" fontId="0" fillId="0" borderId="0" xfId="0" applyAlignment="1">
      <alignment horizontal="center" vertical="center"/>
    </xf>
    <xf numFmtId="0" fontId="43" fillId="0" borderId="1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39" fillId="0" borderId="11" xfId="0" applyFont="1" applyBorder="1" applyAlignment="1">
      <alignment horizontal="center" vertical="top" wrapText="1"/>
    </xf>
    <xf numFmtId="0" fontId="39" fillId="0" borderId="11" xfId="0" applyFont="1" applyBorder="1" applyAlignment="1">
      <alignment horizontal="left" vertical="top" wrapText="1"/>
    </xf>
    <xf numFmtId="3" fontId="39" fillId="0" borderId="11" xfId="0" applyNumberFormat="1" applyFont="1" applyBorder="1" applyAlignment="1">
      <alignment horizontal="right" vertical="top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top"/>
    </xf>
    <xf numFmtId="0" fontId="43" fillId="0" borderId="11" xfId="0" applyFont="1" applyBorder="1" applyAlignment="1">
      <alignment horizontal="center" vertical="top" wrapText="1"/>
    </xf>
    <xf numFmtId="0" fontId="0" fillId="0" borderId="11" xfId="0" applyBorder="1"/>
    <xf numFmtId="0" fontId="42" fillId="0" borderId="11" xfId="0" applyFont="1" applyBorder="1"/>
    <xf numFmtId="3" fontId="38" fillId="24" borderId="11" xfId="0" applyNumberFormat="1" applyFont="1" applyFill="1" applyBorder="1" applyAlignment="1">
      <alignment horizontal="center" vertical="center" wrapText="1"/>
    </xf>
    <xf numFmtId="3" fontId="41" fillId="28" borderId="11" xfId="0" applyNumberFormat="1" applyFont="1" applyFill="1" applyBorder="1" applyAlignment="1">
      <alignment horizontal="right"/>
    </xf>
    <xf numFmtId="3" fontId="45" fillId="28" borderId="11" xfId="0" applyNumberFormat="1" applyFont="1" applyFill="1" applyBorder="1" applyAlignment="1">
      <alignment horizontal="right"/>
    </xf>
    <xf numFmtId="0" fontId="45" fillId="0" borderId="0" xfId="0" applyFont="1"/>
    <xf numFmtId="0" fontId="42" fillId="0" borderId="11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165" fontId="42" fillId="0" borderId="0" xfId="0" applyNumberFormat="1" applyFont="1" applyAlignment="1">
      <alignment vertical="center" wrapText="1"/>
    </xf>
    <xf numFmtId="165" fontId="42" fillId="0" borderId="0" xfId="0" applyNumberFormat="1" applyFont="1" applyAlignment="1">
      <alignment horizontal="center" vertical="center" wrapText="1"/>
    </xf>
    <xf numFmtId="165" fontId="42" fillId="0" borderId="49" xfId="0" applyNumberFormat="1" applyFont="1" applyBorder="1" applyAlignment="1">
      <alignment horizontal="left" vertical="center" wrapText="1" indent="1"/>
    </xf>
    <xf numFmtId="165" fontId="42" fillId="0" borderId="40" xfId="0" applyNumberFormat="1" applyFont="1" applyBorder="1" applyAlignment="1">
      <alignment horizontal="left" vertical="center" wrapText="1" indent="1"/>
    </xf>
    <xf numFmtId="3" fontId="46" fillId="0" borderId="0" xfId="0" applyNumberFormat="1" applyFont="1"/>
    <xf numFmtId="3" fontId="26" fillId="26" borderId="11" xfId="0" applyNumberFormat="1" applyFont="1" applyFill="1" applyBorder="1" applyAlignment="1">
      <alignment horizontal="right" vertical="top" wrapText="1"/>
    </xf>
    <xf numFmtId="3" fontId="26" fillId="24" borderId="11" xfId="0" applyNumberFormat="1" applyFont="1" applyFill="1" applyBorder="1" applyAlignment="1">
      <alignment horizontal="right" vertical="center" wrapText="1"/>
    </xf>
    <xf numFmtId="3" fontId="26" fillId="24" borderId="11" xfId="0" applyNumberFormat="1" applyFont="1" applyFill="1" applyBorder="1" applyAlignment="1">
      <alignment horizontal="right" vertical="top" wrapText="1"/>
    </xf>
    <xf numFmtId="3" fontId="26" fillId="27" borderId="11" xfId="0" applyNumberFormat="1" applyFont="1" applyFill="1" applyBorder="1" applyAlignment="1">
      <alignment horizontal="right" vertical="center" wrapText="1"/>
    </xf>
    <xf numFmtId="0" fontId="40" fillId="0" borderId="11" xfId="0" applyFont="1" applyBorder="1" applyAlignment="1">
      <alignment horizontal="left" vertical="center" wrapText="1"/>
    </xf>
    <xf numFmtId="0" fontId="46" fillId="0" borderId="0" xfId="0" applyFont="1"/>
    <xf numFmtId="165" fontId="0" fillId="0" borderId="0" xfId="0" applyNumberFormat="1" applyAlignment="1">
      <alignment vertical="center" wrapText="1"/>
    </xf>
    <xf numFmtId="0" fontId="47" fillId="0" borderId="0" xfId="0" applyFont="1" applyAlignment="1">
      <alignment horizontal="center" vertical="center"/>
    </xf>
    <xf numFmtId="3" fontId="41" fillId="0" borderId="0" xfId="0" applyNumberFormat="1" applyFont="1" applyAlignment="1">
      <alignment vertical="center"/>
    </xf>
    <xf numFmtId="3" fontId="41" fillId="0" borderId="0" xfId="0" applyNumberFormat="1" applyFont="1"/>
    <xf numFmtId="0" fontId="39" fillId="0" borderId="11" xfId="0" applyFont="1" applyBorder="1" applyAlignment="1">
      <alignment horizontal="left" vertical="center"/>
    </xf>
    <xf numFmtId="0" fontId="26" fillId="24" borderId="11" xfId="0" applyFont="1" applyFill="1" applyBorder="1" applyAlignment="1">
      <alignment horizontal="left" vertical="top" wrapText="1"/>
    </xf>
    <xf numFmtId="0" fontId="26" fillId="29" borderId="14" xfId="0" applyFont="1" applyFill="1" applyBorder="1" applyAlignment="1">
      <alignment horizontal="left" vertical="center" wrapText="1"/>
    </xf>
    <xf numFmtId="0" fontId="41" fillId="28" borderId="11" xfId="0" applyFont="1" applyFill="1" applyBorder="1" applyAlignment="1">
      <alignment horizontal="left"/>
    </xf>
    <xf numFmtId="0" fontId="0" fillId="0" borderId="0" xfId="0" applyFont="1"/>
    <xf numFmtId="3" fontId="39" fillId="24" borderId="11" xfId="0" applyNumberFormat="1" applyFont="1" applyFill="1" applyBorder="1" applyAlignment="1">
      <alignment horizontal="center" vertical="center" wrapText="1"/>
    </xf>
    <xf numFmtId="0" fontId="39" fillId="0" borderId="11" xfId="0" applyFont="1" applyBorder="1" applyAlignment="1">
      <alignment horizontal="right" vertical="top" wrapText="1"/>
    </xf>
    <xf numFmtId="0" fontId="26" fillId="26" borderId="11" xfId="0" applyFont="1" applyFill="1" applyBorder="1" applyAlignment="1">
      <alignment horizontal="left" vertical="top" wrapText="1"/>
    </xf>
    <xf numFmtId="0" fontId="39" fillId="0" borderId="11" xfId="0" applyFont="1" applyBorder="1" applyAlignment="1">
      <alignment horizontal="left" vertical="center" wrapText="1"/>
    </xf>
    <xf numFmtId="0" fontId="39" fillId="0" borderId="11" xfId="0" applyFont="1" applyBorder="1" applyAlignment="1">
      <alignment horizontal="right" vertical="center"/>
    </xf>
    <xf numFmtId="0" fontId="26" fillId="24" borderId="11" xfId="0" applyFont="1" applyFill="1" applyBorder="1" applyAlignment="1">
      <alignment horizontal="left" vertical="center" wrapText="1"/>
    </xf>
    <xf numFmtId="0" fontId="26" fillId="26" borderId="11" xfId="0" applyFont="1" applyFill="1" applyBorder="1" applyAlignment="1">
      <alignment horizontal="right" vertical="top" wrapText="1"/>
    </xf>
    <xf numFmtId="0" fontId="26" fillId="27" borderId="11" xfId="0" applyFont="1" applyFill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 wrapText="1"/>
    </xf>
    <xf numFmtId="3" fontId="0" fillId="0" borderId="0" xfId="0" applyNumberFormat="1" applyFont="1"/>
    <xf numFmtId="0" fontId="26" fillId="24" borderId="11" xfId="0" applyFont="1" applyFill="1" applyBorder="1" applyAlignment="1">
      <alignment horizontal="right" vertical="center" wrapText="1"/>
    </xf>
    <xf numFmtId="0" fontId="26" fillId="29" borderId="14" xfId="0" applyFont="1" applyFill="1" applyBorder="1" applyAlignment="1">
      <alignment horizontal="right" vertical="center" wrapText="1"/>
    </xf>
    <xf numFmtId="0" fontId="26" fillId="27" borderId="56" xfId="0" applyFont="1" applyFill="1" applyBorder="1" applyAlignment="1">
      <alignment horizontal="left" vertical="center" wrapText="1"/>
    </xf>
    <xf numFmtId="3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11" xfId="0" applyFont="1" applyBorder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0" fillId="0" borderId="11" xfId="0" applyFont="1" applyBorder="1" applyAlignment="1">
      <alignment horizontal="center" vertical="top"/>
    </xf>
    <xf numFmtId="0" fontId="0" fillId="0" borderId="11" xfId="0" applyFont="1" applyBorder="1"/>
    <xf numFmtId="0" fontId="2" fillId="0" borderId="46" xfId="0" applyFont="1" applyFill="1" applyBorder="1" applyAlignment="1">
      <alignment horizontal="center" vertical="top"/>
    </xf>
    <xf numFmtId="0" fontId="2" fillId="0" borderId="0" xfId="0" applyFont="1" applyFill="1" applyAlignment="1">
      <alignment vertical="center"/>
    </xf>
    <xf numFmtId="0" fontId="39" fillId="24" borderId="17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top"/>
    </xf>
    <xf numFmtId="0" fontId="3" fillId="0" borderId="14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top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left" vertical="center"/>
    </xf>
    <xf numFmtId="0" fontId="3" fillId="0" borderId="44" xfId="0" applyFont="1" applyFill="1" applyBorder="1" applyAlignment="1">
      <alignment horizontal="center" vertical="center"/>
    </xf>
    <xf numFmtId="3" fontId="3" fillId="0" borderId="18" xfId="0" applyNumberFormat="1" applyFont="1" applyFill="1" applyBorder="1" applyAlignment="1">
      <alignment vertical="center"/>
    </xf>
    <xf numFmtId="3" fontId="3" fillId="0" borderId="21" xfId="0" applyNumberFormat="1" applyFont="1" applyFill="1" applyBorder="1" applyAlignment="1">
      <alignment vertical="center"/>
    </xf>
    <xf numFmtId="3" fontId="2" fillId="0" borderId="35" xfId="0" applyNumberFormat="1" applyFont="1" applyFill="1" applyBorder="1" applyAlignment="1">
      <alignment vertical="center" wrapText="1"/>
    </xf>
    <xf numFmtId="3" fontId="3" fillId="0" borderId="35" xfId="0" applyNumberFormat="1" applyFont="1" applyFill="1" applyBorder="1" applyAlignment="1">
      <alignment vertical="center"/>
    </xf>
    <xf numFmtId="3" fontId="3" fillId="0" borderId="5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vertical="center"/>
    </xf>
    <xf numFmtId="165" fontId="46" fillId="0" borderId="0" xfId="0" applyNumberFormat="1" applyFont="1" applyAlignment="1">
      <alignment vertical="center" wrapText="1"/>
    </xf>
    <xf numFmtId="165" fontId="52" fillId="0" borderId="11" xfId="0" applyNumberFormat="1" applyFont="1" applyBorder="1" applyAlignment="1" applyProtection="1">
      <alignment horizontal="right" vertical="center" wrapText="1" indent="1"/>
      <protection locked="0"/>
    </xf>
    <xf numFmtId="165" fontId="52" fillId="0" borderId="18" xfId="0" applyNumberFormat="1" applyFont="1" applyBorder="1" applyAlignment="1" applyProtection="1">
      <alignment horizontal="right" vertical="center" wrapText="1" indent="1"/>
      <protection locked="0"/>
    </xf>
    <xf numFmtId="165" fontId="34" fillId="0" borderId="45" xfId="0" applyNumberFormat="1" applyFont="1" applyBorder="1" applyAlignment="1" applyProtection="1">
      <alignment horizontal="right" vertical="center" wrapText="1" indent="1"/>
      <protection locked="0"/>
    </xf>
    <xf numFmtId="0" fontId="3" fillId="1" borderId="11" xfId="0" applyFont="1" applyFill="1" applyBorder="1" applyAlignment="1">
      <alignment horizontal="left" vertical="center"/>
    </xf>
    <xf numFmtId="3" fontId="3" fillId="1" borderId="12" xfId="0" applyNumberFormat="1" applyFont="1" applyFill="1" applyBorder="1" applyAlignment="1">
      <alignment vertical="center"/>
    </xf>
    <xf numFmtId="41" fontId="2" fillId="1" borderId="11" xfId="0" applyNumberFormat="1" applyFont="1" applyFill="1" applyBorder="1" applyAlignment="1">
      <alignment horizontal="center" vertical="center"/>
    </xf>
    <xf numFmtId="0" fontId="49" fillId="0" borderId="51" xfId="0" applyFont="1" applyBorder="1" applyAlignment="1">
      <alignment vertical="center"/>
    </xf>
    <xf numFmtId="3" fontId="3" fillId="0" borderId="11" xfId="0" applyNumberFormat="1" applyFont="1" applyFill="1" applyBorder="1" applyAlignment="1">
      <alignment horizontal="right" vertic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43" fontId="2" fillId="24" borderId="36" xfId="0" applyNumberFormat="1" applyFont="1" applyFill="1" applyBorder="1" applyAlignment="1">
      <alignment horizontal="center" vertical="center" wrapText="1"/>
    </xf>
    <xf numFmtId="164" fontId="2" fillId="0" borderId="39" xfId="0" applyNumberFormat="1" applyFont="1" applyBorder="1" applyAlignment="1">
      <alignment horizontal="right" vertical="center" wrapText="1"/>
    </xf>
    <xf numFmtId="164" fontId="49" fillId="0" borderId="40" xfId="0" applyNumberFormat="1" applyFont="1" applyBorder="1" applyAlignment="1">
      <alignment horizontal="right" vertical="center" wrapText="1"/>
    </xf>
    <xf numFmtId="0" fontId="48" fillId="0" borderId="40" xfId="0" applyFont="1" applyBorder="1" applyAlignment="1">
      <alignment vertical="center"/>
    </xf>
    <xf numFmtId="164" fontId="49" fillId="0" borderId="41" xfId="0" applyNumberFormat="1" applyFont="1" applyBorder="1" applyAlignment="1">
      <alignment horizontal="right" vertical="center" wrapText="1"/>
    </xf>
    <xf numFmtId="43" fontId="2" fillId="24" borderId="35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26" fillId="26" borderId="14" xfId="0" applyFont="1" applyFill="1" applyBorder="1" applyAlignment="1">
      <alignment horizontal="left" vertical="top" wrapText="1"/>
    </xf>
    <xf numFmtId="0" fontId="26" fillId="24" borderId="14" xfId="0" applyFont="1" applyFill="1" applyBorder="1" applyAlignment="1">
      <alignment horizontal="left" vertical="center" wrapText="1"/>
    </xf>
    <xf numFmtId="0" fontId="26" fillId="27" borderId="14" xfId="0" applyFont="1" applyFill="1" applyBorder="1" applyAlignment="1">
      <alignment horizontal="left" vertical="center" wrapText="1"/>
    </xf>
    <xf numFmtId="0" fontId="45" fillId="28" borderId="14" xfId="0" applyFont="1" applyFill="1" applyBorder="1" applyAlignment="1">
      <alignment horizontal="left"/>
    </xf>
    <xf numFmtId="0" fontId="26" fillId="24" borderId="14" xfId="0" applyFont="1" applyFill="1" applyBorder="1" applyAlignment="1">
      <alignment horizontal="left" vertical="top" wrapText="1"/>
    </xf>
    <xf numFmtId="0" fontId="26" fillId="24" borderId="11" xfId="0" applyFont="1" applyFill="1" applyBorder="1" applyAlignment="1">
      <alignment horizontal="left" vertical="center" wrapText="1"/>
    </xf>
    <xf numFmtId="0" fontId="26" fillId="27" borderId="11" xfId="0" applyFont="1" applyFill="1" applyBorder="1" applyAlignment="1">
      <alignment horizontal="left" vertical="center" wrapText="1"/>
    </xf>
    <xf numFmtId="0" fontId="41" fillId="28" borderId="11" xfId="0" applyFont="1" applyFill="1" applyBorder="1" applyAlignment="1">
      <alignment horizontal="left"/>
    </xf>
    <xf numFmtId="0" fontId="26" fillId="29" borderId="14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26" fillId="27" borderId="56" xfId="0" applyFont="1" applyFill="1" applyBorder="1" applyAlignment="1">
      <alignment horizontal="left" vertical="center" wrapText="1"/>
    </xf>
    <xf numFmtId="3" fontId="39" fillId="0" borderId="11" xfId="0" applyNumberFormat="1" applyFont="1" applyFill="1" applyBorder="1" applyAlignment="1">
      <alignment horizontal="right" vertical="top" wrapText="1"/>
    </xf>
    <xf numFmtId="3" fontId="26" fillId="29" borderId="11" xfId="0" applyNumberFormat="1" applyFont="1" applyFill="1" applyBorder="1" applyAlignment="1">
      <alignment horizontal="right" vertical="center" wrapText="1"/>
    </xf>
    <xf numFmtId="3" fontId="38" fillId="24" borderId="18" xfId="0" applyNumberFormat="1" applyFont="1" applyFill="1" applyBorder="1" applyAlignment="1">
      <alignment horizontal="center" vertical="center" wrapText="1"/>
    </xf>
    <xf numFmtId="0" fontId="38" fillId="24" borderId="18" xfId="0" applyFont="1" applyFill="1" applyBorder="1" applyAlignment="1">
      <alignment vertical="center" wrapText="1"/>
    </xf>
    <xf numFmtId="3" fontId="39" fillId="30" borderId="11" xfId="0" applyNumberFormat="1" applyFont="1" applyFill="1" applyBorder="1" applyAlignment="1">
      <alignment horizontal="right" vertical="top" wrapText="1"/>
    </xf>
    <xf numFmtId="0" fontId="39" fillId="24" borderId="14" xfId="0" applyFont="1" applyFill="1" applyBorder="1" applyAlignment="1">
      <alignment horizontal="center" vertical="center" wrapText="1"/>
    </xf>
    <xf numFmtId="0" fontId="39" fillId="0" borderId="14" xfId="0" applyFont="1" applyBorder="1" applyAlignment="1">
      <alignment horizontal="right" vertical="top" wrapText="1"/>
    </xf>
    <xf numFmtId="0" fontId="39" fillId="0" borderId="14" xfId="0" applyFont="1" applyBorder="1" applyAlignment="1">
      <alignment horizontal="right" vertical="center"/>
    </xf>
    <xf numFmtId="0" fontId="26" fillId="26" borderId="14" xfId="0" applyFont="1" applyFill="1" applyBorder="1" applyAlignment="1">
      <alignment horizontal="right" vertical="top" wrapText="1"/>
    </xf>
    <xf numFmtId="3" fontId="39" fillId="0" borderId="14" xfId="0" applyNumberFormat="1" applyFont="1" applyBorder="1" applyAlignment="1">
      <alignment horizontal="right" vertical="top" wrapText="1"/>
    </xf>
    <xf numFmtId="0" fontId="39" fillId="24" borderId="11" xfId="0" applyFont="1" applyFill="1" applyBorder="1" applyAlignment="1">
      <alignment horizontal="center" vertical="center" wrapText="1"/>
    </xf>
    <xf numFmtId="3" fontId="38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 applyAlignment="1">
      <alignment vertical="center"/>
    </xf>
    <xf numFmtId="3" fontId="26" fillId="29" borderId="14" xfId="0" applyNumberFormat="1" applyFont="1" applyFill="1" applyBorder="1" applyAlignment="1">
      <alignment horizontal="right" vertical="center" wrapText="1"/>
    </xf>
    <xf numFmtId="3" fontId="26" fillId="24" borderId="17" xfId="0" applyNumberFormat="1" applyFont="1" applyFill="1" applyBorder="1" applyAlignment="1">
      <alignment horizontal="right" vertical="center" wrapText="1"/>
    </xf>
    <xf numFmtId="3" fontId="51" fillId="24" borderId="17" xfId="0" applyNumberFormat="1" applyFont="1" applyFill="1" applyBorder="1" applyAlignment="1">
      <alignment horizontal="center" vertical="center" wrapText="1"/>
    </xf>
    <xf numFmtId="3" fontId="51" fillId="24" borderId="11" xfId="0" applyNumberFormat="1" applyFont="1" applyFill="1" applyBorder="1" applyAlignment="1">
      <alignment horizontal="center" vertical="center" wrapText="1"/>
    </xf>
    <xf numFmtId="3" fontId="39" fillId="0" borderId="17" xfId="0" applyNumberFormat="1" applyFont="1" applyBorder="1" applyAlignment="1">
      <alignment horizontal="right" vertical="top" wrapText="1"/>
    </xf>
    <xf numFmtId="3" fontId="26" fillId="29" borderId="30" xfId="0" applyNumberFormat="1" applyFont="1" applyFill="1" applyBorder="1" applyAlignment="1">
      <alignment horizontal="right" vertical="center" wrapText="1"/>
    </xf>
    <xf numFmtId="165" fontId="30" fillId="0" borderId="52" xfId="0" applyNumberFormat="1" applyFont="1" applyBorder="1" applyAlignment="1">
      <alignment horizontal="center" vertical="center" wrapText="1"/>
    </xf>
    <xf numFmtId="165" fontId="32" fillId="0" borderId="52" xfId="0" applyNumberFormat="1" applyFont="1" applyBorder="1" applyAlignment="1">
      <alignment horizontal="center" vertical="center" wrapText="1"/>
    </xf>
    <xf numFmtId="165" fontId="52" fillId="0" borderId="14" xfId="0" applyNumberFormat="1" applyFont="1" applyBorder="1" applyAlignment="1" applyProtection="1">
      <alignment horizontal="right" vertical="center" wrapText="1" indent="1"/>
      <protection locked="0"/>
    </xf>
    <xf numFmtId="165" fontId="52" fillId="0" borderId="55" xfId="0" applyNumberFormat="1" applyFont="1" applyBorder="1" applyAlignment="1" applyProtection="1">
      <alignment horizontal="right" vertical="center" wrapText="1" indent="1"/>
      <protection locked="0"/>
    </xf>
    <xf numFmtId="165" fontId="34" fillId="0" borderId="14" xfId="0" applyNumberFormat="1" applyFont="1" applyBorder="1" applyAlignment="1" applyProtection="1">
      <alignment horizontal="right" vertical="center" wrapText="1" indent="1"/>
      <protection locked="0"/>
    </xf>
    <xf numFmtId="165" fontId="34" fillId="0" borderId="0" xfId="0" applyNumberFormat="1" applyFont="1" applyBorder="1" applyAlignment="1">
      <alignment horizontal="left" vertical="center" wrapText="1" indent="1"/>
    </xf>
    <xf numFmtId="165" fontId="30" fillId="0" borderId="19" xfId="0" applyNumberFormat="1" applyFont="1" applyBorder="1" applyAlignment="1">
      <alignment horizontal="center" vertical="center" wrapText="1"/>
    </xf>
    <xf numFmtId="165" fontId="30" fillId="0" borderId="70" xfId="0" applyNumberFormat="1" applyFont="1" applyBorder="1" applyAlignment="1">
      <alignment horizontal="center" vertical="center" wrapText="1"/>
    </xf>
    <xf numFmtId="165" fontId="30" fillId="0" borderId="46" xfId="0" applyNumberFormat="1" applyFont="1" applyBorder="1" applyAlignment="1">
      <alignment horizontal="center" vertical="center" wrapText="1"/>
    </xf>
    <xf numFmtId="165" fontId="30" fillId="0" borderId="34" xfId="0" applyNumberFormat="1" applyFont="1" applyBorder="1" applyAlignment="1">
      <alignment horizontal="center" vertical="center" wrapText="1"/>
    </xf>
    <xf numFmtId="165" fontId="30" fillId="0" borderId="47" xfId="0" applyNumberFormat="1" applyFont="1" applyBorder="1" applyAlignment="1">
      <alignment horizontal="center" vertical="center" wrapText="1"/>
    </xf>
    <xf numFmtId="165" fontId="34" fillId="0" borderId="18" xfId="0" applyNumberFormat="1" applyFont="1" applyBorder="1" applyAlignment="1" applyProtection="1">
      <alignment horizontal="right" vertical="center" wrapText="1" indent="1"/>
      <protection locked="0"/>
    </xf>
    <xf numFmtId="165" fontId="34" fillId="0" borderId="55" xfId="0" applyNumberFormat="1" applyFont="1" applyBorder="1" applyAlignment="1" applyProtection="1">
      <alignment horizontal="right" vertical="center" wrapText="1" indent="1"/>
      <protection locked="0"/>
    </xf>
    <xf numFmtId="165" fontId="34" fillId="0" borderId="21" xfId="0" applyNumberFormat="1" applyFont="1" applyBorder="1" applyAlignment="1" applyProtection="1">
      <alignment horizontal="right" vertical="center" wrapText="1" indent="1"/>
      <protection locked="0"/>
    </xf>
    <xf numFmtId="165" fontId="3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52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5" fontId="5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5" fontId="52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24" xfId="0" applyNumberFormat="1" applyFont="1" applyFill="1" applyBorder="1" applyAlignment="1">
      <alignment horizontal="right" vertical="center" wrapText="1" indent="1"/>
    </xf>
    <xf numFmtId="165" fontId="37" fillId="0" borderId="11" xfId="0" applyNumberFormat="1" applyFont="1" applyFill="1" applyBorder="1" applyAlignment="1">
      <alignment horizontal="right" vertical="center" wrapText="1" indent="1"/>
    </xf>
    <xf numFmtId="165" fontId="37" fillId="0" borderId="14" xfId="0" applyNumberFormat="1" applyFont="1" applyFill="1" applyBorder="1" applyAlignment="1">
      <alignment horizontal="right" vertical="center" wrapText="1" indent="1"/>
    </xf>
    <xf numFmtId="165" fontId="34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37" fillId="0" borderId="34" xfId="0" applyNumberFormat="1" applyFont="1" applyFill="1" applyBorder="1" applyAlignment="1">
      <alignment horizontal="right" vertical="center" wrapText="1" indent="1"/>
    </xf>
    <xf numFmtId="165" fontId="3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5" fontId="3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5" fontId="35" fillId="0" borderId="24" xfId="0" applyNumberFormat="1" applyFont="1" applyFill="1" applyBorder="1" applyAlignment="1">
      <alignment horizontal="right" vertical="center" wrapText="1" indent="1"/>
    </xf>
    <xf numFmtId="165" fontId="3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53" fillId="0" borderId="71" xfId="0" applyNumberFormat="1" applyFont="1" applyFill="1" applyBorder="1" applyAlignment="1" applyProtection="1">
      <alignment horizontal="right" vertical="center" wrapText="1" indent="1"/>
      <protection locked="0"/>
    </xf>
    <xf numFmtId="165" fontId="53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5" fontId="5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5" fontId="53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5" fontId="53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5" fontId="5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5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53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34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0" xfId="0" applyNumberFormat="1" applyFont="1" applyAlignment="1">
      <alignment vertical="center" wrapText="1"/>
    </xf>
    <xf numFmtId="165" fontId="32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5" fontId="35" fillId="0" borderId="15" xfId="0" applyNumberFormat="1" applyFont="1" applyFill="1" applyBorder="1" applyAlignment="1">
      <alignment horizontal="right" vertical="center" wrapText="1" indent="1"/>
    </xf>
    <xf numFmtId="165" fontId="30" fillId="0" borderId="52" xfId="0" applyNumberFormat="1" applyFont="1" applyBorder="1" applyAlignment="1">
      <alignment horizontal="centerContinuous" vertical="center" wrapText="1"/>
    </xf>
    <xf numFmtId="165" fontId="32" fillId="0" borderId="15" xfId="0" applyNumberFormat="1" applyFont="1" applyFill="1" applyBorder="1" applyAlignment="1">
      <alignment horizontal="right" vertical="center" wrapText="1" indent="1"/>
    </xf>
    <xf numFmtId="165" fontId="30" fillId="0" borderId="42" xfId="0" applyNumberFormat="1" applyFont="1" applyBorder="1" applyAlignment="1">
      <alignment horizontal="centerContinuous" vertical="center" wrapText="1"/>
    </xf>
    <xf numFmtId="165" fontId="30" fillId="0" borderId="53" xfId="0" applyNumberFormat="1" applyFont="1" applyBorder="1" applyAlignment="1">
      <alignment horizontal="centerContinuous" vertical="center" wrapText="1"/>
    </xf>
    <xf numFmtId="165" fontId="30" fillId="0" borderId="48" xfId="0" applyNumberFormat="1" applyFont="1" applyBorder="1" applyAlignment="1">
      <alignment horizontal="centerContinuous" vertical="center" wrapText="1"/>
    </xf>
    <xf numFmtId="0" fontId="2" fillId="0" borderId="53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1" borderId="11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165" fontId="33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5" fontId="37" fillId="0" borderId="16" xfId="0" applyNumberFormat="1" applyFont="1" applyFill="1" applyBorder="1" applyAlignment="1">
      <alignment horizontal="right" vertical="center" wrapText="1" indent="1"/>
    </xf>
    <xf numFmtId="165" fontId="37" fillId="0" borderId="56" xfId="0" applyNumberFormat="1" applyFont="1" applyFill="1" applyBorder="1" applyAlignment="1">
      <alignment horizontal="right" vertical="center" wrapText="1" indent="1"/>
    </xf>
    <xf numFmtId="165" fontId="3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5" fontId="33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3" fontId="2" fillId="24" borderId="53" xfId="0" applyNumberFormat="1" applyFont="1" applyFill="1" applyBorder="1" applyAlignment="1">
      <alignment horizontal="center" vertical="center" wrapText="1"/>
    </xf>
    <xf numFmtId="0" fontId="49" fillId="0" borderId="22" xfId="0" applyFont="1" applyBorder="1" applyAlignment="1">
      <alignment vertical="center"/>
    </xf>
    <xf numFmtId="3" fontId="2" fillId="25" borderId="17" xfId="0" applyNumberFormat="1" applyFont="1" applyFill="1" applyBorder="1" applyAlignment="1">
      <alignment horizontal="right" vertical="center"/>
    </xf>
    <xf numFmtId="3" fontId="3" fillId="0" borderId="17" xfId="0" applyNumberFormat="1" applyFont="1" applyBorder="1" applyAlignment="1">
      <alignment horizontal="right" vertical="center"/>
    </xf>
    <xf numFmtId="3" fontId="2" fillId="1" borderId="17" xfId="0" applyNumberFormat="1" applyFont="1" applyFill="1" applyBorder="1" applyAlignment="1">
      <alignment horizontal="right" vertical="center"/>
    </xf>
    <xf numFmtId="3" fontId="3" fillId="0" borderId="17" xfId="0" applyNumberFormat="1" applyFont="1" applyBorder="1" applyAlignment="1">
      <alignment vertical="center"/>
    </xf>
    <xf numFmtId="3" fontId="2" fillId="24" borderId="17" xfId="0" applyNumberFormat="1" applyFont="1" applyFill="1" applyBorder="1" applyAlignment="1">
      <alignment vertical="center"/>
    </xf>
    <xf numFmtId="3" fontId="2" fillId="1" borderId="17" xfId="0" applyNumberFormat="1" applyFont="1" applyFill="1" applyBorder="1" applyAlignment="1">
      <alignment vertical="center"/>
    </xf>
    <xf numFmtId="3" fontId="2" fillId="24" borderId="62" xfId="0" applyNumberFormat="1" applyFont="1" applyFill="1" applyBorder="1" applyAlignment="1">
      <alignment vertical="center"/>
    </xf>
    <xf numFmtId="3" fontId="2" fillId="24" borderId="65" xfId="0" applyNumberFormat="1" applyFont="1" applyFill="1" applyBorder="1" applyAlignment="1">
      <alignment vertical="center"/>
    </xf>
    <xf numFmtId="3" fontId="3" fillId="1" borderId="17" xfId="0" applyNumberFormat="1" applyFont="1" applyFill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3" fontId="2" fillId="24" borderId="24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vertical="center" wrapText="1"/>
    </xf>
    <xf numFmtId="0" fontId="2" fillId="0" borderId="22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50" fillId="0" borderId="30" xfId="0" applyFont="1" applyBorder="1" applyAlignment="1">
      <alignment vertical="center"/>
    </xf>
    <xf numFmtId="0" fontId="50" fillId="0" borderId="72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72" xfId="0" applyFont="1" applyBorder="1" applyAlignment="1">
      <alignment vertical="center"/>
    </xf>
    <xf numFmtId="3" fontId="3" fillId="0" borderId="12" xfId="0" applyNumberFormat="1" applyFont="1" applyFill="1" applyBorder="1" applyAlignment="1">
      <alignment horizontal="right" vertical="center"/>
    </xf>
    <xf numFmtId="3" fontId="3" fillId="0" borderId="12" xfId="0" applyNumberFormat="1" applyFont="1" applyFill="1" applyBorder="1" applyAlignment="1">
      <alignment vertical="center"/>
    </xf>
    <xf numFmtId="0" fontId="7" fillId="0" borderId="16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3" fontId="3" fillId="0" borderId="0" xfId="0" applyNumberFormat="1" applyFont="1" applyFill="1" applyAlignment="1">
      <alignment vertical="center"/>
    </xf>
    <xf numFmtId="0" fontId="3" fillId="1" borderId="10" xfId="0" applyFont="1" applyFill="1" applyBorder="1" applyAlignment="1">
      <alignment horizontal="left" vertical="center"/>
    </xf>
    <xf numFmtId="0" fontId="2" fillId="1" borderId="10" xfId="0" applyFont="1" applyFill="1" applyBorder="1" applyAlignment="1">
      <alignment horizontal="left" vertical="center" wrapText="1"/>
    </xf>
    <xf numFmtId="3" fontId="3" fillId="0" borderId="17" xfId="0" applyNumberFormat="1" applyFont="1" applyFill="1" applyBorder="1" applyAlignment="1">
      <alignment horizontal="right" vertical="center"/>
    </xf>
    <xf numFmtId="3" fontId="2" fillId="0" borderId="17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3" fontId="2" fillId="24" borderId="65" xfId="0" applyNumberFormat="1" applyFont="1" applyFill="1" applyBorder="1" applyAlignment="1">
      <alignment horizontal="center" vertical="center" wrapText="1"/>
    </xf>
    <xf numFmtId="3" fontId="2" fillId="0" borderId="25" xfId="0" applyNumberFormat="1" applyFont="1" applyBorder="1" applyAlignment="1">
      <alignment vertical="center"/>
    </xf>
    <xf numFmtId="3" fontId="2" fillId="1" borderId="25" xfId="0" applyNumberFormat="1" applyFont="1" applyFill="1" applyBorder="1" applyAlignment="1">
      <alignment vertical="center"/>
    </xf>
    <xf numFmtId="3" fontId="48" fillId="0" borderId="25" xfId="0" applyNumberFormat="1" applyFont="1" applyBorder="1" applyAlignment="1">
      <alignment vertical="center"/>
    </xf>
    <xf numFmtId="3" fontId="3" fillId="0" borderId="25" xfId="0" applyNumberFormat="1" applyFont="1" applyBorder="1" applyAlignment="1">
      <alignment vertical="center"/>
    </xf>
    <xf numFmtId="3" fontId="2" fillId="24" borderId="26" xfId="0" applyNumberFormat="1" applyFont="1" applyFill="1" applyBorder="1" applyAlignment="1">
      <alignment vertical="center"/>
    </xf>
    <xf numFmtId="3" fontId="3" fillId="0" borderId="25" xfId="0" applyNumberFormat="1" applyFont="1" applyBorder="1" applyAlignment="1">
      <alignment horizontal="right" vertical="center"/>
    </xf>
    <xf numFmtId="3" fontId="2" fillId="24" borderId="33" xfId="0" applyNumberFormat="1" applyFont="1" applyFill="1" applyBorder="1" applyAlignment="1">
      <alignment horizontal="right" vertical="center"/>
    </xf>
    <xf numFmtId="3" fontId="2" fillId="24" borderId="62" xfId="0" applyNumberFormat="1" applyFont="1" applyFill="1" applyBorder="1" applyAlignment="1">
      <alignment horizontal="right" vertical="center"/>
    </xf>
    <xf numFmtId="3" fontId="2" fillId="24" borderId="65" xfId="0" applyNumberFormat="1" applyFont="1" applyFill="1" applyBorder="1" applyAlignment="1">
      <alignment horizontal="right" vertical="center"/>
    </xf>
    <xf numFmtId="3" fontId="2" fillId="0" borderId="11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48" fillId="0" borderId="11" xfId="0" applyNumberFormat="1" applyFont="1" applyBorder="1" applyAlignment="1">
      <alignment vertical="center"/>
    </xf>
    <xf numFmtId="3" fontId="48" fillId="0" borderId="12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horizontal="right" vertical="center"/>
    </xf>
    <xf numFmtId="3" fontId="2" fillId="24" borderId="13" xfId="0" applyNumberFormat="1" applyFont="1" applyFill="1" applyBorder="1" applyAlignment="1">
      <alignment horizontal="right" vertical="center"/>
    </xf>
    <xf numFmtId="3" fontId="2" fillId="24" borderId="15" xfId="0" applyNumberFormat="1" applyFont="1" applyFill="1" applyBorder="1" applyAlignment="1">
      <alignment horizontal="right" vertical="center"/>
    </xf>
    <xf numFmtId="0" fontId="2" fillId="0" borderId="69" xfId="0" applyFont="1" applyBorder="1" applyAlignment="1">
      <alignment horizontal="left" vertical="center"/>
    </xf>
    <xf numFmtId="0" fontId="2" fillId="24" borderId="24" xfId="0" applyFont="1" applyFill="1" applyBorder="1" applyAlignment="1">
      <alignment horizontal="center" vertical="center" wrapText="1"/>
    </xf>
    <xf numFmtId="3" fontId="2" fillId="1" borderId="43" xfId="0" applyNumberFormat="1" applyFont="1" applyFill="1" applyBorder="1" applyAlignment="1">
      <alignment vertical="center"/>
    </xf>
    <xf numFmtId="3" fontId="2" fillId="24" borderId="70" xfId="0" applyNumberFormat="1" applyFont="1" applyFill="1" applyBorder="1" applyAlignment="1">
      <alignment vertical="center"/>
    </xf>
    <xf numFmtId="0" fontId="2" fillId="0" borderId="22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3" fontId="2" fillId="0" borderId="43" xfId="0" applyNumberFormat="1" applyFont="1" applyBorder="1" applyAlignment="1">
      <alignment vertical="center"/>
    </xf>
    <xf numFmtId="0" fontId="2" fillId="31" borderId="11" xfId="0" applyFont="1" applyFill="1" applyBorder="1" applyAlignment="1">
      <alignment horizontal="left" vertical="center"/>
    </xf>
    <xf numFmtId="0" fontId="2" fillId="31" borderId="11" xfId="0" applyFont="1" applyFill="1" applyBorder="1" applyAlignment="1">
      <alignment horizontal="center" vertical="center"/>
    </xf>
    <xf numFmtId="3" fontId="2" fillId="31" borderId="11" xfId="0" applyNumberFormat="1" applyFont="1" applyFill="1" applyBorder="1" applyAlignment="1">
      <alignment horizontal="right" vertical="center"/>
    </xf>
    <xf numFmtId="3" fontId="2" fillId="31" borderId="12" xfId="0" applyNumberFormat="1" applyFont="1" applyFill="1" applyBorder="1" applyAlignment="1">
      <alignment horizontal="right" vertical="center"/>
    </xf>
    <xf numFmtId="0" fontId="3" fillId="0" borderId="46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center" vertical="center"/>
    </xf>
    <xf numFmtId="3" fontId="3" fillId="0" borderId="18" xfId="0" applyNumberFormat="1" applyFont="1" applyFill="1" applyBorder="1" applyAlignment="1">
      <alignment horizontal="right" vertical="center"/>
    </xf>
    <xf numFmtId="3" fontId="3" fillId="0" borderId="45" xfId="0" applyNumberFormat="1" applyFont="1" applyFill="1" applyBorder="1" applyAlignment="1">
      <alignment horizontal="right" vertical="center"/>
    </xf>
    <xf numFmtId="0" fontId="2" fillId="32" borderId="21" xfId="0" applyFont="1" applyFill="1" applyBorder="1" applyAlignment="1">
      <alignment horizontal="center" vertical="center"/>
    </xf>
    <xf numFmtId="3" fontId="2" fillId="32" borderId="21" xfId="0" applyNumberFormat="1" applyFont="1" applyFill="1" applyBorder="1" applyAlignment="1">
      <alignment horizontal="right" vertical="center"/>
    </xf>
    <xf numFmtId="3" fontId="2" fillId="32" borderId="13" xfId="0" applyNumberFormat="1" applyFont="1" applyFill="1" applyBorder="1" applyAlignment="1">
      <alignment horizontal="right" vertical="center"/>
    </xf>
    <xf numFmtId="0" fontId="2" fillId="0" borderId="61" xfId="0" applyFont="1" applyFill="1" applyBorder="1" applyAlignment="1">
      <alignment horizontal="center" vertical="top"/>
    </xf>
    <xf numFmtId="0" fontId="2" fillId="0" borderId="73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5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24" borderId="71" xfId="0" applyNumberFormat="1" applyFont="1" applyFill="1" applyBorder="1" applyAlignment="1">
      <alignment horizontal="center" vertical="center"/>
    </xf>
    <xf numFmtId="3" fontId="2" fillId="24" borderId="74" xfId="0" applyNumberFormat="1" applyFont="1" applyFill="1" applyBorder="1" applyAlignment="1">
      <alignment horizontal="center" vertical="center"/>
    </xf>
    <xf numFmtId="3" fontId="2" fillId="24" borderId="11" xfId="0" applyNumberFormat="1" applyFont="1" applyFill="1" applyBorder="1" applyAlignment="1">
      <alignment horizontal="center" vertical="center" wrapText="1"/>
    </xf>
    <xf numFmtId="3" fontId="2" fillId="24" borderId="12" xfId="0" applyNumberFormat="1" applyFont="1" applyFill="1" applyBorder="1" applyAlignment="1">
      <alignment horizontal="center" vertical="center" wrapText="1"/>
    </xf>
    <xf numFmtId="3" fontId="3" fillId="0" borderId="14" xfId="0" applyNumberFormat="1" applyFont="1" applyFill="1" applyBorder="1" applyAlignment="1">
      <alignment vertical="center"/>
    </xf>
    <xf numFmtId="3" fontId="3" fillId="0" borderId="45" xfId="0" applyNumberFormat="1" applyFont="1" applyFill="1" applyBorder="1" applyAlignment="1">
      <alignment vertical="center"/>
    </xf>
    <xf numFmtId="0" fontId="5" fillId="0" borderId="27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65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20" xfId="0" applyFont="1" applyBorder="1" applyAlignment="1">
      <alignment wrapText="1"/>
    </xf>
    <xf numFmtId="0" fontId="4" fillId="0" borderId="20" xfId="0" applyFont="1" applyBorder="1"/>
    <xf numFmtId="0" fontId="4" fillId="0" borderId="73" xfId="0" applyFont="1" applyBorder="1"/>
    <xf numFmtId="0" fontId="4" fillId="0" borderId="57" xfId="0" applyFont="1" applyBorder="1"/>
    <xf numFmtId="0" fontId="5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17" xfId="0" applyFont="1" applyBorder="1"/>
    <xf numFmtId="0" fontId="4" fillId="0" borderId="40" xfId="0" applyFont="1" applyBorder="1"/>
    <xf numFmtId="0" fontId="5" fillId="0" borderId="11" xfId="0" applyFont="1" applyBorder="1" applyAlignment="1">
      <alignment wrapText="1"/>
    </xf>
    <xf numFmtId="0" fontId="5" fillId="0" borderId="11" xfId="0" applyFont="1" applyBorder="1"/>
    <xf numFmtId="0" fontId="5" fillId="0" borderId="46" xfId="0" applyFont="1" applyBorder="1" applyAlignment="1">
      <alignment horizontal="center"/>
    </xf>
    <xf numFmtId="0" fontId="4" fillId="0" borderId="21" xfId="0" applyFont="1" applyBorder="1"/>
    <xf numFmtId="0" fontId="4" fillId="0" borderId="62" xfId="0" applyFont="1" applyBorder="1"/>
    <xf numFmtId="0" fontId="4" fillId="0" borderId="58" xfId="0" applyFont="1" applyBorder="1"/>
    <xf numFmtId="0" fontId="4" fillId="0" borderId="24" xfId="0" applyFont="1" applyBorder="1"/>
    <xf numFmtId="0" fontId="4" fillId="0" borderId="65" xfId="0" applyFont="1" applyBorder="1"/>
    <xf numFmtId="0" fontId="4" fillId="0" borderId="35" xfId="0" applyFont="1" applyBorder="1"/>
    <xf numFmtId="0" fontId="54" fillId="0" borderId="76" xfId="0" applyFont="1" applyBorder="1" applyAlignment="1">
      <alignment horizontal="center" vertical="center"/>
    </xf>
    <xf numFmtId="0" fontId="54" fillId="0" borderId="77" xfId="0" applyFont="1" applyBorder="1" applyAlignment="1">
      <alignment horizontal="center" vertical="center" wrapText="1"/>
    </xf>
    <xf numFmtId="0" fontId="5" fillId="0" borderId="24" xfId="0" applyFont="1" applyBorder="1"/>
    <xf numFmtId="0" fontId="4" fillId="33" borderId="20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33" borderId="11" xfId="0" applyFont="1" applyFill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33" borderId="24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5" fillId="28" borderId="17" xfId="0" applyFont="1" applyFill="1" applyBorder="1" applyAlignment="1">
      <alignment horizontal="left"/>
    </xf>
    <xf numFmtId="0" fontId="45" fillId="28" borderId="30" xfId="0" applyFont="1" applyFill="1" applyBorder="1" applyAlignment="1">
      <alignment horizontal="left"/>
    </xf>
    <xf numFmtId="0" fontId="45" fillId="28" borderId="14" xfId="0" applyFont="1" applyFill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6" xfId="0" applyBorder="1" applyAlignment="1">
      <alignment horizontal="center"/>
    </xf>
    <xf numFmtId="0" fontId="40" fillId="27" borderId="17" xfId="0" applyFont="1" applyFill="1" applyBorder="1" applyAlignment="1">
      <alignment horizontal="left" vertical="center" wrapText="1"/>
    </xf>
    <xf numFmtId="0" fontId="40" fillId="27" borderId="30" xfId="0" applyFont="1" applyFill="1" applyBorder="1" applyAlignment="1">
      <alignment horizontal="left" vertical="center" wrapText="1"/>
    </xf>
    <xf numFmtId="0" fontId="40" fillId="27" borderId="14" xfId="0" applyFont="1" applyFill="1" applyBorder="1" applyAlignment="1">
      <alignment horizontal="left" vertical="center" wrapText="1"/>
    </xf>
    <xf numFmtId="0" fontId="40" fillId="24" borderId="17" xfId="0" applyFont="1" applyFill="1" applyBorder="1" applyAlignment="1">
      <alignment horizontal="left" vertical="center" wrapText="1"/>
    </xf>
    <xf numFmtId="0" fontId="40" fillId="24" borderId="14" xfId="0" applyFont="1" applyFill="1" applyBorder="1" applyAlignment="1">
      <alignment horizontal="left" vertical="center" wrapText="1"/>
    </xf>
    <xf numFmtId="0" fontId="40" fillId="24" borderId="17" xfId="0" applyFont="1" applyFill="1" applyBorder="1" applyAlignment="1">
      <alignment horizontal="left" vertical="top" wrapText="1"/>
    </xf>
    <xf numFmtId="0" fontId="40" fillId="24" borderId="14" xfId="0" applyFont="1" applyFill="1" applyBorder="1" applyAlignment="1">
      <alignment horizontal="left" vertical="top" wrapText="1"/>
    </xf>
    <xf numFmtId="0" fontId="0" fillId="0" borderId="34" xfId="0" applyBorder="1" applyAlignment="1">
      <alignment horizontal="center"/>
    </xf>
    <xf numFmtId="0" fontId="26" fillId="24" borderId="17" xfId="0" applyFont="1" applyFill="1" applyBorder="1" applyAlignment="1">
      <alignment horizontal="left" vertical="top" wrapText="1"/>
    </xf>
    <xf numFmtId="0" fontId="26" fillId="24" borderId="14" xfId="0" applyFont="1" applyFill="1" applyBorder="1" applyAlignment="1">
      <alignment horizontal="left" vertical="top" wrapText="1"/>
    </xf>
    <xf numFmtId="0" fontId="44" fillId="0" borderId="32" xfId="0" applyFont="1" applyBorder="1" applyAlignment="1">
      <alignment horizontal="center" vertical="center"/>
    </xf>
    <xf numFmtId="0" fontId="40" fillId="26" borderId="17" xfId="0" applyFont="1" applyFill="1" applyBorder="1" applyAlignment="1">
      <alignment horizontal="left" vertical="top" wrapText="1"/>
    </xf>
    <xf numFmtId="0" fontId="40" fillId="26" borderId="14" xfId="0" applyFont="1" applyFill="1" applyBorder="1" applyAlignment="1">
      <alignment horizontal="left" vertical="top" wrapText="1"/>
    </xf>
    <xf numFmtId="0" fontId="38" fillId="24" borderId="33" xfId="0" applyFont="1" applyFill="1" applyBorder="1" applyAlignment="1">
      <alignment horizontal="center" vertical="center" wrapText="1"/>
    </xf>
    <xf numFmtId="0" fontId="38" fillId="24" borderId="54" xfId="0" applyFont="1" applyFill="1" applyBorder="1" applyAlignment="1">
      <alignment horizontal="center" vertical="center" wrapText="1"/>
    </xf>
    <xf numFmtId="0" fontId="38" fillId="24" borderId="55" xfId="0" applyFont="1" applyFill="1" applyBorder="1" applyAlignment="1">
      <alignment horizontal="center" vertical="center" wrapText="1"/>
    </xf>
    <xf numFmtId="0" fontId="39" fillId="24" borderId="33" xfId="0" applyFont="1" applyFill="1" applyBorder="1" applyAlignment="1">
      <alignment horizontal="center" vertical="center" wrapText="1"/>
    </xf>
    <xf numFmtId="0" fontId="39" fillId="24" borderId="54" xfId="0" applyFont="1" applyFill="1" applyBorder="1" applyAlignment="1">
      <alignment horizontal="center" vertical="center" wrapText="1"/>
    </xf>
    <xf numFmtId="0" fontId="39" fillId="24" borderId="55" xfId="0" applyFont="1" applyFill="1" applyBorder="1" applyAlignment="1">
      <alignment horizontal="center" vertical="center" wrapText="1"/>
    </xf>
    <xf numFmtId="0" fontId="39" fillId="24" borderId="38" xfId="0" applyFont="1" applyFill="1" applyBorder="1" applyAlignment="1">
      <alignment horizontal="center" vertical="center" wrapText="1"/>
    </xf>
    <xf numFmtId="0" fontId="39" fillId="24" borderId="0" xfId="0" applyFont="1" applyFill="1" applyBorder="1" applyAlignment="1">
      <alignment horizontal="center" vertical="center" wrapText="1"/>
    </xf>
    <xf numFmtId="0" fontId="39" fillId="24" borderId="68" xfId="0" applyFont="1" applyFill="1" applyBorder="1" applyAlignment="1">
      <alignment horizontal="center" vertical="center" wrapText="1"/>
    </xf>
    <xf numFmtId="0" fontId="39" fillId="24" borderId="18" xfId="0" applyFont="1" applyFill="1" applyBorder="1" applyAlignment="1">
      <alignment horizontal="center" vertical="center" wrapText="1"/>
    </xf>
    <xf numFmtId="0" fontId="39" fillId="24" borderId="34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left" vertical="top" wrapText="1"/>
    </xf>
    <xf numFmtId="0" fontId="0" fillId="0" borderId="11" xfId="0" applyFont="1" applyBorder="1" applyAlignment="1">
      <alignment horizontal="center"/>
    </xf>
    <xf numFmtId="0" fontId="41" fillId="28" borderId="11" xfId="0" applyFont="1" applyFill="1" applyBorder="1" applyAlignment="1">
      <alignment horizontal="left"/>
    </xf>
    <xf numFmtId="0" fontId="0" fillId="0" borderId="18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3" fontId="39" fillId="24" borderId="17" xfId="0" applyNumberFormat="1" applyFont="1" applyFill="1" applyBorder="1" applyAlignment="1">
      <alignment horizontal="center" vertical="center" wrapText="1"/>
    </xf>
    <xf numFmtId="3" fontId="39" fillId="24" borderId="30" xfId="0" applyNumberFormat="1" applyFont="1" applyFill="1" applyBorder="1" applyAlignment="1">
      <alignment horizontal="center" vertical="center" wrapText="1"/>
    </xf>
    <xf numFmtId="3" fontId="39" fillId="24" borderId="14" xfId="0" applyNumberFormat="1" applyFont="1" applyFill="1" applyBorder="1" applyAlignment="1">
      <alignment horizontal="center" vertical="center" wrapText="1"/>
    </xf>
    <xf numFmtId="0" fontId="26" fillId="27" borderId="11" xfId="0" applyFont="1" applyFill="1" applyBorder="1" applyAlignment="1">
      <alignment horizontal="left" vertical="center" wrapText="1"/>
    </xf>
    <xf numFmtId="0" fontId="26" fillId="26" borderId="11" xfId="0" applyFont="1" applyFill="1" applyBorder="1" applyAlignment="1">
      <alignment horizontal="left" vertical="top" wrapText="1"/>
    </xf>
    <xf numFmtId="0" fontId="26" fillId="24" borderId="11" xfId="0" applyFont="1" applyFill="1" applyBorder="1" applyAlignment="1">
      <alignment horizontal="left" vertical="center" wrapText="1"/>
    </xf>
    <xf numFmtId="0" fontId="40" fillId="24" borderId="11" xfId="0" applyFont="1" applyFill="1" applyBorder="1" applyAlignment="1">
      <alignment horizontal="left" vertical="center" wrapText="1"/>
    </xf>
    <xf numFmtId="0" fontId="1" fillId="0" borderId="3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40" fillId="27" borderId="25" xfId="0" applyFont="1" applyFill="1" applyBorder="1" applyAlignment="1">
      <alignment horizontal="left" vertical="center" wrapText="1"/>
    </xf>
    <xf numFmtId="0" fontId="40" fillId="27" borderId="32" xfId="0" applyFont="1" applyFill="1" applyBorder="1" applyAlignment="1">
      <alignment horizontal="left" vertical="center" wrapText="1"/>
    </xf>
    <xf numFmtId="0" fontId="40" fillId="27" borderId="56" xfId="0" applyFont="1" applyFill="1" applyBorder="1" applyAlignment="1">
      <alignment horizontal="left" vertical="center" wrapText="1"/>
    </xf>
    <xf numFmtId="0" fontId="40" fillId="27" borderId="11" xfId="0" applyFont="1" applyFill="1" applyBorder="1" applyAlignment="1">
      <alignment horizontal="left" vertical="center" wrapText="1"/>
    </xf>
    <xf numFmtId="0" fontId="26" fillId="29" borderId="17" xfId="0" applyFont="1" applyFill="1" applyBorder="1" applyAlignment="1">
      <alignment horizontal="left" vertical="center" wrapText="1"/>
    </xf>
    <xf numFmtId="0" fontId="26" fillId="29" borderId="14" xfId="0" applyFont="1" applyFill="1" applyBorder="1" applyAlignment="1">
      <alignment horizontal="left" vertical="center" wrapText="1"/>
    </xf>
    <xf numFmtId="0" fontId="42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38" fillId="24" borderId="17" xfId="0" applyFont="1" applyFill="1" applyBorder="1" applyAlignment="1">
      <alignment horizontal="center" vertical="center" wrapText="1"/>
    </xf>
    <xf numFmtId="0" fontId="38" fillId="24" borderId="30" xfId="0" applyFont="1" applyFill="1" applyBorder="1" applyAlignment="1">
      <alignment horizontal="center" vertical="center" wrapText="1"/>
    </xf>
    <xf numFmtId="0" fontId="38" fillId="24" borderId="14" xfId="0" applyFont="1" applyFill="1" applyBorder="1" applyAlignment="1">
      <alignment horizontal="center" vertical="center" wrapText="1"/>
    </xf>
    <xf numFmtId="0" fontId="39" fillId="24" borderId="25" xfId="0" applyFont="1" applyFill="1" applyBorder="1" applyAlignment="1">
      <alignment horizontal="center" vertical="center" wrapText="1"/>
    </xf>
    <xf numFmtId="0" fontId="39" fillId="24" borderId="32" xfId="0" applyFont="1" applyFill="1" applyBorder="1" applyAlignment="1">
      <alignment horizontal="center" vertical="center" wrapText="1"/>
    </xf>
    <xf numFmtId="0" fontId="39" fillId="24" borderId="56" xfId="0" applyFont="1" applyFill="1" applyBorder="1" applyAlignment="1">
      <alignment horizontal="center" vertical="center" wrapText="1"/>
    </xf>
    <xf numFmtId="0" fontId="39" fillId="24" borderId="16" xfId="0" applyFont="1" applyFill="1" applyBorder="1" applyAlignment="1">
      <alignment horizontal="center" vertical="center" wrapText="1"/>
    </xf>
    <xf numFmtId="3" fontId="44" fillId="0" borderId="32" xfId="0" applyNumberFormat="1" applyFont="1" applyBorder="1" applyAlignment="1">
      <alignment horizontal="center" vertical="center"/>
    </xf>
    <xf numFmtId="0" fontId="26" fillId="27" borderId="25" xfId="0" applyFont="1" applyFill="1" applyBorder="1" applyAlignment="1">
      <alignment horizontal="left" vertical="center" wrapText="1"/>
    </xf>
    <xf numFmtId="0" fontId="26" fillId="27" borderId="32" xfId="0" applyFont="1" applyFill="1" applyBorder="1" applyAlignment="1">
      <alignment horizontal="left" vertical="center" wrapText="1"/>
    </xf>
    <xf numFmtId="0" fontId="26" fillId="27" borderId="56" xfId="0" applyFont="1" applyFill="1" applyBorder="1" applyAlignment="1">
      <alignment horizontal="left" vertical="center" wrapText="1"/>
    </xf>
    <xf numFmtId="0" fontId="0" fillId="0" borderId="34" xfId="0" applyFont="1" applyBorder="1" applyAlignment="1">
      <alignment horizontal="center"/>
    </xf>
    <xf numFmtId="165" fontId="29" fillId="0" borderId="36" xfId="0" applyNumberFormat="1" applyFont="1" applyBorder="1" applyAlignment="1">
      <alignment horizontal="center" vertical="center" wrapText="1"/>
    </xf>
    <xf numFmtId="165" fontId="29" fillId="0" borderId="41" xfId="0" applyNumberFormat="1" applyFont="1" applyBorder="1" applyAlignment="1">
      <alignment horizontal="center" vertical="center" wrapText="1"/>
    </xf>
    <xf numFmtId="165" fontId="30" fillId="0" borderId="42" xfId="0" applyNumberFormat="1" applyFont="1" applyBorder="1" applyAlignment="1">
      <alignment horizontal="center" vertical="center" wrapText="1"/>
    </xf>
    <xf numFmtId="165" fontId="30" fillId="0" borderId="53" xfId="0" applyNumberFormat="1" applyFont="1" applyBorder="1" applyAlignment="1">
      <alignment horizontal="center" vertical="center" wrapText="1"/>
    </xf>
    <xf numFmtId="165" fontId="30" fillId="0" borderId="48" xfId="0" applyNumberFormat="1" applyFont="1" applyBorder="1" applyAlignment="1">
      <alignment horizontal="center" vertical="center" wrapText="1"/>
    </xf>
    <xf numFmtId="165" fontId="27" fillId="0" borderId="0" xfId="0" applyNumberFormat="1" applyFont="1" applyAlignment="1">
      <alignment horizontal="center" vertical="center" wrapText="1"/>
    </xf>
    <xf numFmtId="165" fontId="29" fillId="0" borderId="57" xfId="0" applyNumberFormat="1" applyFont="1" applyBorder="1" applyAlignment="1">
      <alignment horizontal="center" vertical="center" wrapText="1"/>
    </xf>
    <xf numFmtId="165" fontId="29" fillId="0" borderId="58" xfId="0" applyNumberFormat="1" applyFont="1" applyBorder="1" applyAlignment="1">
      <alignment horizontal="center" vertical="center" wrapText="1"/>
    </xf>
    <xf numFmtId="0" fontId="2" fillId="24" borderId="59" xfId="0" applyFont="1" applyFill="1" applyBorder="1" applyAlignment="1">
      <alignment horizontal="left" vertical="center"/>
    </xf>
    <xf numFmtId="0" fontId="2" fillId="24" borderId="60" xfId="0" applyFont="1" applyFill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24" borderId="29" xfId="0" applyFont="1" applyFill="1" applyBorder="1" applyAlignment="1">
      <alignment horizontal="left" vertical="center"/>
    </xf>
    <xf numFmtId="0" fontId="2" fillId="24" borderId="14" xfId="0" applyFont="1" applyFill="1" applyBorder="1" applyAlignment="1">
      <alignment horizontal="left" vertical="center"/>
    </xf>
    <xf numFmtId="0" fontId="2" fillId="24" borderId="42" xfId="0" applyFont="1" applyFill="1" applyBorder="1" applyAlignment="1">
      <alignment horizontal="left" vertical="center"/>
    </xf>
    <xf numFmtId="0" fontId="2" fillId="24" borderId="52" xfId="0" applyFont="1" applyFill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2" fillId="24" borderId="42" xfId="0" applyFont="1" applyFill="1" applyBorder="1" applyAlignment="1">
      <alignment horizontal="center" vertical="center" wrapText="1"/>
    </xf>
    <xf numFmtId="0" fontId="2" fillId="24" borderId="53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2" fillId="0" borderId="44" xfId="0" applyFont="1" applyBorder="1" applyAlignment="1">
      <alignment horizontal="center" vertical="top"/>
    </xf>
    <xf numFmtId="0" fontId="2" fillId="0" borderId="46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1" borderId="11" xfId="0" applyFont="1" applyFill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2" fillId="1" borderId="17" xfId="0" applyFont="1" applyFill="1" applyBorder="1" applyAlignment="1">
      <alignment horizontal="left" vertical="center"/>
    </xf>
    <xf numFmtId="0" fontId="2" fillId="1" borderId="30" xfId="0" applyFont="1" applyFill="1" applyBorder="1" applyAlignment="1">
      <alignment horizontal="left" vertical="center"/>
    </xf>
    <xf numFmtId="0" fontId="2" fillId="1" borderId="14" xfId="0" applyFont="1" applyFill="1" applyBorder="1" applyAlignment="1">
      <alignment horizontal="left" vertical="center"/>
    </xf>
    <xf numFmtId="0" fontId="2" fillId="24" borderId="18" xfId="0" applyFont="1" applyFill="1" applyBorder="1" applyAlignment="1">
      <alignment horizontal="left" vertical="center"/>
    </xf>
    <xf numFmtId="2" fontId="2" fillId="0" borderId="17" xfId="0" applyNumberFormat="1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top"/>
    </xf>
    <xf numFmtId="0" fontId="2" fillId="0" borderId="34" xfId="0" applyFont="1" applyBorder="1" applyAlignment="1">
      <alignment horizontal="center" vertical="top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24" borderId="65" xfId="0" applyFont="1" applyFill="1" applyBorder="1" applyAlignment="1">
      <alignment horizontal="left" vertical="center"/>
    </xf>
    <xf numFmtId="0" fontId="2" fillId="24" borderId="53" xfId="0" applyFont="1" applyFill="1" applyBorder="1" applyAlignment="1">
      <alignment horizontal="left" vertical="center"/>
    </xf>
    <xf numFmtId="0" fontId="2" fillId="31" borderId="17" xfId="0" applyFont="1" applyFill="1" applyBorder="1" applyAlignment="1">
      <alignment horizontal="left" vertical="center"/>
    </xf>
    <xf numFmtId="0" fontId="2" fillId="31" borderId="30" xfId="0" applyFont="1" applyFill="1" applyBorder="1" applyAlignment="1">
      <alignment horizontal="left" vertical="center"/>
    </xf>
    <xf numFmtId="0" fontId="2" fillId="31" borderId="14" xfId="0" applyFont="1" applyFill="1" applyBorder="1" applyAlignment="1">
      <alignment horizontal="left" vertical="center"/>
    </xf>
    <xf numFmtId="0" fontId="2" fillId="32" borderId="62" xfId="0" applyFont="1" applyFill="1" applyBorder="1" applyAlignment="1">
      <alignment horizontal="left" vertical="center"/>
    </xf>
    <xf numFmtId="0" fontId="2" fillId="32" borderId="63" xfId="0" applyFont="1" applyFill="1" applyBorder="1" applyAlignment="1">
      <alignment horizontal="left" vertical="center"/>
    </xf>
    <xf numFmtId="0" fontId="2" fillId="32" borderId="60" xfId="0" applyFont="1" applyFill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top"/>
    </xf>
    <xf numFmtId="0" fontId="2" fillId="0" borderId="61" xfId="0" applyFont="1" applyBorder="1" applyAlignment="1">
      <alignment horizontal="center" vertical="top"/>
    </xf>
    <xf numFmtId="0" fontId="2" fillId="0" borderId="25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24" borderId="62" xfId="0" applyFont="1" applyFill="1" applyBorder="1" applyAlignment="1">
      <alignment horizontal="left" vertical="center"/>
    </xf>
    <xf numFmtId="0" fontId="2" fillId="24" borderId="63" xfId="0" applyFont="1" applyFill="1" applyBorder="1" applyAlignment="1">
      <alignment horizontal="left" vertical="center"/>
    </xf>
    <xf numFmtId="0" fontId="2" fillId="0" borderId="37" xfId="0" applyFont="1" applyBorder="1" applyAlignment="1">
      <alignment horizontal="center" vertical="top"/>
    </xf>
    <xf numFmtId="0" fontId="2" fillId="0" borderId="73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54" fillId="0" borderId="36" xfId="0" applyFont="1" applyBorder="1" applyAlignment="1">
      <alignment horizontal="center" vertical="center" wrapText="1"/>
    </xf>
    <xf numFmtId="0" fontId="54" fillId="0" borderId="78" xfId="0" applyFont="1" applyBorder="1" applyAlignment="1">
      <alignment horizontal="center" vertical="center" wrapText="1"/>
    </xf>
    <xf numFmtId="0" fontId="54" fillId="0" borderId="61" xfId="0" applyFont="1" applyBorder="1" applyAlignment="1">
      <alignment horizontal="center" vertical="center" wrapText="1"/>
    </xf>
    <xf numFmtId="0" fontId="54" fillId="0" borderId="75" xfId="0" applyFont="1" applyBorder="1" applyAlignment="1">
      <alignment horizontal="center" vertical="center" wrapText="1"/>
    </xf>
    <xf numFmtId="0" fontId="54" fillId="0" borderId="71" xfId="0" applyFont="1" applyBorder="1" applyAlignment="1">
      <alignment horizontal="center" vertical="center" wrapText="1"/>
    </xf>
    <xf numFmtId="0" fontId="54" fillId="0" borderId="76" xfId="0" applyFont="1" applyBorder="1" applyAlignment="1">
      <alignment horizontal="center" vertical="center" wrapText="1"/>
    </xf>
    <xf numFmtId="0" fontId="54" fillId="0" borderId="73" xfId="0" applyFont="1" applyBorder="1" applyAlignment="1">
      <alignment horizontal="center" vertical="center"/>
    </xf>
    <xf numFmtId="0" fontId="54" fillId="0" borderId="22" xfId="0" applyFont="1" applyBorder="1" applyAlignment="1">
      <alignment horizontal="center" vertical="center"/>
    </xf>
    <xf numFmtId="0" fontId="54" fillId="0" borderId="51" xfId="0" applyFont="1" applyBorder="1" applyAlignment="1">
      <alignment horizontal="center" vertical="center"/>
    </xf>
    <xf numFmtId="0" fontId="2" fillId="24" borderId="27" xfId="0" applyFont="1" applyFill="1" applyBorder="1" applyAlignment="1">
      <alignment horizontal="center" vertical="center" wrapText="1"/>
    </xf>
    <xf numFmtId="0" fontId="2" fillId="24" borderId="6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24" borderId="61" xfId="0" applyNumberFormat="1" applyFont="1" applyFill="1" applyBorder="1" applyAlignment="1">
      <alignment horizontal="center" vertical="center" wrapText="1"/>
    </xf>
    <xf numFmtId="49" fontId="2" fillId="24" borderId="19" xfId="0" applyNumberFormat="1" applyFont="1" applyFill="1" applyBorder="1" applyAlignment="1">
      <alignment horizontal="center" vertical="center" wrapText="1"/>
    </xf>
    <xf numFmtId="0" fontId="2" fillId="24" borderId="64" xfId="0" applyFont="1" applyFill="1" applyBorder="1" applyAlignment="1">
      <alignment horizontal="center" vertical="center" wrapText="1"/>
    </xf>
    <xf numFmtId="0" fontId="2" fillId="24" borderId="26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2" fillId="24" borderId="66" xfId="0" applyFont="1" applyFill="1" applyBorder="1" applyAlignment="1">
      <alignment horizontal="center" vertical="center" wrapText="1"/>
    </xf>
    <xf numFmtId="0" fontId="2" fillId="24" borderId="67" xfId="0" applyFont="1" applyFill="1" applyBorder="1" applyAlignment="1">
      <alignment horizontal="center" vertical="center" wrapText="1"/>
    </xf>
    <xf numFmtId="0" fontId="2" fillId="24" borderId="20" xfId="0" applyFont="1" applyFill="1" applyBorder="1" applyAlignment="1">
      <alignment horizontal="center" vertical="center" wrapText="1"/>
    </xf>
    <xf numFmtId="0" fontId="2" fillId="24" borderId="44" xfId="0" applyFont="1" applyFill="1" applyBorder="1" applyAlignment="1">
      <alignment horizontal="center" vertical="center" wrapText="1"/>
    </xf>
    <xf numFmtId="0" fontId="2" fillId="24" borderId="55" xfId="0" applyFont="1" applyFill="1" applyBorder="1" applyAlignment="1">
      <alignment horizontal="center" vertical="center" wrapText="1"/>
    </xf>
    <xf numFmtId="0" fontId="2" fillId="24" borderId="1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2" fillId="0" borderId="35" xfId="0" applyFont="1" applyFill="1" applyBorder="1" applyAlignment="1">
      <alignment horizontal="left" vertical="center" wrapText="1"/>
    </xf>
    <xf numFmtId="0" fontId="0" fillId="0" borderId="35" xfId="0" applyBorder="1"/>
    <xf numFmtId="0" fontId="3" fillId="0" borderId="62" xfId="0" applyFont="1" applyFill="1" applyBorder="1" applyAlignment="1">
      <alignment horizontal="left" vertical="center"/>
    </xf>
    <xf numFmtId="0" fontId="3" fillId="0" borderId="60" xfId="0" applyFont="1" applyFill="1" applyBorder="1" applyAlignment="1">
      <alignment horizontal="left" vertical="center"/>
    </xf>
    <xf numFmtId="0" fontId="3" fillId="0" borderId="42" xfId="0" applyFont="1" applyFill="1" applyBorder="1" applyAlignment="1">
      <alignment horizontal="left" vertical="center"/>
    </xf>
    <xf numFmtId="0" fontId="3" fillId="0" borderId="53" xfId="0" applyFont="1" applyFill="1" applyBorder="1" applyAlignment="1">
      <alignment horizontal="left" vertical="center"/>
    </xf>
    <xf numFmtId="0" fontId="3" fillId="0" borderId="48" xfId="0" applyFont="1" applyFill="1" applyBorder="1" applyAlignment="1">
      <alignment horizontal="left" vertical="center"/>
    </xf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5.%20&#233;vi%20k&#246;lt&#233;sgvet&#233;s\Mell&#233;kletek\&#214;sszes%20t&#225;bla%20egyb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ivatali%20Dokumentumok\_K&#214;Z&#214;S%20DOKUMENTUMOK\_P&#201;NZ&#220;GY\2019.%20&#233;v\Ikr&#233;ny%202019.%20test&#252;leti%20anyag\Ikr&#233;ny%202019.%20&#233;vi%20besz&#225;mol&#243;\2019.%20&#233;vi%20z&#225;rsz&#225;mad&#225;s%20mell&#233;klet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Bevételek"/>
      <sheetName val="2. Kiadások"/>
      <sheetName val="3. Mérleg"/>
      <sheetName val="3a Műk.bev.kiad mérleg"/>
      <sheetName val="3b Felhalm.bev.kiad.mérleg"/>
      <sheetName val="4. Maradványkimutatás"/>
      <sheetName val="5. Pénzeszköz átadás"/>
      <sheetName val="6.Felhalmozási k."/>
      <sheetName val="7. létszám"/>
      <sheetName val="8. Adósságk."/>
      <sheetName val="9.VAGYONKIMUTATÁS"/>
    </sheetNames>
    <sheetDataSet>
      <sheetData sheetId="0">
        <row r="32">
          <cell r="D3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indexed="17"/>
    <pageSetUpPr fitToPage="1"/>
  </sheetPr>
  <dimension ref="A1:H46"/>
  <sheetViews>
    <sheetView tabSelected="1" workbookViewId="0">
      <selection activeCell="H20" sqref="H20"/>
    </sheetView>
  </sheetViews>
  <sheetFormatPr defaultRowHeight="12.75" x14ac:dyDescent="0.2"/>
  <cols>
    <col min="1" max="1" width="3.7109375" customWidth="1"/>
    <col min="2" max="2" width="3.140625" customWidth="1"/>
    <col min="3" max="3" width="52.7109375" customWidth="1"/>
    <col min="4" max="4" width="7.5703125" style="222" customWidth="1"/>
    <col min="5" max="8" width="17.7109375" style="146" customWidth="1"/>
  </cols>
  <sheetData>
    <row r="1" spans="1:8" ht="21.75" customHeight="1" x14ac:dyDescent="0.2">
      <c r="A1" s="436" t="s">
        <v>374</v>
      </c>
      <c r="B1" s="436"/>
      <c r="C1" s="436"/>
      <c r="D1" s="436"/>
      <c r="E1" s="436"/>
      <c r="F1" s="436"/>
      <c r="G1" s="436"/>
      <c r="H1" s="436"/>
    </row>
    <row r="2" spans="1:8" ht="28.5" customHeight="1" x14ac:dyDescent="0.2">
      <c r="A2" s="452" t="s">
        <v>84</v>
      </c>
      <c r="B2" s="452"/>
      <c r="C2" s="452"/>
      <c r="D2" s="452"/>
      <c r="E2" s="452"/>
      <c r="F2" s="452"/>
      <c r="G2" s="452"/>
      <c r="H2" s="452"/>
    </row>
    <row r="3" spans="1:8" ht="50.25" customHeight="1" x14ac:dyDescent="0.2">
      <c r="A3" s="455" t="s">
        <v>38</v>
      </c>
      <c r="B3" s="456"/>
      <c r="C3" s="457"/>
      <c r="D3" s="237" t="s">
        <v>261</v>
      </c>
      <c r="E3" s="236" t="s">
        <v>370</v>
      </c>
      <c r="F3" s="136" t="s">
        <v>372</v>
      </c>
      <c r="G3" s="136" t="s">
        <v>373</v>
      </c>
      <c r="H3" s="136" t="s">
        <v>371</v>
      </c>
    </row>
    <row r="4" spans="1:8" ht="17.25" customHeight="1" x14ac:dyDescent="0.2">
      <c r="A4" s="440" t="s">
        <v>39</v>
      </c>
      <c r="B4" s="132"/>
      <c r="C4" s="129" t="s">
        <v>201</v>
      </c>
      <c r="D4" s="129" t="s">
        <v>262</v>
      </c>
      <c r="E4" s="130">
        <v>13739118</v>
      </c>
      <c r="F4" s="234">
        <f>G4-E4</f>
        <v>255095</v>
      </c>
      <c r="G4" s="130">
        <v>13994213</v>
      </c>
      <c r="H4" s="130">
        <v>7399434</v>
      </c>
    </row>
    <row r="5" spans="1:8" ht="25.5" x14ac:dyDescent="0.2">
      <c r="A5" s="449"/>
      <c r="B5" s="132"/>
      <c r="C5" s="129" t="s">
        <v>363</v>
      </c>
      <c r="D5" s="129" t="s">
        <v>263</v>
      </c>
      <c r="E5" s="130">
        <v>0</v>
      </c>
      <c r="F5" s="234">
        <f t="shared" ref="F5:F7" si="0">G5-E5</f>
        <v>0</v>
      </c>
      <c r="G5" s="130">
        <v>0</v>
      </c>
      <c r="H5" s="130">
        <v>0</v>
      </c>
    </row>
    <row r="6" spans="1:8" ht="25.5" x14ac:dyDescent="0.2">
      <c r="A6" s="449"/>
      <c r="B6" s="132"/>
      <c r="C6" s="129" t="s">
        <v>381</v>
      </c>
      <c r="D6" s="129" t="s">
        <v>264</v>
      </c>
      <c r="E6" s="130">
        <v>20543271</v>
      </c>
      <c r="F6" s="234">
        <f t="shared" si="0"/>
        <v>0</v>
      </c>
      <c r="G6" s="130">
        <v>20543271</v>
      </c>
      <c r="H6" s="130">
        <v>10682503</v>
      </c>
    </row>
    <row r="7" spans="1:8" ht="14.25" customHeight="1" x14ac:dyDescent="0.2">
      <c r="A7" s="449"/>
      <c r="B7" s="132"/>
      <c r="C7" s="129" t="s">
        <v>202</v>
      </c>
      <c r="D7" s="129" t="s">
        <v>265</v>
      </c>
      <c r="E7" s="130">
        <v>2405673</v>
      </c>
      <c r="F7" s="234">
        <f t="shared" si="0"/>
        <v>0</v>
      </c>
      <c r="G7" s="130">
        <v>2405673</v>
      </c>
      <c r="H7" s="130">
        <v>1250951</v>
      </c>
    </row>
    <row r="8" spans="1:8" ht="18" customHeight="1" x14ac:dyDescent="0.2">
      <c r="A8" s="449"/>
      <c r="B8" s="453" t="s">
        <v>203</v>
      </c>
      <c r="C8" s="454"/>
      <c r="D8" s="223" t="s">
        <v>266</v>
      </c>
      <c r="E8" s="147">
        <f>SUM(E4:E7)</f>
        <v>36688062</v>
      </c>
      <c r="F8" s="147">
        <f>SUM(F4:F7)</f>
        <v>255095</v>
      </c>
      <c r="G8" s="147">
        <f t="shared" ref="G8:H8" si="1">SUM(G4:G7)</f>
        <v>36943157</v>
      </c>
      <c r="H8" s="147">
        <f t="shared" si="1"/>
        <v>19332888</v>
      </c>
    </row>
    <row r="9" spans="1:8" x14ac:dyDescent="0.2">
      <c r="A9" s="449"/>
      <c r="B9" s="133"/>
      <c r="C9" s="157" t="s">
        <v>326</v>
      </c>
      <c r="D9" s="157" t="s">
        <v>267</v>
      </c>
      <c r="E9" s="130">
        <v>0</v>
      </c>
      <c r="F9" s="130">
        <f>G9-E9</f>
        <v>0</v>
      </c>
      <c r="G9" s="130">
        <v>0</v>
      </c>
      <c r="H9" s="130">
        <v>0</v>
      </c>
    </row>
    <row r="10" spans="1:8" x14ac:dyDescent="0.2">
      <c r="A10" s="449"/>
      <c r="B10" s="133"/>
      <c r="C10" s="126" t="s">
        <v>217</v>
      </c>
      <c r="D10" s="157" t="s">
        <v>267</v>
      </c>
      <c r="E10" s="130">
        <v>6692160</v>
      </c>
      <c r="F10" s="130">
        <f t="shared" ref="F10:F12" si="2">G10-E10</f>
        <v>587500</v>
      </c>
      <c r="G10" s="234">
        <v>7279660</v>
      </c>
      <c r="H10" s="130">
        <v>2228500</v>
      </c>
    </row>
    <row r="11" spans="1:8" x14ac:dyDescent="0.2">
      <c r="A11" s="449"/>
      <c r="B11" s="133"/>
      <c r="C11" s="126" t="s">
        <v>218</v>
      </c>
      <c r="D11" s="157" t="s">
        <v>267</v>
      </c>
      <c r="E11" s="130">
        <v>4400000</v>
      </c>
      <c r="F11" s="130">
        <f t="shared" si="2"/>
        <v>0</v>
      </c>
      <c r="G11" s="234">
        <v>4400000</v>
      </c>
      <c r="H11" s="130">
        <v>1566259</v>
      </c>
    </row>
    <row r="12" spans="1:8" x14ac:dyDescent="0.2">
      <c r="A12" s="449"/>
      <c r="B12" s="133"/>
      <c r="C12" s="126" t="s">
        <v>219</v>
      </c>
      <c r="D12" s="157" t="s">
        <v>267</v>
      </c>
      <c r="E12" s="130">
        <v>793846</v>
      </c>
      <c r="F12" s="130">
        <f t="shared" si="2"/>
        <v>0</v>
      </c>
      <c r="G12" s="234">
        <v>793846</v>
      </c>
      <c r="H12" s="130">
        <v>793846</v>
      </c>
    </row>
    <row r="13" spans="1:8" s="123" customFormat="1" ht="18.75" customHeight="1" x14ac:dyDescent="0.2">
      <c r="A13" s="449"/>
      <c r="B13" s="453" t="s">
        <v>220</v>
      </c>
      <c r="C13" s="454"/>
      <c r="D13" s="223" t="s">
        <v>267</v>
      </c>
      <c r="E13" s="147">
        <f>SUM(E9:E12)</f>
        <v>11886006</v>
      </c>
      <c r="F13" s="147">
        <f t="shared" ref="F13:G13" si="3">SUM(F9:F12)</f>
        <v>587500</v>
      </c>
      <c r="G13" s="147">
        <f t="shared" si="3"/>
        <v>12473506</v>
      </c>
      <c r="H13" s="147">
        <f>SUM(H9:H12)</f>
        <v>4588605</v>
      </c>
    </row>
    <row r="14" spans="1:8" s="127" customFormat="1" ht="22.5" customHeight="1" x14ac:dyDescent="0.2">
      <c r="A14" s="441"/>
      <c r="B14" s="445" t="s">
        <v>221</v>
      </c>
      <c r="C14" s="446"/>
      <c r="D14" s="224" t="s">
        <v>268</v>
      </c>
      <c r="E14" s="148">
        <f>E8+E13</f>
        <v>48574068</v>
      </c>
      <c r="F14" s="148">
        <f t="shared" ref="F14:H14" si="4">F8+F13</f>
        <v>842595</v>
      </c>
      <c r="G14" s="148">
        <f t="shared" si="4"/>
        <v>49416663</v>
      </c>
      <c r="H14" s="148">
        <f t="shared" si="4"/>
        <v>23921493</v>
      </c>
    </row>
    <row r="15" spans="1:8" s="123" customFormat="1" ht="12.75" customHeight="1" x14ac:dyDescent="0.2">
      <c r="A15" s="440" t="s">
        <v>40</v>
      </c>
      <c r="B15" s="453" t="s">
        <v>204</v>
      </c>
      <c r="C15" s="454"/>
      <c r="D15" s="223" t="s">
        <v>269</v>
      </c>
      <c r="E15" s="147">
        <v>5300000</v>
      </c>
      <c r="F15" s="147">
        <f>G15-E15</f>
        <v>0</v>
      </c>
      <c r="G15" s="147">
        <v>5300000</v>
      </c>
      <c r="H15" s="147">
        <v>2820055</v>
      </c>
    </row>
    <row r="16" spans="1:8" x14ac:dyDescent="0.2">
      <c r="A16" s="449"/>
      <c r="B16" s="132" t="s">
        <v>39</v>
      </c>
      <c r="C16" s="129" t="s">
        <v>198</v>
      </c>
      <c r="D16" s="129" t="s">
        <v>270</v>
      </c>
      <c r="E16" s="130">
        <v>30000000</v>
      </c>
      <c r="F16" s="238">
        <f t="shared" ref="F16:F18" si="5">G16-E16</f>
        <v>0</v>
      </c>
      <c r="G16" s="130">
        <v>30000000</v>
      </c>
      <c r="H16" s="130">
        <v>13644483</v>
      </c>
    </row>
    <row r="17" spans="1:8" x14ac:dyDescent="0.2">
      <c r="A17" s="449"/>
      <c r="B17" s="132" t="s">
        <v>40</v>
      </c>
      <c r="C17" s="129" t="s">
        <v>205</v>
      </c>
      <c r="D17" s="129" t="s">
        <v>271</v>
      </c>
      <c r="E17" s="130">
        <v>7000000</v>
      </c>
      <c r="F17" s="238">
        <f t="shared" si="5"/>
        <v>-7000000</v>
      </c>
      <c r="G17" s="130">
        <v>0</v>
      </c>
      <c r="H17" s="130">
        <v>0</v>
      </c>
    </row>
    <row r="18" spans="1:8" x14ac:dyDescent="0.2">
      <c r="A18" s="449"/>
      <c r="B18" s="132" t="s">
        <v>41</v>
      </c>
      <c r="C18" s="129" t="s">
        <v>199</v>
      </c>
      <c r="D18" s="129" t="s">
        <v>272</v>
      </c>
      <c r="E18" s="130">
        <v>0</v>
      </c>
      <c r="F18" s="238">
        <f t="shared" si="5"/>
        <v>0</v>
      </c>
      <c r="G18" s="130">
        <v>0</v>
      </c>
      <c r="H18" s="130">
        <v>0</v>
      </c>
    </row>
    <row r="19" spans="1:8" ht="17.25" customHeight="1" x14ac:dyDescent="0.2">
      <c r="A19" s="449"/>
      <c r="B19" s="453" t="s">
        <v>251</v>
      </c>
      <c r="C19" s="454"/>
      <c r="D19" s="223" t="s">
        <v>273</v>
      </c>
      <c r="E19" s="147">
        <f>SUM(E16:E18)</f>
        <v>37000000</v>
      </c>
      <c r="F19" s="147">
        <f t="shared" ref="F19:H19" si="6">SUM(F16:F18)</f>
        <v>-7000000</v>
      </c>
      <c r="G19" s="147">
        <f t="shared" si="6"/>
        <v>30000000</v>
      </c>
      <c r="H19" s="147">
        <f t="shared" si="6"/>
        <v>13644483</v>
      </c>
    </row>
    <row r="20" spans="1:8" s="123" customFormat="1" ht="18.75" customHeight="1" x14ac:dyDescent="0.2">
      <c r="A20" s="449"/>
      <c r="B20" s="453" t="s">
        <v>200</v>
      </c>
      <c r="C20" s="454"/>
      <c r="D20" s="223" t="s">
        <v>274</v>
      </c>
      <c r="E20" s="147">
        <v>0</v>
      </c>
      <c r="F20" s="147">
        <f>G20-E20</f>
        <v>0</v>
      </c>
      <c r="G20" s="147">
        <v>0</v>
      </c>
      <c r="H20" s="147">
        <v>114279</v>
      </c>
    </row>
    <row r="21" spans="1:8" s="127" customFormat="1" ht="18" customHeight="1" x14ac:dyDescent="0.2">
      <c r="A21" s="441"/>
      <c r="B21" s="445" t="s">
        <v>206</v>
      </c>
      <c r="C21" s="446"/>
      <c r="D21" s="224" t="s">
        <v>275</v>
      </c>
      <c r="E21" s="148">
        <f>E15+E19+E20</f>
        <v>42300000</v>
      </c>
      <c r="F21" s="148">
        <f t="shared" ref="F21:H21" si="7">F15+F19+F20</f>
        <v>-7000000</v>
      </c>
      <c r="G21" s="148">
        <f t="shared" si="7"/>
        <v>35300000</v>
      </c>
      <c r="H21" s="148">
        <f t="shared" si="7"/>
        <v>16578817</v>
      </c>
    </row>
    <row r="22" spans="1:8" x14ac:dyDescent="0.2">
      <c r="A22" s="440" t="s">
        <v>41</v>
      </c>
      <c r="B22" s="134"/>
      <c r="C22" s="129" t="s">
        <v>208</v>
      </c>
      <c r="D22" s="129" t="s">
        <v>276</v>
      </c>
      <c r="E22" s="130">
        <v>16800000</v>
      </c>
      <c r="F22" s="234">
        <f>G22-E22</f>
        <v>0</v>
      </c>
      <c r="G22" s="130">
        <v>16800000</v>
      </c>
      <c r="H22" s="130">
        <v>5324814</v>
      </c>
    </row>
    <row r="23" spans="1:8" x14ac:dyDescent="0.2">
      <c r="A23" s="449"/>
      <c r="B23" s="134"/>
      <c r="C23" s="129" t="s">
        <v>209</v>
      </c>
      <c r="D23" s="129" t="s">
        <v>277</v>
      </c>
      <c r="E23" s="130">
        <v>1500000</v>
      </c>
      <c r="F23" s="234">
        <f t="shared" ref="F23:F29" si="8">G23-E23</f>
        <v>0</v>
      </c>
      <c r="G23" s="130">
        <v>1500000</v>
      </c>
      <c r="H23" s="130">
        <v>887957</v>
      </c>
    </row>
    <row r="24" spans="1:8" x14ac:dyDescent="0.2">
      <c r="A24" s="449"/>
      <c r="B24" s="134"/>
      <c r="C24" s="129" t="s">
        <v>210</v>
      </c>
      <c r="D24" s="129" t="s">
        <v>278</v>
      </c>
      <c r="E24" s="130">
        <v>0</v>
      </c>
      <c r="F24" s="234">
        <f t="shared" si="8"/>
        <v>0</v>
      </c>
      <c r="G24" s="130">
        <v>0</v>
      </c>
      <c r="H24" s="130">
        <v>166330</v>
      </c>
    </row>
    <row r="25" spans="1:8" x14ac:dyDescent="0.2">
      <c r="A25" s="449"/>
      <c r="B25" s="134"/>
      <c r="C25" s="129" t="s">
        <v>211</v>
      </c>
      <c r="D25" s="129" t="s">
        <v>279</v>
      </c>
      <c r="E25" s="130">
        <v>3185361</v>
      </c>
      <c r="F25" s="234">
        <f t="shared" si="8"/>
        <v>0</v>
      </c>
      <c r="G25" s="130">
        <v>3185361</v>
      </c>
      <c r="H25" s="130">
        <v>1366537</v>
      </c>
    </row>
    <row r="26" spans="1:8" x14ac:dyDescent="0.2">
      <c r="A26" s="449"/>
      <c r="B26" s="134"/>
      <c r="C26" s="129" t="s">
        <v>212</v>
      </c>
      <c r="D26" s="129" t="s">
        <v>280</v>
      </c>
      <c r="E26" s="130">
        <v>860047</v>
      </c>
      <c r="F26" s="234">
        <f t="shared" si="8"/>
        <v>0</v>
      </c>
      <c r="G26" s="130">
        <v>860047</v>
      </c>
      <c r="H26" s="130">
        <v>598874</v>
      </c>
    </row>
    <row r="27" spans="1:8" x14ac:dyDescent="0.2">
      <c r="A27" s="449"/>
      <c r="B27" s="134"/>
      <c r="C27" s="129" t="s">
        <v>213</v>
      </c>
      <c r="D27" s="129" t="s">
        <v>281</v>
      </c>
      <c r="E27" s="130">
        <v>180000</v>
      </c>
      <c r="F27" s="234">
        <f t="shared" si="8"/>
        <v>0</v>
      </c>
      <c r="G27" s="130">
        <v>180000</v>
      </c>
      <c r="H27" s="130">
        <v>0</v>
      </c>
    </row>
    <row r="28" spans="1:8" s="124" customFormat="1" x14ac:dyDescent="0.2">
      <c r="A28" s="449"/>
      <c r="B28" s="135"/>
      <c r="C28" s="129" t="s">
        <v>194</v>
      </c>
      <c r="D28" s="129" t="s">
        <v>282</v>
      </c>
      <c r="E28" s="130">
        <v>0</v>
      </c>
      <c r="F28" s="234">
        <f t="shared" si="8"/>
        <v>0</v>
      </c>
      <c r="G28" s="130">
        <v>0</v>
      </c>
      <c r="H28" s="130">
        <v>0</v>
      </c>
    </row>
    <row r="29" spans="1:8" x14ac:dyDescent="0.2">
      <c r="A29" s="449"/>
      <c r="B29" s="134"/>
      <c r="C29" s="129" t="s">
        <v>214</v>
      </c>
      <c r="D29" s="129" t="s">
        <v>283</v>
      </c>
      <c r="E29" s="130">
        <v>0</v>
      </c>
      <c r="F29" s="234">
        <f t="shared" si="8"/>
        <v>0</v>
      </c>
      <c r="G29" s="130">
        <v>0</v>
      </c>
      <c r="H29" s="130">
        <v>44589</v>
      </c>
    </row>
    <row r="30" spans="1:8" ht="12.75" customHeight="1" x14ac:dyDescent="0.2">
      <c r="A30" s="441"/>
      <c r="B30" s="447" t="s">
        <v>207</v>
      </c>
      <c r="C30" s="448"/>
      <c r="D30" s="227" t="s">
        <v>284</v>
      </c>
      <c r="E30" s="149">
        <f>SUM(E22:E29)</f>
        <v>22525408</v>
      </c>
      <c r="F30" s="149">
        <f t="shared" ref="F30:H30" si="9">SUM(F22:F29)</f>
        <v>0</v>
      </c>
      <c r="G30" s="149">
        <f t="shared" si="9"/>
        <v>22525408</v>
      </c>
      <c r="H30" s="149">
        <f t="shared" si="9"/>
        <v>8389101</v>
      </c>
    </row>
    <row r="31" spans="1:8" ht="20.25" customHeight="1" x14ac:dyDescent="0.2">
      <c r="A31" s="440" t="s">
        <v>42</v>
      </c>
      <c r="B31" s="134"/>
      <c r="C31" s="129" t="s">
        <v>215</v>
      </c>
      <c r="D31" s="129" t="s">
        <v>365</v>
      </c>
      <c r="E31" s="130">
        <v>0</v>
      </c>
      <c r="F31" s="234">
        <f>G31-E31</f>
        <v>0</v>
      </c>
      <c r="G31" s="130">
        <v>0</v>
      </c>
      <c r="H31" s="130">
        <v>0</v>
      </c>
    </row>
    <row r="32" spans="1:8" ht="16.5" customHeight="1" x14ac:dyDescent="0.2">
      <c r="A32" s="441"/>
      <c r="B32" s="447" t="s">
        <v>195</v>
      </c>
      <c r="C32" s="448"/>
      <c r="D32" s="227" t="s">
        <v>364</v>
      </c>
      <c r="E32" s="149">
        <f>SUM(E31)</f>
        <v>0</v>
      </c>
      <c r="F32" s="149">
        <f t="shared" ref="F32:H32" si="10">SUM(F31)</f>
        <v>0</v>
      </c>
      <c r="G32" s="149">
        <f t="shared" si="10"/>
        <v>0</v>
      </c>
      <c r="H32" s="149">
        <f t="shared" si="10"/>
        <v>0</v>
      </c>
    </row>
    <row r="33" spans="1:8" ht="25.5" x14ac:dyDescent="0.2">
      <c r="A33" s="440" t="s">
        <v>43</v>
      </c>
      <c r="B33" s="134"/>
      <c r="C33" s="129" t="s">
        <v>216</v>
      </c>
      <c r="D33" s="129" t="s">
        <v>285</v>
      </c>
      <c r="E33" s="130">
        <v>0</v>
      </c>
      <c r="F33" s="234">
        <f>G33-E33</f>
        <v>0</v>
      </c>
      <c r="G33" s="130">
        <v>0</v>
      </c>
      <c r="H33" s="130">
        <v>0</v>
      </c>
    </row>
    <row r="34" spans="1:8" x14ac:dyDescent="0.2">
      <c r="A34" s="449"/>
      <c r="B34" s="134"/>
      <c r="C34" s="129" t="s">
        <v>380</v>
      </c>
      <c r="D34" s="129" t="s">
        <v>286</v>
      </c>
      <c r="E34" s="130">
        <v>0</v>
      </c>
      <c r="F34" s="234">
        <f>G34-E34</f>
        <v>2932591</v>
      </c>
      <c r="G34" s="130">
        <v>2932591</v>
      </c>
      <c r="H34" s="130">
        <v>2932591</v>
      </c>
    </row>
    <row r="35" spans="1:8" ht="12.75" customHeight="1" x14ac:dyDescent="0.2">
      <c r="A35" s="441"/>
      <c r="B35" s="447" t="s">
        <v>196</v>
      </c>
      <c r="C35" s="448"/>
      <c r="D35" s="227" t="s">
        <v>287</v>
      </c>
      <c r="E35" s="149">
        <f>SUM(E33:E34)</f>
        <v>0</v>
      </c>
      <c r="F35" s="149">
        <f t="shared" ref="F35:H35" si="11">SUM(F33:F34)</f>
        <v>2932591</v>
      </c>
      <c r="G35" s="149">
        <f t="shared" si="11"/>
        <v>2932591</v>
      </c>
      <c r="H35" s="149">
        <f t="shared" si="11"/>
        <v>2932591</v>
      </c>
    </row>
    <row r="36" spans="1:8" s="125" customFormat="1" ht="24.75" customHeight="1" x14ac:dyDescent="0.2">
      <c r="A36" s="442" t="s">
        <v>197</v>
      </c>
      <c r="B36" s="443"/>
      <c r="C36" s="444"/>
      <c r="D36" s="225" t="s">
        <v>288</v>
      </c>
      <c r="E36" s="150">
        <f>E14+E21+E30+E32+E35</f>
        <v>113399476</v>
      </c>
      <c r="F36" s="150">
        <f t="shared" ref="F36:H36" si="12">F14+F21+F30+F32+F35</f>
        <v>-3224814</v>
      </c>
      <c r="G36" s="150">
        <f t="shared" si="12"/>
        <v>110174662</v>
      </c>
      <c r="H36" s="150">
        <f t="shared" si="12"/>
        <v>51822002</v>
      </c>
    </row>
    <row r="37" spans="1:8" ht="24" customHeight="1" x14ac:dyDescent="0.2">
      <c r="A37" s="151"/>
      <c r="B37" s="134"/>
      <c r="C37" s="129" t="s">
        <v>256</v>
      </c>
      <c r="D37" s="129" t="s">
        <v>289</v>
      </c>
      <c r="E37" s="130">
        <v>0</v>
      </c>
      <c r="F37" s="234">
        <f>G37-E37</f>
        <v>0</v>
      </c>
      <c r="G37" s="130">
        <v>0</v>
      </c>
      <c r="H37" s="130">
        <v>0</v>
      </c>
    </row>
    <row r="38" spans="1:8" ht="18.75" customHeight="1" x14ac:dyDescent="0.2">
      <c r="A38" s="151"/>
      <c r="B38" s="450" t="s">
        <v>257</v>
      </c>
      <c r="C38" s="451"/>
      <c r="D38" s="227" t="s">
        <v>290</v>
      </c>
      <c r="E38" s="149">
        <f>SUM(E37)</f>
        <v>0</v>
      </c>
      <c r="F38" s="149">
        <f t="shared" ref="F38:H38" si="13">SUM(F37)</f>
        <v>0</v>
      </c>
      <c r="G38" s="149">
        <f t="shared" si="13"/>
        <v>0</v>
      </c>
      <c r="H38" s="149">
        <f t="shared" si="13"/>
        <v>0</v>
      </c>
    </row>
    <row r="39" spans="1:8" ht="17.25" customHeight="1" x14ac:dyDescent="0.2">
      <c r="A39" s="440" t="s">
        <v>49</v>
      </c>
      <c r="B39" s="134"/>
      <c r="C39" s="129" t="s">
        <v>223</v>
      </c>
      <c r="D39" s="129" t="s">
        <v>291</v>
      </c>
      <c r="E39" s="130">
        <v>0</v>
      </c>
      <c r="F39" s="234">
        <f>G39-E39</f>
        <v>0</v>
      </c>
      <c r="G39" s="130">
        <v>0</v>
      </c>
      <c r="H39" s="130">
        <v>0</v>
      </c>
    </row>
    <row r="40" spans="1:8" ht="18.75" customHeight="1" x14ac:dyDescent="0.2">
      <c r="A40" s="441"/>
      <c r="B40" s="447" t="s">
        <v>222</v>
      </c>
      <c r="C40" s="448"/>
      <c r="D40" s="227" t="s">
        <v>366</v>
      </c>
      <c r="E40" s="149">
        <f>SUM(E39)</f>
        <v>0</v>
      </c>
      <c r="F40" s="149">
        <f t="shared" ref="F40:H40" si="14">SUM(F39)</f>
        <v>0</v>
      </c>
      <c r="G40" s="149">
        <f t="shared" si="14"/>
        <v>0</v>
      </c>
      <c r="H40" s="149">
        <f t="shared" si="14"/>
        <v>0</v>
      </c>
    </row>
    <row r="41" spans="1:8" ht="15" customHeight="1" x14ac:dyDescent="0.2">
      <c r="A41" s="440" t="s">
        <v>51</v>
      </c>
      <c r="B41" s="134"/>
      <c r="C41" s="129" t="s">
        <v>252</v>
      </c>
      <c r="D41" s="129" t="s">
        <v>368</v>
      </c>
      <c r="E41" s="234">
        <f>69002595+395035</f>
        <v>69397630</v>
      </c>
      <c r="F41" s="234">
        <f>G41-E41</f>
        <v>0</v>
      </c>
      <c r="G41" s="234">
        <v>69397630</v>
      </c>
      <c r="H41" s="234">
        <v>69397630</v>
      </c>
    </row>
    <row r="42" spans="1:8" ht="17.25" customHeight="1" x14ac:dyDescent="0.2">
      <c r="A42" s="441"/>
      <c r="B42" s="447" t="s">
        <v>224</v>
      </c>
      <c r="C42" s="448"/>
      <c r="D42" s="227" t="s">
        <v>367</v>
      </c>
      <c r="E42" s="149">
        <f>SUM(E41)</f>
        <v>69397630</v>
      </c>
      <c r="F42" s="149">
        <f t="shared" ref="F42:H42" si="15">SUM(F41)</f>
        <v>0</v>
      </c>
      <c r="G42" s="149">
        <f t="shared" si="15"/>
        <v>69397630</v>
      </c>
      <c r="H42" s="149">
        <f t="shared" si="15"/>
        <v>69397630</v>
      </c>
    </row>
    <row r="43" spans="1:8" ht="15.75" customHeight="1" x14ac:dyDescent="0.2">
      <c r="A43" s="440" t="s">
        <v>52</v>
      </c>
      <c r="B43" s="134"/>
      <c r="C43" s="129" t="s">
        <v>254</v>
      </c>
      <c r="D43" s="129" t="s">
        <v>292</v>
      </c>
      <c r="E43" s="130">
        <v>0</v>
      </c>
      <c r="F43" s="234">
        <f>G43-E43</f>
        <v>0</v>
      </c>
      <c r="G43" s="130">
        <v>0</v>
      </c>
      <c r="H43" s="130">
        <v>0</v>
      </c>
    </row>
    <row r="44" spans="1:8" ht="18" customHeight="1" x14ac:dyDescent="0.2">
      <c r="A44" s="441"/>
      <c r="B44" s="447" t="s">
        <v>255</v>
      </c>
      <c r="C44" s="448"/>
      <c r="D44" s="227" t="s">
        <v>293</v>
      </c>
      <c r="E44" s="149">
        <f>SUM(E43)</f>
        <v>0</v>
      </c>
      <c r="F44" s="149">
        <f t="shared" ref="F44:H44" si="16">SUM(F43)</f>
        <v>0</v>
      </c>
      <c r="G44" s="149">
        <f t="shared" si="16"/>
        <v>0</v>
      </c>
      <c r="H44" s="149">
        <f t="shared" si="16"/>
        <v>0</v>
      </c>
    </row>
    <row r="45" spans="1:8" s="127" customFormat="1" ht="21.75" customHeight="1" x14ac:dyDescent="0.2">
      <c r="A45" s="442" t="s">
        <v>225</v>
      </c>
      <c r="B45" s="443"/>
      <c r="C45" s="444"/>
      <c r="D45" s="225" t="s">
        <v>294</v>
      </c>
      <c r="E45" s="150">
        <f>E40+E42+E44+E38</f>
        <v>69397630</v>
      </c>
      <c r="F45" s="150">
        <f t="shared" ref="F45:H45" si="17">F40+F42+F44+F38</f>
        <v>0</v>
      </c>
      <c r="G45" s="150">
        <f t="shared" si="17"/>
        <v>69397630</v>
      </c>
      <c r="H45" s="150">
        <f t="shared" si="17"/>
        <v>69397630</v>
      </c>
    </row>
    <row r="46" spans="1:8" s="139" customFormat="1" ht="22.5" customHeight="1" x14ac:dyDescent="0.25">
      <c r="A46" s="437" t="s">
        <v>226</v>
      </c>
      <c r="B46" s="438"/>
      <c r="C46" s="439"/>
      <c r="D46" s="226"/>
      <c r="E46" s="138">
        <f>E36+E45</f>
        <v>182797106</v>
      </c>
      <c r="F46" s="138">
        <f t="shared" ref="F46:H46" si="18">F36+F45</f>
        <v>-3224814</v>
      </c>
      <c r="G46" s="138">
        <f t="shared" si="18"/>
        <v>179572292</v>
      </c>
      <c r="H46" s="138">
        <f t="shared" si="18"/>
        <v>121219632</v>
      </c>
    </row>
  </sheetData>
  <mergeCells count="28">
    <mergeCell ref="B38:C38"/>
    <mergeCell ref="A2:H2"/>
    <mergeCell ref="B20:C20"/>
    <mergeCell ref="B14:C14"/>
    <mergeCell ref="B30:C30"/>
    <mergeCell ref="A22:A30"/>
    <mergeCell ref="B15:C15"/>
    <mergeCell ref="B19:C19"/>
    <mergeCell ref="B8:C8"/>
    <mergeCell ref="B13:C13"/>
    <mergeCell ref="A4:A14"/>
    <mergeCell ref="A3:C3"/>
    <mergeCell ref="A1:H1"/>
    <mergeCell ref="A46:C46"/>
    <mergeCell ref="A39:A40"/>
    <mergeCell ref="A41:A42"/>
    <mergeCell ref="A36:C36"/>
    <mergeCell ref="B21:C21"/>
    <mergeCell ref="B35:C35"/>
    <mergeCell ref="A33:A35"/>
    <mergeCell ref="A31:A32"/>
    <mergeCell ref="A45:C45"/>
    <mergeCell ref="B40:C40"/>
    <mergeCell ref="B42:C42"/>
    <mergeCell ref="A15:A21"/>
    <mergeCell ref="B32:C32"/>
    <mergeCell ref="B44:C44"/>
    <mergeCell ref="A43:A44"/>
  </mergeCells>
  <phoneticPr fontId="0" type="noConversion"/>
  <printOptions horizontalCentered="1"/>
  <pageMargins left="0.59055118110236227" right="0.59055118110236227" top="0.55118110236220474" bottom="0.39370078740157483" header="0.15748031496062992" footer="0.19685039370078741"/>
  <pageSetup paperSize="9" scale="65" firstPageNumber="39" orientation="portrait" r:id="rId1"/>
  <headerFooter alignWithMargins="0">
    <oddHeader>&amp;R&amp;"Times New Roman,Normál"1. számú melléklet</oddHeader>
    <oddFooter>&amp;C&amp;"Times New Roman,Normál"&amp;P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view="pageLayout" zoomScaleNormal="100" workbookViewId="0">
      <selection activeCell="C25" sqref="C25"/>
    </sheetView>
  </sheetViews>
  <sheetFormatPr defaultRowHeight="15" customHeight="1" x14ac:dyDescent="0.2"/>
  <cols>
    <col min="1" max="1" width="6.5703125" style="64" customWidth="1"/>
    <col min="2" max="2" width="45.5703125" style="2" customWidth="1"/>
    <col min="3" max="3" width="22.42578125" style="214" customWidth="1"/>
    <col min="4" max="4" width="16.5703125" style="66" customWidth="1"/>
    <col min="5" max="5" width="9.140625" style="2"/>
    <col min="6" max="6" width="14.140625" style="2" customWidth="1"/>
    <col min="7" max="7" width="9.5703125" style="2" bestFit="1" customWidth="1"/>
    <col min="8" max="16384" width="9.140625" style="2"/>
  </cols>
  <sheetData>
    <row r="1" spans="1:4" ht="15" customHeight="1" x14ac:dyDescent="0.2">
      <c r="A1" s="573" t="s">
        <v>406</v>
      </c>
      <c r="B1" s="573"/>
      <c r="C1" s="573"/>
      <c r="D1" s="11"/>
    </row>
    <row r="2" spans="1:4" ht="15" customHeight="1" x14ac:dyDescent="0.2">
      <c r="D2" s="65"/>
    </row>
    <row r="3" spans="1:4" ht="15" customHeight="1" thickBot="1" x14ac:dyDescent="0.25"/>
    <row r="4" spans="1:4" ht="42" customHeight="1" thickBot="1" x14ac:dyDescent="0.25">
      <c r="A4" s="574" t="s">
        <v>73</v>
      </c>
      <c r="B4" s="576" t="s">
        <v>74</v>
      </c>
      <c r="C4" s="216" t="s">
        <v>361</v>
      </c>
    </row>
    <row r="5" spans="1:4" ht="25.5" customHeight="1" thickBot="1" x14ac:dyDescent="0.25">
      <c r="A5" s="575"/>
      <c r="B5" s="577"/>
      <c r="C5" s="67" t="s">
        <v>75</v>
      </c>
    </row>
    <row r="6" spans="1:4" ht="15" customHeight="1" x14ac:dyDescent="0.2">
      <c r="A6" s="68" t="s">
        <v>39</v>
      </c>
      <c r="B6" s="69" t="s">
        <v>76</v>
      </c>
      <c r="C6" s="217">
        <v>1</v>
      </c>
    </row>
    <row r="7" spans="1:4" ht="15" customHeight="1" x14ac:dyDescent="0.2">
      <c r="A7" s="68" t="s">
        <v>40</v>
      </c>
      <c r="B7" s="70" t="s">
        <v>77</v>
      </c>
      <c r="C7" s="73">
        <v>1</v>
      </c>
    </row>
    <row r="8" spans="1:4" ht="15" customHeight="1" x14ac:dyDescent="0.2">
      <c r="A8" s="68" t="s">
        <v>41</v>
      </c>
      <c r="B8" s="71" t="s">
        <v>78</v>
      </c>
      <c r="C8" s="73">
        <v>4</v>
      </c>
    </row>
    <row r="9" spans="1:4" ht="15" customHeight="1" x14ac:dyDescent="0.2">
      <c r="A9" s="68" t="s">
        <v>42</v>
      </c>
      <c r="B9" s="70" t="s">
        <v>79</v>
      </c>
      <c r="C9" s="73">
        <v>1</v>
      </c>
    </row>
    <row r="10" spans="1:4" ht="15" customHeight="1" x14ac:dyDescent="0.2">
      <c r="A10" s="68" t="s">
        <v>43</v>
      </c>
      <c r="B10" s="71" t="s">
        <v>80</v>
      </c>
      <c r="C10" s="73">
        <v>4</v>
      </c>
    </row>
    <row r="11" spans="1:4" ht="15" customHeight="1" x14ac:dyDescent="0.2">
      <c r="A11" s="68" t="s">
        <v>49</v>
      </c>
      <c r="B11" s="71" t="s">
        <v>360</v>
      </c>
      <c r="C11" s="73">
        <v>1</v>
      </c>
    </row>
    <row r="12" spans="1:4" ht="15" customHeight="1" x14ac:dyDescent="0.2">
      <c r="A12" s="68" t="s">
        <v>51</v>
      </c>
      <c r="B12" s="70" t="s">
        <v>185</v>
      </c>
      <c r="C12" s="73">
        <v>1</v>
      </c>
    </row>
    <row r="13" spans="1:4" ht="15" customHeight="1" x14ac:dyDescent="0.2">
      <c r="A13" s="68" t="s">
        <v>52</v>
      </c>
      <c r="B13" s="11"/>
      <c r="C13" s="73">
        <v>0</v>
      </c>
    </row>
    <row r="14" spans="1:4" ht="15" customHeight="1" x14ac:dyDescent="0.2">
      <c r="A14" s="68" t="s">
        <v>53</v>
      </c>
      <c r="B14" s="71"/>
      <c r="C14" s="219"/>
    </row>
    <row r="15" spans="1:4" ht="15" customHeight="1" x14ac:dyDescent="0.2">
      <c r="A15" s="68" t="s">
        <v>54</v>
      </c>
      <c r="B15" s="70"/>
      <c r="C15" s="219"/>
    </row>
    <row r="16" spans="1:4" ht="15" customHeight="1" x14ac:dyDescent="0.2">
      <c r="A16" s="68" t="s">
        <v>25</v>
      </c>
      <c r="B16" s="70"/>
      <c r="C16" s="218"/>
    </row>
    <row r="17" spans="1:4" ht="15" customHeight="1" x14ac:dyDescent="0.2">
      <c r="A17" s="68" t="s">
        <v>25</v>
      </c>
      <c r="B17" s="70"/>
      <c r="C17" s="218"/>
    </row>
    <row r="18" spans="1:4" ht="15" customHeight="1" x14ac:dyDescent="0.2">
      <c r="A18" s="68" t="s">
        <v>26</v>
      </c>
      <c r="B18" s="71"/>
      <c r="C18" s="218"/>
    </row>
    <row r="19" spans="1:4" ht="15" customHeight="1" x14ac:dyDescent="0.2">
      <c r="A19" s="68" t="s">
        <v>31</v>
      </c>
      <c r="B19" s="74"/>
      <c r="C19" s="218"/>
    </row>
    <row r="20" spans="1:4" ht="15" customHeight="1" x14ac:dyDescent="0.2">
      <c r="A20" s="68"/>
      <c r="B20" s="74"/>
      <c r="C20" s="218"/>
    </row>
    <row r="21" spans="1:4" ht="15" customHeight="1" x14ac:dyDescent="0.2">
      <c r="A21" s="68" t="s">
        <v>27</v>
      </c>
      <c r="B21" s="71"/>
      <c r="C21" s="218"/>
    </row>
    <row r="22" spans="1:4" ht="15" customHeight="1" thickBot="1" x14ac:dyDescent="0.25">
      <c r="A22" s="68" t="s">
        <v>56</v>
      </c>
      <c r="B22" s="69"/>
      <c r="C22" s="220"/>
    </row>
    <row r="23" spans="1:4" s="11" customFormat="1" ht="18" customHeight="1" thickBot="1" x14ac:dyDescent="0.25">
      <c r="A23" s="571" t="s">
        <v>81</v>
      </c>
      <c r="B23" s="572"/>
      <c r="C23" s="221">
        <f>SUM(C6:C22)</f>
        <v>13</v>
      </c>
    </row>
    <row r="28" spans="1:4" ht="15" customHeight="1" x14ac:dyDescent="0.2">
      <c r="B28" s="11"/>
      <c r="C28" s="215"/>
      <c r="D28" s="75"/>
    </row>
    <row r="29" spans="1:4" ht="15" customHeight="1" x14ac:dyDescent="0.2">
      <c r="B29" s="11"/>
      <c r="C29" s="215"/>
      <c r="D29" s="75"/>
    </row>
    <row r="30" spans="1:4" ht="15" customHeight="1" x14ac:dyDescent="0.2">
      <c r="B30" s="11"/>
      <c r="C30" s="215"/>
      <c r="D30" s="75"/>
    </row>
    <row r="31" spans="1:4" ht="15" customHeight="1" x14ac:dyDescent="0.2">
      <c r="B31" s="11"/>
      <c r="C31" s="215"/>
      <c r="D31" s="75"/>
    </row>
    <row r="36" spans="2:4" ht="15" customHeight="1" x14ac:dyDescent="0.2">
      <c r="B36" s="11"/>
      <c r="C36" s="215"/>
      <c r="D36" s="75"/>
    </row>
    <row r="42" spans="2:4" ht="15" customHeight="1" x14ac:dyDescent="0.2">
      <c r="B42" s="11"/>
      <c r="C42" s="215"/>
      <c r="D42" s="75"/>
    </row>
    <row r="44" spans="2:4" ht="15" customHeight="1" x14ac:dyDescent="0.2">
      <c r="B44" s="11"/>
      <c r="C44" s="215"/>
      <c r="D44" s="75"/>
    </row>
  </sheetData>
  <mergeCells count="4">
    <mergeCell ref="A23:B23"/>
    <mergeCell ref="A1:C1"/>
    <mergeCell ref="A4:A5"/>
    <mergeCell ref="B4:B5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>
    <oddHeader>&amp;R8. számú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  <pageSetUpPr fitToPage="1"/>
  </sheetPr>
  <dimension ref="A1:G19"/>
  <sheetViews>
    <sheetView view="pageLayout" zoomScaleNormal="100" workbookViewId="0">
      <selection activeCell="F23" sqref="F23"/>
    </sheetView>
  </sheetViews>
  <sheetFormatPr defaultRowHeight="12.75" x14ac:dyDescent="0.2"/>
  <cols>
    <col min="3" max="3" width="36.140625" customWidth="1"/>
    <col min="4" max="4" width="23.5703125" customWidth="1"/>
    <col min="5" max="7" width="15.7109375" customWidth="1"/>
    <col min="8" max="8" width="10.140625" bestFit="1" customWidth="1"/>
    <col min="9" max="10" width="10.85546875" bestFit="1" customWidth="1"/>
  </cols>
  <sheetData>
    <row r="1" spans="1:7" x14ac:dyDescent="0.2">
      <c r="A1" s="573" t="s">
        <v>374</v>
      </c>
      <c r="B1" s="573"/>
      <c r="C1" s="573"/>
      <c r="D1" s="573"/>
      <c r="E1" s="573"/>
      <c r="F1" s="573"/>
      <c r="G1" s="573"/>
    </row>
    <row r="2" spans="1:7" x14ac:dyDescent="0.2">
      <c r="A2" s="573" t="s">
        <v>320</v>
      </c>
      <c r="B2" s="573"/>
      <c r="C2" s="573"/>
      <c r="D2" s="573"/>
      <c r="E2" s="573"/>
      <c r="F2" s="573"/>
      <c r="G2" s="573"/>
    </row>
    <row r="3" spans="1:7" x14ac:dyDescent="0.2">
      <c r="A3" s="189"/>
      <c r="B3" s="189"/>
      <c r="C3" s="189"/>
      <c r="D3" s="190"/>
      <c r="E3" s="190"/>
      <c r="F3" s="190"/>
      <c r="G3" s="190"/>
    </row>
    <row r="4" spans="1:7" x14ac:dyDescent="0.2">
      <c r="A4" s="189"/>
      <c r="B4" s="189"/>
      <c r="C4" s="189"/>
      <c r="D4" s="190"/>
      <c r="E4" s="190"/>
      <c r="F4" s="190"/>
      <c r="G4" s="190"/>
    </row>
    <row r="5" spans="1:7" x14ac:dyDescent="0.2">
      <c r="A5" s="189"/>
      <c r="B5" s="189"/>
      <c r="C5" s="189"/>
      <c r="D5" s="191"/>
      <c r="E5" s="191"/>
      <c r="F5" s="191"/>
      <c r="G5" s="191"/>
    </row>
    <row r="6" spans="1:7" ht="13.5" thickBot="1" x14ac:dyDescent="0.25">
      <c r="A6" s="192"/>
      <c r="B6" s="192"/>
      <c r="C6" s="193"/>
      <c r="D6" s="191"/>
      <c r="E6" s="191"/>
      <c r="F6" s="191"/>
      <c r="G6" s="191" t="s">
        <v>392</v>
      </c>
    </row>
    <row r="7" spans="1:7" ht="12.75" customHeight="1" x14ac:dyDescent="0.2">
      <c r="A7" s="580" t="s">
        <v>38</v>
      </c>
      <c r="B7" s="581"/>
      <c r="C7" s="582"/>
      <c r="D7" s="118" t="s">
        <v>343</v>
      </c>
      <c r="E7" s="400" t="s">
        <v>372</v>
      </c>
      <c r="F7" s="400" t="s">
        <v>387</v>
      </c>
      <c r="G7" s="401" t="s">
        <v>371</v>
      </c>
    </row>
    <row r="8" spans="1:7" x14ac:dyDescent="0.2">
      <c r="A8" s="583"/>
      <c r="B8" s="584"/>
      <c r="C8" s="585"/>
      <c r="D8" s="119" t="s">
        <v>75</v>
      </c>
      <c r="E8" s="402" t="s">
        <v>75</v>
      </c>
      <c r="F8" s="402" t="s">
        <v>75</v>
      </c>
      <c r="G8" s="403" t="s">
        <v>75</v>
      </c>
    </row>
    <row r="9" spans="1:7" x14ac:dyDescent="0.2">
      <c r="A9" s="194" t="s">
        <v>39</v>
      </c>
      <c r="B9" s="586" t="s">
        <v>183</v>
      </c>
      <c r="C9" s="586"/>
      <c r="D9" s="195">
        <f>'1. Bevételek'!E15+'1. Bevételek'!E16+'1. Bevételek'!E18</f>
        <v>35300000</v>
      </c>
      <c r="E9" s="404">
        <f>F9-D9</f>
        <v>0</v>
      </c>
      <c r="F9" s="195">
        <v>35300000</v>
      </c>
      <c r="G9" s="348">
        <v>16464538</v>
      </c>
    </row>
    <row r="10" spans="1:7" x14ac:dyDescent="0.2">
      <c r="A10" s="194" t="s">
        <v>40</v>
      </c>
      <c r="B10" s="196" t="s">
        <v>210</v>
      </c>
      <c r="C10" s="196"/>
      <c r="D10" s="195">
        <f>'[3]1. Bevételek'!D32</f>
        <v>0</v>
      </c>
      <c r="E10" s="404">
        <f t="shared" ref="E10:E15" si="0">F10-D10</f>
        <v>0</v>
      </c>
      <c r="F10" s="195">
        <v>0</v>
      </c>
      <c r="G10" s="348">
        <v>166330</v>
      </c>
    </row>
    <row r="11" spans="1:7" x14ac:dyDescent="0.2">
      <c r="A11" s="194" t="s">
        <v>41</v>
      </c>
      <c r="B11" s="586" t="s">
        <v>259</v>
      </c>
      <c r="C11" s="586"/>
      <c r="D11" s="195">
        <f>'1. Bevételek'!E20</f>
        <v>0</v>
      </c>
      <c r="E11" s="404">
        <f t="shared" si="0"/>
        <v>0</v>
      </c>
      <c r="F11" s="195">
        <v>0</v>
      </c>
      <c r="G11" s="348">
        <v>114279</v>
      </c>
    </row>
    <row r="12" spans="1:7" x14ac:dyDescent="0.2">
      <c r="A12" s="197" t="s">
        <v>42</v>
      </c>
      <c r="B12" s="587" t="s">
        <v>321</v>
      </c>
      <c r="C12" s="587"/>
      <c r="D12" s="198">
        <f>'1. Bevételek'!E31</f>
        <v>0</v>
      </c>
      <c r="E12" s="404">
        <f t="shared" si="0"/>
        <v>0</v>
      </c>
      <c r="F12" s="195">
        <v>0</v>
      </c>
      <c r="G12" s="348">
        <v>0</v>
      </c>
    </row>
    <row r="13" spans="1:7" x14ac:dyDescent="0.2">
      <c r="A13" s="197" t="s">
        <v>43</v>
      </c>
      <c r="B13" s="588" t="s">
        <v>322</v>
      </c>
      <c r="C13" s="589"/>
      <c r="D13" s="195">
        <v>0</v>
      </c>
      <c r="E13" s="404">
        <f t="shared" si="0"/>
        <v>0</v>
      </c>
      <c r="F13" s="195">
        <v>0</v>
      </c>
      <c r="G13" s="348">
        <v>0</v>
      </c>
    </row>
    <row r="14" spans="1:7" x14ac:dyDescent="0.2">
      <c r="A14" s="197" t="s">
        <v>49</v>
      </c>
      <c r="B14" s="588" t="s">
        <v>323</v>
      </c>
      <c r="C14" s="589"/>
      <c r="D14" s="195">
        <v>0</v>
      </c>
      <c r="E14" s="404">
        <f t="shared" si="0"/>
        <v>0</v>
      </c>
      <c r="F14" s="195">
        <v>0</v>
      </c>
      <c r="G14" s="348">
        <v>0</v>
      </c>
    </row>
    <row r="15" spans="1:7" ht="13.5" thickBot="1" x14ac:dyDescent="0.25">
      <c r="A15" s="197" t="s">
        <v>51</v>
      </c>
      <c r="B15" s="592" t="s">
        <v>324</v>
      </c>
      <c r="C15" s="593"/>
      <c r="D15" s="199">
        <v>0</v>
      </c>
      <c r="E15" s="404">
        <f t="shared" si="0"/>
        <v>0</v>
      </c>
      <c r="F15" s="198">
        <v>0</v>
      </c>
      <c r="G15" s="405">
        <v>0</v>
      </c>
    </row>
    <row r="16" spans="1:7" ht="13.5" thickBot="1" x14ac:dyDescent="0.25">
      <c r="A16" s="590" t="s">
        <v>184</v>
      </c>
      <c r="B16" s="591"/>
      <c r="C16" s="591"/>
      <c r="D16" s="200">
        <f>SUM(D9:D12)</f>
        <v>35300000</v>
      </c>
      <c r="E16" s="200">
        <f t="shared" ref="E16" si="1">SUM(E9:E12)</f>
        <v>0</v>
      </c>
      <c r="F16" s="200">
        <f>SUM(F9:F15)</f>
        <v>35300000</v>
      </c>
      <c r="G16" s="200">
        <f>SUM(G9:G15)</f>
        <v>16745147</v>
      </c>
    </row>
    <row r="17" spans="1:7" ht="13.5" thickBot="1" x14ac:dyDescent="0.25">
      <c r="A17" s="594" t="s">
        <v>325</v>
      </c>
      <c r="B17" s="595"/>
      <c r="C17" s="596"/>
      <c r="D17" s="201">
        <f>D16*0.5</f>
        <v>17650000</v>
      </c>
      <c r="E17" s="201">
        <f t="shared" ref="E17:G17" si="2">E16*0.5</f>
        <v>0</v>
      </c>
      <c r="F17" s="201">
        <f t="shared" si="2"/>
        <v>17650000</v>
      </c>
      <c r="G17" s="201">
        <f t="shared" si="2"/>
        <v>8372573.5</v>
      </c>
    </row>
    <row r="18" spans="1:7" x14ac:dyDescent="0.2">
      <c r="A18" s="578"/>
      <c r="B18" s="578"/>
      <c r="C18" s="578"/>
      <c r="D18" s="202"/>
      <c r="E18" s="204"/>
      <c r="F18" s="204"/>
      <c r="G18" s="204"/>
    </row>
    <row r="19" spans="1:7" x14ac:dyDescent="0.2">
      <c r="A19" s="203"/>
      <c r="B19" s="579"/>
      <c r="C19" s="579"/>
      <c r="D19" s="204"/>
      <c r="E19" s="204"/>
      <c r="F19" s="204"/>
      <c r="G19" s="204"/>
    </row>
  </sheetData>
  <mergeCells count="13">
    <mergeCell ref="A1:G1"/>
    <mergeCell ref="A2:G2"/>
    <mergeCell ref="A18:C18"/>
    <mergeCell ref="B19:C19"/>
    <mergeCell ref="A7:C8"/>
    <mergeCell ref="B9:C9"/>
    <mergeCell ref="B11:C11"/>
    <mergeCell ref="B12:C12"/>
    <mergeCell ref="B13:C13"/>
    <mergeCell ref="A16:C16"/>
    <mergeCell ref="B14:C14"/>
    <mergeCell ref="B15:C15"/>
    <mergeCell ref="A17:C17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>
    <oddHeader>&amp;R9.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7"/>
  <sheetViews>
    <sheetView zoomScale="115" zoomScaleNormal="115" workbookViewId="0">
      <selection activeCell="N13" sqref="N13"/>
    </sheetView>
  </sheetViews>
  <sheetFormatPr defaultRowHeight="12.75" x14ac:dyDescent="0.2"/>
  <cols>
    <col min="1" max="2" width="2.5703125" style="161" bestFit="1" customWidth="1"/>
    <col min="3" max="3" width="52.7109375" style="161" customWidth="1"/>
    <col min="4" max="4" width="6.28515625" style="161" bestFit="1" customWidth="1"/>
    <col min="5" max="5" width="12.7109375" style="161" bestFit="1" customWidth="1"/>
    <col min="6" max="6" width="12.7109375" style="161" customWidth="1"/>
    <col min="7" max="7" width="10.140625" style="161" bestFit="1" customWidth="1"/>
    <col min="8" max="8" width="10.140625" style="161" customWidth="1"/>
    <col min="9" max="9" width="8.7109375" style="161" customWidth="1"/>
    <col min="10" max="10" width="9" style="161" customWidth="1"/>
    <col min="11" max="11" width="11" style="171" customWidth="1"/>
    <col min="12" max="12" width="11.140625" style="161" bestFit="1" customWidth="1"/>
    <col min="13" max="16384" width="9.140625" style="161"/>
  </cols>
  <sheetData>
    <row r="1" spans="1:17" ht="21.75" customHeight="1" x14ac:dyDescent="0.2">
      <c r="A1" s="436" t="s">
        <v>375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N1" s="11"/>
      <c r="O1" s="11"/>
      <c r="P1" s="11"/>
      <c r="Q1" s="11"/>
    </row>
    <row r="2" spans="1:17" ht="28.5" customHeight="1" x14ac:dyDescent="0.2">
      <c r="A2" s="452" t="s">
        <v>84</v>
      </c>
      <c r="B2" s="452"/>
      <c r="C2" s="452"/>
      <c r="D2" s="452"/>
      <c r="E2" s="452"/>
      <c r="F2" s="452"/>
      <c r="G2" s="452"/>
      <c r="H2" s="452"/>
      <c r="I2" s="452"/>
      <c r="J2" s="452"/>
      <c r="K2" s="452"/>
    </row>
    <row r="3" spans="1:17" ht="36.75" customHeight="1" x14ac:dyDescent="0.2">
      <c r="A3" s="458" t="s">
        <v>38</v>
      </c>
      <c r="B3" s="459"/>
      <c r="C3" s="460"/>
      <c r="D3" s="464" t="s">
        <v>261</v>
      </c>
      <c r="E3" s="471" t="s">
        <v>370</v>
      </c>
      <c r="F3" s="472"/>
      <c r="G3" s="472"/>
      <c r="H3" s="472"/>
      <c r="I3" s="472"/>
      <c r="J3" s="472"/>
      <c r="K3" s="473"/>
    </row>
    <row r="4" spans="1:17" ht="51" x14ac:dyDescent="0.2">
      <c r="A4" s="461"/>
      <c r="B4" s="462"/>
      <c r="C4" s="463"/>
      <c r="D4" s="465"/>
      <c r="E4" s="185" t="s">
        <v>377</v>
      </c>
      <c r="F4" s="185" t="s">
        <v>372</v>
      </c>
      <c r="G4" s="185" t="s">
        <v>378</v>
      </c>
      <c r="H4" s="185" t="s">
        <v>372</v>
      </c>
      <c r="I4" s="244" t="s">
        <v>379</v>
      </c>
      <c r="J4" s="239" t="s">
        <v>372</v>
      </c>
      <c r="K4" s="162" t="s">
        <v>376</v>
      </c>
    </row>
    <row r="5" spans="1:17" ht="17.25" customHeight="1" x14ac:dyDescent="0.2">
      <c r="A5" s="467" t="s">
        <v>39</v>
      </c>
      <c r="B5" s="181"/>
      <c r="C5" s="129" t="s">
        <v>201</v>
      </c>
      <c r="D5" s="129" t="s">
        <v>262</v>
      </c>
      <c r="E5" s="130">
        <f>'1. Bevételek'!E4</f>
        <v>13739118</v>
      </c>
      <c r="F5" s="234">
        <f>K5-E5</f>
        <v>255095</v>
      </c>
      <c r="G5" s="163">
        <v>0</v>
      </c>
      <c r="H5" s="163">
        <v>0</v>
      </c>
      <c r="I5" s="163">
        <v>0</v>
      </c>
      <c r="J5" s="240">
        <v>0</v>
      </c>
      <c r="K5" s="130">
        <v>13994213</v>
      </c>
    </row>
    <row r="6" spans="1:17" ht="25.5" x14ac:dyDescent="0.2">
      <c r="A6" s="467"/>
      <c r="B6" s="181"/>
      <c r="C6" s="129" t="s">
        <v>362</v>
      </c>
      <c r="D6" s="129" t="s">
        <v>263</v>
      </c>
      <c r="E6" s="130">
        <f>'1. Bevételek'!E5</f>
        <v>0</v>
      </c>
      <c r="F6" s="234">
        <f t="shared" ref="F6:F8" si="0">K6-E6</f>
        <v>0</v>
      </c>
      <c r="G6" s="163">
        <v>0</v>
      </c>
      <c r="H6" s="163">
        <v>0</v>
      </c>
      <c r="I6" s="163">
        <v>0</v>
      </c>
      <c r="J6" s="240">
        <v>0</v>
      </c>
      <c r="K6" s="130">
        <v>0</v>
      </c>
    </row>
    <row r="7" spans="1:17" ht="25.5" x14ac:dyDescent="0.2">
      <c r="A7" s="467"/>
      <c r="B7" s="181"/>
      <c r="C7" s="129" t="s">
        <v>382</v>
      </c>
      <c r="D7" s="129" t="s">
        <v>264</v>
      </c>
      <c r="E7" s="130">
        <f>'1. Bevételek'!E6</f>
        <v>20543271</v>
      </c>
      <c r="F7" s="234">
        <f t="shared" si="0"/>
        <v>0</v>
      </c>
      <c r="G7" s="163">
        <v>0</v>
      </c>
      <c r="H7" s="163">
        <v>0</v>
      </c>
      <c r="I7" s="163">
        <v>0</v>
      </c>
      <c r="J7" s="240">
        <v>0</v>
      </c>
      <c r="K7" s="130">
        <v>20543271</v>
      </c>
    </row>
    <row r="8" spans="1:17" ht="14.25" customHeight="1" x14ac:dyDescent="0.2">
      <c r="A8" s="467"/>
      <c r="B8" s="181"/>
      <c r="C8" s="129" t="s">
        <v>202</v>
      </c>
      <c r="D8" s="129" t="s">
        <v>265</v>
      </c>
      <c r="E8" s="130">
        <f>'1. Bevételek'!E7</f>
        <v>2405673</v>
      </c>
      <c r="F8" s="234">
        <f t="shared" si="0"/>
        <v>0</v>
      </c>
      <c r="G8" s="163">
        <v>0</v>
      </c>
      <c r="H8" s="163">
        <v>0</v>
      </c>
      <c r="I8" s="163">
        <v>0</v>
      </c>
      <c r="J8" s="240">
        <v>0</v>
      </c>
      <c r="K8" s="130">
        <v>2405673</v>
      </c>
    </row>
    <row r="9" spans="1:17" ht="18" customHeight="1" x14ac:dyDescent="0.2">
      <c r="A9" s="467"/>
      <c r="B9" s="475" t="s">
        <v>203</v>
      </c>
      <c r="C9" s="475"/>
      <c r="D9" s="164" t="s">
        <v>266</v>
      </c>
      <c r="E9" s="147">
        <f t="shared" ref="E9:K9" si="1">SUM(E5:E8)</f>
        <v>36688062</v>
      </c>
      <c r="F9" s="147">
        <f t="shared" si="1"/>
        <v>255095</v>
      </c>
      <c r="G9" s="147">
        <f t="shared" si="1"/>
        <v>0</v>
      </c>
      <c r="H9" s="147">
        <f t="shared" si="1"/>
        <v>0</v>
      </c>
      <c r="I9" s="147">
        <f t="shared" si="1"/>
        <v>0</v>
      </c>
      <c r="J9" s="147">
        <f t="shared" si="1"/>
        <v>0</v>
      </c>
      <c r="K9" s="147">
        <f t="shared" si="1"/>
        <v>36943157</v>
      </c>
    </row>
    <row r="10" spans="1:17" x14ac:dyDescent="0.2">
      <c r="A10" s="467"/>
      <c r="B10" s="128"/>
      <c r="C10" s="165" t="s">
        <v>327</v>
      </c>
      <c r="D10" s="165" t="s">
        <v>267</v>
      </c>
      <c r="E10" s="130">
        <f>'1. Bevételek'!E9</f>
        <v>0</v>
      </c>
      <c r="F10" s="130">
        <f>K10-E10</f>
        <v>0</v>
      </c>
      <c r="G10" s="166">
        <v>0</v>
      </c>
      <c r="H10" s="166">
        <v>0</v>
      </c>
      <c r="I10" s="166">
        <v>0</v>
      </c>
      <c r="J10" s="241">
        <v>0</v>
      </c>
      <c r="K10" s="130">
        <v>0</v>
      </c>
    </row>
    <row r="11" spans="1:17" x14ac:dyDescent="0.2">
      <c r="A11" s="467"/>
      <c r="B11" s="128"/>
      <c r="C11" s="157" t="s">
        <v>217</v>
      </c>
      <c r="D11" s="165" t="s">
        <v>267</v>
      </c>
      <c r="E11" s="130">
        <f>'1. Bevételek'!E10</f>
        <v>6692160</v>
      </c>
      <c r="F11" s="130">
        <f t="shared" ref="F11:F13" si="2">K11-E11</f>
        <v>587500</v>
      </c>
      <c r="G11" s="166">
        <v>0</v>
      </c>
      <c r="H11" s="166">
        <v>0</v>
      </c>
      <c r="I11" s="166">
        <v>0</v>
      </c>
      <c r="J11" s="241">
        <v>0</v>
      </c>
      <c r="K11" s="234">
        <v>7279660</v>
      </c>
    </row>
    <row r="12" spans="1:17" x14ac:dyDescent="0.2">
      <c r="A12" s="467"/>
      <c r="B12" s="128"/>
      <c r="C12" s="157" t="s">
        <v>218</v>
      </c>
      <c r="D12" s="165" t="s">
        <v>267</v>
      </c>
      <c r="E12" s="130">
        <f>'1. Bevételek'!E11</f>
        <v>4400000</v>
      </c>
      <c r="F12" s="130">
        <f t="shared" si="2"/>
        <v>0</v>
      </c>
      <c r="G12" s="166">
        <v>0</v>
      </c>
      <c r="H12" s="166">
        <v>0</v>
      </c>
      <c r="I12" s="166">
        <v>0</v>
      </c>
      <c r="J12" s="241">
        <v>0</v>
      </c>
      <c r="K12" s="234">
        <v>4400000</v>
      </c>
    </row>
    <row r="13" spans="1:17" x14ac:dyDescent="0.2">
      <c r="A13" s="467"/>
      <c r="B13" s="128"/>
      <c r="C13" s="157" t="s">
        <v>219</v>
      </c>
      <c r="D13" s="165" t="s">
        <v>267</v>
      </c>
      <c r="E13" s="130">
        <f>'1. Bevételek'!E12</f>
        <v>793846</v>
      </c>
      <c r="F13" s="130">
        <f t="shared" si="2"/>
        <v>0</v>
      </c>
      <c r="G13" s="166">
        <v>0</v>
      </c>
      <c r="H13" s="166">
        <v>0</v>
      </c>
      <c r="I13" s="166">
        <v>0</v>
      </c>
      <c r="J13" s="241">
        <v>0</v>
      </c>
      <c r="K13" s="234">
        <v>793846</v>
      </c>
    </row>
    <row r="14" spans="1:17" s="123" customFormat="1" ht="18.75" customHeight="1" x14ac:dyDescent="0.2">
      <c r="A14" s="467"/>
      <c r="B14" s="475" t="s">
        <v>220</v>
      </c>
      <c r="C14" s="475"/>
      <c r="D14" s="164" t="s">
        <v>267</v>
      </c>
      <c r="E14" s="147">
        <f t="shared" ref="E14:K14" si="3">SUM(E10:E13)</f>
        <v>11886006</v>
      </c>
      <c r="F14" s="147">
        <f t="shared" si="3"/>
        <v>587500</v>
      </c>
      <c r="G14" s="147">
        <f t="shared" si="3"/>
        <v>0</v>
      </c>
      <c r="H14" s="147">
        <f t="shared" si="3"/>
        <v>0</v>
      </c>
      <c r="I14" s="147">
        <f t="shared" si="3"/>
        <v>0</v>
      </c>
      <c r="J14" s="147">
        <f t="shared" si="3"/>
        <v>0</v>
      </c>
      <c r="K14" s="147">
        <f t="shared" si="3"/>
        <v>12473506</v>
      </c>
    </row>
    <row r="15" spans="1:17" s="176" customFormat="1" ht="22.5" customHeight="1" x14ac:dyDescent="0.2">
      <c r="A15" s="467"/>
      <c r="B15" s="476" t="s">
        <v>221</v>
      </c>
      <c r="C15" s="476"/>
      <c r="D15" s="167" t="s">
        <v>268</v>
      </c>
      <c r="E15" s="148">
        <f t="shared" ref="E15:K15" si="4">E9+E14</f>
        <v>48574068</v>
      </c>
      <c r="F15" s="148">
        <f t="shared" si="4"/>
        <v>842595</v>
      </c>
      <c r="G15" s="148">
        <f t="shared" si="4"/>
        <v>0</v>
      </c>
      <c r="H15" s="148">
        <f t="shared" si="4"/>
        <v>0</v>
      </c>
      <c r="I15" s="148">
        <f t="shared" si="4"/>
        <v>0</v>
      </c>
      <c r="J15" s="148">
        <f t="shared" si="4"/>
        <v>0</v>
      </c>
      <c r="K15" s="148">
        <f t="shared" si="4"/>
        <v>49416663</v>
      </c>
    </row>
    <row r="16" spans="1:17" s="123" customFormat="1" x14ac:dyDescent="0.2">
      <c r="A16" s="467" t="s">
        <v>40</v>
      </c>
      <c r="B16" s="475" t="s">
        <v>204</v>
      </c>
      <c r="C16" s="475"/>
      <c r="D16" s="164" t="s">
        <v>269</v>
      </c>
      <c r="E16" s="147">
        <f>'1. Bevételek'!E15</f>
        <v>5300000</v>
      </c>
      <c r="F16" s="147">
        <f>K16-E16</f>
        <v>0</v>
      </c>
      <c r="G16" s="168">
        <v>0</v>
      </c>
      <c r="H16" s="168"/>
      <c r="I16" s="168">
        <v>0</v>
      </c>
      <c r="J16" s="242">
        <v>0</v>
      </c>
      <c r="K16" s="147">
        <v>5300000</v>
      </c>
    </row>
    <row r="17" spans="1:12" x14ac:dyDescent="0.2">
      <c r="A17" s="467"/>
      <c r="B17" s="181" t="s">
        <v>39</v>
      </c>
      <c r="C17" s="129" t="s">
        <v>198</v>
      </c>
      <c r="D17" s="129" t="s">
        <v>270</v>
      </c>
      <c r="E17" s="130">
        <f>'1. Bevételek'!E16</f>
        <v>30000000</v>
      </c>
      <c r="F17" s="130">
        <f>K17-E17</f>
        <v>0</v>
      </c>
      <c r="G17" s="163">
        <v>0</v>
      </c>
      <c r="H17" s="163">
        <v>0</v>
      </c>
      <c r="I17" s="163">
        <v>0</v>
      </c>
      <c r="J17" s="240">
        <v>0</v>
      </c>
      <c r="K17" s="130">
        <v>30000000</v>
      </c>
    </row>
    <row r="18" spans="1:12" x14ac:dyDescent="0.2">
      <c r="A18" s="467"/>
      <c r="B18" s="181" t="s">
        <v>40</v>
      </c>
      <c r="C18" s="129" t="s">
        <v>205</v>
      </c>
      <c r="D18" s="129" t="s">
        <v>271</v>
      </c>
      <c r="E18" s="130">
        <f>'1. Bevételek'!E17</f>
        <v>7000000</v>
      </c>
      <c r="F18" s="130">
        <f t="shared" ref="F18:F19" si="5">K18-E18</f>
        <v>-7000000</v>
      </c>
      <c r="G18" s="163">
        <v>0</v>
      </c>
      <c r="H18" s="163">
        <v>0</v>
      </c>
      <c r="I18" s="163">
        <v>0</v>
      </c>
      <c r="J18" s="240">
        <v>0</v>
      </c>
      <c r="K18" s="130">
        <v>0</v>
      </c>
    </row>
    <row r="19" spans="1:12" x14ac:dyDescent="0.2">
      <c r="A19" s="467"/>
      <c r="B19" s="181" t="s">
        <v>41</v>
      </c>
      <c r="C19" s="129" t="s">
        <v>199</v>
      </c>
      <c r="D19" s="129" t="s">
        <v>272</v>
      </c>
      <c r="E19" s="130">
        <f>'1. Bevételek'!E18</f>
        <v>0</v>
      </c>
      <c r="F19" s="130">
        <f t="shared" si="5"/>
        <v>0</v>
      </c>
      <c r="G19" s="163">
        <v>0</v>
      </c>
      <c r="H19" s="163">
        <v>0</v>
      </c>
      <c r="I19" s="163">
        <v>0</v>
      </c>
      <c r="J19" s="240">
        <v>0</v>
      </c>
      <c r="K19" s="130">
        <v>0</v>
      </c>
    </row>
    <row r="20" spans="1:12" ht="17.25" customHeight="1" x14ac:dyDescent="0.2">
      <c r="A20" s="467"/>
      <c r="B20" s="475" t="s">
        <v>251</v>
      </c>
      <c r="C20" s="475"/>
      <c r="D20" s="164" t="s">
        <v>273</v>
      </c>
      <c r="E20" s="147">
        <f>SUM(E17:E19)</f>
        <v>37000000</v>
      </c>
      <c r="F20" s="147">
        <f t="shared" ref="F20:K20" si="6">SUM(F17:F19)</f>
        <v>-7000000</v>
      </c>
      <c r="G20" s="147">
        <f t="shared" si="6"/>
        <v>0</v>
      </c>
      <c r="H20" s="147">
        <f t="shared" si="6"/>
        <v>0</v>
      </c>
      <c r="I20" s="147">
        <f t="shared" si="6"/>
        <v>0</v>
      </c>
      <c r="J20" s="147">
        <f t="shared" si="6"/>
        <v>0</v>
      </c>
      <c r="K20" s="147">
        <f t="shared" si="6"/>
        <v>30000000</v>
      </c>
    </row>
    <row r="21" spans="1:12" s="123" customFormat="1" ht="18.75" customHeight="1" x14ac:dyDescent="0.2">
      <c r="A21" s="467"/>
      <c r="B21" s="475" t="s">
        <v>200</v>
      </c>
      <c r="C21" s="475"/>
      <c r="D21" s="164" t="s">
        <v>274</v>
      </c>
      <c r="E21" s="147">
        <f>'1. Bevételek'!E20</f>
        <v>0</v>
      </c>
      <c r="F21" s="147">
        <f>K21-E21</f>
        <v>0</v>
      </c>
      <c r="G21" s="168">
        <v>0</v>
      </c>
      <c r="H21" s="168">
        <v>0</v>
      </c>
      <c r="I21" s="168">
        <v>0</v>
      </c>
      <c r="J21" s="242">
        <v>0</v>
      </c>
      <c r="K21" s="147">
        <v>0</v>
      </c>
    </row>
    <row r="22" spans="1:12" s="176" customFormat="1" ht="18" customHeight="1" x14ac:dyDescent="0.2">
      <c r="A22" s="467"/>
      <c r="B22" s="476" t="s">
        <v>206</v>
      </c>
      <c r="C22" s="476"/>
      <c r="D22" s="167" t="s">
        <v>275</v>
      </c>
      <c r="E22" s="148">
        <f t="shared" ref="E22:K22" si="7">E16+E20+E21</f>
        <v>42300000</v>
      </c>
      <c r="F22" s="148">
        <f t="shared" si="7"/>
        <v>-7000000</v>
      </c>
      <c r="G22" s="148">
        <f t="shared" si="7"/>
        <v>0</v>
      </c>
      <c r="H22" s="148">
        <f t="shared" si="7"/>
        <v>0</v>
      </c>
      <c r="I22" s="148">
        <f t="shared" si="7"/>
        <v>0</v>
      </c>
      <c r="J22" s="148">
        <f t="shared" si="7"/>
        <v>0</v>
      </c>
      <c r="K22" s="148">
        <f t="shared" si="7"/>
        <v>35300000</v>
      </c>
    </row>
    <row r="23" spans="1:12" x14ac:dyDescent="0.2">
      <c r="A23" s="467" t="s">
        <v>41</v>
      </c>
      <c r="B23" s="182"/>
      <c r="C23" s="129" t="s">
        <v>208</v>
      </c>
      <c r="D23" s="129" t="s">
        <v>276</v>
      </c>
      <c r="E23" s="130">
        <v>295000</v>
      </c>
      <c r="F23" s="130">
        <v>0</v>
      </c>
      <c r="G23" s="130">
        <f>'1. Bevételek'!E22-'1.1.Bevételek (KÖT, ÖNV,Áll.i)'!E23</f>
        <v>16505000</v>
      </c>
      <c r="H23" s="130">
        <v>0</v>
      </c>
      <c r="I23" s="130">
        <v>0</v>
      </c>
      <c r="J23" s="243">
        <v>0</v>
      </c>
      <c r="K23" s="130">
        <v>16800000</v>
      </c>
    </row>
    <row r="24" spans="1:12" x14ac:dyDescent="0.2">
      <c r="A24" s="467"/>
      <c r="B24" s="182"/>
      <c r="C24" s="129" t="s">
        <v>209</v>
      </c>
      <c r="D24" s="129" t="s">
        <v>277</v>
      </c>
      <c r="E24" s="163">
        <v>0</v>
      </c>
      <c r="F24" s="163">
        <v>0</v>
      </c>
      <c r="G24" s="130">
        <f>'1. Bevételek'!E23</f>
        <v>1500000</v>
      </c>
      <c r="H24" s="130">
        <f>K24-G24</f>
        <v>0</v>
      </c>
      <c r="I24" s="163">
        <v>0</v>
      </c>
      <c r="J24" s="240">
        <v>0</v>
      </c>
      <c r="K24" s="130">
        <v>1500000</v>
      </c>
    </row>
    <row r="25" spans="1:12" x14ac:dyDescent="0.2">
      <c r="A25" s="467"/>
      <c r="B25" s="182"/>
      <c r="C25" s="129" t="s">
        <v>210</v>
      </c>
      <c r="D25" s="129" t="s">
        <v>278</v>
      </c>
      <c r="E25" s="130">
        <v>0</v>
      </c>
      <c r="F25" s="130">
        <f>K25-E25</f>
        <v>0</v>
      </c>
      <c r="G25" s="163">
        <v>0</v>
      </c>
      <c r="H25" s="163">
        <v>0</v>
      </c>
      <c r="I25" s="163">
        <v>0</v>
      </c>
      <c r="J25" s="240">
        <v>0</v>
      </c>
      <c r="K25" s="130">
        <v>0</v>
      </c>
    </row>
    <row r="26" spans="1:12" x14ac:dyDescent="0.2">
      <c r="A26" s="467"/>
      <c r="B26" s="182"/>
      <c r="C26" s="129" t="s">
        <v>211</v>
      </c>
      <c r="D26" s="129" t="s">
        <v>279</v>
      </c>
      <c r="E26" s="130">
        <f>'1. Bevételek'!E25</f>
        <v>3185361</v>
      </c>
      <c r="F26" s="130">
        <f t="shared" ref="F26:F30" si="8">K26-E26</f>
        <v>0</v>
      </c>
      <c r="G26" s="163">
        <v>0</v>
      </c>
      <c r="H26" s="163">
        <v>0</v>
      </c>
      <c r="I26" s="163">
        <v>0</v>
      </c>
      <c r="J26" s="240">
        <v>0</v>
      </c>
      <c r="K26" s="130">
        <v>3185361</v>
      </c>
    </row>
    <row r="27" spans="1:12" x14ac:dyDescent="0.2">
      <c r="A27" s="467"/>
      <c r="B27" s="182"/>
      <c r="C27" s="129" t="s">
        <v>212</v>
      </c>
      <c r="D27" s="129" t="s">
        <v>280</v>
      </c>
      <c r="E27" s="130">
        <f>'1. Bevételek'!E26</f>
        <v>860047</v>
      </c>
      <c r="F27" s="130">
        <f t="shared" si="8"/>
        <v>0</v>
      </c>
      <c r="G27" s="163">
        <v>0</v>
      </c>
      <c r="H27" s="163">
        <v>0</v>
      </c>
      <c r="I27" s="163">
        <v>0</v>
      </c>
      <c r="J27" s="240">
        <v>0</v>
      </c>
      <c r="K27" s="130">
        <v>860047</v>
      </c>
    </row>
    <row r="28" spans="1:12" x14ac:dyDescent="0.2">
      <c r="A28" s="467"/>
      <c r="B28" s="182"/>
      <c r="C28" s="129" t="s">
        <v>213</v>
      </c>
      <c r="D28" s="129" t="s">
        <v>281</v>
      </c>
      <c r="E28" s="130">
        <f>'1. Bevételek'!E27</f>
        <v>180000</v>
      </c>
      <c r="F28" s="130">
        <f t="shared" si="8"/>
        <v>0</v>
      </c>
      <c r="G28" s="163">
        <v>0</v>
      </c>
      <c r="H28" s="163">
        <v>0</v>
      </c>
      <c r="I28" s="163">
        <v>0</v>
      </c>
      <c r="J28" s="240">
        <v>0</v>
      </c>
      <c r="K28" s="130">
        <v>180000</v>
      </c>
    </row>
    <row r="29" spans="1:12" x14ac:dyDescent="0.2">
      <c r="A29" s="467"/>
      <c r="B29" s="182"/>
      <c r="C29" s="129" t="s">
        <v>194</v>
      </c>
      <c r="D29" s="129" t="s">
        <v>282</v>
      </c>
      <c r="E29" s="130">
        <f>'1. Bevételek'!E28</f>
        <v>0</v>
      </c>
      <c r="F29" s="130">
        <f t="shared" si="8"/>
        <v>0</v>
      </c>
      <c r="G29" s="163">
        <v>0</v>
      </c>
      <c r="H29" s="163">
        <v>0</v>
      </c>
      <c r="I29" s="163">
        <v>0</v>
      </c>
      <c r="J29" s="240">
        <v>0</v>
      </c>
      <c r="K29" s="130">
        <v>0</v>
      </c>
    </row>
    <row r="30" spans="1:12" x14ac:dyDescent="0.2">
      <c r="A30" s="467"/>
      <c r="B30" s="182"/>
      <c r="C30" s="129" t="s">
        <v>214</v>
      </c>
      <c r="D30" s="129" t="s">
        <v>283</v>
      </c>
      <c r="E30" s="130">
        <f>'1. Bevételek'!E29</f>
        <v>0</v>
      </c>
      <c r="F30" s="130">
        <f t="shared" si="8"/>
        <v>0</v>
      </c>
      <c r="G30" s="163">
        <v>0</v>
      </c>
      <c r="H30" s="163">
        <v>0</v>
      </c>
      <c r="I30" s="163">
        <v>0</v>
      </c>
      <c r="J30" s="240">
        <v>0</v>
      </c>
      <c r="K30" s="130">
        <v>0</v>
      </c>
    </row>
    <row r="31" spans="1:12" x14ac:dyDescent="0.2">
      <c r="A31" s="467"/>
      <c r="B31" s="466" t="s">
        <v>207</v>
      </c>
      <c r="C31" s="466"/>
      <c r="D31" s="158" t="s">
        <v>284</v>
      </c>
      <c r="E31" s="149">
        <f t="shared" ref="E31:K31" si="9">SUM(E23:E30)</f>
        <v>4520408</v>
      </c>
      <c r="F31" s="149">
        <f t="shared" si="9"/>
        <v>0</v>
      </c>
      <c r="G31" s="149">
        <f t="shared" si="9"/>
        <v>18005000</v>
      </c>
      <c r="H31" s="149">
        <f t="shared" si="9"/>
        <v>0</v>
      </c>
      <c r="I31" s="149">
        <f t="shared" si="9"/>
        <v>0</v>
      </c>
      <c r="J31" s="149">
        <f t="shared" si="9"/>
        <v>0</v>
      </c>
      <c r="K31" s="149">
        <f t="shared" si="9"/>
        <v>22525408</v>
      </c>
      <c r="L31" s="171"/>
    </row>
    <row r="32" spans="1:12" ht="20.25" customHeight="1" x14ac:dyDescent="0.2">
      <c r="A32" s="467" t="s">
        <v>42</v>
      </c>
      <c r="B32" s="182"/>
      <c r="C32" s="129" t="s">
        <v>215</v>
      </c>
      <c r="D32" s="129" t="s">
        <v>365</v>
      </c>
      <c r="E32" s="130">
        <f>'1. Bevételek'!E31</f>
        <v>0</v>
      </c>
      <c r="F32" s="130">
        <v>0</v>
      </c>
      <c r="G32" s="163">
        <v>0</v>
      </c>
      <c r="H32" s="163">
        <v>0</v>
      </c>
      <c r="I32" s="163">
        <v>0</v>
      </c>
      <c r="J32" s="240">
        <v>0</v>
      </c>
      <c r="K32" s="130">
        <v>0</v>
      </c>
    </row>
    <row r="33" spans="1:12" ht="16.5" customHeight="1" x14ac:dyDescent="0.2">
      <c r="A33" s="467"/>
      <c r="B33" s="466" t="s">
        <v>195</v>
      </c>
      <c r="C33" s="466"/>
      <c r="D33" s="158" t="s">
        <v>364</v>
      </c>
      <c r="E33" s="149">
        <f t="shared" ref="E33:K33" si="10">SUM(E32)</f>
        <v>0</v>
      </c>
      <c r="F33" s="149">
        <f t="shared" si="10"/>
        <v>0</v>
      </c>
      <c r="G33" s="149">
        <f t="shared" si="10"/>
        <v>0</v>
      </c>
      <c r="H33" s="149">
        <f t="shared" si="10"/>
        <v>0</v>
      </c>
      <c r="I33" s="149">
        <f t="shared" si="10"/>
        <v>0</v>
      </c>
      <c r="J33" s="149">
        <f t="shared" si="10"/>
        <v>0</v>
      </c>
      <c r="K33" s="149">
        <f t="shared" si="10"/>
        <v>0</v>
      </c>
    </row>
    <row r="34" spans="1:12" ht="25.5" x14ac:dyDescent="0.2">
      <c r="A34" s="467" t="s">
        <v>43</v>
      </c>
      <c r="B34" s="182"/>
      <c r="C34" s="129" t="s">
        <v>216</v>
      </c>
      <c r="D34" s="129" t="s">
        <v>285</v>
      </c>
      <c r="E34" s="130">
        <f>'1. Bevételek'!E33</f>
        <v>0</v>
      </c>
      <c r="F34" s="130">
        <v>0</v>
      </c>
      <c r="G34" s="163">
        <v>0</v>
      </c>
      <c r="H34" s="163">
        <v>0</v>
      </c>
      <c r="I34" s="163">
        <v>0</v>
      </c>
      <c r="J34" s="240">
        <v>0</v>
      </c>
      <c r="K34" s="130">
        <v>0</v>
      </c>
    </row>
    <row r="35" spans="1:12" x14ac:dyDescent="0.2">
      <c r="A35" s="467"/>
      <c r="B35" s="182"/>
      <c r="C35" s="129" t="s">
        <v>380</v>
      </c>
      <c r="D35" s="129" t="s">
        <v>286</v>
      </c>
      <c r="E35" s="130">
        <f>'1. Bevételek'!E34</f>
        <v>0</v>
      </c>
      <c r="F35" s="130">
        <f>K35-E35</f>
        <v>2932591</v>
      </c>
      <c r="G35" s="163">
        <v>0</v>
      </c>
      <c r="H35" s="163">
        <v>0</v>
      </c>
      <c r="I35" s="163">
        <v>0</v>
      </c>
      <c r="J35" s="240">
        <v>0</v>
      </c>
      <c r="K35" s="130">
        <v>2932591</v>
      </c>
    </row>
    <row r="36" spans="1:12" x14ac:dyDescent="0.2">
      <c r="A36" s="467"/>
      <c r="B36" s="466" t="s">
        <v>196</v>
      </c>
      <c r="C36" s="466"/>
      <c r="D36" s="158" t="s">
        <v>287</v>
      </c>
      <c r="E36" s="149">
        <f t="shared" ref="E36:K36" si="11">SUM(E34:E35)</f>
        <v>0</v>
      </c>
      <c r="F36" s="149">
        <f t="shared" si="11"/>
        <v>2932591</v>
      </c>
      <c r="G36" s="149">
        <f t="shared" si="11"/>
        <v>0</v>
      </c>
      <c r="H36" s="149">
        <f t="shared" si="11"/>
        <v>0</v>
      </c>
      <c r="I36" s="149">
        <f t="shared" si="11"/>
        <v>0</v>
      </c>
      <c r="J36" s="149">
        <f t="shared" si="11"/>
        <v>0</v>
      </c>
      <c r="K36" s="149">
        <f t="shared" si="11"/>
        <v>2932591</v>
      </c>
    </row>
    <row r="37" spans="1:12" s="179" customFormat="1" ht="24.75" customHeight="1" x14ac:dyDescent="0.2">
      <c r="A37" s="474" t="s">
        <v>197</v>
      </c>
      <c r="B37" s="474"/>
      <c r="C37" s="474"/>
      <c r="D37" s="169" t="s">
        <v>288</v>
      </c>
      <c r="E37" s="150">
        <f t="shared" ref="E37:K37" si="12">E15+E22+E31+E33+E36</f>
        <v>95394476</v>
      </c>
      <c r="F37" s="150">
        <f t="shared" si="12"/>
        <v>-3224814</v>
      </c>
      <c r="G37" s="150">
        <f t="shared" si="12"/>
        <v>18005000</v>
      </c>
      <c r="H37" s="150">
        <f t="shared" si="12"/>
        <v>0</v>
      </c>
      <c r="I37" s="150">
        <f t="shared" si="12"/>
        <v>0</v>
      </c>
      <c r="J37" s="150">
        <f t="shared" si="12"/>
        <v>0</v>
      </c>
      <c r="K37" s="150">
        <f t="shared" si="12"/>
        <v>110174662</v>
      </c>
    </row>
    <row r="38" spans="1:12" ht="24" customHeight="1" x14ac:dyDescent="0.2">
      <c r="A38" s="170"/>
      <c r="B38" s="182"/>
      <c r="C38" s="129" t="s">
        <v>256</v>
      </c>
      <c r="D38" s="129" t="s">
        <v>289</v>
      </c>
      <c r="E38" s="130">
        <f>'1. Bevételek'!E37</f>
        <v>0</v>
      </c>
      <c r="F38" s="130">
        <v>0</v>
      </c>
      <c r="G38" s="163">
        <v>0</v>
      </c>
      <c r="H38" s="163">
        <v>0</v>
      </c>
      <c r="I38" s="163">
        <v>0</v>
      </c>
      <c r="J38" s="240">
        <v>0</v>
      </c>
      <c r="K38" s="130">
        <v>0</v>
      </c>
    </row>
    <row r="39" spans="1:12" ht="18.75" customHeight="1" x14ac:dyDescent="0.2">
      <c r="A39" s="170"/>
      <c r="B39" s="466" t="s">
        <v>257</v>
      </c>
      <c r="C39" s="466"/>
      <c r="D39" s="158" t="s">
        <v>290</v>
      </c>
      <c r="E39" s="149">
        <f t="shared" ref="E39:K39" si="13">SUM(E38)</f>
        <v>0</v>
      </c>
      <c r="F39" s="149">
        <f t="shared" si="13"/>
        <v>0</v>
      </c>
      <c r="G39" s="149">
        <f t="shared" si="13"/>
        <v>0</v>
      </c>
      <c r="H39" s="149">
        <f t="shared" si="13"/>
        <v>0</v>
      </c>
      <c r="I39" s="149">
        <f t="shared" si="13"/>
        <v>0</v>
      </c>
      <c r="J39" s="149">
        <f t="shared" si="13"/>
        <v>0</v>
      </c>
      <c r="K39" s="149">
        <f t="shared" si="13"/>
        <v>0</v>
      </c>
    </row>
    <row r="40" spans="1:12" ht="17.25" customHeight="1" x14ac:dyDescent="0.2">
      <c r="A40" s="467" t="s">
        <v>49</v>
      </c>
      <c r="B40" s="182"/>
      <c r="C40" s="129" t="s">
        <v>223</v>
      </c>
      <c r="D40" s="129" t="s">
        <v>291</v>
      </c>
      <c r="E40" s="130">
        <f>'1. Bevételek'!E39</f>
        <v>0</v>
      </c>
      <c r="F40" s="130">
        <v>0</v>
      </c>
      <c r="G40" s="163">
        <v>0</v>
      </c>
      <c r="H40" s="163">
        <v>0</v>
      </c>
      <c r="I40" s="163">
        <v>0</v>
      </c>
      <c r="J40" s="240">
        <v>0</v>
      </c>
      <c r="K40" s="130">
        <v>0</v>
      </c>
    </row>
    <row r="41" spans="1:12" ht="18.75" customHeight="1" x14ac:dyDescent="0.2">
      <c r="A41" s="467"/>
      <c r="B41" s="466" t="s">
        <v>222</v>
      </c>
      <c r="C41" s="466"/>
      <c r="D41" s="158" t="s">
        <v>366</v>
      </c>
      <c r="E41" s="149">
        <f t="shared" ref="E41:K41" si="14">SUM(E40)</f>
        <v>0</v>
      </c>
      <c r="F41" s="149">
        <f t="shared" si="14"/>
        <v>0</v>
      </c>
      <c r="G41" s="149">
        <f t="shared" si="14"/>
        <v>0</v>
      </c>
      <c r="H41" s="149">
        <f t="shared" si="14"/>
        <v>0</v>
      </c>
      <c r="I41" s="149">
        <f t="shared" si="14"/>
        <v>0</v>
      </c>
      <c r="J41" s="149">
        <f t="shared" si="14"/>
        <v>0</v>
      </c>
      <c r="K41" s="149">
        <f t="shared" si="14"/>
        <v>0</v>
      </c>
    </row>
    <row r="42" spans="1:12" ht="15" customHeight="1" x14ac:dyDescent="0.2">
      <c r="A42" s="467" t="s">
        <v>51</v>
      </c>
      <c r="B42" s="182"/>
      <c r="C42" s="129" t="s">
        <v>252</v>
      </c>
      <c r="D42" s="129" t="s">
        <v>368</v>
      </c>
      <c r="E42" s="130">
        <f>'1. Bevételek'!E41</f>
        <v>69397630</v>
      </c>
      <c r="F42" s="130">
        <f>K42-E42</f>
        <v>0</v>
      </c>
      <c r="G42" s="163">
        <v>0</v>
      </c>
      <c r="H42" s="163">
        <v>0</v>
      </c>
      <c r="I42" s="163">
        <v>0</v>
      </c>
      <c r="J42" s="240">
        <v>0</v>
      </c>
      <c r="K42" s="130">
        <v>69397630</v>
      </c>
    </row>
    <row r="43" spans="1:12" ht="17.25" customHeight="1" x14ac:dyDescent="0.2">
      <c r="A43" s="467"/>
      <c r="B43" s="466" t="s">
        <v>224</v>
      </c>
      <c r="C43" s="466"/>
      <c r="D43" s="158" t="s">
        <v>367</v>
      </c>
      <c r="E43" s="149">
        <f t="shared" ref="E43:K43" si="15">SUM(E42)</f>
        <v>69397630</v>
      </c>
      <c r="F43" s="149">
        <f t="shared" si="15"/>
        <v>0</v>
      </c>
      <c r="G43" s="149">
        <f t="shared" si="15"/>
        <v>0</v>
      </c>
      <c r="H43" s="149">
        <f t="shared" si="15"/>
        <v>0</v>
      </c>
      <c r="I43" s="149">
        <f t="shared" si="15"/>
        <v>0</v>
      </c>
      <c r="J43" s="149">
        <f t="shared" si="15"/>
        <v>0</v>
      </c>
      <c r="K43" s="149">
        <f t="shared" si="15"/>
        <v>69397630</v>
      </c>
    </row>
    <row r="44" spans="1:12" ht="15.75" customHeight="1" x14ac:dyDescent="0.2">
      <c r="A44" s="469" t="s">
        <v>52</v>
      </c>
      <c r="B44" s="182"/>
      <c r="C44" s="129" t="s">
        <v>254</v>
      </c>
      <c r="D44" s="129" t="s">
        <v>292</v>
      </c>
      <c r="E44" s="130">
        <f>'1. Bevételek'!E43</f>
        <v>0</v>
      </c>
      <c r="F44" s="130">
        <v>0</v>
      </c>
      <c r="G44" s="163">
        <v>0</v>
      </c>
      <c r="H44" s="163">
        <v>0</v>
      </c>
      <c r="I44" s="163">
        <v>0</v>
      </c>
      <c r="J44" s="240">
        <v>0</v>
      </c>
      <c r="K44" s="130">
        <v>0</v>
      </c>
    </row>
    <row r="45" spans="1:12" ht="18" customHeight="1" x14ac:dyDescent="0.2">
      <c r="A45" s="470"/>
      <c r="B45" s="466" t="s">
        <v>255</v>
      </c>
      <c r="C45" s="466"/>
      <c r="D45" s="158" t="s">
        <v>293</v>
      </c>
      <c r="E45" s="149">
        <f t="shared" ref="E45:K45" si="16">SUM(E44)</f>
        <v>0</v>
      </c>
      <c r="F45" s="149">
        <f t="shared" si="16"/>
        <v>0</v>
      </c>
      <c r="G45" s="149">
        <f t="shared" si="16"/>
        <v>0</v>
      </c>
      <c r="H45" s="149">
        <f t="shared" si="16"/>
        <v>0</v>
      </c>
      <c r="I45" s="149">
        <f t="shared" si="16"/>
        <v>0</v>
      </c>
      <c r="J45" s="149">
        <f t="shared" si="16"/>
        <v>0</v>
      </c>
      <c r="K45" s="149">
        <f t="shared" si="16"/>
        <v>0</v>
      </c>
    </row>
    <row r="46" spans="1:12" s="176" customFormat="1" ht="21.75" customHeight="1" x14ac:dyDescent="0.2">
      <c r="A46" s="474" t="s">
        <v>225</v>
      </c>
      <c r="B46" s="474"/>
      <c r="C46" s="474"/>
      <c r="D46" s="169" t="s">
        <v>294</v>
      </c>
      <c r="E46" s="150">
        <f>E41+E43+E45+E39</f>
        <v>69397630</v>
      </c>
      <c r="F46" s="150">
        <f t="shared" ref="F46:K46" si="17">F41+F43+F45+F39</f>
        <v>0</v>
      </c>
      <c r="G46" s="150">
        <f t="shared" si="17"/>
        <v>0</v>
      </c>
      <c r="H46" s="150">
        <f t="shared" si="17"/>
        <v>0</v>
      </c>
      <c r="I46" s="150">
        <f t="shared" si="17"/>
        <v>0</v>
      </c>
      <c r="J46" s="150">
        <f t="shared" si="17"/>
        <v>0</v>
      </c>
      <c r="K46" s="150">
        <f t="shared" si="17"/>
        <v>69397630</v>
      </c>
    </row>
    <row r="47" spans="1:12" s="123" customFormat="1" ht="22.5" customHeight="1" x14ac:dyDescent="0.2">
      <c r="A47" s="468" t="s">
        <v>226</v>
      </c>
      <c r="B47" s="468"/>
      <c r="C47" s="468"/>
      <c r="D47" s="160"/>
      <c r="E47" s="137">
        <f t="shared" ref="E47:K47" si="18">E37+E46</f>
        <v>164792106</v>
      </c>
      <c r="F47" s="137">
        <f t="shared" si="18"/>
        <v>-3224814</v>
      </c>
      <c r="G47" s="137">
        <f t="shared" si="18"/>
        <v>18005000</v>
      </c>
      <c r="H47" s="137">
        <f t="shared" si="18"/>
        <v>0</v>
      </c>
      <c r="I47" s="137">
        <f t="shared" si="18"/>
        <v>0</v>
      </c>
      <c r="J47" s="137">
        <f t="shared" si="18"/>
        <v>0</v>
      </c>
      <c r="K47" s="137">
        <f t="shared" si="18"/>
        <v>179572292</v>
      </c>
      <c r="L47" s="156"/>
    </row>
  </sheetData>
  <mergeCells count="30">
    <mergeCell ref="E3:K3"/>
    <mergeCell ref="A1:K1"/>
    <mergeCell ref="A2:K2"/>
    <mergeCell ref="A37:C37"/>
    <mergeCell ref="A46:C46"/>
    <mergeCell ref="A5:A15"/>
    <mergeCell ref="B9:C9"/>
    <mergeCell ref="B14:C14"/>
    <mergeCell ref="B15:C15"/>
    <mergeCell ref="B39:C39"/>
    <mergeCell ref="A16:A22"/>
    <mergeCell ref="B16:C16"/>
    <mergeCell ref="B20:C20"/>
    <mergeCell ref="B21:C21"/>
    <mergeCell ref="B22:C22"/>
    <mergeCell ref="A23:A31"/>
    <mergeCell ref="A34:A36"/>
    <mergeCell ref="B36:C36"/>
    <mergeCell ref="A47:C47"/>
    <mergeCell ref="A40:A41"/>
    <mergeCell ref="B41:C41"/>
    <mergeCell ref="A42:A43"/>
    <mergeCell ref="B43:C43"/>
    <mergeCell ref="A44:A45"/>
    <mergeCell ref="B45:C45"/>
    <mergeCell ref="A3:C4"/>
    <mergeCell ref="D3:D4"/>
    <mergeCell ref="B31:C31"/>
    <mergeCell ref="A32:A33"/>
    <mergeCell ref="B33:C33"/>
  </mergeCells>
  <pageMargins left="0.59055118110236227" right="0.59055118110236227" top="0.74803149606299213" bottom="0.74803149606299213" header="0.31496062992125984" footer="0.31496062992125984"/>
  <pageSetup paperSize="9" scale="65" orientation="portrait" r:id="rId1"/>
  <headerFooter>
    <oddHeader>&amp;R1.1. számú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indexed="11"/>
    <pageSetUpPr fitToPage="1"/>
  </sheetPr>
  <dimension ref="A1:S44"/>
  <sheetViews>
    <sheetView topLeftCell="A7" zoomScaleNormal="100" zoomScaleSheetLayoutView="100" workbookViewId="0">
      <selection activeCell="A3" sqref="A3:H3"/>
    </sheetView>
  </sheetViews>
  <sheetFormatPr defaultRowHeight="12.75" x14ac:dyDescent="0.2"/>
  <cols>
    <col min="1" max="1" width="4.28515625" customWidth="1"/>
    <col min="2" max="2" width="2.85546875" customWidth="1"/>
    <col min="3" max="3" width="54.5703125" customWidth="1"/>
    <col min="4" max="4" width="7.85546875" customWidth="1"/>
    <col min="5" max="8" width="17.7109375" style="152" customWidth="1"/>
  </cols>
  <sheetData>
    <row r="1" spans="1:19" ht="21.75" customHeight="1" x14ac:dyDescent="0.2">
      <c r="A1" s="436" t="s">
        <v>374</v>
      </c>
      <c r="B1" s="436"/>
      <c r="C1" s="436"/>
      <c r="D1" s="436"/>
      <c r="E1" s="436"/>
      <c r="F1" s="436"/>
      <c r="G1" s="436"/>
      <c r="H1" s="436"/>
    </row>
    <row r="2" spans="1:19" ht="28.5" customHeight="1" x14ac:dyDescent="0.2">
      <c r="A2" s="452" t="s">
        <v>85</v>
      </c>
      <c r="B2" s="452"/>
      <c r="C2" s="452"/>
      <c r="D2" s="452"/>
      <c r="E2" s="452"/>
      <c r="F2" s="452"/>
      <c r="G2" s="452"/>
      <c r="H2" s="452"/>
    </row>
    <row r="3" spans="1:19" ht="43.5" customHeight="1" x14ac:dyDescent="0.2">
      <c r="A3" s="488" t="s">
        <v>38</v>
      </c>
      <c r="B3" s="489"/>
      <c r="C3" s="490"/>
      <c r="D3" s="237" t="s">
        <v>261</v>
      </c>
      <c r="E3" s="136" t="s">
        <v>370</v>
      </c>
      <c r="F3" s="136" t="s">
        <v>372</v>
      </c>
      <c r="G3" s="136" t="s">
        <v>373</v>
      </c>
      <c r="H3" s="136" t="s">
        <v>371</v>
      </c>
      <c r="P3" s="245"/>
      <c r="Q3" s="245"/>
      <c r="R3" s="245"/>
      <c r="S3" s="246"/>
    </row>
    <row r="4" spans="1:19" s="124" customFormat="1" ht="16.5" customHeight="1" x14ac:dyDescent="0.2">
      <c r="A4" s="486" t="s">
        <v>39</v>
      </c>
      <c r="B4" s="128"/>
      <c r="C4" s="129" t="s">
        <v>228</v>
      </c>
      <c r="D4" s="129" t="s">
        <v>295</v>
      </c>
      <c r="E4" s="130">
        <v>23469846</v>
      </c>
      <c r="F4" s="130">
        <f>G4-E4</f>
        <v>559346</v>
      </c>
      <c r="G4" s="130">
        <v>24029192</v>
      </c>
      <c r="H4" s="130">
        <v>9260761</v>
      </c>
    </row>
    <row r="5" spans="1:19" s="124" customFormat="1" ht="16.5" customHeight="1" x14ac:dyDescent="0.2">
      <c r="A5" s="486"/>
      <c r="B5" s="128"/>
      <c r="C5" s="129" t="s">
        <v>229</v>
      </c>
      <c r="D5" s="129" t="s">
        <v>296</v>
      </c>
      <c r="E5" s="130">
        <v>12254800</v>
      </c>
      <c r="F5" s="130">
        <f>G5-E5</f>
        <v>0</v>
      </c>
      <c r="G5" s="130">
        <v>12254800</v>
      </c>
      <c r="H5" s="130">
        <v>3521552</v>
      </c>
    </row>
    <row r="6" spans="1:19" s="127" customFormat="1" ht="21.75" customHeight="1" x14ac:dyDescent="0.2">
      <c r="A6" s="486"/>
      <c r="B6" s="477" t="s">
        <v>227</v>
      </c>
      <c r="C6" s="477"/>
      <c r="D6" s="228" t="s">
        <v>297</v>
      </c>
      <c r="E6" s="148">
        <f>SUM(E4:E5)</f>
        <v>35724646</v>
      </c>
      <c r="F6" s="148">
        <f t="shared" ref="F6:H6" si="0">SUM(F4:F5)</f>
        <v>559346</v>
      </c>
      <c r="G6" s="148">
        <f t="shared" si="0"/>
        <v>36283992</v>
      </c>
      <c r="H6" s="148">
        <f t="shared" si="0"/>
        <v>12782313</v>
      </c>
    </row>
    <row r="7" spans="1:19" s="127" customFormat="1" ht="22.5" customHeight="1" x14ac:dyDescent="0.2">
      <c r="A7" s="140" t="s">
        <v>40</v>
      </c>
      <c r="B7" s="477" t="s">
        <v>230</v>
      </c>
      <c r="C7" s="477"/>
      <c r="D7" s="228" t="s">
        <v>298</v>
      </c>
      <c r="E7" s="148">
        <v>6251813</v>
      </c>
      <c r="F7" s="148">
        <f>G7-E7</f>
        <v>28154</v>
      </c>
      <c r="G7" s="148">
        <v>6279967</v>
      </c>
      <c r="H7" s="148">
        <v>1948170</v>
      </c>
    </row>
    <row r="8" spans="1:19" s="124" customFormat="1" ht="13.5" customHeight="1" x14ac:dyDescent="0.2">
      <c r="A8" s="487" t="s">
        <v>41</v>
      </c>
      <c r="B8" s="128"/>
      <c r="C8" s="129" t="s">
        <v>231</v>
      </c>
      <c r="D8" s="129" t="s">
        <v>299</v>
      </c>
      <c r="E8" s="130">
        <v>6035050</v>
      </c>
      <c r="F8" s="130">
        <f>G8-E8</f>
        <v>0</v>
      </c>
      <c r="G8" s="130">
        <v>6035050</v>
      </c>
      <c r="H8" s="130">
        <v>2343221</v>
      </c>
    </row>
    <row r="9" spans="1:19" s="124" customFormat="1" ht="13.5" customHeight="1" x14ac:dyDescent="0.2">
      <c r="A9" s="487"/>
      <c r="B9" s="128"/>
      <c r="C9" s="129" t="s">
        <v>232</v>
      </c>
      <c r="D9" s="129" t="s">
        <v>300</v>
      </c>
      <c r="E9" s="130">
        <v>1484372</v>
      </c>
      <c r="F9" s="130">
        <f t="shared" ref="F9:F12" si="1">G9-E9</f>
        <v>88500</v>
      </c>
      <c r="G9" s="130">
        <v>1572872</v>
      </c>
      <c r="H9" s="130">
        <v>719814</v>
      </c>
    </row>
    <row r="10" spans="1:19" s="124" customFormat="1" ht="13.5" customHeight="1" x14ac:dyDescent="0.2">
      <c r="A10" s="487"/>
      <c r="B10" s="128"/>
      <c r="C10" s="129" t="s">
        <v>233</v>
      </c>
      <c r="D10" s="129" t="s">
        <v>301</v>
      </c>
      <c r="E10" s="130">
        <v>35891502</v>
      </c>
      <c r="F10" s="130">
        <f t="shared" si="1"/>
        <v>0</v>
      </c>
      <c r="G10" s="130">
        <v>35891502</v>
      </c>
      <c r="H10" s="130">
        <v>16076736</v>
      </c>
    </row>
    <row r="11" spans="1:19" s="124" customFormat="1" ht="13.5" customHeight="1" x14ac:dyDescent="0.2">
      <c r="A11" s="487"/>
      <c r="B11" s="128"/>
      <c r="C11" s="129" t="s">
        <v>234</v>
      </c>
      <c r="D11" s="129" t="s">
        <v>304</v>
      </c>
      <c r="E11" s="130">
        <v>120000</v>
      </c>
      <c r="F11" s="130">
        <f t="shared" si="1"/>
        <v>0</v>
      </c>
      <c r="G11" s="130">
        <v>120000</v>
      </c>
      <c r="H11" s="130">
        <v>0</v>
      </c>
    </row>
    <row r="12" spans="1:19" s="124" customFormat="1" ht="13.5" customHeight="1" x14ac:dyDescent="0.2">
      <c r="A12" s="487"/>
      <c r="B12" s="128"/>
      <c r="C12" s="129" t="s">
        <v>235</v>
      </c>
      <c r="D12" s="129" t="s">
        <v>305</v>
      </c>
      <c r="E12" s="130">
        <v>14216777</v>
      </c>
      <c r="F12" s="130">
        <f t="shared" si="1"/>
        <v>0</v>
      </c>
      <c r="G12" s="130">
        <v>14216777</v>
      </c>
      <c r="H12" s="130">
        <v>4479268</v>
      </c>
    </row>
    <row r="13" spans="1:19" s="127" customFormat="1" ht="19.5" customHeight="1" x14ac:dyDescent="0.2">
      <c r="A13" s="487"/>
      <c r="B13" s="477" t="s">
        <v>236</v>
      </c>
      <c r="C13" s="477"/>
      <c r="D13" s="228" t="s">
        <v>306</v>
      </c>
      <c r="E13" s="148">
        <f>SUM(E8:E12)</f>
        <v>57747701</v>
      </c>
      <c r="F13" s="148">
        <f t="shared" ref="F13:H13" si="2">SUM(F8:F12)</f>
        <v>88500</v>
      </c>
      <c r="G13" s="148">
        <f t="shared" si="2"/>
        <v>57836201</v>
      </c>
      <c r="H13" s="148">
        <f t="shared" si="2"/>
        <v>23619039</v>
      </c>
    </row>
    <row r="14" spans="1:19" s="127" customFormat="1" ht="25.5" customHeight="1" x14ac:dyDescent="0.2">
      <c r="A14" s="131" t="s">
        <v>42</v>
      </c>
      <c r="B14" s="477" t="s">
        <v>88</v>
      </c>
      <c r="C14" s="477"/>
      <c r="D14" s="228" t="s">
        <v>307</v>
      </c>
      <c r="E14" s="148">
        <v>7060000</v>
      </c>
      <c r="F14" s="148">
        <f>G14-E14</f>
        <v>0</v>
      </c>
      <c r="G14" s="148">
        <v>7060000</v>
      </c>
      <c r="H14" s="148">
        <v>667400</v>
      </c>
    </row>
    <row r="15" spans="1:19" s="127" customFormat="1" ht="25.5" customHeight="1" x14ac:dyDescent="0.2">
      <c r="A15" s="131" t="s">
        <v>43</v>
      </c>
      <c r="B15" s="477" t="s">
        <v>237</v>
      </c>
      <c r="C15" s="477"/>
      <c r="D15" s="228" t="s">
        <v>308</v>
      </c>
      <c r="E15" s="148">
        <v>0</v>
      </c>
      <c r="F15" s="148">
        <f>G15-E15</f>
        <v>1385228</v>
      </c>
      <c r="G15" s="148">
        <v>1385228</v>
      </c>
      <c r="H15" s="148">
        <v>1385228</v>
      </c>
    </row>
    <row r="16" spans="1:19" x14ac:dyDescent="0.2">
      <c r="A16" s="440" t="s">
        <v>49</v>
      </c>
      <c r="B16" s="128"/>
      <c r="C16" s="129" t="s">
        <v>238</v>
      </c>
      <c r="D16" s="129" t="s">
        <v>309</v>
      </c>
      <c r="E16" s="130">
        <v>8549064</v>
      </c>
      <c r="F16" s="130">
        <f>G16-E16</f>
        <v>0</v>
      </c>
      <c r="G16" s="130">
        <v>8549064</v>
      </c>
      <c r="H16" s="130">
        <v>4666053</v>
      </c>
    </row>
    <row r="17" spans="1:9" x14ac:dyDescent="0.2">
      <c r="A17" s="449"/>
      <c r="B17" s="128"/>
      <c r="C17" s="129" t="s">
        <v>239</v>
      </c>
      <c r="D17" s="129" t="s">
        <v>310</v>
      </c>
      <c r="E17" s="130">
        <v>2512000</v>
      </c>
      <c r="F17" s="130">
        <f>G17-E17</f>
        <v>0</v>
      </c>
      <c r="G17" s="130">
        <v>2512000</v>
      </c>
      <c r="H17" s="130">
        <v>810000</v>
      </c>
    </row>
    <row r="18" spans="1:9" ht="25.5" customHeight="1" x14ac:dyDescent="0.2">
      <c r="A18" s="441"/>
      <c r="B18" s="477" t="s">
        <v>240</v>
      </c>
      <c r="C18" s="477"/>
      <c r="D18" s="228" t="s">
        <v>369</v>
      </c>
      <c r="E18" s="148">
        <f>SUM(E16:E17)</f>
        <v>11061064</v>
      </c>
      <c r="F18" s="148">
        <f t="shared" ref="F18:H18" si="3">SUM(F16:F17)</f>
        <v>0</v>
      </c>
      <c r="G18" s="148">
        <f t="shared" si="3"/>
        <v>11061064</v>
      </c>
      <c r="H18" s="148">
        <f t="shared" si="3"/>
        <v>5476053</v>
      </c>
    </row>
    <row r="19" spans="1:9" s="125" customFormat="1" ht="25.5" customHeight="1" x14ac:dyDescent="0.2">
      <c r="A19" s="131" t="s">
        <v>51</v>
      </c>
      <c r="B19" s="484" t="s">
        <v>92</v>
      </c>
      <c r="C19" s="485"/>
      <c r="D19" s="231" t="s">
        <v>311</v>
      </c>
      <c r="E19" s="235">
        <f>7160990+395035</f>
        <v>7556025</v>
      </c>
      <c r="F19" s="235">
        <f>G19-E19</f>
        <v>-5645192</v>
      </c>
      <c r="G19" s="235">
        <v>1910833</v>
      </c>
      <c r="H19" s="235">
        <v>0</v>
      </c>
    </row>
    <row r="20" spans="1:9" s="141" customFormat="1" ht="19.5" customHeight="1" x14ac:dyDescent="0.2">
      <c r="A20" s="232" t="s">
        <v>52</v>
      </c>
      <c r="B20" s="477" t="s">
        <v>241</v>
      </c>
      <c r="C20" s="477"/>
      <c r="D20" s="228" t="s">
        <v>312</v>
      </c>
      <c r="E20" s="148">
        <v>18796000</v>
      </c>
      <c r="F20" s="148">
        <f>G20-E20</f>
        <v>0</v>
      </c>
      <c r="G20" s="148">
        <v>18796000</v>
      </c>
      <c r="H20" s="148">
        <v>572612</v>
      </c>
    </row>
    <row r="21" spans="1:9" s="141" customFormat="1" ht="18.75" customHeight="1" x14ac:dyDescent="0.2">
      <c r="A21" s="232" t="s">
        <v>53</v>
      </c>
      <c r="B21" s="477" t="s">
        <v>136</v>
      </c>
      <c r="C21" s="477"/>
      <c r="D21" s="228" t="s">
        <v>313</v>
      </c>
      <c r="E21" s="148">
        <v>36154334</v>
      </c>
      <c r="F21" s="148">
        <f>G21-E21</f>
        <v>0</v>
      </c>
      <c r="G21" s="148">
        <v>36154334</v>
      </c>
      <c r="H21" s="148">
        <v>0</v>
      </c>
    </row>
    <row r="22" spans="1:9" ht="25.5" x14ac:dyDescent="0.2">
      <c r="A22" s="440" t="s">
        <v>54</v>
      </c>
      <c r="B22" s="128"/>
      <c r="C22" s="129" t="s">
        <v>242</v>
      </c>
      <c r="D22" s="129" t="s">
        <v>65</v>
      </c>
      <c r="E22" s="130">
        <v>0</v>
      </c>
      <c r="F22" s="130">
        <f>G22-E22</f>
        <v>359150</v>
      </c>
      <c r="G22" s="130">
        <v>359150</v>
      </c>
      <c r="H22" s="130">
        <v>359150</v>
      </c>
    </row>
    <row r="23" spans="1:9" ht="25.5" x14ac:dyDescent="0.2">
      <c r="A23" s="478"/>
      <c r="B23" s="128"/>
      <c r="C23" s="129" t="s">
        <v>243</v>
      </c>
      <c r="D23" s="129" t="s">
        <v>66</v>
      </c>
      <c r="E23" s="130">
        <v>0</v>
      </c>
      <c r="F23" s="130">
        <f t="shared" ref="F23:F24" si="4">G23-E23</f>
        <v>0</v>
      </c>
      <c r="G23" s="130">
        <v>0</v>
      </c>
      <c r="H23" s="130">
        <v>0</v>
      </c>
    </row>
    <row r="24" spans="1:9" x14ac:dyDescent="0.2">
      <c r="A24" s="478"/>
      <c r="B24" s="128"/>
      <c r="C24" s="129" t="s">
        <v>244</v>
      </c>
      <c r="D24" s="129" t="s">
        <v>339</v>
      </c>
      <c r="E24" s="130">
        <v>978000</v>
      </c>
      <c r="F24" s="130">
        <f t="shared" si="4"/>
        <v>0</v>
      </c>
      <c r="G24" s="130">
        <v>978000</v>
      </c>
      <c r="H24" s="130">
        <v>479879</v>
      </c>
    </row>
    <row r="25" spans="1:9" s="127" customFormat="1" ht="25.5" customHeight="1" x14ac:dyDescent="0.2">
      <c r="A25" s="479"/>
      <c r="B25" s="477" t="s">
        <v>245</v>
      </c>
      <c r="C25" s="477"/>
      <c r="D25" s="228" t="s">
        <v>314</v>
      </c>
      <c r="E25" s="148">
        <f>SUM(E22:E24)</f>
        <v>978000</v>
      </c>
      <c r="F25" s="148">
        <f t="shared" ref="F25:H25" si="5">SUM(F22:F24)</f>
        <v>359150</v>
      </c>
      <c r="G25" s="148">
        <f t="shared" si="5"/>
        <v>1337150</v>
      </c>
      <c r="H25" s="148">
        <f t="shared" si="5"/>
        <v>839029</v>
      </c>
    </row>
    <row r="26" spans="1:9" s="127" customFormat="1" ht="25.5" customHeight="1" x14ac:dyDescent="0.2">
      <c r="A26" s="483" t="s">
        <v>246</v>
      </c>
      <c r="B26" s="483"/>
      <c r="C26" s="483"/>
      <c r="D26" s="229" t="s">
        <v>315</v>
      </c>
      <c r="E26" s="150">
        <f>E6+E7+E13+E14+E15+E18+E20+E21+E25+E19</f>
        <v>181329583</v>
      </c>
      <c r="F26" s="150">
        <f t="shared" ref="F26:H26" si="6">F6+F7+F13+F14+F15+F18+F20+F21+F25+F19</f>
        <v>-3224814</v>
      </c>
      <c r="G26" s="150">
        <f t="shared" si="6"/>
        <v>178104769</v>
      </c>
      <c r="H26" s="150">
        <f t="shared" si="6"/>
        <v>47289844</v>
      </c>
      <c r="I26" s="247"/>
    </row>
    <row r="27" spans="1:9" x14ac:dyDescent="0.2">
      <c r="A27" s="440" t="s">
        <v>25</v>
      </c>
      <c r="B27" s="128"/>
      <c r="C27" s="129" t="s">
        <v>249</v>
      </c>
      <c r="D27" s="129" t="s">
        <v>316</v>
      </c>
      <c r="E27" s="130">
        <v>1467523</v>
      </c>
      <c r="F27" s="130">
        <f>G27-E27</f>
        <v>0</v>
      </c>
      <c r="G27" s="130">
        <v>1467523</v>
      </c>
      <c r="H27" s="130">
        <v>1467523</v>
      </c>
    </row>
    <row r="28" spans="1:9" x14ac:dyDescent="0.2">
      <c r="A28" s="441"/>
      <c r="B28" s="128"/>
      <c r="C28" s="129" t="s">
        <v>250</v>
      </c>
      <c r="D28" s="129" t="s">
        <v>67</v>
      </c>
      <c r="E28" s="130">
        <v>0</v>
      </c>
      <c r="F28" s="130">
        <v>0</v>
      </c>
      <c r="G28" s="130">
        <v>0</v>
      </c>
      <c r="H28" s="130">
        <v>0</v>
      </c>
    </row>
    <row r="29" spans="1:9" s="127" customFormat="1" ht="22.5" customHeight="1" x14ac:dyDescent="0.2">
      <c r="A29" s="480" t="s">
        <v>247</v>
      </c>
      <c r="B29" s="481"/>
      <c r="C29" s="482"/>
      <c r="D29" s="233" t="s">
        <v>317</v>
      </c>
      <c r="E29" s="150">
        <f>SUM(E27:E28)</f>
        <v>1467523</v>
      </c>
      <c r="F29" s="150">
        <f t="shared" ref="F29:H29" si="7">SUM(F27:F28)</f>
        <v>0</v>
      </c>
      <c r="G29" s="150">
        <f t="shared" si="7"/>
        <v>1467523</v>
      </c>
      <c r="H29" s="150">
        <f t="shared" si="7"/>
        <v>1467523</v>
      </c>
    </row>
    <row r="30" spans="1:9" s="123" customFormat="1" ht="22.5" customHeight="1" x14ac:dyDescent="0.2">
      <c r="A30" s="468" t="s">
        <v>248</v>
      </c>
      <c r="B30" s="468"/>
      <c r="C30" s="468"/>
      <c r="D30" s="230"/>
      <c r="E30" s="137">
        <f>E26+E29</f>
        <v>182797106</v>
      </c>
      <c r="F30" s="137">
        <f t="shared" ref="F30:H30" si="8">F26+F29</f>
        <v>-3224814</v>
      </c>
      <c r="G30" s="137">
        <f t="shared" si="8"/>
        <v>179572292</v>
      </c>
      <c r="H30" s="137">
        <f t="shared" si="8"/>
        <v>48757367</v>
      </c>
    </row>
    <row r="44" spans="10:10" x14ac:dyDescent="0.2">
      <c r="J44" t="s">
        <v>383</v>
      </c>
    </row>
  </sheetData>
  <mergeCells count="21">
    <mergeCell ref="B13:C13"/>
    <mergeCell ref="A8:A13"/>
    <mergeCell ref="B14:C14"/>
    <mergeCell ref="B15:C15"/>
    <mergeCell ref="A3:C3"/>
    <mergeCell ref="A1:H1"/>
    <mergeCell ref="A30:C30"/>
    <mergeCell ref="B25:C25"/>
    <mergeCell ref="B20:C20"/>
    <mergeCell ref="B21:C21"/>
    <mergeCell ref="A22:A25"/>
    <mergeCell ref="A27:A28"/>
    <mergeCell ref="A29:C29"/>
    <mergeCell ref="A26:C26"/>
    <mergeCell ref="A2:H2"/>
    <mergeCell ref="B19:C19"/>
    <mergeCell ref="B6:C6"/>
    <mergeCell ref="B7:C7"/>
    <mergeCell ref="A4:A6"/>
    <mergeCell ref="B18:C18"/>
    <mergeCell ref="A16:A18"/>
  </mergeCells>
  <phoneticPr fontId="0" type="noConversion"/>
  <printOptions horizontalCentered="1"/>
  <pageMargins left="0.59055118110236227" right="0.59055118110236227" top="0.62992125984251968" bottom="0.43307086614173229" header="0.19685039370078741" footer="0.19685039370078741"/>
  <pageSetup paperSize="9" scale="56" firstPageNumber="41" orientation="portrait" r:id="rId1"/>
  <headerFooter alignWithMargins="0">
    <oddHeader>&amp;R&amp;"Times New Roman,Normál"2. számú melléklet</oddHeader>
    <oddFooter>&amp;C&amp;"Times New Roman,Normál"&amp;P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zoomScale="130" zoomScaleNormal="130" workbookViewId="0">
      <selection activeCell="M27" sqref="M27"/>
    </sheetView>
  </sheetViews>
  <sheetFormatPr defaultRowHeight="12.75" x14ac:dyDescent="0.2"/>
  <cols>
    <col min="1" max="1" width="3.5703125" style="161" bestFit="1" customWidth="1"/>
    <col min="2" max="2" width="2.85546875" style="161" customWidth="1"/>
    <col min="3" max="3" width="54.28515625" style="161" customWidth="1"/>
    <col min="4" max="4" width="6.28515625" style="161" bestFit="1" customWidth="1"/>
    <col min="5" max="5" width="12.7109375" style="161" bestFit="1" customWidth="1"/>
    <col min="6" max="6" width="12.7109375" style="161" customWidth="1"/>
    <col min="7" max="8" width="10.5703125" style="161" customWidth="1"/>
    <col min="9" max="10" width="7.7109375" style="171" customWidth="1"/>
    <col min="11" max="11" width="11.140625" style="171" bestFit="1" customWidth="1"/>
    <col min="12" max="13" width="12.7109375" style="171" bestFit="1" customWidth="1"/>
    <col min="14" max="16384" width="9.140625" style="161"/>
  </cols>
  <sheetData>
    <row r="1" spans="1:13" x14ac:dyDescent="0.2">
      <c r="A1" s="436" t="s">
        <v>385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</row>
    <row r="2" spans="1:13" ht="21" customHeight="1" x14ac:dyDescent="0.2">
      <c r="A2" s="495" t="s">
        <v>85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</row>
    <row r="3" spans="1:13" ht="28.5" customHeight="1" x14ac:dyDescent="0.2">
      <c r="A3" s="458" t="s">
        <v>38</v>
      </c>
      <c r="B3" s="459"/>
      <c r="C3" s="460"/>
      <c r="D3" s="464" t="s">
        <v>261</v>
      </c>
      <c r="E3" s="471" t="s">
        <v>370</v>
      </c>
      <c r="F3" s="472"/>
      <c r="G3" s="472"/>
      <c r="H3" s="472"/>
      <c r="I3" s="472"/>
      <c r="J3" s="472"/>
      <c r="K3" s="473"/>
    </row>
    <row r="4" spans="1:13" ht="51" x14ac:dyDescent="0.2">
      <c r="A4" s="491"/>
      <c r="B4" s="492"/>
      <c r="C4" s="493"/>
      <c r="D4" s="494"/>
      <c r="E4" s="185" t="s">
        <v>377</v>
      </c>
      <c r="F4" s="185" t="s">
        <v>372</v>
      </c>
      <c r="G4" s="185" t="s">
        <v>378</v>
      </c>
      <c r="H4" s="185" t="s">
        <v>372</v>
      </c>
      <c r="I4" s="250" t="s">
        <v>384</v>
      </c>
      <c r="J4" s="251" t="s">
        <v>372</v>
      </c>
      <c r="K4" s="251" t="s">
        <v>376</v>
      </c>
    </row>
    <row r="5" spans="1:13" ht="16.5" customHeight="1" x14ac:dyDescent="0.2">
      <c r="A5" s="467" t="s">
        <v>39</v>
      </c>
      <c r="B5" s="128"/>
      <c r="C5" s="129" t="s">
        <v>228</v>
      </c>
      <c r="D5" s="129" t="s">
        <v>295</v>
      </c>
      <c r="E5" s="130">
        <f>'2. Kiadások'!E4</f>
        <v>23469846</v>
      </c>
      <c r="F5" s="130">
        <f>K5-E5</f>
        <v>559346</v>
      </c>
      <c r="G5" s="163">
        <v>0</v>
      </c>
      <c r="H5" s="163">
        <v>0</v>
      </c>
      <c r="I5" s="252">
        <v>0</v>
      </c>
      <c r="J5" s="130">
        <v>0</v>
      </c>
      <c r="K5" s="130">
        <v>24029192</v>
      </c>
    </row>
    <row r="6" spans="1:13" ht="16.5" customHeight="1" x14ac:dyDescent="0.2">
      <c r="A6" s="467"/>
      <c r="B6" s="128"/>
      <c r="C6" s="129" t="s">
        <v>229</v>
      </c>
      <c r="D6" s="129" t="s">
        <v>296</v>
      </c>
      <c r="E6" s="130">
        <f>'2. Kiadások'!E5</f>
        <v>12254800</v>
      </c>
      <c r="F6" s="130">
        <f>K6-E6</f>
        <v>0</v>
      </c>
      <c r="G6" s="163">
        <v>0</v>
      </c>
      <c r="H6" s="163">
        <v>0</v>
      </c>
      <c r="I6" s="252">
        <v>0</v>
      </c>
      <c r="J6" s="130">
        <v>0</v>
      </c>
      <c r="K6" s="130">
        <v>12254800</v>
      </c>
    </row>
    <row r="7" spans="1:13" s="176" customFormat="1" ht="21.75" customHeight="1" x14ac:dyDescent="0.2">
      <c r="A7" s="467"/>
      <c r="B7" s="476" t="s">
        <v>227</v>
      </c>
      <c r="C7" s="476"/>
      <c r="D7" s="167" t="s">
        <v>297</v>
      </c>
      <c r="E7" s="148">
        <f>SUM(E5:E6)</f>
        <v>35724646</v>
      </c>
      <c r="F7" s="148">
        <f t="shared" ref="F7:K7" si="0">SUM(F5:F6)</f>
        <v>559346</v>
      </c>
      <c r="G7" s="148">
        <f t="shared" si="0"/>
        <v>0</v>
      </c>
      <c r="H7" s="148">
        <f t="shared" si="0"/>
        <v>0</v>
      </c>
      <c r="I7" s="148">
        <f t="shared" si="0"/>
        <v>0</v>
      </c>
      <c r="J7" s="148">
        <f t="shared" si="0"/>
        <v>0</v>
      </c>
      <c r="K7" s="148">
        <f t="shared" si="0"/>
        <v>36283992</v>
      </c>
      <c r="L7" s="175"/>
      <c r="M7" s="175"/>
    </row>
    <row r="8" spans="1:13" s="176" customFormat="1" ht="22.5" customHeight="1" x14ac:dyDescent="0.2">
      <c r="A8" s="177" t="s">
        <v>40</v>
      </c>
      <c r="B8" s="476" t="s">
        <v>230</v>
      </c>
      <c r="C8" s="476"/>
      <c r="D8" s="167" t="s">
        <v>298</v>
      </c>
      <c r="E8" s="148">
        <f>'2. Kiadások'!E7</f>
        <v>6251813</v>
      </c>
      <c r="F8" s="148">
        <f>K8-E8</f>
        <v>28154</v>
      </c>
      <c r="G8" s="148">
        <v>0</v>
      </c>
      <c r="H8" s="148">
        <v>0</v>
      </c>
      <c r="I8" s="249">
        <v>0</v>
      </c>
      <c r="J8" s="148">
        <v>0</v>
      </c>
      <c r="K8" s="148">
        <v>6279967</v>
      </c>
      <c r="L8" s="175"/>
      <c r="M8" s="175"/>
    </row>
    <row r="9" spans="1:13" ht="13.5" customHeight="1" x14ac:dyDescent="0.2">
      <c r="A9" s="467" t="s">
        <v>41</v>
      </c>
      <c r="B9" s="128"/>
      <c r="C9" s="129" t="s">
        <v>231</v>
      </c>
      <c r="D9" s="129" t="s">
        <v>299</v>
      </c>
      <c r="E9" s="130">
        <f>'2. Kiadások'!E8</f>
        <v>6035050</v>
      </c>
      <c r="F9" s="130">
        <f>K9-E9</f>
        <v>0</v>
      </c>
      <c r="G9" s="163">
        <v>0</v>
      </c>
      <c r="H9" s="163">
        <v>0</v>
      </c>
      <c r="I9" s="252">
        <v>0</v>
      </c>
      <c r="J9" s="130">
        <v>0</v>
      </c>
      <c r="K9" s="130">
        <v>6035050</v>
      </c>
    </row>
    <row r="10" spans="1:13" ht="13.5" customHeight="1" x14ac:dyDescent="0.2">
      <c r="A10" s="467"/>
      <c r="B10" s="128"/>
      <c r="C10" s="129" t="s">
        <v>232</v>
      </c>
      <c r="D10" s="129" t="s">
        <v>300</v>
      </c>
      <c r="E10" s="130">
        <f>'2. Kiadások'!E9</f>
        <v>1484372</v>
      </c>
      <c r="F10" s="130">
        <f t="shared" ref="F10:F11" si="1">K10-E10</f>
        <v>88500</v>
      </c>
      <c r="G10" s="163">
        <v>0</v>
      </c>
      <c r="H10" s="163">
        <v>0</v>
      </c>
      <c r="I10" s="252">
        <v>0</v>
      </c>
      <c r="J10" s="130">
        <v>0</v>
      </c>
      <c r="K10" s="130">
        <v>1572872</v>
      </c>
    </row>
    <row r="11" spans="1:13" ht="13.5" customHeight="1" x14ac:dyDescent="0.2">
      <c r="A11" s="467"/>
      <c r="B11" s="128"/>
      <c r="C11" s="129" t="s">
        <v>233</v>
      </c>
      <c r="D11" s="129" t="s">
        <v>301</v>
      </c>
      <c r="E11" s="130">
        <f>'2. Kiadások'!E10-1450000</f>
        <v>34441502</v>
      </c>
      <c r="F11" s="130">
        <f t="shared" si="1"/>
        <v>0</v>
      </c>
      <c r="G11" s="163">
        <v>0</v>
      </c>
      <c r="H11" s="163">
        <v>0</v>
      </c>
      <c r="I11" s="252">
        <v>0</v>
      </c>
      <c r="J11" s="130">
        <v>0</v>
      </c>
      <c r="K11" s="234">
        <v>34441502</v>
      </c>
    </row>
    <row r="12" spans="1:13" ht="13.5" customHeight="1" x14ac:dyDescent="0.2">
      <c r="A12" s="467"/>
      <c r="B12" s="128"/>
      <c r="C12" s="129" t="s">
        <v>302</v>
      </c>
      <c r="D12" s="129" t="s">
        <v>303</v>
      </c>
      <c r="E12" s="130">
        <v>0</v>
      </c>
      <c r="F12" s="130">
        <v>0</v>
      </c>
      <c r="G12" s="130">
        <v>1450000</v>
      </c>
      <c r="H12" s="130">
        <f>K12-G12</f>
        <v>0</v>
      </c>
      <c r="I12" s="252">
        <v>0</v>
      </c>
      <c r="J12" s="130">
        <v>0</v>
      </c>
      <c r="K12" s="234">
        <v>1450000</v>
      </c>
    </row>
    <row r="13" spans="1:13" ht="13.5" customHeight="1" x14ac:dyDescent="0.2">
      <c r="A13" s="467"/>
      <c r="B13" s="128"/>
      <c r="C13" s="129" t="s">
        <v>234</v>
      </c>
      <c r="D13" s="129" t="s">
        <v>304</v>
      </c>
      <c r="E13" s="130">
        <f>'2. Kiadások'!E11</f>
        <v>120000</v>
      </c>
      <c r="F13" s="130">
        <f>K13-E13</f>
        <v>0</v>
      </c>
      <c r="G13" s="163">
        <v>0</v>
      </c>
      <c r="H13" s="163">
        <v>0</v>
      </c>
      <c r="I13" s="252">
        <v>0</v>
      </c>
      <c r="J13" s="130">
        <v>0</v>
      </c>
      <c r="K13" s="130">
        <v>120000</v>
      </c>
    </row>
    <row r="14" spans="1:13" ht="13.5" customHeight="1" x14ac:dyDescent="0.2">
      <c r="A14" s="467"/>
      <c r="B14" s="128"/>
      <c r="C14" s="129" t="s">
        <v>235</v>
      </c>
      <c r="D14" s="129" t="s">
        <v>305</v>
      </c>
      <c r="E14" s="130">
        <f>'2. Kiadások'!E12</f>
        <v>14216777</v>
      </c>
      <c r="F14" s="130">
        <f>K14-E14</f>
        <v>0</v>
      </c>
      <c r="G14" s="163">
        <v>0</v>
      </c>
      <c r="H14" s="163">
        <v>0</v>
      </c>
      <c r="I14" s="252">
        <v>0</v>
      </c>
      <c r="J14" s="130">
        <v>0</v>
      </c>
      <c r="K14" s="130">
        <v>14216777</v>
      </c>
    </row>
    <row r="15" spans="1:13" s="176" customFormat="1" ht="19.5" customHeight="1" x14ac:dyDescent="0.2">
      <c r="A15" s="467"/>
      <c r="B15" s="476" t="s">
        <v>236</v>
      </c>
      <c r="C15" s="476"/>
      <c r="D15" s="167" t="s">
        <v>306</v>
      </c>
      <c r="E15" s="148">
        <f>SUM(E9:E14)</f>
        <v>56297701</v>
      </c>
      <c r="F15" s="148">
        <f>SUM(F9:F14)</f>
        <v>88500</v>
      </c>
      <c r="G15" s="148">
        <f t="shared" ref="G15:K15" si="2">SUM(G9:G14)</f>
        <v>1450000</v>
      </c>
      <c r="H15" s="148">
        <f t="shared" si="2"/>
        <v>0</v>
      </c>
      <c r="I15" s="148">
        <f t="shared" si="2"/>
        <v>0</v>
      </c>
      <c r="J15" s="148">
        <f t="shared" si="2"/>
        <v>0</v>
      </c>
      <c r="K15" s="148">
        <f t="shared" si="2"/>
        <v>57836201</v>
      </c>
      <c r="L15" s="175"/>
      <c r="M15" s="175"/>
    </row>
    <row r="16" spans="1:13" s="176" customFormat="1" ht="25.5" customHeight="1" x14ac:dyDescent="0.2">
      <c r="A16" s="177" t="s">
        <v>42</v>
      </c>
      <c r="B16" s="476" t="s">
        <v>88</v>
      </c>
      <c r="C16" s="476"/>
      <c r="D16" s="167" t="s">
        <v>307</v>
      </c>
      <c r="E16" s="148">
        <f>'2. Kiadások'!E14</f>
        <v>7060000</v>
      </c>
      <c r="F16" s="148">
        <f>K16-E16</f>
        <v>0</v>
      </c>
      <c r="G16" s="172">
        <v>0</v>
      </c>
      <c r="H16" s="172">
        <v>0</v>
      </c>
      <c r="I16" s="249">
        <v>0</v>
      </c>
      <c r="J16" s="148">
        <v>0</v>
      </c>
      <c r="K16" s="148">
        <v>7060000</v>
      </c>
      <c r="L16" s="175"/>
      <c r="M16" s="175"/>
    </row>
    <row r="17" spans="1:13" s="176" customFormat="1" ht="25.5" customHeight="1" x14ac:dyDescent="0.2">
      <c r="A17" s="177" t="s">
        <v>43</v>
      </c>
      <c r="B17" s="476" t="s">
        <v>237</v>
      </c>
      <c r="C17" s="476"/>
      <c r="D17" s="167" t="s">
        <v>308</v>
      </c>
      <c r="E17" s="148">
        <f>'2. Kiadások'!E15</f>
        <v>0</v>
      </c>
      <c r="F17" s="148">
        <f>K17-E17</f>
        <v>1385228</v>
      </c>
      <c r="G17" s="172">
        <v>0</v>
      </c>
      <c r="H17" s="172">
        <v>0</v>
      </c>
      <c r="I17" s="249">
        <v>0</v>
      </c>
      <c r="J17" s="148">
        <v>0</v>
      </c>
      <c r="K17" s="148">
        <v>1385228</v>
      </c>
      <c r="L17" s="175"/>
      <c r="M17" s="175"/>
    </row>
    <row r="18" spans="1:13" x14ac:dyDescent="0.2">
      <c r="A18" s="469" t="s">
        <v>49</v>
      </c>
      <c r="B18" s="128"/>
      <c r="C18" s="129" t="s">
        <v>238</v>
      </c>
      <c r="D18" s="129" t="s">
        <v>309</v>
      </c>
      <c r="E18" s="130">
        <f>'2. Kiadások'!E16</f>
        <v>8549064</v>
      </c>
      <c r="F18" s="130">
        <f>K18-E18</f>
        <v>0</v>
      </c>
      <c r="G18" s="163">
        <v>0</v>
      </c>
      <c r="H18" s="163">
        <v>0</v>
      </c>
      <c r="I18" s="252">
        <v>0</v>
      </c>
      <c r="J18" s="130">
        <v>0</v>
      </c>
      <c r="K18" s="130">
        <v>8549064</v>
      </c>
    </row>
    <row r="19" spans="1:13" x14ac:dyDescent="0.2">
      <c r="A19" s="499"/>
      <c r="B19" s="128"/>
      <c r="C19" s="129" t="s">
        <v>239</v>
      </c>
      <c r="D19" s="129" t="s">
        <v>310</v>
      </c>
      <c r="E19" s="130">
        <v>0</v>
      </c>
      <c r="F19" s="130">
        <v>0</v>
      </c>
      <c r="G19" s="130">
        <f>'2. Kiadások'!E17</f>
        <v>2512000</v>
      </c>
      <c r="H19" s="130">
        <f>K19-G19</f>
        <v>0</v>
      </c>
      <c r="I19" s="252">
        <v>0</v>
      </c>
      <c r="J19" s="130">
        <v>0</v>
      </c>
      <c r="K19" s="130">
        <v>2512000</v>
      </c>
    </row>
    <row r="20" spans="1:13" ht="25.5" customHeight="1" x14ac:dyDescent="0.2">
      <c r="A20" s="470"/>
      <c r="B20" s="476" t="s">
        <v>240</v>
      </c>
      <c r="C20" s="476"/>
      <c r="D20" s="167" t="s">
        <v>369</v>
      </c>
      <c r="E20" s="148">
        <f>SUM(E18:E19)</f>
        <v>8549064</v>
      </c>
      <c r="F20" s="148">
        <f t="shared" ref="F20:K20" si="3">SUM(F18:F19)</f>
        <v>0</v>
      </c>
      <c r="G20" s="148">
        <f t="shared" si="3"/>
        <v>2512000</v>
      </c>
      <c r="H20" s="148">
        <f t="shared" si="3"/>
        <v>0</v>
      </c>
      <c r="I20" s="148">
        <f t="shared" si="3"/>
        <v>0</v>
      </c>
      <c r="J20" s="148">
        <f t="shared" si="3"/>
        <v>0</v>
      </c>
      <c r="K20" s="148">
        <f t="shared" si="3"/>
        <v>11061064</v>
      </c>
    </row>
    <row r="21" spans="1:13" s="179" customFormat="1" ht="25.5" customHeight="1" x14ac:dyDescent="0.2">
      <c r="A21" s="177" t="s">
        <v>51</v>
      </c>
      <c r="B21" s="484" t="s">
        <v>92</v>
      </c>
      <c r="C21" s="485"/>
      <c r="D21" s="159" t="s">
        <v>311</v>
      </c>
      <c r="E21" s="235">
        <f>'2. Kiadások'!E19</f>
        <v>7556025</v>
      </c>
      <c r="F21" s="248">
        <f>K21-E21</f>
        <v>-5645192</v>
      </c>
      <c r="G21" s="173">
        <v>0</v>
      </c>
      <c r="H21" s="173">
        <v>0</v>
      </c>
      <c r="I21" s="253">
        <v>0</v>
      </c>
      <c r="J21" s="235">
        <v>0</v>
      </c>
      <c r="K21" s="235">
        <v>1910833</v>
      </c>
      <c r="L21" s="178"/>
      <c r="M21" s="178"/>
    </row>
    <row r="22" spans="1:13" s="141" customFormat="1" ht="19.5" customHeight="1" x14ac:dyDescent="0.2">
      <c r="A22" s="180" t="s">
        <v>52</v>
      </c>
      <c r="B22" s="476" t="s">
        <v>241</v>
      </c>
      <c r="C22" s="476"/>
      <c r="D22" s="167" t="s">
        <v>312</v>
      </c>
      <c r="E22" s="148">
        <f>'2. Kiadások'!E20</f>
        <v>18796000</v>
      </c>
      <c r="F22" s="248">
        <f>K22-E22</f>
        <v>0</v>
      </c>
      <c r="G22" s="172">
        <v>0</v>
      </c>
      <c r="H22" s="172">
        <v>0</v>
      </c>
      <c r="I22" s="249">
        <v>0</v>
      </c>
      <c r="J22" s="148">
        <v>0</v>
      </c>
      <c r="K22" s="148">
        <v>18796000</v>
      </c>
      <c r="L22" s="155"/>
      <c r="M22" s="155"/>
    </row>
    <row r="23" spans="1:13" s="141" customFormat="1" ht="18.75" customHeight="1" x14ac:dyDescent="0.2">
      <c r="A23" s="180" t="s">
        <v>53</v>
      </c>
      <c r="B23" s="476" t="s">
        <v>136</v>
      </c>
      <c r="C23" s="476"/>
      <c r="D23" s="167" t="s">
        <v>313</v>
      </c>
      <c r="E23" s="148">
        <f>'2. Kiadások'!E21</f>
        <v>36154334</v>
      </c>
      <c r="F23" s="248">
        <f>K23-E23</f>
        <v>0</v>
      </c>
      <c r="G23" s="172">
        <v>0</v>
      </c>
      <c r="H23" s="172">
        <v>0</v>
      </c>
      <c r="I23" s="249">
        <v>0</v>
      </c>
      <c r="J23" s="148">
        <v>0</v>
      </c>
      <c r="K23" s="148">
        <v>36154334</v>
      </c>
      <c r="L23" s="155"/>
      <c r="M23" s="155"/>
    </row>
    <row r="24" spans="1:13" ht="25.5" x14ac:dyDescent="0.2">
      <c r="A24" s="469" t="s">
        <v>54</v>
      </c>
      <c r="B24" s="128"/>
      <c r="C24" s="129" t="s">
        <v>242</v>
      </c>
      <c r="D24" s="129" t="s">
        <v>65</v>
      </c>
      <c r="E24" s="130">
        <v>0</v>
      </c>
      <c r="F24" s="130">
        <f>K24-E24</f>
        <v>359150</v>
      </c>
      <c r="G24" s="163">
        <v>0</v>
      </c>
      <c r="H24" s="163">
        <v>0</v>
      </c>
      <c r="I24" s="252">
        <v>0</v>
      </c>
      <c r="J24" s="130">
        <v>0</v>
      </c>
      <c r="K24" s="130">
        <v>359150</v>
      </c>
    </row>
    <row r="25" spans="1:13" ht="25.5" x14ac:dyDescent="0.2">
      <c r="A25" s="499"/>
      <c r="B25" s="128"/>
      <c r="C25" s="129" t="s">
        <v>243</v>
      </c>
      <c r="D25" s="129" t="s">
        <v>66</v>
      </c>
      <c r="E25" s="163">
        <v>0</v>
      </c>
      <c r="F25" s="163">
        <f>K25-E25</f>
        <v>0</v>
      </c>
      <c r="G25" s="130">
        <f>'2. Kiadások'!E23</f>
        <v>0</v>
      </c>
      <c r="H25" s="130">
        <v>0</v>
      </c>
      <c r="I25" s="252">
        <v>0</v>
      </c>
      <c r="J25" s="130">
        <v>0</v>
      </c>
      <c r="K25" s="130">
        <v>0</v>
      </c>
    </row>
    <row r="26" spans="1:13" x14ac:dyDescent="0.2">
      <c r="A26" s="499"/>
      <c r="B26" s="128"/>
      <c r="C26" s="129" t="s">
        <v>244</v>
      </c>
      <c r="D26" s="129" t="s">
        <v>339</v>
      </c>
      <c r="E26" s="130">
        <v>0</v>
      </c>
      <c r="F26" s="130">
        <v>0</v>
      </c>
      <c r="G26" s="130">
        <f>'2. Kiadások'!E24</f>
        <v>978000</v>
      </c>
      <c r="H26" s="130">
        <f>K26-G26</f>
        <v>0</v>
      </c>
      <c r="I26" s="252">
        <v>0</v>
      </c>
      <c r="J26" s="130">
        <v>0</v>
      </c>
      <c r="K26" s="130">
        <v>978000</v>
      </c>
    </row>
    <row r="27" spans="1:13" s="176" customFormat="1" ht="25.5" customHeight="1" x14ac:dyDescent="0.2">
      <c r="A27" s="470"/>
      <c r="B27" s="476" t="s">
        <v>245</v>
      </c>
      <c r="C27" s="476"/>
      <c r="D27" s="167" t="s">
        <v>314</v>
      </c>
      <c r="E27" s="148">
        <f>SUM(E24:E26)</f>
        <v>0</v>
      </c>
      <c r="F27" s="148">
        <f t="shared" ref="F27:K27" si="4">SUM(F24:F26)</f>
        <v>359150</v>
      </c>
      <c r="G27" s="148">
        <f t="shared" si="4"/>
        <v>978000</v>
      </c>
      <c r="H27" s="148">
        <f t="shared" si="4"/>
        <v>0</v>
      </c>
      <c r="I27" s="148">
        <f t="shared" si="4"/>
        <v>0</v>
      </c>
      <c r="J27" s="148">
        <f t="shared" si="4"/>
        <v>0</v>
      </c>
      <c r="K27" s="148">
        <f t="shared" si="4"/>
        <v>1337150</v>
      </c>
      <c r="L27" s="175"/>
      <c r="M27" s="175"/>
    </row>
    <row r="28" spans="1:13" s="176" customFormat="1" ht="25.5" customHeight="1" x14ac:dyDescent="0.2">
      <c r="A28" s="474" t="s">
        <v>246</v>
      </c>
      <c r="B28" s="474"/>
      <c r="C28" s="474"/>
      <c r="D28" s="169" t="s">
        <v>315</v>
      </c>
      <c r="E28" s="150">
        <f>E7+E8+E15+E16+E17+E20+E22+E23+E27+E21</f>
        <v>176389583</v>
      </c>
      <c r="F28" s="150">
        <f t="shared" ref="F28:K28" si="5">F7+F8+F15+F16+F17+F20+F22+F23+F27+F21</f>
        <v>-3224814</v>
      </c>
      <c r="G28" s="150">
        <f t="shared" si="5"/>
        <v>4940000</v>
      </c>
      <c r="H28" s="150">
        <f t="shared" si="5"/>
        <v>0</v>
      </c>
      <c r="I28" s="150">
        <f t="shared" si="5"/>
        <v>0</v>
      </c>
      <c r="J28" s="150">
        <f t="shared" si="5"/>
        <v>0</v>
      </c>
      <c r="K28" s="150">
        <f t="shared" si="5"/>
        <v>178104769</v>
      </c>
      <c r="L28" s="175"/>
      <c r="M28" s="175"/>
    </row>
    <row r="29" spans="1:13" x14ac:dyDescent="0.2">
      <c r="A29" s="469" t="s">
        <v>25</v>
      </c>
      <c r="B29" s="128"/>
      <c r="C29" s="129" t="s">
        <v>249</v>
      </c>
      <c r="D29" s="129" t="s">
        <v>316</v>
      </c>
      <c r="E29" s="130">
        <f>'2. Kiadások'!E27</f>
        <v>1467523</v>
      </c>
      <c r="F29" s="130">
        <f>K29-E29</f>
        <v>0</v>
      </c>
      <c r="G29" s="163">
        <v>0</v>
      </c>
      <c r="H29" s="163">
        <v>0</v>
      </c>
      <c r="I29" s="252">
        <v>0</v>
      </c>
      <c r="J29" s="130">
        <v>0</v>
      </c>
      <c r="K29" s="130">
        <v>1467523</v>
      </c>
    </row>
    <row r="30" spans="1:13" x14ac:dyDescent="0.2">
      <c r="A30" s="470"/>
      <c r="B30" s="128"/>
      <c r="C30" s="129" t="s">
        <v>250</v>
      </c>
      <c r="D30" s="129" t="s">
        <v>67</v>
      </c>
      <c r="E30" s="130">
        <f>'2. Kiadások'!E28</f>
        <v>0</v>
      </c>
      <c r="F30" s="130">
        <v>0</v>
      </c>
      <c r="G30" s="163">
        <v>0</v>
      </c>
      <c r="H30" s="163">
        <v>0</v>
      </c>
      <c r="I30" s="252">
        <v>0</v>
      </c>
      <c r="J30" s="130">
        <v>0</v>
      </c>
      <c r="K30" s="130">
        <v>0</v>
      </c>
    </row>
    <row r="31" spans="1:13" s="176" customFormat="1" ht="22.5" customHeight="1" x14ac:dyDescent="0.2">
      <c r="A31" s="496" t="s">
        <v>247</v>
      </c>
      <c r="B31" s="497"/>
      <c r="C31" s="498"/>
      <c r="D31" s="174" t="s">
        <v>317</v>
      </c>
      <c r="E31" s="150">
        <f>SUM(E29:E30)</f>
        <v>1467523</v>
      </c>
      <c r="F31" s="150">
        <f t="shared" ref="F31:K31" si="6">SUM(F29:F30)</f>
        <v>0</v>
      </c>
      <c r="G31" s="150">
        <f t="shared" si="6"/>
        <v>0</v>
      </c>
      <c r="H31" s="150">
        <f t="shared" si="6"/>
        <v>0</v>
      </c>
      <c r="I31" s="150">
        <f t="shared" si="6"/>
        <v>0</v>
      </c>
      <c r="J31" s="150">
        <f t="shared" si="6"/>
        <v>0</v>
      </c>
      <c r="K31" s="150">
        <f t="shared" si="6"/>
        <v>1467523</v>
      </c>
      <c r="L31" s="175"/>
      <c r="M31" s="175"/>
    </row>
    <row r="32" spans="1:13" s="123" customFormat="1" ht="22.5" customHeight="1" x14ac:dyDescent="0.2">
      <c r="A32" s="468" t="s">
        <v>248</v>
      </c>
      <c r="B32" s="468"/>
      <c r="C32" s="468"/>
      <c r="D32" s="160"/>
      <c r="E32" s="137">
        <f>E28+E31</f>
        <v>177857106</v>
      </c>
      <c r="F32" s="137">
        <f t="shared" ref="F32:K32" si="7">F28+F31</f>
        <v>-3224814</v>
      </c>
      <c r="G32" s="137">
        <f t="shared" si="7"/>
        <v>4940000</v>
      </c>
      <c r="H32" s="137">
        <f t="shared" si="7"/>
        <v>0</v>
      </c>
      <c r="I32" s="137">
        <f t="shared" si="7"/>
        <v>0</v>
      </c>
      <c r="J32" s="137">
        <f t="shared" si="7"/>
        <v>0</v>
      </c>
      <c r="K32" s="137">
        <f t="shared" si="7"/>
        <v>179572292</v>
      </c>
      <c r="L32" s="156"/>
      <c r="M32" s="156"/>
    </row>
  </sheetData>
  <mergeCells count="23">
    <mergeCell ref="A1:K1"/>
    <mergeCell ref="A2:K2"/>
    <mergeCell ref="E3:K3"/>
    <mergeCell ref="A31:C31"/>
    <mergeCell ref="A32:C32"/>
    <mergeCell ref="A5:A7"/>
    <mergeCell ref="B7:C7"/>
    <mergeCell ref="B8:C8"/>
    <mergeCell ref="A9:A15"/>
    <mergeCell ref="B17:C17"/>
    <mergeCell ref="A18:A20"/>
    <mergeCell ref="B23:C23"/>
    <mergeCell ref="A24:A27"/>
    <mergeCell ref="B16:C16"/>
    <mergeCell ref="B20:C20"/>
    <mergeCell ref="B21:C21"/>
    <mergeCell ref="A28:C28"/>
    <mergeCell ref="A29:A30"/>
    <mergeCell ref="B15:C15"/>
    <mergeCell ref="A3:C4"/>
    <mergeCell ref="D3:D4"/>
    <mergeCell ref="B22:C22"/>
    <mergeCell ref="B27:C27"/>
  </mergeCells>
  <pageMargins left="0.59055118110236227" right="0.59055118110236227" top="0.74803149606299213" bottom="0.74803149606299213" header="0.31496062992125984" footer="0.31496062992125984"/>
  <pageSetup paperSize="9" scale="65" orientation="portrait" r:id="rId1"/>
  <headerFooter>
    <oddHeader>&amp;R2.1. számú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workbookViewId="0">
      <selection activeCell="L35" sqref="L35"/>
    </sheetView>
  </sheetViews>
  <sheetFormatPr defaultRowHeight="12.75" x14ac:dyDescent="0.2"/>
  <cols>
    <col min="1" max="1" width="5.85546875" style="142" customWidth="1"/>
    <col min="2" max="2" width="47.28515625" style="143" customWidth="1"/>
    <col min="3" max="6" width="15.42578125" style="205" customWidth="1"/>
    <col min="7" max="7" width="47.28515625" style="142" customWidth="1"/>
    <col min="8" max="11" width="15.42578125" style="205" customWidth="1"/>
    <col min="12" max="16384" width="9.140625" style="142"/>
  </cols>
  <sheetData>
    <row r="1" spans="1:11" ht="39.75" customHeight="1" x14ac:dyDescent="0.2">
      <c r="A1" s="505" t="s">
        <v>82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</row>
    <row r="2" spans="1:11" ht="14.25" thickBot="1" x14ac:dyDescent="0.25">
      <c r="I2" s="76"/>
      <c r="J2" s="76"/>
      <c r="K2" s="76" t="s">
        <v>193</v>
      </c>
    </row>
    <row r="3" spans="1:11" ht="18" customHeight="1" thickBot="1" x14ac:dyDescent="0.25">
      <c r="A3" s="500" t="s">
        <v>83</v>
      </c>
      <c r="B3" s="502" t="s">
        <v>84</v>
      </c>
      <c r="C3" s="503"/>
      <c r="D3" s="503"/>
      <c r="E3" s="503"/>
      <c r="F3" s="504"/>
      <c r="G3" s="502" t="s">
        <v>85</v>
      </c>
      <c r="H3" s="503"/>
      <c r="I3" s="503"/>
      <c r="J3" s="503"/>
      <c r="K3" s="504"/>
    </row>
    <row r="4" spans="1:11" s="83" customFormat="1" ht="35.25" customHeight="1" thickBot="1" x14ac:dyDescent="0.25">
      <c r="A4" s="501"/>
      <c r="B4" s="80" t="s">
        <v>38</v>
      </c>
      <c r="C4" s="81" t="s">
        <v>328</v>
      </c>
      <c r="D4" s="254" t="s">
        <v>372</v>
      </c>
      <c r="E4" s="254" t="s">
        <v>373</v>
      </c>
      <c r="F4" s="254" t="s">
        <v>371</v>
      </c>
      <c r="G4" s="260" t="s">
        <v>38</v>
      </c>
      <c r="H4" s="261" t="s">
        <v>328</v>
      </c>
      <c r="I4" s="262" t="s">
        <v>372</v>
      </c>
      <c r="J4" s="263" t="s">
        <v>373</v>
      </c>
      <c r="K4" s="264" t="s">
        <v>371</v>
      </c>
    </row>
    <row r="5" spans="1:11" s="88" customFormat="1" ht="12" customHeight="1" thickBot="1" x14ac:dyDescent="0.25">
      <c r="A5" s="84">
        <v>1</v>
      </c>
      <c r="B5" s="85">
        <v>2</v>
      </c>
      <c r="C5" s="86" t="s">
        <v>41</v>
      </c>
      <c r="D5" s="255"/>
      <c r="E5" s="255"/>
      <c r="F5" s="255"/>
      <c r="G5" s="85" t="s">
        <v>42</v>
      </c>
      <c r="H5" s="87" t="s">
        <v>43</v>
      </c>
      <c r="I5" s="85"/>
      <c r="J5" s="86"/>
      <c r="K5" s="87"/>
    </row>
    <row r="6" spans="1:11" ht="12.95" customHeight="1" x14ac:dyDescent="0.2">
      <c r="A6" s="144" t="s">
        <v>39</v>
      </c>
      <c r="B6" s="89" t="s">
        <v>13</v>
      </c>
      <c r="C6" s="268">
        <f>'1. Bevételek'!E21</f>
        <v>42300000</v>
      </c>
      <c r="D6" s="269">
        <f>E6-C6</f>
        <v>-7000000</v>
      </c>
      <c r="E6" s="269">
        <v>35300000</v>
      </c>
      <c r="F6" s="269">
        <v>16578817</v>
      </c>
      <c r="G6" s="89" t="s">
        <v>1</v>
      </c>
      <c r="H6" s="286">
        <f>'2. Kiadások'!E6</f>
        <v>35724646</v>
      </c>
      <c r="I6" s="287">
        <f>J6-H6</f>
        <v>559346</v>
      </c>
      <c r="J6" s="288">
        <v>36283992</v>
      </c>
      <c r="K6" s="289">
        <v>12782313</v>
      </c>
    </row>
    <row r="7" spans="1:11" ht="12.95" customHeight="1" x14ac:dyDescent="0.2">
      <c r="A7" s="145" t="s">
        <v>40</v>
      </c>
      <c r="B7" s="90" t="s">
        <v>186</v>
      </c>
      <c r="C7" s="270">
        <f>'1. Bevételek'!E30</f>
        <v>22525408</v>
      </c>
      <c r="D7" s="269">
        <f>E7-C7</f>
        <v>0</v>
      </c>
      <c r="E7" s="271">
        <v>22525408</v>
      </c>
      <c r="F7" s="271">
        <v>8389101</v>
      </c>
      <c r="G7" s="90" t="s">
        <v>86</v>
      </c>
      <c r="H7" s="280">
        <f>'2. Kiadások'!E7</f>
        <v>6251813</v>
      </c>
      <c r="I7" s="287">
        <f t="shared" ref="I7:I14" si="0">J7-H7</f>
        <v>28154</v>
      </c>
      <c r="J7" s="280">
        <v>6279967</v>
      </c>
      <c r="K7" s="290">
        <v>1948170</v>
      </c>
    </row>
    <row r="8" spans="1:11" ht="12.95" customHeight="1" x14ac:dyDescent="0.2">
      <c r="A8" s="145" t="s">
        <v>41</v>
      </c>
      <c r="B8" s="90" t="s">
        <v>87</v>
      </c>
      <c r="C8" s="270"/>
      <c r="D8" s="269">
        <f t="shared" ref="D8:D15" si="1">E8-C8</f>
        <v>0</v>
      </c>
      <c r="E8" s="271"/>
      <c r="F8" s="271"/>
      <c r="G8" s="90" t="s">
        <v>36</v>
      </c>
      <c r="H8" s="280">
        <f>'2. Kiadások'!E13</f>
        <v>57747701</v>
      </c>
      <c r="I8" s="287">
        <f t="shared" si="0"/>
        <v>88500</v>
      </c>
      <c r="J8" s="280">
        <v>57836201</v>
      </c>
      <c r="K8" s="290">
        <v>23619039</v>
      </c>
    </row>
    <row r="9" spans="1:11" ht="12.95" customHeight="1" x14ac:dyDescent="0.2">
      <c r="A9" s="145" t="s">
        <v>42</v>
      </c>
      <c r="B9" s="91" t="s">
        <v>187</v>
      </c>
      <c r="C9" s="270">
        <f>'1. Bevételek'!E8</f>
        <v>36688062</v>
      </c>
      <c r="D9" s="269">
        <f t="shared" si="1"/>
        <v>255095</v>
      </c>
      <c r="E9" s="271">
        <v>36943157</v>
      </c>
      <c r="F9" s="271">
        <v>19332888</v>
      </c>
      <c r="G9" s="90" t="s">
        <v>88</v>
      </c>
      <c r="H9" s="280">
        <f>'2. Kiadások'!E14</f>
        <v>7060000</v>
      </c>
      <c r="I9" s="287">
        <f t="shared" si="0"/>
        <v>0</v>
      </c>
      <c r="J9" s="280">
        <v>7060000</v>
      </c>
      <c r="K9" s="290">
        <v>667400</v>
      </c>
    </row>
    <row r="10" spans="1:11" ht="12.95" customHeight="1" x14ac:dyDescent="0.2">
      <c r="A10" s="145" t="s">
        <v>43</v>
      </c>
      <c r="B10" s="90" t="s">
        <v>89</v>
      </c>
      <c r="C10" s="270">
        <f>'1. Bevételek'!E13</f>
        <v>11886006</v>
      </c>
      <c r="D10" s="269">
        <f t="shared" si="1"/>
        <v>587500</v>
      </c>
      <c r="E10" s="271">
        <v>12473506</v>
      </c>
      <c r="F10" s="271">
        <v>4588605</v>
      </c>
      <c r="G10" s="90" t="s">
        <v>90</v>
      </c>
      <c r="H10" s="280">
        <f>'2. Kiadások'!E18</f>
        <v>11061064</v>
      </c>
      <c r="I10" s="287">
        <f t="shared" si="0"/>
        <v>1385228</v>
      </c>
      <c r="J10" s="280">
        <v>12446292</v>
      </c>
      <c r="K10" s="290">
        <v>6861281</v>
      </c>
    </row>
    <row r="11" spans="1:11" ht="12.95" customHeight="1" x14ac:dyDescent="0.2">
      <c r="A11" s="145" t="s">
        <v>49</v>
      </c>
      <c r="B11" s="90" t="s">
        <v>91</v>
      </c>
      <c r="C11" s="272"/>
      <c r="D11" s="269">
        <f t="shared" si="1"/>
        <v>0</v>
      </c>
      <c r="E11" s="272"/>
      <c r="F11" s="273"/>
      <c r="G11" s="90" t="s">
        <v>92</v>
      </c>
      <c r="H11" s="280">
        <f>'2. Kiadások'!E19</f>
        <v>7556025</v>
      </c>
      <c r="I11" s="287">
        <f t="shared" si="0"/>
        <v>-5645192</v>
      </c>
      <c r="J11" s="280">
        <v>1910833</v>
      </c>
      <c r="K11" s="290">
        <v>0</v>
      </c>
    </row>
    <row r="12" spans="1:11" ht="12.95" customHeight="1" x14ac:dyDescent="0.2">
      <c r="A12" s="145" t="s">
        <v>51</v>
      </c>
      <c r="B12" s="90" t="s">
        <v>93</v>
      </c>
      <c r="C12" s="272"/>
      <c r="D12" s="269">
        <f t="shared" si="1"/>
        <v>0</v>
      </c>
      <c r="E12" s="274"/>
      <c r="F12" s="274"/>
      <c r="G12" s="90" t="s">
        <v>14</v>
      </c>
      <c r="H12" s="280"/>
      <c r="I12" s="287">
        <f t="shared" si="0"/>
        <v>0</v>
      </c>
      <c r="J12" s="280"/>
      <c r="K12" s="290"/>
    </row>
    <row r="13" spans="1:11" ht="12.95" customHeight="1" x14ac:dyDescent="0.2">
      <c r="A13" s="145" t="s">
        <v>52</v>
      </c>
      <c r="B13" s="90" t="s">
        <v>94</v>
      </c>
      <c r="C13" s="272"/>
      <c r="D13" s="269">
        <f t="shared" si="1"/>
        <v>0</v>
      </c>
      <c r="E13" s="274"/>
      <c r="F13" s="274"/>
      <c r="G13" s="92" t="s">
        <v>260</v>
      </c>
      <c r="H13" s="280"/>
      <c r="I13" s="287">
        <f t="shared" si="0"/>
        <v>0</v>
      </c>
      <c r="J13" s="280"/>
      <c r="K13" s="290"/>
    </row>
    <row r="14" spans="1:11" ht="12.95" customHeight="1" x14ac:dyDescent="0.2">
      <c r="A14" s="145" t="s">
        <v>53</v>
      </c>
      <c r="B14" s="259" t="s">
        <v>95</v>
      </c>
      <c r="C14" s="272"/>
      <c r="D14" s="269">
        <f t="shared" si="1"/>
        <v>0</v>
      </c>
      <c r="E14" s="272"/>
      <c r="F14" s="273"/>
      <c r="G14" s="92" t="s">
        <v>253</v>
      </c>
      <c r="H14" s="280">
        <v>0</v>
      </c>
      <c r="I14" s="287">
        <f t="shared" si="0"/>
        <v>0</v>
      </c>
      <c r="J14" s="280"/>
      <c r="K14" s="290"/>
    </row>
    <row r="15" spans="1:11" ht="12.95" customHeight="1" x14ac:dyDescent="0.2">
      <c r="A15" s="145" t="s">
        <v>54</v>
      </c>
      <c r="B15" s="92" t="s">
        <v>260</v>
      </c>
      <c r="C15" s="272"/>
      <c r="D15" s="269">
        <f t="shared" si="1"/>
        <v>0</v>
      </c>
      <c r="E15" s="274"/>
      <c r="F15" s="274"/>
      <c r="G15" s="92"/>
      <c r="H15" s="100"/>
      <c r="I15" s="258"/>
      <c r="J15" s="100"/>
      <c r="K15" s="101"/>
    </row>
    <row r="16" spans="1:11" ht="12.95" customHeight="1" x14ac:dyDescent="0.2">
      <c r="A16" s="145" t="s">
        <v>25</v>
      </c>
      <c r="B16" s="92"/>
      <c r="C16" s="206"/>
      <c r="D16" s="256"/>
      <c r="E16" s="256"/>
      <c r="F16" s="256"/>
      <c r="G16" s="92"/>
      <c r="H16" s="100"/>
      <c r="I16" s="258"/>
      <c r="J16" s="100"/>
      <c r="K16" s="101"/>
    </row>
    <row r="17" spans="1:11" ht="12.95" customHeight="1" thickBot="1" x14ac:dyDescent="0.25">
      <c r="A17" s="145" t="s">
        <v>26</v>
      </c>
      <c r="B17" s="93"/>
      <c r="C17" s="207"/>
      <c r="D17" s="257"/>
      <c r="E17" s="257"/>
      <c r="F17" s="257"/>
      <c r="G17" s="92"/>
      <c r="H17" s="267"/>
      <c r="I17" s="266"/>
      <c r="J17" s="265"/>
      <c r="K17" s="208"/>
    </row>
    <row r="18" spans="1:11" ht="15.95" customHeight="1" thickBot="1" x14ac:dyDescent="0.25">
      <c r="A18" s="94" t="s">
        <v>31</v>
      </c>
      <c r="B18" s="95" t="s">
        <v>96</v>
      </c>
      <c r="C18" s="275">
        <f>+C6+C7+C8+C9+C10+C12+C13+C14+C15+C16+C17</f>
        <v>113399476</v>
      </c>
      <c r="D18" s="275">
        <f t="shared" ref="D18:F18" si="2">+D6+D7+D8+D9+D10+D12+D13+D14+D15+D16+D17</f>
        <v>-6157405</v>
      </c>
      <c r="E18" s="275">
        <f t="shared" si="2"/>
        <v>107242071</v>
      </c>
      <c r="F18" s="275">
        <f t="shared" si="2"/>
        <v>48889411</v>
      </c>
      <c r="G18" s="95" t="s">
        <v>97</v>
      </c>
      <c r="H18" s="275">
        <f>SUM(H6:H17)</f>
        <v>125401249</v>
      </c>
      <c r="I18" s="275">
        <f t="shared" ref="I18:K18" si="3">SUM(I6:I17)</f>
        <v>-3583964</v>
      </c>
      <c r="J18" s="275">
        <f t="shared" si="3"/>
        <v>121817285</v>
      </c>
      <c r="K18" s="307">
        <f t="shared" si="3"/>
        <v>45878203</v>
      </c>
    </row>
    <row r="19" spans="1:11" ht="12.95" customHeight="1" x14ac:dyDescent="0.2">
      <c r="A19" s="96" t="s">
        <v>27</v>
      </c>
      <c r="B19" s="97" t="s">
        <v>98</v>
      </c>
      <c r="C19" s="282">
        <f>+C20+C21+C22+C23</f>
        <v>13469296</v>
      </c>
      <c r="D19" s="282">
        <f t="shared" ref="D19:F19" si="4">+D20+D21+D22+D23</f>
        <v>0</v>
      </c>
      <c r="E19" s="282">
        <f t="shared" si="4"/>
        <v>13469296</v>
      </c>
      <c r="F19" s="282">
        <f t="shared" si="4"/>
        <v>13469296</v>
      </c>
      <c r="G19" s="98" t="s">
        <v>99</v>
      </c>
      <c r="H19" s="291"/>
      <c r="I19" s="292"/>
      <c r="J19" s="293"/>
      <c r="K19" s="294"/>
    </row>
    <row r="20" spans="1:11" ht="12.95" customHeight="1" x14ac:dyDescent="0.2">
      <c r="A20" s="99" t="s">
        <v>56</v>
      </c>
      <c r="B20" s="98" t="s">
        <v>100</v>
      </c>
      <c r="C20" s="280">
        <f>13469296</f>
        <v>13469296</v>
      </c>
      <c r="D20" s="281">
        <f>E20-C20</f>
        <v>0</v>
      </c>
      <c r="E20" s="281">
        <v>13469296</v>
      </c>
      <c r="F20" s="281">
        <v>13469296</v>
      </c>
      <c r="G20" s="98" t="s">
        <v>101</v>
      </c>
      <c r="H20" s="295"/>
      <c r="I20" s="296"/>
      <c r="J20" s="295"/>
      <c r="K20" s="297"/>
    </row>
    <row r="21" spans="1:11" ht="12.95" customHeight="1" x14ac:dyDescent="0.2">
      <c r="A21" s="99" t="s">
        <v>58</v>
      </c>
      <c r="B21" s="98" t="s">
        <v>102</v>
      </c>
      <c r="C21" s="280"/>
      <c r="D21" s="281"/>
      <c r="E21" s="281"/>
      <c r="F21" s="281"/>
      <c r="G21" s="98" t="s">
        <v>103</v>
      </c>
      <c r="H21" s="295"/>
      <c r="I21" s="296"/>
      <c r="J21" s="295"/>
      <c r="K21" s="297"/>
    </row>
    <row r="22" spans="1:11" ht="12.95" customHeight="1" x14ac:dyDescent="0.2">
      <c r="A22" s="99" t="s">
        <v>28</v>
      </c>
      <c r="B22" s="98" t="s">
        <v>191</v>
      </c>
      <c r="C22" s="280">
        <f>'1. Bevételek'!E39</f>
        <v>0</v>
      </c>
      <c r="D22" s="281"/>
      <c r="E22" s="281"/>
      <c r="F22" s="281"/>
      <c r="G22" s="98" t="s">
        <v>104</v>
      </c>
      <c r="H22" s="295"/>
      <c r="I22" s="296"/>
      <c r="J22" s="295"/>
      <c r="K22" s="297"/>
    </row>
    <row r="23" spans="1:11" ht="12.95" customHeight="1" x14ac:dyDescent="0.2">
      <c r="A23" s="99" t="s">
        <v>59</v>
      </c>
      <c r="B23" s="98" t="s">
        <v>105</v>
      </c>
      <c r="C23" s="280">
        <v>0</v>
      </c>
      <c r="D23" s="279"/>
      <c r="E23" s="279"/>
      <c r="F23" s="279"/>
      <c r="G23" s="97" t="s">
        <v>106</v>
      </c>
      <c r="H23" s="295"/>
      <c r="I23" s="296"/>
      <c r="J23" s="295"/>
      <c r="K23" s="297"/>
    </row>
    <row r="24" spans="1:11" ht="12.95" customHeight="1" x14ac:dyDescent="0.2">
      <c r="A24" s="99" t="s">
        <v>55</v>
      </c>
      <c r="B24" s="98" t="s">
        <v>107</v>
      </c>
      <c r="C24" s="276">
        <f>+C25+C26</f>
        <v>0</v>
      </c>
      <c r="D24" s="277"/>
      <c r="E24" s="277"/>
      <c r="F24" s="277"/>
      <c r="G24" s="98" t="s">
        <v>108</v>
      </c>
      <c r="H24" s="295"/>
      <c r="I24" s="296"/>
      <c r="J24" s="295"/>
      <c r="K24" s="297"/>
    </row>
    <row r="25" spans="1:11" ht="12.95" customHeight="1" x14ac:dyDescent="0.2">
      <c r="A25" s="96" t="s">
        <v>70</v>
      </c>
      <c r="B25" s="97" t="s">
        <v>109</v>
      </c>
      <c r="C25" s="278"/>
      <c r="D25" s="279"/>
      <c r="E25" s="279"/>
      <c r="F25" s="279"/>
      <c r="G25" s="89" t="s">
        <v>110</v>
      </c>
      <c r="H25" s="298">
        <v>0</v>
      </c>
      <c r="I25" s="296"/>
      <c r="J25" s="295"/>
      <c r="K25" s="297"/>
    </row>
    <row r="26" spans="1:11" ht="12.95" customHeight="1" thickBot="1" x14ac:dyDescent="0.25">
      <c r="A26" s="99" t="s">
        <v>111</v>
      </c>
      <c r="B26" s="98" t="s">
        <v>112</v>
      </c>
      <c r="C26" s="280"/>
      <c r="D26" s="281"/>
      <c r="E26" s="281"/>
      <c r="F26" s="281"/>
      <c r="G26" s="92" t="s">
        <v>188</v>
      </c>
      <c r="H26" s="299">
        <f>'2. Kiadások'!E27</f>
        <v>1467523</v>
      </c>
      <c r="I26" s="300">
        <f>J26-H26</f>
        <v>0</v>
      </c>
      <c r="J26" s="301">
        <v>1467523</v>
      </c>
      <c r="K26" s="302">
        <v>1467523</v>
      </c>
    </row>
    <row r="27" spans="1:11" ht="15.95" customHeight="1" thickBot="1" x14ac:dyDescent="0.25">
      <c r="A27" s="94" t="s">
        <v>113</v>
      </c>
      <c r="B27" s="95" t="s">
        <v>114</v>
      </c>
      <c r="C27" s="275">
        <f>+C19+C24</f>
        <v>13469296</v>
      </c>
      <c r="D27" s="275">
        <f t="shared" ref="D27:F27" si="5">+D19+D24</f>
        <v>0</v>
      </c>
      <c r="E27" s="275">
        <f t="shared" si="5"/>
        <v>13469296</v>
      </c>
      <c r="F27" s="275">
        <f t="shared" si="5"/>
        <v>13469296</v>
      </c>
      <c r="G27" s="95" t="s">
        <v>115</v>
      </c>
      <c r="H27" s="275">
        <f>SUM(H19:H26)</f>
        <v>1467523</v>
      </c>
      <c r="I27" s="275">
        <f t="shared" ref="I27:K27" si="6">SUM(I19:I26)</f>
        <v>0</v>
      </c>
      <c r="J27" s="275">
        <f t="shared" si="6"/>
        <v>1467523</v>
      </c>
      <c r="K27" s="307">
        <f t="shared" si="6"/>
        <v>1467523</v>
      </c>
    </row>
    <row r="28" spans="1:11" ht="18" customHeight="1" thickBot="1" x14ac:dyDescent="0.25">
      <c r="A28" s="94" t="s">
        <v>116</v>
      </c>
      <c r="B28" s="102" t="s">
        <v>117</v>
      </c>
      <c r="C28" s="275">
        <f>+C18+C27</f>
        <v>126868772</v>
      </c>
      <c r="D28" s="275">
        <f t="shared" ref="D28:F28" si="7">+D18+D27</f>
        <v>-6157405</v>
      </c>
      <c r="E28" s="275">
        <f t="shared" si="7"/>
        <v>120711367</v>
      </c>
      <c r="F28" s="275">
        <f t="shared" si="7"/>
        <v>62358707</v>
      </c>
      <c r="G28" s="102" t="s">
        <v>118</v>
      </c>
      <c r="H28" s="275">
        <f>+H18+H27</f>
        <v>126868772</v>
      </c>
      <c r="I28" s="275">
        <f t="shared" ref="I28:K28" si="8">+I18+I27</f>
        <v>-3583964</v>
      </c>
      <c r="J28" s="275">
        <f t="shared" si="8"/>
        <v>123284808</v>
      </c>
      <c r="K28" s="307">
        <f t="shared" si="8"/>
        <v>47345726</v>
      </c>
    </row>
    <row r="29" spans="1:11" ht="18" customHeight="1" thickBot="1" x14ac:dyDescent="0.25">
      <c r="A29" s="94" t="s">
        <v>119</v>
      </c>
      <c r="B29" s="95" t="s">
        <v>120</v>
      </c>
      <c r="C29" s="283"/>
      <c r="D29" s="284"/>
      <c r="E29" s="284"/>
      <c r="F29" s="284"/>
      <c r="G29" s="95" t="s">
        <v>121</v>
      </c>
      <c r="H29" s="283"/>
      <c r="I29" s="283"/>
      <c r="J29" s="283"/>
      <c r="K29" s="304"/>
    </row>
    <row r="30" spans="1:11" ht="13.5" thickBot="1" x14ac:dyDescent="0.25">
      <c r="A30" s="94" t="s">
        <v>122</v>
      </c>
      <c r="B30" s="103" t="s">
        <v>123</v>
      </c>
      <c r="C30" s="285">
        <f>+C28+C29</f>
        <v>126868772</v>
      </c>
      <c r="D30" s="285">
        <f t="shared" ref="D30:F30" si="9">+D28+D29</f>
        <v>-6157405</v>
      </c>
      <c r="E30" s="285">
        <f t="shared" si="9"/>
        <v>120711367</v>
      </c>
      <c r="F30" s="285">
        <f t="shared" si="9"/>
        <v>62358707</v>
      </c>
      <c r="G30" s="103" t="s">
        <v>124</v>
      </c>
      <c r="H30" s="285">
        <f>+H28+H29</f>
        <v>126868772</v>
      </c>
      <c r="I30" s="285">
        <f t="shared" ref="I30:K30" si="10">+I28+I29</f>
        <v>-3583964</v>
      </c>
      <c r="J30" s="285">
        <f t="shared" si="10"/>
        <v>123284808</v>
      </c>
      <c r="K30" s="305">
        <f t="shared" si="10"/>
        <v>47345726</v>
      </c>
    </row>
    <row r="31" spans="1:11" ht="13.5" thickBot="1" x14ac:dyDescent="0.25">
      <c r="A31" s="94" t="s">
        <v>125</v>
      </c>
      <c r="B31" s="103" t="s">
        <v>126</v>
      </c>
      <c r="C31" s="285">
        <f>IF(C18-H18&lt;0,H18-C18,"-")</f>
        <v>12001773</v>
      </c>
      <c r="D31" s="285">
        <f t="shared" ref="D31:F31" si="11">IF(D18-I18&lt;0,I18-D18,"-")</f>
        <v>2573441</v>
      </c>
      <c r="E31" s="285">
        <f t="shared" si="11"/>
        <v>14575214</v>
      </c>
      <c r="F31" s="285" t="str">
        <f t="shared" si="11"/>
        <v>-</v>
      </c>
      <c r="G31" s="103" t="s">
        <v>127</v>
      </c>
      <c r="H31" s="285" t="str">
        <f>IF(C18-H18&gt;0,C18-H18,"-")</f>
        <v>-</v>
      </c>
      <c r="I31" s="285" t="str">
        <f t="shared" ref="I31:K31" si="12">IF(D18-I18&gt;0,D18-I18,"-")</f>
        <v>-</v>
      </c>
      <c r="J31" s="285" t="str">
        <f t="shared" si="12"/>
        <v>-</v>
      </c>
      <c r="K31" s="305">
        <f t="shared" si="12"/>
        <v>3011208</v>
      </c>
    </row>
    <row r="32" spans="1:11" ht="13.5" thickBot="1" x14ac:dyDescent="0.25">
      <c r="A32" s="94" t="s">
        <v>128</v>
      </c>
      <c r="B32" s="103" t="s">
        <v>129</v>
      </c>
      <c r="C32" s="285" t="str">
        <f>IF(C18+C19-H28&lt;0,H28-(C18+C19),"-")</f>
        <v>-</v>
      </c>
      <c r="D32" s="285">
        <f t="shared" ref="D32:F32" si="13">IF(D18+D19-I28&lt;0,I28-(D18+D19),"-")</f>
        <v>2573441</v>
      </c>
      <c r="E32" s="285">
        <f t="shared" si="13"/>
        <v>2573441</v>
      </c>
      <c r="F32" s="285" t="str">
        <f t="shared" si="13"/>
        <v>-</v>
      </c>
      <c r="G32" s="103" t="s">
        <v>130</v>
      </c>
      <c r="H32" s="285" t="str">
        <f>IF(C18+C19-H28&gt;0,C18+C19-H28,"-")</f>
        <v>-</v>
      </c>
      <c r="I32" s="285" t="str">
        <f t="shared" ref="I32:K32" si="14">IF(D18+D19-I28&gt;0,D18+D19-I28,"-")</f>
        <v>-</v>
      </c>
      <c r="J32" s="285" t="str">
        <f t="shared" si="14"/>
        <v>-</v>
      </c>
      <c r="K32" s="305">
        <f t="shared" si="14"/>
        <v>15012981</v>
      </c>
    </row>
    <row r="36" spans="7:7" x14ac:dyDescent="0.2">
      <c r="G36" s="303" t="s">
        <v>386</v>
      </c>
    </row>
  </sheetData>
  <mergeCells count="4">
    <mergeCell ref="A3:A4"/>
    <mergeCell ref="B3:F3"/>
    <mergeCell ref="G3:K3"/>
    <mergeCell ref="A1:K1"/>
  </mergeCells>
  <phoneticPr fontId="6" type="noConversion"/>
  <pageMargins left="0.59055118110236227" right="0.59055118110236227" top="0.74803149606299213" bottom="0.98425196850393704" header="0.51181102362204722" footer="0.51181102362204722"/>
  <pageSetup paperSize="9" scale="61" orientation="landscape" r:id="rId1"/>
  <headerFooter alignWithMargins="0">
    <oddHeader>&amp;R3. számú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workbookViewId="0">
      <selection activeCell="M33" sqref="M33"/>
    </sheetView>
  </sheetViews>
  <sheetFormatPr defaultRowHeight="12.75" x14ac:dyDescent="0.2"/>
  <cols>
    <col min="1" max="1" width="5.85546875" style="142" customWidth="1"/>
    <col min="2" max="2" width="47.28515625" style="143" customWidth="1"/>
    <col min="3" max="6" width="15.42578125" style="153" customWidth="1"/>
    <col min="7" max="7" width="47.28515625" style="142" customWidth="1"/>
    <col min="8" max="11" width="15.42578125" style="153" customWidth="1"/>
    <col min="12" max="12" width="11.7109375" style="142" bestFit="1" customWidth="1"/>
    <col min="13" max="16384" width="9.140625" style="142"/>
  </cols>
  <sheetData>
    <row r="1" spans="1:11" ht="40.5" customHeight="1" x14ac:dyDescent="0.2">
      <c r="A1" s="505" t="s">
        <v>131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</row>
    <row r="2" spans="1:11" ht="14.25" thickBot="1" x14ac:dyDescent="0.25">
      <c r="I2" s="76"/>
      <c r="J2" s="76"/>
      <c r="K2" s="76" t="s">
        <v>193</v>
      </c>
    </row>
    <row r="3" spans="1:11" ht="13.5" thickBot="1" x14ac:dyDescent="0.25">
      <c r="A3" s="506" t="s">
        <v>83</v>
      </c>
      <c r="B3" s="77" t="s">
        <v>84</v>
      </c>
      <c r="C3" s="78"/>
      <c r="D3" s="306"/>
      <c r="E3" s="306"/>
      <c r="F3" s="306"/>
      <c r="G3" s="77" t="s">
        <v>85</v>
      </c>
      <c r="H3" s="79"/>
      <c r="I3" s="308"/>
      <c r="J3" s="309"/>
      <c r="K3" s="310"/>
    </row>
    <row r="4" spans="1:11" s="83" customFormat="1" ht="24.75" thickBot="1" x14ac:dyDescent="0.25">
      <c r="A4" s="507"/>
      <c r="B4" s="80" t="s">
        <v>38</v>
      </c>
      <c r="C4" s="81" t="s">
        <v>328</v>
      </c>
      <c r="D4" s="254" t="s">
        <v>372</v>
      </c>
      <c r="E4" s="254" t="s">
        <v>373</v>
      </c>
      <c r="F4" s="254" t="s">
        <v>371</v>
      </c>
      <c r="G4" s="80" t="s">
        <v>38</v>
      </c>
      <c r="H4" s="81" t="s">
        <v>328</v>
      </c>
      <c r="I4" s="81" t="s">
        <v>372</v>
      </c>
      <c r="J4" s="81" t="s">
        <v>373</v>
      </c>
      <c r="K4" s="82" t="s">
        <v>371</v>
      </c>
    </row>
    <row r="5" spans="1:11" s="83" customFormat="1" ht="13.5" thickBot="1" x14ac:dyDescent="0.25">
      <c r="A5" s="84">
        <v>1</v>
      </c>
      <c r="B5" s="85">
        <v>2</v>
      </c>
      <c r="C5" s="86">
        <v>3</v>
      </c>
      <c r="D5" s="255"/>
      <c r="E5" s="255"/>
      <c r="F5" s="255"/>
      <c r="G5" s="85">
        <v>4</v>
      </c>
      <c r="H5" s="86">
        <v>5</v>
      </c>
      <c r="I5" s="86"/>
      <c r="J5" s="86"/>
      <c r="K5" s="87"/>
    </row>
    <row r="6" spans="1:11" ht="12.95" customHeight="1" x14ac:dyDescent="0.2">
      <c r="A6" s="144" t="s">
        <v>39</v>
      </c>
      <c r="B6" s="89" t="s">
        <v>132</v>
      </c>
      <c r="C6" s="268">
        <f>'1. Bevételek'!E31</f>
        <v>0</v>
      </c>
      <c r="D6" s="269"/>
      <c r="E6" s="269"/>
      <c r="F6" s="269"/>
      <c r="G6" s="89" t="s">
        <v>133</v>
      </c>
      <c r="H6" s="268">
        <f>'2. Kiadások'!E20</f>
        <v>18796000</v>
      </c>
      <c r="I6" s="268">
        <f>J6-H6</f>
        <v>0</v>
      </c>
      <c r="J6" s="268">
        <v>18796000</v>
      </c>
      <c r="K6" s="315">
        <v>572612</v>
      </c>
    </row>
    <row r="7" spans="1:11" ht="12.95" customHeight="1" x14ac:dyDescent="0.2">
      <c r="A7" s="144" t="s">
        <v>40</v>
      </c>
      <c r="B7" s="72" t="s">
        <v>134</v>
      </c>
      <c r="C7" s="268"/>
      <c r="D7" s="269"/>
      <c r="E7" s="269"/>
      <c r="F7" s="269"/>
      <c r="G7" s="89"/>
      <c r="H7" s="268"/>
      <c r="I7" s="268">
        <f t="shared" ref="I7:I18" si="0">J7-H7</f>
        <v>0</v>
      </c>
      <c r="J7" s="270"/>
      <c r="K7" s="316"/>
    </row>
    <row r="8" spans="1:11" ht="22.5" customHeight="1" x14ac:dyDescent="0.2">
      <c r="A8" s="144" t="s">
        <v>41</v>
      </c>
      <c r="B8" s="90" t="s">
        <v>135</v>
      </c>
      <c r="C8" s="270">
        <v>0</v>
      </c>
      <c r="D8" s="271"/>
      <c r="E8" s="271"/>
      <c r="F8" s="271"/>
      <c r="G8" s="90" t="s">
        <v>136</v>
      </c>
      <c r="H8" s="270">
        <f>'2. Kiadások'!E21</f>
        <v>36154334</v>
      </c>
      <c r="I8" s="268">
        <f t="shared" si="0"/>
        <v>0</v>
      </c>
      <c r="J8" s="270">
        <v>36154334</v>
      </c>
      <c r="K8" s="316">
        <v>0</v>
      </c>
    </row>
    <row r="9" spans="1:11" ht="12.95" customHeight="1" x14ac:dyDescent="0.2">
      <c r="A9" s="144" t="s">
        <v>42</v>
      </c>
      <c r="B9" s="90" t="s">
        <v>137</v>
      </c>
      <c r="C9" s="270"/>
      <c r="D9" s="271"/>
      <c r="E9" s="271"/>
      <c r="F9" s="271"/>
      <c r="G9" s="90" t="s">
        <v>138</v>
      </c>
      <c r="H9" s="270">
        <f>SUM(H10:H16)</f>
        <v>978000</v>
      </c>
      <c r="I9" s="268">
        <f t="shared" si="0"/>
        <v>359150</v>
      </c>
      <c r="J9" s="270">
        <v>1337150</v>
      </c>
      <c r="K9" s="316">
        <v>839029</v>
      </c>
    </row>
    <row r="10" spans="1:11" ht="12.95" customHeight="1" x14ac:dyDescent="0.2">
      <c r="A10" s="144" t="s">
        <v>43</v>
      </c>
      <c r="B10" s="90" t="s">
        <v>139</v>
      </c>
      <c r="C10" s="270"/>
      <c r="D10" s="271"/>
      <c r="E10" s="271"/>
      <c r="F10" s="271"/>
      <c r="G10" s="90" t="s">
        <v>140</v>
      </c>
      <c r="H10" s="270">
        <v>0</v>
      </c>
      <c r="I10" s="268">
        <f t="shared" si="0"/>
        <v>0</v>
      </c>
      <c r="J10" s="270"/>
      <c r="K10" s="316"/>
    </row>
    <row r="11" spans="1:11" ht="12.75" customHeight="1" x14ac:dyDescent="0.2">
      <c r="A11" s="144" t="s">
        <v>49</v>
      </c>
      <c r="B11" s="90" t="s">
        <v>141</v>
      </c>
      <c r="C11" s="270"/>
      <c r="D11" s="271"/>
      <c r="E11" s="271"/>
      <c r="F11" s="271"/>
      <c r="G11" s="90" t="s">
        <v>142</v>
      </c>
      <c r="H11" s="270">
        <f>'2. Kiadások'!E24</f>
        <v>978000</v>
      </c>
      <c r="I11" s="268">
        <f t="shared" si="0"/>
        <v>0</v>
      </c>
      <c r="J11" s="270">
        <v>978000</v>
      </c>
      <c r="K11" s="316">
        <v>479879</v>
      </c>
    </row>
    <row r="12" spans="1:11" ht="12.95" customHeight="1" x14ac:dyDescent="0.2">
      <c r="A12" s="144" t="s">
        <v>51</v>
      </c>
      <c r="B12" s="90" t="s">
        <v>143</v>
      </c>
      <c r="C12" s="270"/>
      <c r="D12" s="270"/>
      <c r="E12" s="270"/>
      <c r="F12" s="316"/>
      <c r="G12" s="104" t="s">
        <v>144</v>
      </c>
      <c r="H12" s="270"/>
      <c r="I12" s="268">
        <f t="shared" si="0"/>
        <v>0</v>
      </c>
      <c r="J12" s="270"/>
      <c r="K12" s="316"/>
    </row>
    <row r="13" spans="1:11" ht="12.95" customHeight="1" x14ac:dyDescent="0.2">
      <c r="A13" s="144" t="s">
        <v>52</v>
      </c>
      <c r="B13" s="90" t="s">
        <v>145</v>
      </c>
      <c r="C13" s="270"/>
      <c r="D13" s="271"/>
      <c r="E13" s="271"/>
      <c r="F13" s="271"/>
      <c r="G13" s="104" t="s">
        <v>146</v>
      </c>
      <c r="H13" s="270"/>
      <c r="I13" s="268">
        <f t="shared" si="0"/>
        <v>0</v>
      </c>
      <c r="J13" s="270"/>
      <c r="K13" s="316"/>
    </row>
    <row r="14" spans="1:11" ht="12.95" customHeight="1" x14ac:dyDescent="0.2">
      <c r="A14" s="144" t="s">
        <v>53</v>
      </c>
      <c r="B14" s="90" t="s">
        <v>147</v>
      </c>
      <c r="C14" s="270"/>
      <c r="D14" s="271"/>
      <c r="E14" s="271"/>
      <c r="F14" s="271"/>
      <c r="G14" s="105" t="s">
        <v>148</v>
      </c>
      <c r="H14" s="270"/>
      <c r="I14" s="268">
        <f t="shared" si="0"/>
        <v>0</v>
      </c>
      <c r="J14" s="270"/>
      <c r="K14" s="316"/>
    </row>
    <row r="15" spans="1:11" ht="12.95" customHeight="1" x14ac:dyDescent="0.2">
      <c r="A15" s="144" t="s">
        <v>54</v>
      </c>
      <c r="B15" s="106" t="s">
        <v>149</v>
      </c>
      <c r="C15" s="270"/>
      <c r="D15" s="270"/>
      <c r="E15" s="270"/>
      <c r="F15" s="316"/>
      <c r="G15" s="104" t="s">
        <v>150</v>
      </c>
      <c r="H15" s="270"/>
      <c r="I15" s="268">
        <f t="shared" si="0"/>
        <v>0</v>
      </c>
      <c r="J15" s="270"/>
      <c r="K15" s="316"/>
    </row>
    <row r="16" spans="1:11" ht="24.75" customHeight="1" x14ac:dyDescent="0.2">
      <c r="A16" s="144" t="s">
        <v>25</v>
      </c>
      <c r="B16" s="90" t="s">
        <v>151</v>
      </c>
      <c r="C16" s="270">
        <v>0</v>
      </c>
      <c r="D16" s="270">
        <f>E16-C16</f>
        <v>2932591</v>
      </c>
      <c r="E16" s="270">
        <v>2932591</v>
      </c>
      <c r="F16" s="316">
        <v>2932591</v>
      </c>
      <c r="G16" s="104" t="s">
        <v>152</v>
      </c>
      <c r="H16" s="270"/>
      <c r="I16" s="268">
        <f t="shared" si="0"/>
        <v>0</v>
      </c>
      <c r="J16" s="270"/>
      <c r="K16" s="316"/>
    </row>
    <row r="17" spans="1:11" ht="12.95" customHeight="1" x14ac:dyDescent="0.2">
      <c r="A17" s="144" t="s">
        <v>26</v>
      </c>
      <c r="B17" s="90" t="s">
        <v>153</v>
      </c>
      <c r="C17" s="270">
        <v>0</v>
      </c>
      <c r="D17" s="270"/>
      <c r="E17" s="270"/>
      <c r="F17" s="316"/>
      <c r="G17" s="90" t="s">
        <v>92</v>
      </c>
      <c r="H17" s="270">
        <v>0</v>
      </c>
      <c r="I17" s="268">
        <f t="shared" si="0"/>
        <v>0</v>
      </c>
      <c r="J17" s="270"/>
      <c r="K17" s="316"/>
    </row>
    <row r="18" spans="1:11" ht="12.95" customHeight="1" thickBot="1" x14ac:dyDescent="0.25">
      <c r="A18" s="144" t="s">
        <v>31</v>
      </c>
      <c r="B18" s="107" t="s">
        <v>154</v>
      </c>
      <c r="C18" s="322">
        <v>0</v>
      </c>
      <c r="D18" s="322"/>
      <c r="E18" s="322"/>
      <c r="F18" s="323"/>
      <c r="G18" s="107" t="s">
        <v>14</v>
      </c>
      <c r="H18" s="317">
        <f>'2. Kiadások'!E23</f>
        <v>0</v>
      </c>
      <c r="I18" s="268">
        <f t="shared" si="0"/>
        <v>0</v>
      </c>
      <c r="J18" s="318"/>
      <c r="K18" s="319"/>
    </row>
    <row r="19" spans="1:11" ht="15.95" customHeight="1" thickBot="1" x14ac:dyDescent="0.25">
      <c r="A19" s="94" t="s">
        <v>31</v>
      </c>
      <c r="B19" s="95" t="s">
        <v>155</v>
      </c>
      <c r="C19" s="275">
        <f>C6+C7+C8+C9+C10+C11+C12+C13+C14+C16+C17+C18</f>
        <v>0</v>
      </c>
      <c r="D19" s="275">
        <f t="shared" ref="D19:F19" si="1">D6+D7+D8+D9+D10+D11+D12+D13+D14+D16+D17+D18</f>
        <v>2932591</v>
      </c>
      <c r="E19" s="275">
        <f t="shared" si="1"/>
        <v>2932591</v>
      </c>
      <c r="F19" s="275">
        <f t="shared" si="1"/>
        <v>2932591</v>
      </c>
      <c r="G19" s="95" t="s">
        <v>12</v>
      </c>
      <c r="H19" s="275">
        <f>+H6+H8+H9+H17+H18</f>
        <v>55928334</v>
      </c>
      <c r="I19" s="275">
        <f t="shared" ref="I19:K19" si="2">+I6+I8+I9+I17+I18</f>
        <v>359150</v>
      </c>
      <c r="J19" s="275">
        <f t="shared" si="2"/>
        <v>56287484</v>
      </c>
      <c r="K19" s="307">
        <f t="shared" si="2"/>
        <v>1411641</v>
      </c>
    </row>
    <row r="20" spans="1:11" ht="12.95" customHeight="1" x14ac:dyDescent="0.2">
      <c r="A20" s="108" t="s">
        <v>27</v>
      </c>
      <c r="B20" s="109" t="s">
        <v>156</v>
      </c>
      <c r="C20" s="320">
        <f>+C21+C22+C23+C24+C25</f>
        <v>55928334</v>
      </c>
      <c r="D20" s="320">
        <f t="shared" ref="D20:F20" si="3">+D21+D22+D23+D24+D25</f>
        <v>0</v>
      </c>
      <c r="E20" s="320">
        <f t="shared" si="3"/>
        <v>55928334</v>
      </c>
      <c r="F20" s="320">
        <f t="shared" si="3"/>
        <v>55928334</v>
      </c>
      <c r="G20" s="98" t="s">
        <v>99</v>
      </c>
      <c r="H20" s="288"/>
      <c r="I20" s="288"/>
      <c r="J20" s="288"/>
      <c r="K20" s="289"/>
    </row>
    <row r="21" spans="1:11" ht="12.95" customHeight="1" x14ac:dyDescent="0.2">
      <c r="A21" s="145" t="s">
        <v>56</v>
      </c>
      <c r="B21" s="110" t="s">
        <v>157</v>
      </c>
      <c r="C21" s="280">
        <f>'1. Bevételek'!E41-13074261-395035</f>
        <v>55928334</v>
      </c>
      <c r="D21" s="281">
        <f>E21-C21</f>
        <v>0</v>
      </c>
      <c r="E21" s="281">
        <v>55928334</v>
      </c>
      <c r="F21" s="281">
        <v>55928334</v>
      </c>
      <c r="G21" s="98" t="s">
        <v>158</v>
      </c>
      <c r="H21" s="280"/>
      <c r="I21" s="280"/>
      <c r="J21" s="280"/>
      <c r="K21" s="290"/>
    </row>
    <row r="22" spans="1:11" ht="12.95" customHeight="1" x14ac:dyDescent="0.2">
      <c r="A22" s="108" t="s">
        <v>58</v>
      </c>
      <c r="B22" s="110" t="s">
        <v>159</v>
      </c>
      <c r="C22" s="280"/>
      <c r="D22" s="281"/>
      <c r="E22" s="281"/>
      <c r="F22" s="281"/>
      <c r="G22" s="98" t="s">
        <v>103</v>
      </c>
      <c r="H22" s="280"/>
      <c r="I22" s="280"/>
      <c r="J22" s="280"/>
      <c r="K22" s="290"/>
    </row>
    <row r="23" spans="1:11" ht="12.95" customHeight="1" x14ac:dyDescent="0.2">
      <c r="A23" s="145" t="s">
        <v>28</v>
      </c>
      <c r="B23" s="110" t="s">
        <v>160</v>
      </c>
      <c r="C23" s="280"/>
      <c r="D23" s="281"/>
      <c r="E23" s="281"/>
      <c r="F23" s="281"/>
      <c r="G23" s="98" t="s">
        <v>104</v>
      </c>
      <c r="H23" s="280"/>
      <c r="I23" s="280"/>
      <c r="J23" s="280"/>
      <c r="K23" s="290"/>
    </row>
    <row r="24" spans="1:11" ht="12.95" customHeight="1" x14ac:dyDescent="0.2">
      <c r="A24" s="108" t="s">
        <v>59</v>
      </c>
      <c r="B24" s="110" t="s">
        <v>161</v>
      </c>
      <c r="C24" s="280">
        <v>0</v>
      </c>
      <c r="D24" s="279"/>
      <c r="E24" s="279"/>
      <c r="F24" s="279"/>
      <c r="G24" s="97" t="s">
        <v>15</v>
      </c>
      <c r="H24" s="280"/>
      <c r="I24" s="280"/>
      <c r="J24" s="280"/>
      <c r="K24" s="290"/>
    </row>
    <row r="25" spans="1:11" ht="12.95" customHeight="1" x14ac:dyDescent="0.2">
      <c r="A25" s="145" t="s">
        <v>55</v>
      </c>
      <c r="B25" s="111" t="s">
        <v>162</v>
      </c>
      <c r="C25" s="280"/>
      <c r="D25" s="281"/>
      <c r="E25" s="281"/>
      <c r="F25" s="281"/>
      <c r="G25" s="98" t="s">
        <v>163</v>
      </c>
      <c r="H25" s="280"/>
      <c r="I25" s="280"/>
      <c r="J25" s="280"/>
      <c r="K25" s="290"/>
    </row>
    <row r="26" spans="1:11" ht="12.95" customHeight="1" x14ac:dyDescent="0.2">
      <c r="A26" s="108" t="s">
        <v>70</v>
      </c>
      <c r="B26" s="112" t="s">
        <v>164</v>
      </c>
      <c r="C26" s="276">
        <f>+C27+C28+C29+C30+C31</f>
        <v>0</v>
      </c>
      <c r="D26" s="321"/>
      <c r="E26" s="321"/>
      <c r="F26" s="321"/>
      <c r="G26" s="113" t="s">
        <v>165</v>
      </c>
      <c r="H26" s="280"/>
      <c r="I26" s="280"/>
      <c r="J26" s="280"/>
      <c r="K26" s="290"/>
    </row>
    <row r="27" spans="1:11" ht="12.95" customHeight="1" x14ac:dyDescent="0.2">
      <c r="A27" s="145" t="s">
        <v>111</v>
      </c>
      <c r="B27" s="111" t="s">
        <v>166</v>
      </c>
      <c r="C27" s="280">
        <v>0</v>
      </c>
      <c r="D27" s="287"/>
      <c r="E27" s="287"/>
      <c r="F27" s="287"/>
      <c r="G27" s="113" t="s">
        <v>167</v>
      </c>
      <c r="H27" s="280"/>
      <c r="I27" s="280"/>
      <c r="J27" s="280"/>
      <c r="K27" s="290"/>
    </row>
    <row r="28" spans="1:11" ht="12.95" customHeight="1" x14ac:dyDescent="0.2">
      <c r="A28" s="108" t="s">
        <v>113</v>
      </c>
      <c r="B28" s="111" t="s">
        <v>168</v>
      </c>
      <c r="C28" s="280"/>
      <c r="D28" s="287"/>
      <c r="E28" s="287"/>
      <c r="F28" s="287"/>
      <c r="G28" s="114"/>
      <c r="H28" s="280"/>
      <c r="I28" s="280"/>
      <c r="J28" s="280"/>
      <c r="K28" s="290"/>
    </row>
    <row r="29" spans="1:11" ht="12.95" customHeight="1" x14ac:dyDescent="0.2">
      <c r="A29" s="145" t="s">
        <v>116</v>
      </c>
      <c r="B29" s="110" t="s">
        <v>169</v>
      </c>
      <c r="C29" s="280"/>
      <c r="D29" s="287"/>
      <c r="E29" s="287"/>
      <c r="F29" s="287"/>
      <c r="G29" s="115"/>
      <c r="H29" s="280"/>
      <c r="I29" s="280"/>
      <c r="J29" s="280"/>
      <c r="K29" s="290"/>
    </row>
    <row r="30" spans="1:11" ht="12.95" customHeight="1" x14ac:dyDescent="0.2">
      <c r="A30" s="108" t="s">
        <v>119</v>
      </c>
      <c r="B30" s="116" t="s">
        <v>170</v>
      </c>
      <c r="C30" s="280"/>
      <c r="D30" s="281"/>
      <c r="E30" s="281"/>
      <c r="F30" s="281"/>
      <c r="G30" s="92"/>
      <c r="H30" s="280"/>
      <c r="I30" s="280"/>
      <c r="J30" s="280"/>
      <c r="K30" s="290"/>
    </row>
    <row r="31" spans="1:11" ht="12.95" customHeight="1" thickBot="1" x14ac:dyDescent="0.25">
      <c r="A31" s="145" t="s">
        <v>122</v>
      </c>
      <c r="B31" s="117" t="s">
        <v>171</v>
      </c>
      <c r="C31" s="280"/>
      <c r="D31" s="287"/>
      <c r="E31" s="287"/>
      <c r="F31" s="287"/>
      <c r="G31" s="115"/>
      <c r="H31" s="280"/>
      <c r="I31" s="301"/>
      <c r="J31" s="301"/>
      <c r="K31" s="302"/>
    </row>
    <row r="32" spans="1:11" ht="21.75" customHeight="1" thickBot="1" x14ac:dyDescent="0.25">
      <c r="A32" s="94" t="s">
        <v>125</v>
      </c>
      <c r="B32" s="95" t="s">
        <v>172</v>
      </c>
      <c r="C32" s="275">
        <f>+C20+C26</f>
        <v>55928334</v>
      </c>
      <c r="D32" s="275">
        <f t="shared" ref="D32:F32" si="4">+D20+D26</f>
        <v>0</v>
      </c>
      <c r="E32" s="275">
        <f t="shared" si="4"/>
        <v>55928334</v>
      </c>
      <c r="F32" s="275">
        <f t="shared" si="4"/>
        <v>55928334</v>
      </c>
      <c r="G32" s="95" t="s">
        <v>173</v>
      </c>
      <c r="H32" s="275">
        <f>SUM(H20:H31)</f>
        <v>0</v>
      </c>
      <c r="I32" s="275"/>
      <c r="J32" s="275"/>
      <c r="K32" s="307"/>
    </row>
    <row r="33" spans="1:11" ht="18" customHeight="1" thickBot="1" x14ac:dyDescent="0.25">
      <c r="A33" s="94" t="s">
        <v>128</v>
      </c>
      <c r="B33" s="102" t="s">
        <v>174</v>
      </c>
      <c r="C33" s="275">
        <f>+C19+C32</f>
        <v>55928334</v>
      </c>
      <c r="D33" s="275">
        <f t="shared" ref="D33:F33" si="5">+D19+D32</f>
        <v>2932591</v>
      </c>
      <c r="E33" s="275">
        <f t="shared" si="5"/>
        <v>58860925</v>
      </c>
      <c r="F33" s="275">
        <f t="shared" si="5"/>
        <v>58860925</v>
      </c>
      <c r="G33" s="102" t="s">
        <v>175</v>
      </c>
      <c r="H33" s="275">
        <f>+H19+H32</f>
        <v>55928334</v>
      </c>
      <c r="I33" s="275">
        <f t="shared" ref="I33:K33" si="6">+I19+I32</f>
        <v>359150</v>
      </c>
      <c r="J33" s="275">
        <f t="shared" si="6"/>
        <v>56287484</v>
      </c>
      <c r="K33" s="307">
        <f t="shared" si="6"/>
        <v>1411641</v>
      </c>
    </row>
    <row r="34" spans="1:11" ht="18" customHeight="1" thickBot="1" x14ac:dyDescent="0.25">
      <c r="A34" s="94" t="s">
        <v>176</v>
      </c>
      <c r="B34" s="95" t="s">
        <v>120</v>
      </c>
      <c r="C34" s="283" t="s">
        <v>177</v>
      </c>
      <c r="D34" s="283"/>
      <c r="E34" s="283"/>
      <c r="F34" s="304"/>
      <c r="G34" s="95" t="s">
        <v>121</v>
      </c>
      <c r="H34" s="283"/>
      <c r="I34" s="283"/>
      <c r="J34" s="283"/>
      <c r="K34" s="304"/>
    </row>
    <row r="35" spans="1:11" ht="13.5" thickBot="1" x14ac:dyDescent="0.25">
      <c r="A35" s="94" t="s">
        <v>178</v>
      </c>
      <c r="B35" s="103" t="s">
        <v>179</v>
      </c>
      <c r="C35" s="285">
        <f>SUM(C33:C34)</f>
        <v>55928334</v>
      </c>
      <c r="D35" s="285">
        <f t="shared" ref="D35:F35" si="7">SUM(D33:D34)</f>
        <v>2932591</v>
      </c>
      <c r="E35" s="285">
        <f t="shared" si="7"/>
        <v>58860925</v>
      </c>
      <c r="F35" s="285">
        <f t="shared" si="7"/>
        <v>58860925</v>
      </c>
      <c r="G35" s="103" t="s">
        <v>180</v>
      </c>
      <c r="H35" s="285">
        <f>+H33+H34</f>
        <v>55928334</v>
      </c>
      <c r="I35" s="285">
        <f t="shared" ref="I35:K35" si="8">+I33+I34</f>
        <v>359150</v>
      </c>
      <c r="J35" s="285">
        <f t="shared" si="8"/>
        <v>56287484</v>
      </c>
      <c r="K35" s="305">
        <f t="shared" si="8"/>
        <v>1411641</v>
      </c>
    </row>
    <row r="36" spans="1:11" ht="13.5" thickBot="1" x14ac:dyDescent="0.25">
      <c r="A36" s="94" t="s">
        <v>181</v>
      </c>
      <c r="B36" s="103" t="s">
        <v>126</v>
      </c>
      <c r="C36" s="285">
        <f>IF(C19-H19&lt;0,H19-C19,"-")</f>
        <v>55928334</v>
      </c>
      <c r="D36" s="285" t="str">
        <f t="shared" ref="D36:F36" si="9">IF(D19-I19&lt;0,I19-D19,"-")</f>
        <v>-</v>
      </c>
      <c r="E36" s="285">
        <f t="shared" si="9"/>
        <v>53354893</v>
      </c>
      <c r="F36" s="285" t="str">
        <f t="shared" si="9"/>
        <v>-</v>
      </c>
      <c r="G36" s="103" t="s">
        <v>127</v>
      </c>
      <c r="H36" s="285" t="str">
        <f>IF(C19-H19&gt;0,C19-H19,"-")</f>
        <v>-</v>
      </c>
      <c r="I36" s="285">
        <f t="shared" ref="I36:K36" si="10">IF(D19-I19&gt;0,D19-I19,"-")</f>
        <v>2573441</v>
      </c>
      <c r="J36" s="285" t="str">
        <f t="shared" si="10"/>
        <v>-</v>
      </c>
      <c r="K36" s="305">
        <f t="shared" si="10"/>
        <v>1520950</v>
      </c>
    </row>
    <row r="37" spans="1:11" ht="13.5" thickBot="1" x14ac:dyDescent="0.25">
      <c r="A37" s="94" t="s">
        <v>182</v>
      </c>
      <c r="B37" s="103" t="s">
        <v>129</v>
      </c>
      <c r="C37" s="285" t="str">
        <f>IF(C19+C20-H33&lt;0,H33-(C19+C20),"-")</f>
        <v>-</v>
      </c>
      <c r="D37" s="285" t="str">
        <f t="shared" ref="D37:F37" si="11">IF(D19+D20-I33&lt;0,I33-(D19+D20),"-")</f>
        <v>-</v>
      </c>
      <c r="E37" s="285" t="str">
        <f t="shared" si="11"/>
        <v>-</v>
      </c>
      <c r="F37" s="285" t="str">
        <f t="shared" si="11"/>
        <v>-</v>
      </c>
      <c r="G37" s="103" t="s">
        <v>130</v>
      </c>
      <c r="H37" s="285" t="str">
        <f>IF(C19+C20-H33&gt;0,C19+C20-H33,"-")</f>
        <v>-</v>
      </c>
      <c r="I37" s="285">
        <f t="shared" ref="I37:K37" si="12">IF(D19+D20-I33&gt;0,D19+D20-I33,"-")</f>
        <v>2573441</v>
      </c>
      <c r="J37" s="285">
        <f t="shared" si="12"/>
        <v>2573441</v>
      </c>
      <c r="K37" s="305">
        <f t="shared" si="12"/>
        <v>57449284</v>
      </c>
    </row>
    <row r="40" spans="1:11" x14ac:dyDescent="0.2">
      <c r="E40" s="153" t="s">
        <v>383</v>
      </c>
    </row>
  </sheetData>
  <mergeCells count="2">
    <mergeCell ref="A3:A4"/>
    <mergeCell ref="A1:K1"/>
  </mergeCells>
  <phoneticPr fontId="6" type="noConversion"/>
  <pageMargins left="0.75" right="0.75" top="0.42" bottom="0.22" header="0.17" footer="0.17"/>
  <pageSetup paperSize="9" scale="59" orientation="landscape" r:id="rId1"/>
  <headerFooter alignWithMargins="0">
    <oddHeader>&amp;R4. számú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V44"/>
  <sheetViews>
    <sheetView topLeftCell="A7" workbookViewId="0">
      <selection activeCell="H39" sqref="H39"/>
    </sheetView>
  </sheetViews>
  <sheetFormatPr defaultRowHeight="15" customHeight="1" x14ac:dyDescent="0.2"/>
  <cols>
    <col min="1" max="1" width="9.28515625" style="2" customWidth="1"/>
    <col min="2" max="2" width="44.7109375" style="2" bestFit="1" customWidth="1"/>
    <col min="3" max="3" width="8.28515625" style="18" bestFit="1" customWidth="1"/>
    <col min="4" max="4" width="14" style="154" bestFit="1" customWidth="1"/>
    <col min="5" max="7" width="14" style="154" customWidth="1"/>
    <col min="8" max="8" width="9.140625" style="2"/>
    <col min="9" max="9" width="10.140625" style="9" bestFit="1" customWidth="1"/>
    <col min="10" max="10" width="9.5703125" style="9" bestFit="1" customWidth="1"/>
    <col min="11" max="16384" width="9.140625" style="2"/>
  </cols>
  <sheetData>
    <row r="1" spans="1:22" ht="21" customHeight="1" x14ac:dyDescent="0.2">
      <c r="A1" s="436" t="s">
        <v>374</v>
      </c>
      <c r="B1" s="436"/>
      <c r="C1" s="436"/>
      <c r="D1" s="436"/>
      <c r="E1" s="436"/>
      <c r="F1" s="436"/>
      <c r="G1" s="436"/>
    </row>
    <row r="2" spans="1:22" ht="18.75" customHeight="1" x14ac:dyDescent="0.2">
      <c r="A2" s="436" t="s">
        <v>45</v>
      </c>
      <c r="B2" s="436"/>
      <c r="C2" s="436"/>
      <c r="D2" s="436"/>
      <c r="E2" s="436"/>
      <c r="F2" s="436"/>
      <c r="G2" s="436"/>
    </row>
    <row r="3" spans="1:22" ht="15" customHeight="1" thickBot="1" x14ac:dyDescent="0.25">
      <c r="D3" s="18"/>
      <c r="E3" s="18"/>
      <c r="F3" s="18"/>
      <c r="G3" s="357" t="s">
        <v>392</v>
      </c>
    </row>
    <row r="4" spans="1:22" ht="26.25" thickBot="1" x14ac:dyDescent="0.25">
      <c r="A4" s="518" t="s">
        <v>38</v>
      </c>
      <c r="B4" s="519"/>
      <c r="C4" s="376" t="s">
        <v>261</v>
      </c>
      <c r="D4" s="324" t="s">
        <v>370</v>
      </c>
      <c r="E4" s="338" t="s">
        <v>372</v>
      </c>
      <c r="F4" s="338" t="s">
        <v>387</v>
      </c>
      <c r="G4" s="120" t="s">
        <v>371</v>
      </c>
      <c r="O4" s="339"/>
      <c r="P4" s="339"/>
      <c r="Q4" s="339"/>
      <c r="R4" s="339"/>
      <c r="S4" s="245"/>
      <c r="T4" s="245"/>
      <c r="U4" s="245"/>
      <c r="V4" s="245"/>
    </row>
    <row r="5" spans="1:22" ht="21" customHeight="1" x14ac:dyDescent="0.2">
      <c r="A5" s="53" t="s">
        <v>21</v>
      </c>
      <c r="B5" s="32"/>
      <c r="C5" s="340"/>
      <c r="D5" s="325"/>
      <c r="E5" s="325"/>
      <c r="F5" s="325"/>
      <c r="G5" s="212"/>
    </row>
    <row r="6" spans="1:22" s="11" customFormat="1" ht="18" customHeight="1" x14ac:dyDescent="0.2">
      <c r="A6" s="54" t="s">
        <v>18</v>
      </c>
      <c r="B6" s="55"/>
      <c r="C6" s="341"/>
      <c r="D6" s="343"/>
      <c r="E6" s="343"/>
      <c r="F6" s="343"/>
      <c r="G6" s="344"/>
      <c r="I6" s="122"/>
      <c r="J6" s="122"/>
    </row>
    <row r="7" spans="1:22" ht="25.5" x14ac:dyDescent="0.2">
      <c r="A7" s="59" t="s">
        <v>39</v>
      </c>
      <c r="B7" s="60" t="s">
        <v>63</v>
      </c>
      <c r="C7" s="61" t="s">
        <v>67</v>
      </c>
      <c r="D7" s="326">
        <f>SUM(D8:D9)</f>
        <v>0</v>
      </c>
      <c r="E7" s="326">
        <f t="shared" ref="E7:G7" si="0">SUM(E8:E9)</f>
        <v>0</v>
      </c>
      <c r="F7" s="326">
        <f t="shared" si="0"/>
        <v>0</v>
      </c>
      <c r="G7" s="62">
        <f t="shared" si="0"/>
        <v>0</v>
      </c>
    </row>
    <row r="8" spans="1:22" ht="25.5" x14ac:dyDescent="0.2">
      <c r="A8" s="24" t="s">
        <v>39</v>
      </c>
      <c r="B8" s="12" t="s">
        <v>68</v>
      </c>
      <c r="C8" s="38"/>
      <c r="D8" s="327">
        <f>'2. Kiadások'!E28</f>
        <v>0</v>
      </c>
      <c r="E8" s="213">
        <v>0</v>
      </c>
      <c r="F8" s="213">
        <v>0</v>
      </c>
      <c r="G8" s="347">
        <v>0</v>
      </c>
    </row>
    <row r="9" spans="1:22" ht="15.75" customHeight="1" x14ac:dyDescent="0.2">
      <c r="A9" s="56"/>
      <c r="B9" s="57"/>
      <c r="C9" s="342"/>
      <c r="D9" s="345"/>
      <c r="E9" s="345"/>
      <c r="F9" s="345"/>
      <c r="G9" s="346"/>
    </row>
    <row r="10" spans="1:22" ht="15" customHeight="1" x14ac:dyDescent="0.2">
      <c r="A10" s="26" t="s">
        <v>40</v>
      </c>
      <c r="B10" s="29" t="s">
        <v>258</v>
      </c>
      <c r="C10" s="36" t="s">
        <v>309</v>
      </c>
      <c r="D10" s="328">
        <f>SUM(D11:D11)</f>
        <v>200000</v>
      </c>
      <c r="E10" s="328">
        <f t="shared" ref="E10:G10" si="1">SUM(E11:E11)</f>
        <v>0</v>
      </c>
      <c r="F10" s="328">
        <f t="shared" si="1"/>
        <v>200000</v>
      </c>
      <c r="G10" s="41">
        <f t="shared" si="1"/>
        <v>105000</v>
      </c>
      <c r="H10" s="193"/>
    </row>
    <row r="11" spans="1:22" ht="15" customHeight="1" x14ac:dyDescent="0.2">
      <c r="A11" s="24" t="s">
        <v>39</v>
      </c>
      <c r="B11" s="12" t="s">
        <v>407</v>
      </c>
      <c r="C11" s="38"/>
      <c r="D11" s="327">
        <v>200000</v>
      </c>
      <c r="E11" s="213">
        <f>F11-D11</f>
        <v>0</v>
      </c>
      <c r="F11" s="213">
        <v>200000</v>
      </c>
      <c r="G11" s="347">
        <v>105000</v>
      </c>
    </row>
    <row r="12" spans="1:22" ht="15" customHeight="1" x14ac:dyDescent="0.2">
      <c r="A12" s="354" t="s">
        <v>41</v>
      </c>
      <c r="B12" s="29" t="s">
        <v>390</v>
      </c>
      <c r="C12" s="211" t="s">
        <v>309</v>
      </c>
      <c r="D12" s="328">
        <f>SUM(D13)</f>
        <v>0</v>
      </c>
      <c r="E12" s="328">
        <f t="shared" ref="E12:G12" si="2">SUM(E13)</f>
        <v>0</v>
      </c>
      <c r="F12" s="328">
        <f t="shared" si="2"/>
        <v>0</v>
      </c>
      <c r="G12" s="41">
        <f t="shared" si="2"/>
        <v>64989</v>
      </c>
    </row>
    <row r="13" spans="1:22" ht="15" customHeight="1" x14ac:dyDescent="0.2">
      <c r="A13" s="24" t="s">
        <v>39</v>
      </c>
      <c r="B13" s="12" t="s">
        <v>391</v>
      </c>
      <c r="C13" s="38"/>
      <c r="D13" s="327">
        <v>0</v>
      </c>
      <c r="E13" s="355">
        <f>F13-D13</f>
        <v>0</v>
      </c>
      <c r="F13" s="355">
        <v>0</v>
      </c>
      <c r="G13" s="347">
        <v>64989</v>
      </c>
    </row>
    <row r="14" spans="1:22" ht="26.25" customHeight="1" x14ac:dyDescent="0.2">
      <c r="A14" s="26" t="s">
        <v>42</v>
      </c>
      <c r="B14" s="27" t="s">
        <v>34</v>
      </c>
      <c r="C14" s="36" t="s">
        <v>309</v>
      </c>
      <c r="D14" s="328">
        <f>SUM(D15:D18)</f>
        <v>8289064</v>
      </c>
      <c r="E14" s="328">
        <f t="shared" ref="E14:G14" si="3">SUM(E15:E18)</f>
        <v>0</v>
      </c>
      <c r="F14" s="328">
        <f t="shared" si="3"/>
        <v>8289064</v>
      </c>
      <c r="G14" s="41">
        <f t="shared" si="3"/>
        <v>4496064</v>
      </c>
      <c r="H14" s="193"/>
    </row>
    <row r="15" spans="1:22" ht="15" customHeight="1" x14ac:dyDescent="0.2">
      <c r="A15" s="24" t="s">
        <v>39</v>
      </c>
      <c r="B15" s="5" t="s">
        <v>61</v>
      </c>
      <c r="C15" s="38"/>
      <c r="D15" s="327">
        <v>0</v>
      </c>
      <c r="E15" s="213">
        <f>F15-D15</f>
        <v>0</v>
      </c>
      <c r="F15" s="213">
        <v>0</v>
      </c>
      <c r="G15" s="347"/>
    </row>
    <row r="16" spans="1:22" ht="15" customHeight="1" x14ac:dyDescent="0.2">
      <c r="A16" s="24" t="s">
        <v>40</v>
      </c>
      <c r="B16" s="6" t="s">
        <v>331</v>
      </c>
      <c r="C16" s="7"/>
      <c r="D16" s="329">
        <v>5000000</v>
      </c>
      <c r="E16" s="213">
        <f t="shared" ref="E16:E18" si="4">F16-D16</f>
        <v>0</v>
      </c>
      <c r="F16" s="195">
        <v>5000000</v>
      </c>
      <c r="G16" s="348">
        <v>507000</v>
      </c>
    </row>
    <row r="17" spans="1:10" ht="15" customHeight="1" x14ac:dyDescent="0.2">
      <c r="A17" s="24" t="s">
        <v>41</v>
      </c>
      <c r="B17" s="6" t="s">
        <v>330</v>
      </c>
      <c r="C17" s="7"/>
      <c r="D17" s="329">
        <v>2789064</v>
      </c>
      <c r="E17" s="213">
        <f t="shared" si="4"/>
        <v>0</v>
      </c>
      <c r="F17" s="195">
        <v>2789064</v>
      </c>
      <c r="G17" s="348">
        <v>2789064</v>
      </c>
    </row>
    <row r="18" spans="1:10" ht="15" customHeight="1" x14ac:dyDescent="0.2">
      <c r="A18" s="24" t="s">
        <v>42</v>
      </c>
      <c r="B18" s="6" t="s">
        <v>332</v>
      </c>
      <c r="C18" s="38"/>
      <c r="D18" s="329">
        <v>500000</v>
      </c>
      <c r="E18" s="213">
        <f t="shared" si="4"/>
        <v>0</v>
      </c>
      <c r="F18" s="195">
        <v>500000</v>
      </c>
      <c r="G18" s="348">
        <v>1200000</v>
      </c>
    </row>
    <row r="19" spans="1:10" ht="22.5" customHeight="1" x14ac:dyDescent="0.2">
      <c r="A19" s="26" t="s">
        <v>43</v>
      </c>
      <c r="B19" s="27" t="s">
        <v>62</v>
      </c>
      <c r="C19" s="36" t="s">
        <v>309</v>
      </c>
      <c r="D19" s="328">
        <f>SUM(D20:D20)</f>
        <v>60000</v>
      </c>
      <c r="E19" s="328">
        <f t="shared" ref="E19:G19" si="5">SUM(E20:E20)</f>
        <v>0</v>
      </c>
      <c r="F19" s="328">
        <f t="shared" si="5"/>
        <v>60000</v>
      </c>
      <c r="G19" s="41">
        <f t="shared" si="5"/>
        <v>0</v>
      </c>
      <c r="H19" s="193"/>
    </row>
    <row r="20" spans="1:10" ht="12.75" x14ac:dyDescent="0.2">
      <c r="A20" s="24" t="s">
        <v>39</v>
      </c>
      <c r="B20" s="6" t="s">
        <v>329</v>
      </c>
      <c r="C20" s="38"/>
      <c r="D20" s="329">
        <v>60000</v>
      </c>
      <c r="E20" s="195">
        <f>F20-D20</f>
        <v>0</v>
      </c>
      <c r="F20" s="195">
        <v>60000</v>
      </c>
      <c r="G20" s="348">
        <v>0</v>
      </c>
    </row>
    <row r="21" spans="1:10" ht="23.25" customHeight="1" x14ac:dyDescent="0.2">
      <c r="A21" s="512" t="s">
        <v>0</v>
      </c>
      <c r="B21" s="513"/>
      <c r="C21" s="39"/>
      <c r="D21" s="330">
        <f>D10+D14+D19</f>
        <v>8549064</v>
      </c>
      <c r="E21" s="330">
        <f>E10+E14+E19</f>
        <v>0</v>
      </c>
      <c r="F21" s="330">
        <f>F10+F14+F19</f>
        <v>8549064</v>
      </c>
      <c r="G21" s="22">
        <f>G10+G14+G19+G12</f>
        <v>4666053</v>
      </c>
      <c r="I21" s="352"/>
      <c r="J21" s="352"/>
    </row>
    <row r="22" spans="1:10" ht="22.5" customHeight="1" x14ac:dyDescent="0.2">
      <c r="A22" s="28" t="s">
        <v>39</v>
      </c>
      <c r="B22" s="27" t="s">
        <v>34</v>
      </c>
      <c r="C22" s="36" t="s">
        <v>65</v>
      </c>
      <c r="D22" s="331">
        <f>SUM(D23:D23)</f>
        <v>0</v>
      </c>
      <c r="E22" s="331">
        <f t="shared" ref="E22" si="6">SUM(E23:E23)</f>
        <v>359150</v>
      </c>
      <c r="F22" s="331">
        <f t="shared" ref="F22" si="7">SUM(F23:F23)</f>
        <v>359150</v>
      </c>
      <c r="G22" s="23">
        <f t="shared" ref="G22" si="8">SUM(G23:G23)</f>
        <v>359150</v>
      </c>
    </row>
    <row r="23" spans="1:10" ht="21" customHeight="1" x14ac:dyDescent="0.2">
      <c r="A23" s="24" t="s">
        <v>39</v>
      </c>
      <c r="B23" s="12" t="s">
        <v>388</v>
      </c>
      <c r="C23" s="38"/>
      <c r="D23" s="329">
        <v>0</v>
      </c>
      <c r="E23" s="335">
        <f>F23-D23</f>
        <v>359150</v>
      </c>
      <c r="F23" s="335">
        <v>359150</v>
      </c>
      <c r="G23" s="8">
        <v>359150</v>
      </c>
      <c r="J23" s="9" t="s">
        <v>383</v>
      </c>
    </row>
    <row r="24" spans="1:10" ht="21" customHeight="1" thickBot="1" x14ac:dyDescent="0.25">
      <c r="A24" s="508" t="s">
        <v>7</v>
      </c>
      <c r="B24" s="509"/>
      <c r="C24" s="37" t="s">
        <v>65</v>
      </c>
      <c r="D24" s="332">
        <f>D22</f>
        <v>0</v>
      </c>
      <c r="E24" s="332">
        <f t="shared" ref="E24:G24" si="9">E22</f>
        <v>359150</v>
      </c>
      <c r="F24" s="332">
        <f t="shared" si="9"/>
        <v>359150</v>
      </c>
      <c r="G24" s="10">
        <f t="shared" si="9"/>
        <v>359150</v>
      </c>
    </row>
    <row r="25" spans="1:10" ht="18" customHeight="1" thickBot="1" x14ac:dyDescent="0.25">
      <c r="A25" s="514" t="s">
        <v>19</v>
      </c>
      <c r="B25" s="515"/>
      <c r="C25" s="40" t="s">
        <v>44</v>
      </c>
      <c r="D25" s="333">
        <f>D21+D24</f>
        <v>8549064</v>
      </c>
      <c r="E25" s="333">
        <f>E21+E24</f>
        <v>359150</v>
      </c>
      <c r="F25" s="333">
        <f>F21+F24</f>
        <v>8908214</v>
      </c>
      <c r="G25" s="13">
        <f>G21+G24</f>
        <v>5025203</v>
      </c>
      <c r="H25" s="193"/>
      <c r="I25" s="352"/>
    </row>
    <row r="26" spans="1:10" ht="15" customHeight="1" thickBot="1" x14ac:dyDescent="0.25">
      <c r="A26" s="510" t="s">
        <v>22</v>
      </c>
      <c r="B26" s="511"/>
      <c r="C26" s="511"/>
      <c r="D26" s="511"/>
      <c r="E26" s="311"/>
      <c r="F26" s="311"/>
      <c r="G26" s="351"/>
    </row>
    <row r="27" spans="1:10" ht="15" customHeight="1" x14ac:dyDescent="0.2">
      <c r="A27" s="520" t="s">
        <v>20</v>
      </c>
      <c r="B27" s="521"/>
      <c r="C27" s="521"/>
      <c r="D27" s="521"/>
      <c r="E27" s="349"/>
      <c r="F27" s="349"/>
      <c r="G27" s="350"/>
    </row>
    <row r="28" spans="1:10" ht="15" customHeight="1" x14ac:dyDescent="0.2">
      <c r="A28" s="30" t="s">
        <v>39</v>
      </c>
      <c r="B28" s="313" t="s">
        <v>8</v>
      </c>
      <c r="C28" s="36" t="s">
        <v>310</v>
      </c>
      <c r="D28" s="331">
        <f>SUM(D29:D29)</f>
        <v>0</v>
      </c>
      <c r="E28" s="331">
        <f t="shared" ref="E28:G28" si="10">SUM(E29:E29)</f>
        <v>0</v>
      </c>
      <c r="F28" s="331">
        <f t="shared" si="10"/>
        <v>0</v>
      </c>
      <c r="G28" s="23">
        <f t="shared" si="10"/>
        <v>0</v>
      </c>
      <c r="H28" s="193"/>
    </row>
    <row r="29" spans="1:10" ht="15" customHeight="1" x14ac:dyDescent="0.2">
      <c r="A29" s="25"/>
      <c r="B29" s="4"/>
      <c r="C29" s="38"/>
      <c r="D29" s="329"/>
      <c r="E29" s="195"/>
      <c r="F29" s="195"/>
      <c r="G29" s="348"/>
    </row>
    <row r="30" spans="1:10" ht="15" customHeight="1" x14ac:dyDescent="0.2">
      <c r="A30" s="30" t="s">
        <v>40</v>
      </c>
      <c r="B30" s="313" t="s">
        <v>60</v>
      </c>
      <c r="C30" s="36" t="s">
        <v>310</v>
      </c>
      <c r="D30" s="331">
        <f>SUM(D31:D31)</f>
        <v>0</v>
      </c>
      <c r="E30" s="331">
        <f t="shared" ref="E30:G30" si="11">SUM(E31:E31)</f>
        <v>0</v>
      </c>
      <c r="F30" s="331">
        <f t="shared" si="11"/>
        <v>0</v>
      </c>
      <c r="G30" s="23">
        <f t="shared" si="11"/>
        <v>0</v>
      </c>
      <c r="H30" s="193"/>
    </row>
    <row r="31" spans="1:10" ht="15" customHeight="1" x14ac:dyDescent="0.2">
      <c r="A31" s="25"/>
      <c r="B31" s="20"/>
      <c r="C31" s="38"/>
      <c r="D31" s="329"/>
      <c r="E31" s="195"/>
      <c r="F31" s="195"/>
      <c r="G31" s="348"/>
    </row>
    <row r="32" spans="1:10" ht="15" customHeight="1" x14ac:dyDescent="0.2">
      <c r="A32" s="28" t="s">
        <v>41</v>
      </c>
      <c r="B32" s="313" t="s">
        <v>69</v>
      </c>
      <c r="C32" s="36" t="s">
        <v>310</v>
      </c>
      <c r="D32" s="331">
        <f>SUM(D33:D38)</f>
        <v>2512000</v>
      </c>
      <c r="E32" s="331">
        <f t="shared" ref="E32:G32" si="12">SUM(E33:E38)</f>
        <v>0</v>
      </c>
      <c r="F32" s="331">
        <f t="shared" si="12"/>
        <v>2512000</v>
      </c>
      <c r="G32" s="23">
        <f t="shared" si="12"/>
        <v>810000</v>
      </c>
      <c r="H32" s="193"/>
    </row>
    <row r="33" spans="1:7" ht="15" customHeight="1" x14ac:dyDescent="0.2">
      <c r="A33" s="25" t="s">
        <v>39</v>
      </c>
      <c r="B33" s="20" t="s">
        <v>333</v>
      </c>
      <c r="C33" s="38"/>
      <c r="D33" s="329">
        <v>800000</v>
      </c>
      <c r="E33" s="195">
        <f>F33-D33</f>
        <v>0</v>
      </c>
      <c r="F33" s="195">
        <v>800000</v>
      </c>
      <c r="G33" s="348">
        <v>260000</v>
      </c>
    </row>
    <row r="34" spans="1:7" ht="15" customHeight="1" x14ac:dyDescent="0.2">
      <c r="A34" s="25" t="s">
        <v>40</v>
      </c>
      <c r="B34" s="20" t="s">
        <v>57</v>
      </c>
      <c r="C34" s="38"/>
      <c r="D34" s="329">
        <v>400000</v>
      </c>
      <c r="E34" s="195">
        <f t="shared" ref="E34:E38" si="13">F34-D34</f>
        <v>0</v>
      </c>
      <c r="F34" s="195">
        <v>400000</v>
      </c>
      <c r="G34" s="348">
        <v>250000</v>
      </c>
    </row>
    <row r="35" spans="1:7" ht="15" customHeight="1" x14ac:dyDescent="0.2">
      <c r="A35" s="25" t="s">
        <v>41</v>
      </c>
      <c r="B35" s="12" t="s">
        <v>334</v>
      </c>
      <c r="C35" s="38"/>
      <c r="D35" s="329">
        <v>300000</v>
      </c>
      <c r="E35" s="195">
        <f t="shared" si="13"/>
        <v>0</v>
      </c>
      <c r="F35" s="195">
        <v>300000</v>
      </c>
      <c r="G35" s="348">
        <v>300000</v>
      </c>
    </row>
    <row r="36" spans="1:7" ht="15" customHeight="1" x14ac:dyDescent="0.2">
      <c r="A36" s="25" t="s">
        <v>42</v>
      </c>
      <c r="B36" s="20" t="s">
        <v>335</v>
      </c>
      <c r="C36" s="38"/>
      <c r="D36" s="329">
        <v>400000</v>
      </c>
      <c r="E36" s="195">
        <f t="shared" si="13"/>
        <v>0</v>
      </c>
      <c r="F36" s="195">
        <v>400000</v>
      </c>
      <c r="G36" s="348">
        <v>0</v>
      </c>
    </row>
    <row r="37" spans="1:7" ht="15" customHeight="1" x14ac:dyDescent="0.2">
      <c r="A37" s="25" t="s">
        <v>43</v>
      </c>
      <c r="B37" s="20" t="s">
        <v>336</v>
      </c>
      <c r="C37" s="38"/>
      <c r="D37" s="329">
        <v>600000</v>
      </c>
      <c r="E37" s="195">
        <f t="shared" si="13"/>
        <v>0</v>
      </c>
      <c r="F37" s="195">
        <v>600000</v>
      </c>
      <c r="G37" s="348">
        <v>0</v>
      </c>
    </row>
    <row r="38" spans="1:7" ht="15" customHeight="1" x14ac:dyDescent="0.2">
      <c r="A38" s="25" t="s">
        <v>49</v>
      </c>
      <c r="B38" s="20" t="s">
        <v>189</v>
      </c>
      <c r="C38" s="38"/>
      <c r="D38" s="329">
        <v>12000</v>
      </c>
      <c r="E38" s="195">
        <f t="shared" si="13"/>
        <v>0</v>
      </c>
      <c r="F38" s="195">
        <v>12000</v>
      </c>
      <c r="G38" s="348">
        <v>0</v>
      </c>
    </row>
    <row r="39" spans="1:7" ht="18" customHeight="1" thickBot="1" x14ac:dyDescent="0.25">
      <c r="A39" s="512" t="s">
        <v>9</v>
      </c>
      <c r="B39" s="513"/>
      <c r="C39" s="39" t="s">
        <v>64</v>
      </c>
      <c r="D39" s="330">
        <f>D28+D30+D32</f>
        <v>2512000</v>
      </c>
      <c r="E39" s="330">
        <f t="shared" ref="E39:G39" si="14">E28+E30+E32</f>
        <v>0</v>
      </c>
      <c r="F39" s="330">
        <f t="shared" si="14"/>
        <v>2512000</v>
      </c>
      <c r="G39" s="22">
        <f t="shared" si="14"/>
        <v>810000</v>
      </c>
    </row>
    <row r="40" spans="1:7" ht="15" customHeight="1" x14ac:dyDescent="0.2">
      <c r="A40" s="516" t="s">
        <v>337</v>
      </c>
      <c r="B40" s="517"/>
      <c r="C40" s="517"/>
      <c r="D40" s="517"/>
      <c r="E40" s="336"/>
      <c r="F40" s="336"/>
      <c r="G40" s="337"/>
    </row>
    <row r="41" spans="1:7" ht="15" customHeight="1" x14ac:dyDescent="0.2">
      <c r="A41" s="353" t="s">
        <v>39</v>
      </c>
      <c r="B41" s="209" t="s">
        <v>338</v>
      </c>
      <c r="C41" s="211" t="s">
        <v>339</v>
      </c>
      <c r="D41" s="334">
        <f>D42</f>
        <v>978000</v>
      </c>
      <c r="E41" s="334">
        <f t="shared" ref="E41:F41" si="15">E42</f>
        <v>0</v>
      </c>
      <c r="F41" s="334">
        <f t="shared" si="15"/>
        <v>978000</v>
      </c>
      <c r="G41" s="210">
        <f t="shared" ref="G41" si="16">G42</f>
        <v>479879</v>
      </c>
    </row>
    <row r="42" spans="1:7" ht="15" customHeight="1" x14ac:dyDescent="0.2">
      <c r="A42" s="25" t="s">
        <v>39</v>
      </c>
      <c r="B42" s="4" t="s">
        <v>389</v>
      </c>
      <c r="C42" s="38"/>
      <c r="D42" s="329">
        <v>978000</v>
      </c>
      <c r="E42" s="195">
        <f>F42-D42</f>
        <v>0</v>
      </c>
      <c r="F42" s="195">
        <v>978000</v>
      </c>
      <c r="G42" s="348">
        <v>479879</v>
      </c>
    </row>
    <row r="43" spans="1:7" ht="18" customHeight="1" x14ac:dyDescent="0.2">
      <c r="A43" s="512" t="s">
        <v>341</v>
      </c>
      <c r="B43" s="513"/>
      <c r="C43" s="39" t="s">
        <v>64</v>
      </c>
      <c r="D43" s="330">
        <f>D41</f>
        <v>978000</v>
      </c>
      <c r="E43" s="330">
        <f t="shared" ref="E43:G43" si="17">E41</f>
        <v>0</v>
      </c>
      <c r="F43" s="330">
        <f t="shared" si="17"/>
        <v>978000</v>
      </c>
      <c r="G43" s="22">
        <f t="shared" si="17"/>
        <v>479879</v>
      </c>
    </row>
    <row r="44" spans="1:7" ht="18" customHeight="1" thickBot="1" x14ac:dyDescent="0.25">
      <c r="A44" s="508" t="s">
        <v>340</v>
      </c>
      <c r="B44" s="509"/>
      <c r="C44" s="37"/>
      <c r="D44" s="332">
        <f>D25+D39+D43</f>
        <v>12039064</v>
      </c>
      <c r="E44" s="332">
        <f t="shared" ref="E44" si="18">E25+E39+E43</f>
        <v>359150</v>
      </c>
      <c r="F44" s="332">
        <f>F25+F39+F43</f>
        <v>12398214</v>
      </c>
      <c r="G44" s="10">
        <f>G25+G39+G43</f>
        <v>6315082</v>
      </c>
    </row>
  </sheetData>
  <mergeCells count="12">
    <mergeCell ref="A4:B4"/>
    <mergeCell ref="A1:G1"/>
    <mergeCell ref="A2:G2"/>
    <mergeCell ref="A43:B43"/>
    <mergeCell ref="A27:D27"/>
    <mergeCell ref="A39:B39"/>
    <mergeCell ref="A44:B44"/>
    <mergeCell ref="A26:D26"/>
    <mergeCell ref="A21:B21"/>
    <mergeCell ref="A24:B24"/>
    <mergeCell ref="A25:B25"/>
    <mergeCell ref="A40:D40"/>
  </mergeCells>
  <phoneticPr fontId="6" type="noConversion"/>
  <pageMargins left="0.59055118110236227" right="0.59055118110236227" top="0.55118110236220474" bottom="0.39370078740157483" header="0.27559055118110237" footer="0.19685039370078741"/>
  <pageSetup paperSize="9" scale="61" orientation="portrait" r:id="rId1"/>
  <headerFooter alignWithMargins="0">
    <oddHeader>&amp;R5. számú melléklet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Y61"/>
  <sheetViews>
    <sheetView workbookViewId="0">
      <selection activeCell="N32" sqref="N32"/>
    </sheetView>
  </sheetViews>
  <sheetFormatPr defaultRowHeight="15" customHeight="1" x14ac:dyDescent="0.2"/>
  <cols>
    <col min="1" max="1" width="2.42578125" style="1" bestFit="1" customWidth="1"/>
    <col min="2" max="3" width="2.42578125" style="2" bestFit="1" customWidth="1"/>
    <col min="4" max="4" width="2.42578125" style="2" customWidth="1"/>
    <col min="5" max="5" width="41.5703125" style="2" customWidth="1"/>
    <col min="6" max="6" width="7.28515625" style="18" bestFit="1" customWidth="1"/>
    <col min="7" max="10" width="12.28515625" style="154" customWidth="1"/>
    <col min="11" max="11" width="15.7109375" style="2" customWidth="1"/>
    <col min="12" max="12" width="10.85546875" style="9" bestFit="1" customWidth="1"/>
    <col min="13" max="16384" width="9.140625" style="2"/>
  </cols>
  <sheetData>
    <row r="1" spans="1:12" ht="15" customHeight="1" x14ac:dyDescent="0.2">
      <c r="A1" s="436" t="s">
        <v>374</v>
      </c>
      <c r="B1" s="436"/>
      <c r="C1" s="436"/>
      <c r="D1" s="436"/>
      <c r="E1" s="436"/>
      <c r="F1" s="436"/>
      <c r="G1" s="436"/>
      <c r="H1" s="436"/>
      <c r="I1" s="436"/>
      <c r="J1" s="436"/>
    </row>
    <row r="2" spans="1:12" ht="19.5" customHeight="1" x14ac:dyDescent="0.2">
      <c r="A2" s="436" t="s">
        <v>50</v>
      </c>
      <c r="B2" s="436"/>
      <c r="C2" s="436"/>
      <c r="D2" s="436"/>
      <c r="E2" s="436"/>
      <c r="F2" s="436"/>
      <c r="G2" s="436"/>
      <c r="H2" s="436"/>
      <c r="I2" s="436"/>
      <c r="J2" s="436"/>
    </row>
    <row r="3" spans="1:12" ht="15" customHeight="1" thickBot="1" x14ac:dyDescent="0.25">
      <c r="A3" s="3"/>
      <c r="B3" s="3"/>
      <c r="C3" s="11"/>
      <c r="D3" s="11"/>
      <c r="E3" s="3"/>
      <c r="F3" s="19"/>
      <c r="H3" s="16"/>
      <c r="I3" s="16"/>
      <c r="J3" s="16" t="s">
        <v>192</v>
      </c>
    </row>
    <row r="4" spans="1:12" ht="42.75" customHeight="1" thickBot="1" x14ac:dyDescent="0.25">
      <c r="A4" s="518" t="s">
        <v>38</v>
      </c>
      <c r="B4" s="519"/>
      <c r="C4" s="519"/>
      <c r="D4" s="519"/>
      <c r="E4" s="519"/>
      <c r="F4" s="376" t="s">
        <v>261</v>
      </c>
      <c r="G4" s="358" t="s">
        <v>370</v>
      </c>
      <c r="H4" s="338" t="s">
        <v>372</v>
      </c>
      <c r="I4" s="338" t="s">
        <v>387</v>
      </c>
      <c r="J4" s="120" t="s">
        <v>371</v>
      </c>
    </row>
    <row r="5" spans="1:12" ht="18" customHeight="1" x14ac:dyDescent="0.2">
      <c r="A5" s="552" t="s">
        <v>39</v>
      </c>
      <c r="B5" s="558" t="s">
        <v>33</v>
      </c>
      <c r="C5" s="559"/>
      <c r="D5" s="559"/>
      <c r="E5" s="559"/>
      <c r="F5" s="559"/>
      <c r="G5" s="559"/>
      <c r="H5" s="379"/>
      <c r="I5" s="379"/>
      <c r="J5" s="380"/>
    </row>
    <row r="6" spans="1:12" ht="15" customHeight="1" x14ac:dyDescent="0.2">
      <c r="A6" s="523"/>
      <c r="B6" s="535" t="s">
        <v>39</v>
      </c>
      <c r="C6" s="529" t="s">
        <v>37</v>
      </c>
      <c r="D6" s="530"/>
      <c r="E6" s="531"/>
      <c r="F6" s="43" t="s">
        <v>342</v>
      </c>
      <c r="G6" s="331">
        <f>SUM(G7:G8)</f>
        <v>750000</v>
      </c>
      <c r="H6" s="331">
        <f>SUM(H7:H8)</f>
        <v>0</v>
      </c>
      <c r="I6" s="331">
        <f>SUM(I7:I8)</f>
        <v>750000</v>
      </c>
      <c r="J6" s="23">
        <f>SUM(J7:J8)</f>
        <v>36500</v>
      </c>
    </row>
    <row r="7" spans="1:12" s="11" customFormat="1" ht="15" customHeight="1" x14ac:dyDescent="0.2">
      <c r="A7" s="523"/>
      <c r="B7" s="536"/>
      <c r="C7" s="31" t="s">
        <v>39</v>
      </c>
      <c r="D7" s="537" t="s">
        <v>16</v>
      </c>
      <c r="E7" s="538"/>
      <c r="F7" s="44"/>
      <c r="G7" s="362">
        <v>0</v>
      </c>
      <c r="H7" s="335">
        <f>I7-G7</f>
        <v>0</v>
      </c>
      <c r="I7" s="335">
        <v>0</v>
      </c>
      <c r="J7" s="8"/>
      <c r="L7" s="122"/>
    </row>
    <row r="8" spans="1:12" s="11" customFormat="1" ht="15" customHeight="1" x14ac:dyDescent="0.2">
      <c r="A8" s="523"/>
      <c r="B8" s="536"/>
      <c r="C8" s="58" t="s">
        <v>40</v>
      </c>
      <c r="D8" s="560" t="s">
        <v>405</v>
      </c>
      <c r="E8" s="561"/>
      <c r="F8" s="44"/>
      <c r="G8" s="362">
        <v>750000</v>
      </c>
      <c r="H8" s="335">
        <f>I8-G8</f>
        <v>0</v>
      </c>
      <c r="I8" s="335">
        <v>750000</v>
      </c>
      <c r="J8" s="8">
        <v>36500</v>
      </c>
      <c r="L8" s="122"/>
    </row>
    <row r="9" spans="1:12" ht="15" customHeight="1" x14ac:dyDescent="0.2">
      <c r="A9" s="523"/>
      <c r="B9" s="535" t="s">
        <v>40</v>
      </c>
      <c r="C9" s="529" t="s">
        <v>46</v>
      </c>
      <c r="D9" s="530"/>
      <c r="E9" s="531"/>
      <c r="F9" s="45" t="s">
        <v>400</v>
      </c>
      <c r="G9" s="360">
        <f>G10+G12+G14+G19</f>
        <v>13650000</v>
      </c>
      <c r="H9" s="360">
        <f>H10+H12+H14+H19</f>
        <v>0</v>
      </c>
      <c r="I9" s="360">
        <f>I10+I12+I14+I19</f>
        <v>13650000</v>
      </c>
      <c r="J9" s="377">
        <f>J10+J12+J14+J19</f>
        <v>92120</v>
      </c>
    </row>
    <row r="10" spans="1:12" s="11" customFormat="1" ht="15" customHeight="1" x14ac:dyDescent="0.2">
      <c r="A10" s="523"/>
      <c r="B10" s="536"/>
      <c r="C10" s="15" t="s">
        <v>39</v>
      </c>
      <c r="D10" s="537" t="s">
        <v>47</v>
      </c>
      <c r="E10" s="538"/>
      <c r="F10" s="44"/>
      <c r="G10" s="359">
        <v>0</v>
      </c>
      <c r="H10" s="368">
        <f>I10-G10</f>
        <v>0</v>
      </c>
      <c r="I10" s="368">
        <v>0</v>
      </c>
      <c r="J10" s="369">
        <v>0</v>
      </c>
      <c r="L10" s="9"/>
    </row>
    <row r="11" spans="1:12" s="11" customFormat="1" ht="15" customHeight="1" x14ac:dyDescent="0.25">
      <c r="A11" s="523"/>
      <c r="B11" s="536"/>
      <c r="C11" s="50"/>
      <c r="D11" s="35" t="s">
        <v>39</v>
      </c>
      <c r="E11" s="49"/>
      <c r="F11" s="44"/>
      <c r="G11" s="361"/>
      <c r="H11" s="370"/>
      <c r="I11" s="370"/>
      <c r="J11" s="371"/>
      <c r="L11" s="122"/>
    </row>
    <row r="12" spans="1:12" s="11" customFormat="1" ht="15" customHeight="1" x14ac:dyDescent="0.2">
      <c r="A12" s="523"/>
      <c r="B12" s="536"/>
      <c r="C12" s="535" t="s">
        <v>40</v>
      </c>
      <c r="D12" s="537" t="s">
        <v>48</v>
      </c>
      <c r="E12" s="538"/>
      <c r="F12" s="44"/>
      <c r="G12" s="359">
        <f>SUM(G13:G13)</f>
        <v>0</v>
      </c>
      <c r="H12" s="368">
        <f>I12-G12</f>
        <v>0</v>
      </c>
      <c r="I12" s="368">
        <v>0</v>
      </c>
      <c r="J12" s="369">
        <v>0</v>
      </c>
      <c r="L12" s="122"/>
    </row>
    <row r="13" spans="1:12" ht="15" customHeight="1" x14ac:dyDescent="0.2">
      <c r="A13" s="523"/>
      <c r="B13" s="536"/>
      <c r="C13" s="551"/>
      <c r="D13" s="7" t="s">
        <v>39</v>
      </c>
      <c r="E13" s="33"/>
      <c r="F13" s="46"/>
      <c r="G13" s="361"/>
      <c r="H13" s="370"/>
      <c r="I13" s="370"/>
      <c r="J13" s="371"/>
    </row>
    <row r="14" spans="1:12" s="11" customFormat="1" ht="15" customHeight="1" x14ac:dyDescent="0.2">
      <c r="A14" s="523"/>
      <c r="B14" s="536"/>
      <c r="C14" s="535" t="s">
        <v>41</v>
      </c>
      <c r="D14" s="537" t="s">
        <v>10</v>
      </c>
      <c r="E14" s="538"/>
      <c r="F14" s="44"/>
      <c r="G14" s="359">
        <f>SUM(G15:G18)</f>
        <v>13650000</v>
      </c>
      <c r="H14" s="359">
        <f t="shared" ref="H14:J14" si="0">SUM(H15:H18)</f>
        <v>0</v>
      </c>
      <c r="I14" s="359">
        <f t="shared" si="0"/>
        <v>13650000</v>
      </c>
      <c r="J14" s="369">
        <f t="shared" si="0"/>
        <v>0</v>
      </c>
      <c r="L14" s="122"/>
    </row>
    <row r="15" spans="1:12" s="11" customFormat="1" ht="15" customHeight="1" x14ac:dyDescent="0.2">
      <c r="A15" s="523"/>
      <c r="B15" s="536"/>
      <c r="C15" s="536"/>
      <c r="D15" s="4" t="s">
        <v>39</v>
      </c>
      <c r="E15" s="33" t="s">
        <v>345</v>
      </c>
      <c r="F15" s="44" t="s">
        <v>400</v>
      </c>
      <c r="G15" s="362">
        <v>8000000</v>
      </c>
      <c r="H15" s="195">
        <f>I15-G15</f>
        <v>0</v>
      </c>
      <c r="I15" s="195">
        <v>8000000</v>
      </c>
      <c r="J15" s="348">
        <v>0</v>
      </c>
      <c r="L15" s="122"/>
    </row>
    <row r="16" spans="1:12" s="11" customFormat="1" ht="15" customHeight="1" x14ac:dyDescent="0.2">
      <c r="A16" s="523"/>
      <c r="B16" s="536"/>
      <c r="C16" s="63"/>
      <c r="D16" s="4" t="s">
        <v>40</v>
      </c>
      <c r="E16" s="33" t="s">
        <v>349</v>
      </c>
      <c r="F16" s="44"/>
      <c r="G16" s="362">
        <v>5000000</v>
      </c>
      <c r="H16" s="195">
        <f t="shared" ref="H16:H18" si="1">I16-G16</f>
        <v>0</v>
      </c>
      <c r="I16" s="195">
        <v>5000000</v>
      </c>
      <c r="J16" s="348">
        <v>0</v>
      </c>
      <c r="L16" s="122"/>
    </row>
    <row r="17" spans="1:15" s="11" customFormat="1" ht="15" customHeight="1" x14ac:dyDescent="0.2">
      <c r="A17" s="523"/>
      <c r="B17" s="536"/>
      <c r="C17" s="63"/>
      <c r="D17" s="4" t="s">
        <v>41</v>
      </c>
      <c r="E17" s="33" t="s">
        <v>353</v>
      </c>
      <c r="F17" s="44"/>
      <c r="G17" s="362">
        <v>250000</v>
      </c>
      <c r="H17" s="195">
        <f t="shared" si="1"/>
        <v>0</v>
      </c>
      <c r="I17" s="195">
        <v>250000</v>
      </c>
      <c r="J17" s="348">
        <v>0</v>
      </c>
      <c r="L17" s="122"/>
    </row>
    <row r="18" spans="1:15" s="11" customFormat="1" ht="15" customHeight="1" x14ac:dyDescent="0.2">
      <c r="A18" s="523"/>
      <c r="B18" s="536"/>
      <c r="C18" s="63"/>
      <c r="D18" s="4" t="s">
        <v>42</v>
      </c>
      <c r="E18" s="33" t="s">
        <v>354</v>
      </c>
      <c r="F18" s="44"/>
      <c r="G18" s="362">
        <v>400000</v>
      </c>
      <c r="H18" s="195">
        <f t="shared" si="1"/>
        <v>0</v>
      </c>
      <c r="I18" s="195">
        <v>400000</v>
      </c>
      <c r="J18" s="348">
        <v>0</v>
      </c>
      <c r="L18" s="122"/>
    </row>
    <row r="19" spans="1:15" s="11" customFormat="1" ht="15" customHeight="1" x14ac:dyDescent="0.2">
      <c r="A19" s="523"/>
      <c r="B19" s="536"/>
      <c r="C19" s="535" t="s">
        <v>42</v>
      </c>
      <c r="D19" s="537" t="s">
        <v>11</v>
      </c>
      <c r="E19" s="538"/>
      <c r="F19" s="44" t="s">
        <v>400</v>
      </c>
      <c r="G19" s="359">
        <f>SUM(G20:G20)</f>
        <v>0</v>
      </c>
      <c r="H19" s="359">
        <f t="shared" ref="H19:J19" si="2">SUM(H20:H20)</f>
        <v>0</v>
      </c>
      <c r="I19" s="359">
        <f t="shared" si="2"/>
        <v>0</v>
      </c>
      <c r="J19" s="381">
        <f t="shared" si="2"/>
        <v>92120</v>
      </c>
      <c r="L19" s="122"/>
      <c r="O19" s="184"/>
    </row>
    <row r="20" spans="1:15" s="11" customFormat="1" ht="16.5" customHeight="1" x14ac:dyDescent="0.2">
      <c r="A20" s="523"/>
      <c r="B20" s="536"/>
      <c r="C20" s="536"/>
      <c r="D20" s="35" t="s">
        <v>39</v>
      </c>
      <c r="E20" s="6" t="s">
        <v>398</v>
      </c>
      <c r="F20" s="44"/>
      <c r="G20" s="362">
        <v>0</v>
      </c>
      <c r="H20" s="195">
        <f>I20-G20</f>
        <v>0</v>
      </c>
      <c r="I20" s="195">
        <v>0</v>
      </c>
      <c r="J20" s="348">
        <v>92120</v>
      </c>
      <c r="L20" s="122"/>
    </row>
    <row r="21" spans="1:15" ht="18.75" customHeight="1" x14ac:dyDescent="0.2">
      <c r="A21" s="523"/>
      <c r="B21" s="535" t="s">
        <v>41</v>
      </c>
      <c r="C21" s="529" t="s">
        <v>404</v>
      </c>
      <c r="D21" s="530"/>
      <c r="E21" s="531"/>
      <c r="F21" s="45" t="s">
        <v>356</v>
      </c>
      <c r="G21" s="360">
        <f>G22+G25+G30+G31</f>
        <v>400000</v>
      </c>
      <c r="H21" s="360">
        <f>H22+H25+H30+H31</f>
        <v>0</v>
      </c>
      <c r="I21" s="360">
        <f>I22+I25+I30+I31</f>
        <v>400000</v>
      </c>
      <c r="J21" s="377">
        <f>J22+J25+J30+J31</f>
        <v>322256</v>
      </c>
    </row>
    <row r="22" spans="1:15" s="11" customFormat="1" ht="15" customHeight="1" x14ac:dyDescent="0.2">
      <c r="A22" s="523"/>
      <c r="B22" s="536"/>
      <c r="C22" s="15" t="s">
        <v>39</v>
      </c>
      <c r="D22" s="533" t="s">
        <v>346</v>
      </c>
      <c r="E22" s="534"/>
      <c r="F22" s="44" t="s">
        <v>190</v>
      </c>
      <c r="G22" s="359">
        <f>SUM(G23:G24)</f>
        <v>50000</v>
      </c>
      <c r="H22" s="359">
        <f t="shared" ref="H22:J22" si="3">SUM(H23:H24)</f>
        <v>0</v>
      </c>
      <c r="I22" s="359">
        <f t="shared" si="3"/>
        <v>50000</v>
      </c>
      <c r="J22" s="369">
        <f t="shared" si="3"/>
        <v>0</v>
      </c>
      <c r="L22" s="122"/>
    </row>
    <row r="23" spans="1:15" ht="12.75" x14ac:dyDescent="0.2">
      <c r="A23" s="523"/>
      <c r="B23" s="536"/>
      <c r="C23" s="549"/>
      <c r="D23" s="7" t="s">
        <v>39</v>
      </c>
      <c r="E23" s="12" t="s">
        <v>347</v>
      </c>
      <c r="F23" s="46"/>
      <c r="G23" s="362">
        <v>50000</v>
      </c>
      <c r="H23" s="335">
        <f>I23-G23</f>
        <v>0</v>
      </c>
      <c r="I23" s="335">
        <v>50000</v>
      </c>
      <c r="J23" s="8">
        <v>0</v>
      </c>
    </row>
    <row r="24" spans="1:15" ht="15" customHeight="1" x14ac:dyDescent="0.2">
      <c r="A24" s="523"/>
      <c r="B24" s="536"/>
      <c r="C24" s="550"/>
      <c r="D24" s="7"/>
      <c r="E24" s="4"/>
      <c r="F24" s="46"/>
      <c r="G24" s="362"/>
      <c r="H24" s="335"/>
      <c r="I24" s="335"/>
      <c r="J24" s="8"/>
    </row>
    <row r="25" spans="1:15" s="11" customFormat="1" ht="26.25" customHeight="1" x14ac:dyDescent="0.2">
      <c r="A25" s="523"/>
      <c r="B25" s="536"/>
      <c r="C25" s="535" t="s">
        <v>40</v>
      </c>
      <c r="D25" s="537" t="s">
        <v>23</v>
      </c>
      <c r="E25" s="538"/>
      <c r="F25" s="44" t="s">
        <v>399</v>
      </c>
      <c r="G25" s="359">
        <f>SUM(G26:G29)</f>
        <v>350000</v>
      </c>
      <c r="H25" s="359">
        <f>SUM(H26:H29)</f>
        <v>0</v>
      </c>
      <c r="I25" s="359">
        <f>SUM(I26:I29)</f>
        <v>350000</v>
      </c>
      <c r="J25" s="369">
        <f>SUM(J26:J29)</f>
        <v>322256</v>
      </c>
      <c r="L25" s="122"/>
    </row>
    <row r="26" spans="1:15" s="11" customFormat="1" ht="26.25" customHeight="1" x14ac:dyDescent="0.2">
      <c r="A26" s="523"/>
      <c r="B26" s="536"/>
      <c r="C26" s="536"/>
      <c r="D26" s="35" t="s">
        <v>39</v>
      </c>
      <c r="E26" s="4" t="s">
        <v>348</v>
      </c>
      <c r="F26" s="44"/>
      <c r="G26" s="362">
        <v>100000</v>
      </c>
      <c r="H26" s="195">
        <f>I26-G26</f>
        <v>0</v>
      </c>
      <c r="I26" s="195">
        <v>100000</v>
      </c>
      <c r="J26" s="348">
        <v>0</v>
      </c>
      <c r="L26" s="122"/>
    </row>
    <row r="27" spans="1:15" s="11" customFormat="1" ht="26.25" customHeight="1" x14ac:dyDescent="0.2">
      <c r="A27" s="523"/>
      <c r="B27" s="536"/>
      <c r="C27" s="536"/>
      <c r="D27" s="35" t="s">
        <v>40</v>
      </c>
      <c r="E27" s="5" t="s">
        <v>396</v>
      </c>
      <c r="F27" s="44"/>
      <c r="G27" s="362">
        <v>200000</v>
      </c>
      <c r="H27" s="195">
        <f t="shared" ref="H27:H28" si="4">I27-G27</f>
        <v>0</v>
      </c>
      <c r="I27" s="195">
        <v>200000</v>
      </c>
      <c r="J27" s="348">
        <v>302571</v>
      </c>
      <c r="L27" s="122"/>
    </row>
    <row r="28" spans="1:15" s="11" customFormat="1" ht="26.25" customHeight="1" x14ac:dyDescent="0.2">
      <c r="A28" s="523"/>
      <c r="B28" s="536"/>
      <c r="C28" s="536"/>
      <c r="D28" s="35" t="s">
        <v>41</v>
      </c>
      <c r="E28" s="4" t="s">
        <v>397</v>
      </c>
      <c r="F28" s="44"/>
      <c r="G28" s="362">
        <v>50000</v>
      </c>
      <c r="H28" s="195">
        <f t="shared" si="4"/>
        <v>0</v>
      </c>
      <c r="I28" s="195">
        <v>50000</v>
      </c>
      <c r="J28" s="348">
        <v>19685</v>
      </c>
      <c r="L28" s="122"/>
    </row>
    <row r="29" spans="1:15" s="11" customFormat="1" ht="26.25" customHeight="1" x14ac:dyDescent="0.2">
      <c r="A29" s="523"/>
      <c r="B29" s="536"/>
      <c r="C29" s="536"/>
      <c r="D29" s="35"/>
      <c r="E29" s="4"/>
      <c r="F29" s="44"/>
      <c r="G29" s="361"/>
      <c r="H29" s="370"/>
      <c r="I29" s="370"/>
      <c r="J29" s="371"/>
      <c r="L29" s="122"/>
    </row>
    <row r="30" spans="1:15" s="11" customFormat="1" ht="15" customHeight="1" x14ac:dyDescent="0.2">
      <c r="A30" s="523"/>
      <c r="B30" s="536"/>
      <c r="C30" s="15" t="s">
        <v>41</v>
      </c>
      <c r="D30" s="537" t="s">
        <v>17</v>
      </c>
      <c r="E30" s="538"/>
      <c r="F30" s="44"/>
      <c r="G30" s="359">
        <v>0</v>
      </c>
      <c r="H30" s="368">
        <f>I30-G30</f>
        <v>0</v>
      </c>
      <c r="I30" s="368">
        <v>0</v>
      </c>
      <c r="J30" s="369">
        <v>0</v>
      </c>
      <c r="L30" s="122"/>
    </row>
    <row r="31" spans="1:15" s="11" customFormat="1" ht="15" customHeight="1" x14ac:dyDescent="0.2">
      <c r="A31" s="557"/>
      <c r="B31" s="551"/>
      <c r="C31" s="15" t="s">
        <v>42</v>
      </c>
      <c r="D31" s="537" t="s">
        <v>24</v>
      </c>
      <c r="E31" s="538"/>
      <c r="F31" s="44"/>
      <c r="G31" s="359">
        <v>0</v>
      </c>
      <c r="H31" s="368">
        <f>I31-G31</f>
        <v>0</v>
      </c>
      <c r="I31" s="368">
        <v>0</v>
      </c>
      <c r="J31" s="369">
        <v>0</v>
      </c>
      <c r="L31" s="122"/>
    </row>
    <row r="32" spans="1:15" ht="15" customHeight="1" x14ac:dyDescent="0.2">
      <c r="A32" s="522"/>
      <c r="B32" s="17" t="s">
        <v>42</v>
      </c>
      <c r="C32" s="529" t="s">
        <v>32</v>
      </c>
      <c r="D32" s="530"/>
      <c r="E32" s="531"/>
      <c r="F32" s="45"/>
      <c r="G32" s="360">
        <v>0</v>
      </c>
      <c r="H32" s="360">
        <v>0</v>
      </c>
      <c r="I32" s="360">
        <v>0</v>
      </c>
      <c r="J32" s="377">
        <v>0</v>
      </c>
    </row>
    <row r="33" spans="1:15" ht="15" customHeight="1" x14ac:dyDescent="0.2">
      <c r="A33" s="523"/>
      <c r="B33" s="188" t="s">
        <v>43</v>
      </c>
      <c r="C33" s="529" t="s">
        <v>355</v>
      </c>
      <c r="D33" s="530"/>
      <c r="E33" s="531"/>
      <c r="F33" s="45" t="s">
        <v>358</v>
      </c>
      <c r="G33" s="360">
        <f>(G6+G9+G21)*0.27</f>
        <v>3996000.0000000005</v>
      </c>
      <c r="H33" s="360">
        <f>(H6+H9+H21)*0.27</f>
        <v>0</v>
      </c>
      <c r="I33" s="360">
        <f>(I6+I9+I21)*0.27</f>
        <v>3996000.0000000005</v>
      </c>
      <c r="J33" s="377">
        <f>(J6+J9+J21)*0.27-1</f>
        <v>121735.52</v>
      </c>
      <c r="K33" s="193"/>
    </row>
    <row r="34" spans="1:15" ht="18" customHeight="1" thickBot="1" x14ac:dyDescent="0.25">
      <c r="A34" s="524"/>
      <c r="B34" s="555" t="s">
        <v>30</v>
      </c>
      <c r="C34" s="556"/>
      <c r="D34" s="556"/>
      <c r="E34" s="509"/>
      <c r="F34" s="47"/>
      <c r="G34" s="363">
        <f>G6+G9+G21+G32+G33</f>
        <v>18796000</v>
      </c>
      <c r="H34" s="363">
        <f>H6+H9+H21+H32+H33</f>
        <v>0</v>
      </c>
      <c r="I34" s="363">
        <f>I6+I9+I21+I32+I33</f>
        <v>18796000</v>
      </c>
      <c r="J34" s="378">
        <f>J6+J9+J21+J32+J33</f>
        <v>572611.52</v>
      </c>
      <c r="K34" s="193"/>
    </row>
    <row r="35" spans="1:15" ht="31.5" customHeight="1" x14ac:dyDescent="0.2">
      <c r="A35" s="552" t="s">
        <v>40</v>
      </c>
      <c r="B35" s="553" t="s">
        <v>2</v>
      </c>
      <c r="C35" s="554"/>
      <c r="D35" s="554"/>
      <c r="E35" s="554"/>
      <c r="F35" s="554"/>
      <c r="G35" s="554"/>
      <c r="H35" s="312"/>
      <c r="I35" s="312"/>
      <c r="J35" s="375"/>
    </row>
    <row r="36" spans="1:15" ht="15" customHeight="1" x14ac:dyDescent="0.2">
      <c r="A36" s="523"/>
      <c r="B36" s="535" t="s">
        <v>39</v>
      </c>
      <c r="C36" s="526" t="s">
        <v>3</v>
      </c>
      <c r="D36" s="526"/>
      <c r="E36" s="526"/>
      <c r="F36" s="36" t="s">
        <v>71</v>
      </c>
      <c r="G36" s="328">
        <f>G37+G39</f>
        <v>35066834</v>
      </c>
      <c r="H36" s="328">
        <f>H37+H39</f>
        <v>0</v>
      </c>
      <c r="I36" s="328">
        <f>I37+I39</f>
        <v>35066834</v>
      </c>
      <c r="J36" s="41">
        <f>J37+J39</f>
        <v>0</v>
      </c>
    </row>
    <row r="37" spans="1:15" s="11" customFormat="1" ht="15" customHeight="1" x14ac:dyDescent="0.2">
      <c r="A37" s="523"/>
      <c r="B37" s="536"/>
      <c r="C37" s="34" t="s">
        <v>39</v>
      </c>
      <c r="D37" s="537" t="s">
        <v>4</v>
      </c>
      <c r="E37" s="538"/>
      <c r="F37" s="15" t="s">
        <v>72</v>
      </c>
      <c r="G37" s="356">
        <f>SUM(G38:G38)</f>
        <v>500000</v>
      </c>
      <c r="H37" s="356">
        <f>SUM(H38:H38)</f>
        <v>0</v>
      </c>
      <c r="I37" s="356">
        <f>SUM(I38:I38)</f>
        <v>500000</v>
      </c>
      <c r="J37" s="372">
        <f>SUM(J38:J38)</f>
        <v>0</v>
      </c>
      <c r="L37" s="122"/>
    </row>
    <row r="38" spans="1:15" ht="29.25" customHeight="1" x14ac:dyDescent="0.2">
      <c r="A38" s="523"/>
      <c r="B38" s="536"/>
      <c r="C38" s="52"/>
      <c r="D38" s="4" t="s">
        <v>39</v>
      </c>
      <c r="E38" s="121" t="s">
        <v>344</v>
      </c>
      <c r="F38" s="7"/>
      <c r="G38" s="327">
        <v>500000</v>
      </c>
      <c r="H38" s="21">
        <f>I38-G38</f>
        <v>0</v>
      </c>
      <c r="I38" s="21">
        <v>500000</v>
      </c>
      <c r="J38" s="42">
        <v>0</v>
      </c>
    </row>
    <row r="39" spans="1:15" s="11" customFormat="1" ht="15" customHeight="1" x14ac:dyDescent="0.2">
      <c r="A39" s="523"/>
      <c r="B39" s="536"/>
      <c r="C39" s="535" t="s">
        <v>40</v>
      </c>
      <c r="D39" s="537" t="s">
        <v>5</v>
      </c>
      <c r="E39" s="538"/>
      <c r="F39" s="15" t="s">
        <v>72</v>
      </c>
      <c r="G39" s="356">
        <f>SUM(G40:G41)</f>
        <v>34566834</v>
      </c>
      <c r="H39" s="356">
        <f>SUM(H40:H41)</f>
        <v>0</v>
      </c>
      <c r="I39" s="356">
        <f>SUM(I40:I41)</f>
        <v>34566834</v>
      </c>
      <c r="J39" s="372">
        <f>SUM(J40:J41)</f>
        <v>0</v>
      </c>
      <c r="L39" s="122"/>
      <c r="O39" s="184"/>
    </row>
    <row r="40" spans="1:15" s="11" customFormat="1" ht="15" customHeight="1" x14ac:dyDescent="0.2">
      <c r="A40" s="523"/>
      <c r="B40" s="536"/>
      <c r="C40" s="536"/>
      <c r="D40" s="4" t="s">
        <v>39</v>
      </c>
      <c r="E40" s="33" t="s">
        <v>401</v>
      </c>
      <c r="F40" s="44"/>
      <c r="G40" s="364">
        <v>29570154</v>
      </c>
      <c r="H40" s="21">
        <f>I40-G40</f>
        <v>0</v>
      </c>
      <c r="I40" s="21">
        <v>29570154</v>
      </c>
      <c r="J40" s="42">
        <v>0</v>
      </c>
      <c r="L40" s="122"/>
    </row>
    <row r="41" spans="1:15" s="11" customFormat="1" ht="15" customHeight="1" x14ac:dyDescent="0.2">
      <c r="A41" s="523"/>
      <c r="B41" s="536"/>
      <c r="C41" s="536"/>
      <c r="D41" s="4" t="s">
        <v>40</v>
      </c>
      <c r="E41" s="187" t="s">
        <v>402</v>
      </c>
      <c r="F41" s="44"/>
      <c r="G41" s="364">
        <v>4996680</v>
      </c>
      <c r="H41" s="21">
        <f>I41-G41</f>
        <v>0</v>
      </c>
      <c r="I41" s="21">
        <v>4996680</v>
      </c>
      <c r="J41" s="42">
        <v>0</v>
      </c>
      <c r="L41" s="122"/>
    </row>
    <row r="42" spans="1:15" ht="15" customHeight="1" x14ac:dyDescent="0.2">
      <c r="A42" s="522"/>
      <c r="B42" s="525" t="s">
        <v>40</v>
      </c>
      <c r="C42" s="526" t="s">
        <v>6</v>
      </c>
      <c r="D42" s="526"/>
      <c r="E42" s="526"/>
      <c r="F42" s="36" t="s">
        <v>357</v>
      </c>
      <c r="G42" s="328">
        <f>SUM(G43:G44)</f>
        <v>750000</v>
      </c>
      <c r="H42" s="328">
        <f t="shared" ref="H42:J42" si="5">SUM(H43:H44)</f>
        <v>0</v>
      </c>
      <c r="I42" s="328">
        <f t="shared" si="5"/>
        <v>750000</v>
      </c>
      <c r="J42" s="41">
        <f t="shared" si="5"/>
        <v>0</v>
      </c>
    </row>
    <row r="43" spans="1:15" ht="15" customHeight="1" x14ac:dyDescent="0.2">
      <c r="A43" s="523"/>
      <c r="B43" s="525"/>
      <c r="C43" s="7" t="s">
        <v>39</v>
      </c>
      <c r="D43" s="527" t="s">
        <v>350</v>
      </c>
      <c r="E43" s="528"/>
      <c r="F43" s="7"/>
      <c r="G43" s="327">
        <v>600000</v>
      </c>
      <c r="H43" s="21">
        <f>I43-G43</f>
        <v>0</v>
      </c>
      <c r="I43" s="21">
        <v>600000</v>
      </c>
      <c r="J43" s="42">
        <v>0</v>
      </c>
    </row>
    <row r="44" spans="1:15" ht="15" customHeight="1" x14ac:dyDescent="0.2">
      <c r="A44" s="523"/>
      <c r="B44" s="186"/>
      <c r="C44" s="7" t="s">
        <v>40</v>
      </c>
      <c r="D44" s="527" t="s">
        <v>352</v>
      </c>
      <c r="E44" s="528"/>
      <c r="F44" s="7"/>
      <c r="G44" s="355">
        <v>150000</v>
      </c>
      <c r="H44" s="21">
        <f>I44-G44</f>
        <v>0</v>
      </c>
      <c r="I44" s="213">
        <v>150000</v>
      </c>
      <c r="J44" s="347">
        <v>0</v>
      </c>
    </row>
    <row r="45" spans="1:15" s="11" customFormat="1" ht="15" customHeight="1" x14ac:dyDescent="0.2">
      <c r="A45" s="523"/>
      <c r="B45" s="14" t="s">
        <v>41</v>
      </c>
      <c r="C45" s="529" t="s">
        <v>29</v>
      </c>
      <c r="D45" s="530"/>
      <c r="E45" s="531"/>
      <c r="F45" s="36"/>
      <c r="G45" s="328">
        <v>0</v>
      </c>
      <c r="H45" s="328">
        <v>0</v>
      </c>
      <c r="I45" s="328">
        <v>0</v>
      </c>
      <c r="J45" s="41">
        <v>0</v>
      </c>
      <c r="L45" s="122"/>
    </row>
    <row r="46" spans="1:15" s="11" customFormat="1" ht="15" customHeight="1" x14ac:dyDescent="0.2">
      <c r="A46" s="523"/>
      <c r="B46" s="186">
        <v>4</v>
      </c>
      <c r="C46" s="529" t="s">
        <v>351</v>
      </c>
      <c r="D46" s="530"/>
      <c r="E46" s="531"/>
      <c r="F46" s="36" t="s">
        <v>359</v>
      </c>
      <c r="G46" s="328">
        <f>(G37+G42)*0.27</f>
        <v>337500</v>
      </c>
      <c r="H46" s="328">
        <f>(H37+H42)*0.27</f>
        <v>0</v>
      </c>
      <c r="I46" s="328">
        <f>(I37+I42)*0.27</f>
        <v>337500</v>
      </c>
      <c r="J46" s="41">
        <f>(J37+J42)*0.27</f>
        <v>0</v>
      </c>
      <c r="L46" s="122"/>
    </row>
    <row r="47" spans="1:15" ht="18" customHeight="1" thickBot="1" x14ac:dyDescent="0.25">
      <c r="A47" s="524"/>
      <c r="B47" s="532" t="s">
        <v>35</v>
      </c>
      <c r="C47" s="532"/>
      <c r="D47" s="532"/>
      <c r="E47" s="532"/>
      <c r="F47" s="48"/>
      <c r="G47" s="365">
        <f>G36+G42+G45+G46</f>
        <v>36154334</v>
      </c>
      <c r="H47" s="366">
        <f>H36+H42+H45+H46</f>
        <v>0</v>
      </c>
      <c r="I47" s="366">
        <f>I36+I42+I45+I46</f>
        <v>36154334</v>
      </c>
      <c r="J47" s="373">
        <f>J36+J42+J45+J46</f>
        <v>0</v>
      </c>
    </row>
    <row r="48" spans="1:15" s="193" customFormat="1" ht="18" customHeight="1" x14ac:dyDescent="0.2">
      <c r="A48" s="395" t="s">
        <v>41</v>
      </c>
      <c r="B48" s="396" t="s">
        <v>319</v>
      </c>
      <c r="C48" s="397"/>
      <c r="D48" s="397"/>
      <c r="E48" s="397"/>
      <c r="F48" s="397"/>
      <c r="G48" s="397"/>
      <c r="H48" s="397"/>
      <c r="I48" s="397"/>
      <c r="J48" s="398"/>
      <c r="K48" s="399"/>
      <c r="L48" s="399"/>
    </row>
    <row r="49" spans="1:25" s="193" customFormat="1" ht="18" customHeight="1" x14ac:dyDescent="0.2">
      <c r="A49" s="183"/>
      <c r="B49" s="382" t="s">
        <v>39</v>
      </c>
      <c r="C49" s="541" t="s">
        <v>393</v>
      </c>
      <c r="D49" s="542"/>
      <c r="E49" s="543"/>
      <c r="F49" s="383" t="s">
        <v>65</v>
      </c>
      <c r="G49" s="384">
        <f>SUM(G50)</f>
        <v>0</v>
      </c>
      <c r="H49" s="384">
        <f t="shared" ref="H49:J49" si="6">SUM(H50)</f>
        <v>359150</v>
      </c>
      <c r="I49" s="384">
        <f t="shared" si="6"/>
        <v>359150</v>
      </c>
      <c r="J49" s="385">
        <f t="shared" si="6"/>
        <v>359150</v>
      </c>
    </row>
    <row r="50" spans="1:25" s="193" customFormat="1" ht="24.75" customHeight="1" x14ac:dyDescent="0.2">
      <c r="A50" s="386"/>
      <c r="B50" s="314"/>
      <c r="C50" s="387" t="s">
        <v>39</v>
      </c>
      <c r="D50" s="547" t="s">
        <v>388</v>
      </c>
      <c r="E50" s="548"/>
      <c r="F50" s="387"/>
      <c r="G50" s="213">
        <v>0</v>
      </c>
      <c r="H50" s="213">
        <f>I50-G50</f>
        <v>359150</v>
      </c>
      <c r="I50" s="213">
        <v>359150</v>
      </c>
      <c r="J50" s="347">
        <v>359150</v>
      </c>
    </row>
    <row r="51" spans="1:25" s="193" customFormat="1" ht="18" customHeight="1" x14ac:dyDescent="0.2">
      <c r="A51" s="183"/>
      <c r="B51" s="382" t="s">
        <v>40</v>
      </c>
      <c r="C51" s="541" t="s">
        <v>394</v>
      </c>
      <c r="D51" s="542"/>
      <c r="E51" s="543"/>
      <c r="F51" s="383" t="s">
        <v>339</v>
      </c>
      <c r="G51" s="384">
        <f>SUM(G52)</f>
        <v>978000</v>
      </c>
      <c r="H51" s="384">
        <f t="shared" ref="H51:J51" si="7">SUM(H52)</f>
        <v>0</v>
      </c>
      <c r="I51" s="384">
        <f t="shared" si="7"/>
        <v>978000</v>
      </c>
      <c r="J51" s="385">
        <f t="shared" si="7"/>
        <v>479879</v>
      </c>
    </row>
    <row r="52" spans="1:25" s="193" customFormat="1" ht="18" customHeight="1" x14ac:dyDescent="0.2">
      <c r="A52" s="386"/>
      <c r="B52" s="388"/>
      <c r="C52" s="387" t="s">
        <v>39</v>
      </c>
      <c r="D52" s="527" t="s">
        <v>403</v>
      </c>
      <c r="E52" s="528"/>
      <c r="F52" s="389"/>
      <c r="G52" s="390">
        <v>978000</v>
      </c>
      <c r="H52" s="390">
        <f>I52-G52</f>
        <v>0</v>
      </c>
      <c r="I52" s="390">
        <v>978000</v>
      </c>
      <c r="J52" s="391">
        <v>479879</v>
      </c>
    </row>
    <row r="53" spans="1:25" s="193" customFormat="1" ht="18" customHeight="1" thickBot="1" x14ac:dyDescent="0.25">
      <c r="A53" s="183"/>
      <c r="B53" s="544" t="s">
        <v>395</v>
      </c>
      <c r="C53" s="545"/>
      <c r="D53" s="545"/>
      <c r="E53" s="546"/>
      <c r="F53" s="392"/>
      <c r="G53" s="393">
        <f>G49+G51</f>
        <v>978000</v>
      </c>
      <c r="H53" s="393">
        <f t="shared" ref="H53:J53" si="8">H49+H51</f>
        <v>359150</v>
      </c>
      <c r="I53" s="393">
        <f t="shared" si="8"/>
        <v>1337150</v>
      </c>
      <c r="J53" s="394">
        <f t="shared" si="8"/>
        <v>839029</v>
      </c>
    </row>
    <row r="54" spans="1:25" ht="18" customHeight="1" thickBot="1" x14ac:dyDescent="0.25">
      <c r="A54" s="51"/>
      <c r="B54" s="539" t="s">
        <v>318</v>
      </c>
      <c r="C54" s="540"/>
      <c r="D54" s="540"/>
      <c r="E54" s="515"/>
      <c r="F54" s="40"/>
      <c r="G54" s="367">
        <f>G34+G47+G53</f>
        <v>55928334</v>
      </c>
      <c r="H54" s="367">
        <f>H34+H47+H53</f>
        <v>359150</v>
      </c>
      <c r="I54" s="367">
        <f>I34+I47+I53</f>
        <v>56287484</v>
      </c>
      <c r="J54" s="374">
        <f>J34+J47+J53</f>
        <v>1411640.52</v>
      </c>
      <c r="T54" s="9"/>
      <c r="U54" s="9"/>
      <c r="W54" s="9"/>
      <c r="X54" s="9"/>
      <c r="Y54" s="9"/>
    </row>
    <row r="55" spans="1:25" ht="15" customHeight="1" x14ac:dyDescent="0.2">
      <c r="T55" s="9"/>
      <c r="U55" s="9"/>
      <c r="V55" s="9"/>
      <c r="W55" s="9"/>
      <c r="X55" s="9"/>
      <c r="Y55" s="9"/>
    </row>
    <row r="60" spans="1:25" ht="21" customHeight="1" x14ac:dyDescent="0.2">
      <c r="A60" s="3"/>
    </row>
    <row r="61" spans="1:25" ht="15" customHeight="1" x14ac:dyDescent="0.2">
      <c r="A61" s="3"/>
    </row>
  </sheetData>
  <mergeCells count="51">
    <mergeCell ref="A1:J1"/>
    <mergeCell ref="A2:J2"/>
    <mergeCell ref="A4:E4"/>
    <mergeCell ref="D12:E12"/>
    <mergeCell ref="C19:C20"/>
    <mergeCell ref="D19:E19"/>
    <mergeCell ref="A5:A31"/>
    <mergeCell ref="B5:G5"/>
    <mergeCell ref="B6:B8"/>
    <mergeCell ref="C6:E6"/>
    <mergeCell ref="D7:E7"/>
    <mergeCell ref="C9:E9"/>
    <mergeCell ref="D10:E10"/>
    <mergeCell ref="D25:E25"/>
    <mergeCell ref="D8:E8"/>
    <mergeCell ref="B9:B20"/>
    <mergeCell ref="C14:C15"/>
    <mergeCell ref="D14:E14"/>
    <mergeCell ref="C23:C24"/>
    <mergeCell ref="C12:C13"/>
    <mergeCell ref="A35:A41"/>
    <mergeCell ref="B35:G35"/>
    <mergeCell ref="B36:B41"/>
    <mergeCell ref="C36:E36"/>
    <mergeCell ref="D37:E37"/>
    <mergeCell ref="C39:C41"/>
    <mergeCell ref="D39:E39"/>
    <mergeCell ref="A32:A34"/>
    <mergeCell ref="C32:E32"/>
    <mergeCell ref="B34:E34"/>
    <mergeCell ref="B21:B31"/>
    <mergeCell ref="C21:E21"/>
    <mergeCell ref="D22:E22"/>
    <mergeCell ref="C25:C29"/>
    <mergeCell ref="D30:E30"/>
    <mergeCell ref="D31:E31"/>
    <mergeCell ref="B54:E54"/>
    <mergeCell ref="C33:E33"/>
    <mergeCell ref="C49:E49"/>
    <mergeCell ref="C51:E51"/>
    <mergeCell ref="B53:E53"/>
    <mergeCell ref="D50:E50"/>
    <mergeCell ref="D52:E52"/>
    <mergeCell ref="A42:A47"/>
    <mergeCell ref="B42:B43"/>
    <mergeCell ref="C42:E42"/>
    <mergeCell ref="D43:E43"/>
    <mergeCell ref="C45:E45"/>
    <mergeCell ref="B47:E47"/>
    <mergeCell ref="C46:E46"/>
    <mergeCell ref="D44:E44"/>
  </mergeCells>
  <phoneticPr fontId="6" type="noConversion"/>
  <pageMargins left="0.59055118110236227" right="0.59055118110236227" top="0.43307086614173229" bottom="0.39370078740157483" header="0.23622047244094491" footer="0.19685039370078741"/>
  <pageSetup paperSize="9" scale="83" orientation="portrait" r:id="rId1"/>
  <headerFooter alignWithMargins="0">
    <oddHeader>&amp;R6. számú melléklet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view="pageLayout" zoomScaleNormal="100" workbookViewId="0">
      <selection activeCell="C31" sqref="C31"/>
    </sheetView>
  </sheetViews>
  <sheetFormatPr defaultColWidth="8.7109375" defaultRowHeight="12.75" x14ac:dyDescent="0.2"/>
  <cols>
    <col min="1" max="1" width="7" customWidth="1"/>
    <col min="2" max="2" width="35.140625" bestFit="1" customWidth="1"/>
    <col min="3" max="3" width="14.28515625" customWidth="1"/>
    <col min="4" max="4" width="13.140625" customWidth="1"/>
    <col min="5" max="5" width="13.5703125" customWidth="1"/>
    <col min="6" max="9" width="10.28515625" customWidth="1"/>
    <col min="10" max="10" width="17.28515625" customWidth="1"/>
  </cols>
  <sheetData>
    <row r="1" spans="1:10" ht="13.5" thickBot="1" x14ac:dyDescent="0.25"/>
    <row r="2" spans="1:10" ht="18.75" customHeight="1" x14ac:dyDescent="0.2">
      <c r="A2" s="564" t="s">
        <v>83</v>
      </c>
      <c r="B2" s="566" t="s">
        <v>408</v>
      </c>
      <c r="C2" s="566" t="s">
        <v>409</v>
      </c>
      <c r="D2" s="566" t="s">
        <v>410</v>
      </c>
      <c r="E2" s="566" t="s">
        <v>411</v>
      </c>
      <c r="F2" s="568" t="s">
        <v>412</v>
      </c>
      <c r="G2" s="569"/>
      <c r="H2" s="569"/>
      <c r="I2" s="570"/>
      <c r="J2" s="562" t="s">
        <v>427</v>
      </c>
    </row>
    <row r="3" spans="1:10" ht="24.75" thickBot="1" x14ac:dyDescent="0.25">
      <c r="A3" s="565"/>
      <c r="B3" s="567"/>
      <c r="C3" s="567"/>
      <c r="D3" s="567"/>
      <c r="E3" s="567"/>
      <c r="F3" s="428" t="s">
        <v>413</v>
      </c>
      <c r="G3" s="428" t="s">
        <v>414</v>
      </c>
      <c r="H3" s="428" t="s">
        <v>415</v>
      </c>
      <c r="I3" s="429" t="s">
        <v>416</v>
      </c>
      <c r="J3" s="563"/>
    </row>
    <row r="4" spans="1:10" ht="13.5" thickBot="1" x14ac:dyDescent="0.25">
      <c r="A4" s="406">
        <v>1</v>
      </c>
      <c r="B4" s="407">
        <v>2</v>
      </c>
      <c r="C4" s="407">
        <v>3</v>
      </c>
      <c r="D4" s="407">
        <v>4</v>
      </c>
      <c r="E4" s="407">
        <v>5</v>
      </c>
      <c r="F4" s="407">
        <v>6</v>
      </c>
      <c r="G4" s="407">
        <v>7</v>
      </c>
      <c r="H4" s="407">
        <v>8</v>
      </c>
      <c r="I4" s="408">
        <v>9</v>
      </c>
      <c r="J4" s="409" t="s">
        <v>417</v>
      </c>
    </row>
    <row r="5" spans="1:10" ht="21.75" x14ac:dyDescent="0.2">
      <c r="A5" s="410" t="s">
        <v>39</v>
      </c>
      <c r="B5" s="411" t="s">
        <v>418</v>
      </c>
      <c r="C5" s="431"/>
      <c r="D5" s="412"/>
      <c r="E5" s="412"/>
      <c r="F5" s="412"/>
      <c r="G5" s="412"/>
      <c r="H5" s="412"/>
      <c r="I5" s="413"/>
      <c r="J5" s="414"/>
    </row>
    <row r="6" spans="1:10" x14ac:dyDescent="0.2">
      <c r="A6" s="415" t="s">
        <v>40</v>
      </c>
      <c r="B6" s="416" t="s">
        <v>419</v>
      </c>
      <c r="C6" s="432"/>
      <c r="D6" s="416"/>
      <c r="E6" s="416"/>
      <c r="F6" s="416"/>
      <c r="G6" s="416"/>
      <c r="H6" s="416"/>
      <c r="I6" s="417"/>
      <c r="J6" s="418"/>
    </row>
    <row r="7" spans="1:10" x14ac:dyDescent="0.2">
      <c r="A7" s="415" t="s">
        <v>41</v>
      </c>
      <c r="B7" s="416" t="s">
        <v>419</v>
      </c>
      <c r="C7" s="432"/>
      <c r="D7" s="416"/>
      <c r="E7" s="416"/>
      <c r="F7" s="416"/>
      <c r="G7" s="416"/>
      <c r="H7" s="416"/>
      <c r="I7" s="417"/>
      <c r="J7" s="418"/>
    </row>
    <row r="8" spans="1:10" ht="21.75" x14ac:dyDescent="0.2">
      <c r="A8" s="415" t="s">
        <v>42</v>
      </c>
      <c r="B8" s="419" t="s">
        <v>420</v>
      </c>
      <c r="C8" s="433"/>
      <c r="D8" s="416"/>
      <c r="E8" s="416"/>
      <c r="F8" s="416"/>
      <c r="G8" s="416"/>
      <c r="H8" s="416"/>
      <c r="I8" s="417"/>
      <c r="J8" s="418"/>
    </row>
    <row r="9" spans="1:10" x14ac:dyDescent="0.2">
      <c r="A9" s="415" t="s">
        <v>43</v>
      </c>
      <c r="B9" s="416" t="s">
        <v>421</v>
      </c>
      <c r="C9" s="432">
        <v>2020</v>
      </c>
      <c r="D9" s="416"/>
      <c r="E9" s="416">
        <v>0</v>
      </c>
      <c r="F9" s="416">
        <v>0</v>
      </c>
      <c r="G9" s="416">
        <v>0</v>
      </c>
      <c r="H9" s="416">
        <v>0</v>
      </c>
      <c r="I9" s="417">
        <v>0</v>
      </c>
      <c r="J9" s="418"/>
    </row>
    <row r="10" spans="1:10" x14ac:dyDescent="0.2">
      <c r="A10" s="415" t="s">
        <v>49</v>
      </c>
      <c r="B10" s="416" t="s">
        <v>422</v>
      </c>
      <c r="C10" s="432">
        <v>2020</v>
      </c>
      <c r="D10" s="416"/>
      <c r="E10" s="416"/>
      <c r="F10" s="416"/>
      <c r="G10" s="416"/>
      <c r="H10" s="416"/>
      <c r="I10" s="417"/>
      <c r="J10" s="418"/>
    </row>
    <row r="11" spans="1:10" x14ac:dyDescent="0.2">
      <c r="A11" s="415" t="s">
        <v>51</v>
      </c>
      <c r="B11" s="420" t="s">
        <v>423</v>
      </c>
      <c r="C11" s="433"/>
      <c r="D11" s="416"/>
      <c r="E11" s="416"/>
      <c r="F11" s="416"/>
      <c r="G11" s="416"/>
      <c r="H11" s="416"/>
      <c r="I11" s="417"/>
      <c r="J11" s="418"/>
    </row>
    <row r="12" spans="1:10" x14ac:dyDescent="0.2">
      <c r="A12" s="415" t="s">
        <v>52</v>
      </c>
      <c r="B12" s="416"/>
      <c r="C12" s="432"/>
      <c r="D12" s="416"/>
      <c r="E12" s="416"/>
      <c r="F12" s="416"/>
      <c r="G12" s="416"/>
      <c r="H12" s="416"/>
      <c r="I12" s="417"/>
      <c r="J12" s="418"/>
    </row>
    <row r="13" spans="1:10" x14ac:dyDescent="0.2">
      <c r="A13" s="415"/>
      <c r="B13" s="416"/>
      <c r="C13" s="432"/>
      <c r="D13" s="416"/>
      <c r="E13" s="416"/>
      <c r="F13" s="416"/>
      <c r="G13" s="416"/>
      <c r="H13" s="416"/>
      <c r="I13" s="417"/>
      <c r="J13" s="418"/>
    </row>
    <row r="14" spans="1:10" x14ac:dyDescent="0.2">
      <c r="A14" s="415" t="s">
        <v>53</v>
      </c>
      <c r="B14" s="420" t="s">
        <v>424</v>
      </c>
      <c r="C14" s="433"/>
      <c r="D14" s="416"/>
      <c r="E14" s="416"/>
      <c r="F14" s="416"/>
      <c r="G14" s="416"/>
      <c r="H14" s="416"/>
      <c r="I14" s="417"/>
      <c r="J14" s="418"/>
    </row>
    <row r="15" spans="1:10" x14ac:dyDescent="0.2">
      <c r="A15" s="415" t="s">
        <v>54</v>
      </c>
      <c r="B15" s="416"/>
      <c r="C15" s="432">
        <v>2020</v>
      </c>
      <c r="D15" s="416"/>
      <c r="E15" s="416"/>
      <c r="F15" s="416"/>
      <c r="G15" s="416"/>
      <c r="H15" s="416"/>
      <c r="I15" s="417"/>
      <c r="J15" s="418"/>
    </row>
    <row r="16" spans="1:10" x14ac:dyDescent="0.2">
      <c r="A16" s="421" t="s">
        <v>25</v>
      </c>
      <c r="B16" s="420" t="s">
        <v>425</v>
      </c>
      <c r="C16" s="433"/>
      <c r="D16" s="416"/>
      <c r="E16" s="416"/>
      <c r="F16" s="416"/>
      <c r="G16" s="416"/>
      <c r="H16" s="416"/>
      <c r="I16" s="417"/>
      <c r="J16" s="418"/>
    </row>
    <row r="17" spans="1:10" x14ac:dyDescent="0.2">
      <c r="A17" s="421" t="s">
        <v>26</v>
      </c>
      <c r="B17" s="416"/>
      <c r="C17" s="432"/>
      <c r="D17" s="416"/>
      <c r="E17" s="416"/>
      <c r="F17" s="416"/>
      <c r="G17" s="416"/>
      <c r="H17" s="416"/>
      <c r="I17" s="417"/>
      <c r="J17" s="418"/>
    </row>
    <row r="18" spans="1:10" ht="13.5" thickBot="1" x14ac:dyDescent="0.25">
      <c r="A18" s="421" t="s">
        <v>31</v>
      </c>
      <c r="B18" s="422" t="s">
        <v>419</v>
      </c>
      <c r="C18" s="434"/>
      <c r="D18" s="422"/>
      <c r="E18" s="422"/>
      <c r="F18" s="422"/>
      <c r="G18" s="422"/>
      <c r="H18" s="422"/>
      <c r="I18" s="423"/>
      <c r="J18" s="424"/>
    </row>
    <row r="19" spans="1:10" ht="13.5" thickBot="1" x14ac:dyDescent="0.25">
      <c r="A19" s="406" t="s">
        <v>27</v>
      </c>
      <c r="B19" s="430" t="s">
        <v>426</v>
      </c>
      <c r="C19" s="435"/>
      <c r="D19" s="425"/>
      <c r="E19" s="425"/>
      <c r="F19" s="425"/>
      <c r="G19" s="425"/>
      <c r="H19" s="425"/>
      <c r="I19" s="426"/>
      <c r="J19" s="427"/>
    </row>
  </sheetData>
  <mergeCells count="7">
    <mergeCell ref="J2:J3"/>
    <mergeCell ref="A2:A3"/>
    <mergeCell ref="B2:B3"/>
    <mergeCell ref="C2:C3"/>
    <mergeCell ref="D2:D3"/>
    <mergeCell ref="E2:E3"/>
    <mergeCell ref="F2:I2"/>
  </mergeCells>
  <pageMargins left="0.7" right="0.7" top="0.75" bottom="0.75" header="0.3" footer="0.3"/>
  <pageSetup paperSize="9" scale="94" orientation="landscape" r:id="rId1"/>
  <headerFooter>
    <oddHeader>&amp;R7. számú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2</vt:i4>
      </vt:variant>
    </vt:vector>
  </HeadingPairs>
  <TitlesOfParts>
    <vt:vector size="13" baseType="lpstr">
      <vt:lpstr>1. Bevételek</vt:lpstr>
      <vt:lpstr>1.1.Bevételek (KÖT, ÖNV,Áll.i)</vt:lpstr>
      <vt:lpstr>2. Kiadások</vt:lpstr>
      <vt:lpstr>2.1.Kiadások (KÖT, ÖNV, Áll.i)</vt:lpstr>
      <vt:lpstr>3.Működési mérleg</vt:lpstr>
      <vt:lpstr>4. Felhalmozási mérleg</vt:lpstr>
      <vt:lpstr>5. Pénzeszköz átadás</vt:lpstr>
      <vt:lpstr>6 .Felhalmozási k.</vt:lpstr>
      <vt:lpstr>7. Kötelezettség</vt:lpstr>
      <vt:lpstr>8. Létszám</vt:lpstr>
      <vt:lpstr>9. Adósságk.</vt:lpstr>
      <vt:lpstr>'1. Bevételek'!Nyomtatási_cím</vt:lpstr>
      <vt:lpstr>'2. Kiadások'!Nyomtatási_cím</vt:lpstr>
    </vt:vector>
  </TitlesOfParts>
  <Company>Budaörs Önkormányzat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Rendszergazda</dc:creator>
  <cp:lastModifiedBy>Eszter</cp:lastModifiedBy>
  <cp:lastPrinted>2020-08-12T11:43:32Z</cp:lastPrinted>
  <dcterms:created xsi:type="dcterms:W3CDTF">2005-12-27T13:42:28Z</dcterms:created>
  <dcterms:modified xsi:type="dcterms:W3CDTF">2020-08-28T07:50:29Z</dcterms:modified>
</cp:coreProperties>
</file>