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0" activeTab="10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1.1. sz. mell" sheetId="12" r:id="rId12"/>
    <sheet name="5.1.3. sz. mell" sheetId="13" r:id="rId13"/>
    <sheet name="5.1.2. sz. mell" sheetId="14" r:id="rId14"/>
    <sheet name="5.2. sz. mell" sheetId="15" r:id="rId15"/>
    <sheet name="5.3. sz. mell" sheetId="16" r:id="rId16"/>
    <sheet name="5.3.1. sz. mell" sheetId="17" r:id="rId17"/>
    <sheet name="5.3.2. sz. mell" sheetId="18" r:id="rId18"/>
    <sheet name="5.4. sz. mell " sheetId="19" r:id="rId19"/>
    <sheet name="5.5. sz. mell" sheetId="20" r:id="rId20"/>
    <sheet name="Munka1" sheetId="21" r:id="rId21"/>
    <sheet name="Munka2" sheetId="22" r:id="rId22"/>
  </sheets>
  <definedNames>
    <definedName name="_xlfn.IFERROR" hidden="1">#NAME?</definedName>
    <definedName name="_xlnm.Print_Titles" localSheetId="10">'5.1. sz. mell'!$1:$6</definedName>
    <definedName name="_xlnm.Print_Titles" localSheetId="11">'5.1.1. sz. mell'!$1:$6</definedName>
    <definedName name="_xlnm.Print_Titles" localSheetId="13">'5.1.2. sz. mell'!$1:$6</definedName>
    <definedName name="_xlnm.Print_Titles" localSheetId="12">'5.1.3. sz. mell'!$1:$6</definedName>
    <definedName name="_xlnm.Print_Titles" localSheetId="14">'5.2. sz. mell'!$1:$6</definedName>
    <definedName name="_xlnm.Print_Titles" localSheetId="15">'5.3. sz. mell'!$1:$6</definedName>
    <definedName name="_xlnm.Print_Titles" localSheetId="16">'5.3.1. sz. mell'!$1:$6</definedName>
    <definedName name="_xlnm.Print_Titles" localSheetId="17">'5.3.2. sz. mell'!$1:$6</definedName>
    <definedName name="_xlnm.Print_Titles" localSheetId="18">'5.4. sz. mell '!$1:$6</definedName>
    <definedName name="_xlnm.Print_Titles" localSheetId="19">'5.5. sz. mell'!$1:$6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<sst xmlns="http://schemas.openxmlformats.org/spreadsheetml/2006/main" count="3498" uniqueCount="514">
  <si>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</si>
  <si>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</si>
  <si>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</si>
  <si>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</si>
  <si>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</si>
  <si>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</si>
  <si>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</si>
  <si>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</si>
  <si>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</si>
  <si>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</si>
  <si>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</si>
  <si>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</si>
  <si>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</si>
  <si>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</si>
  <si>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</si>
  <si>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</si>
  <si>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</si>
  <si>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</si>
  <si>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</si>
  <si>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</si>
  <si>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</si>
  <si>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</si>
  <si>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</si>
  <si>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</si>
  <si>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</si>
  <si>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</si>
  <si>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</si>
  <si>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</si>
  <si>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</si>
  <si>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</si>
  <si>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</si>
  <si>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</si>
  <si>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</si>
  <si>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</si>
  <si>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</si>
  <si>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</si>
  <si>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</si>
  <si>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</si>
  <si>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</si>
  <si>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</si>
  <si>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</si>
  <si>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</si>
  <si>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</si>
  <si>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</si>
  <si>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</si>
  <si>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</si>
  <si>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</si>
  <si>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</si>
  <si>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</si>
  <si>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</si>
  <si>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</si>
  <si>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</si>
  <si>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</si>
  <si>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</si>
  <si>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</si>
  <si>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</si>
  <si>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</si>
  <si>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</si>
  <si>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</si>
  <si>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</si>
  <si>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</si>
  <si>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</si>
  <si>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</si>
  <si>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</si>
  <si>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</si>
  <si>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</si>
  <si>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</si>
  <si>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</si>
  <si>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</si>
  <si>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</si>
  <si>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</si>
  <si>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</si>
  <si>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</si>
  <si>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</si>
  <si>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</si>
  <si>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</si>
  <si>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</si>
  <si>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</si>
  <si>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</si>
  <si>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</si>
  <si>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</si>
  <si>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</si>
  <si>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</si>
  <si>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</si>
  <si>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</si>
  <si>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</si>
  <si>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</si>
  <si>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</si>
  <si>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</si>
  <si>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</si>
  <si>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</si>
  <si>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</si>
  <si>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</si>
  <si>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</si>
  <si>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</si>
  <si>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</si>
  <si>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</si>
  <si>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</si>
  <si>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</si>
  <si>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</si>
  <si>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</si>
  <si>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</si>
  <si>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</si>
  <si>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</si>
  <si>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</si>
  <si>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</si>
  <si>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</si>
  <si>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</si>
  <si>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</si>
  <si>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</si>
  <si>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</si>
  <si>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</si>
  <si>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</si>
  <si>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</si>
  <si>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</si>
  <si>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</si>
  <si>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</si>
  <si>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</si>
  <si>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</si>
  <si>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</si>
  <si>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</si>
  <si>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</si>
  <si>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</si>
  <si>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</si>
  <si>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</si>
  <si>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</si>
  <si>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</si>
  <si>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</si>
  <si>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</si>
  <si>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</si>
  <si>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</si>
  <si>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</si>
  <si>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</si>
  <si>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</si>
  <si>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</si>
  <si>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</si>
  <si>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</si>
  <si>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</si>
  <si>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</si>
  <si>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</si>
  <si>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</si>
  <si>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</si>
  <si>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</si>
  <si>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</si>
  <si>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</si>
  <si>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</si>
  <si>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</si>
  <si>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</si>
  <si>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</si>
  <si>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</si>
  <si>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</si>
  <si>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</si>
  <si>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</si>
  <si>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</si>
  <si>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</si>
  <si>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</si>
  <si>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</si>
  <si>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</si>
  <si>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</si>
  <si>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</si>
  <si>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</si>
  <si>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</si>
  <si>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</si>
  <si>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</si>
  <si>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</si>
  <si>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</si>
  <si>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</si>
  <si>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</si>
  <si>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</si>
  <si>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</si>
  <si>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</si>
  <si>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</si>
  <si>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</si>
  <si>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</si>
  <si>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</si>
  <si>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</si>
  <si>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</si>
  <si>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</si>
  <si>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</si>
  <si>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</si>
  <si>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</si>
  <si>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</si>
  <si>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</si>
  <si>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</si>
  <si>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</si>
  <si>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</si>
  <si>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</si>
  <si>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</si>
  <si>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</si>
  <si>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</si>
  <si>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</si>
  <si>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</si>
  <si>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</si>
  <si>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</si>
  <si>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</si>
  <si>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</si>
  <si>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</si>
  <si>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</si>
  <si>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</si>
  <si>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</si>
  <si>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</si>
  <si>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</si>
  <si>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</si>
  <si>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</si>
  <si>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</si>
  <si>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</si>
  <si>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</si>
  <si>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</si>
  <si>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</si>
  <si>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</si>
  <si>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</si>
  <si>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</si>
  <si>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</si>
  <si>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</si>
  <si>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</si>
  <si>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</si>
  <si>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</si>
  <si>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</si>
  <si>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</si>
  <si>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</si>
  <si>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</si>
  <si>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</si>
  <si>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</si>
  <si>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</si>
  <si>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</si>
  <si>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</si>
  <si>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</si>
  <si>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</si>
  <si>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</si>
  <si>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</si>
  <si>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</si>
  <si>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</si>
  <si>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</si>
  <si>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</si>
  <si>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</si>
  <si>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</si>
  <si>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</si>
  <si>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</si>
  <si>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</si>
  <si>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</si>
  <si>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</si>
  <si>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</si>
  <si>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</si>
  <si>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</si>
  <si>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</si>
  <si>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</si>
  <si>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</si>
  <si>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</si>
  <si>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</si>
  <si>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</si>
  <si>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</si>
  <si>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</si>
  <si>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</si>
  <si>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</si>
  <si>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</si>
  <si>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</si>
  <si>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</si>
  <si>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</si>
  <si>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</si>
  <si>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</si>
  <si>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</si>
  <si>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</si>
  <si>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</si>
  <si>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</si>
  <si>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</si>
  <si>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</si>
  <si>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</si>
  <si>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</si>
  <si>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</si>
  <si>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</si>
  <si>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</si>
  <si>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</si>
  <si>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</si>
  <si>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</si>
  <si>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</si>
  <si>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</si>
  <si>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</si>
  <si>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</si>
  <si>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</si>
  <si>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</si>
  <si>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</si>
  <si>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</si>
  <si>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</si>
  <si>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</si>
  <si>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</si>
  <si>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</si>
  <si>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</si>
  <si>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</si>
  <si>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</si>
  <si>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</si>
  <si>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</si>
  <si>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</si>
  <si>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</si>
  <si>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</si>
  <si>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</si>
  <si>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</si>
  <si>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</si>
  <si>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</si>
  <si>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</si>
  <si>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</si>
  <si>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</si>
  <si>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</si>
  <si>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</si>
  <si>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</si>
  <si>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</si>
  <si>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</si>
  <si>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</si>
  <si>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</si>
  <si>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</si>
  <si>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</si>
  <si>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</si>
  <si>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</si>
  <si>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</si>
  <si>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</si>
  <si>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</si>
  <si>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</si>
  <si>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</si>
  <si>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</si>
  <si>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</si>
  <si>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</si>
  <si>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</si>
  <si>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</si>
  <si>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</si>
  <si>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</si>
  <si>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</si>
  <si>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</si>
  <si>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</si>
  <si>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</si>
  <si>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</si>
  <si>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</si>
  <si>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</si>
  <si>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</si>
  <si>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</si>
  <si>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</si>
  <si>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</si>
  <si>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</si>
  <si>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</si>
  <si>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</si>
  <si>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</si>
  <si>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</si>
  <si>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</si>
  <si>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</si>
  <si>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</si>
  <si>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</si>
  <si>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</si>
  <si>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</si>
  <si>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</si>
  <si>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</si>
  <si>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</si>
  <si>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</si>
  <si>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</si>
  <si>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</si>
  <si>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</si>
  <si>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</si>
  <si>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</si>
  <si>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</si>
  <si>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</si>
  <si>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</si>
  <si>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</si>
  <si>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</si>
  <si>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</si>
  <si>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</si>
  <si>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</si>
  <si>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</si>
  <si>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</si>
  <si>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</si>
  <si>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</si>
  <si>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</si>
  <si>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</si>
  <si>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</si>
  <si>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</si>
  <si>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</si>
  <si>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</si>
  <si>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</si>
  <si>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</si>
  <si>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</si>
  <si>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</si>
  <si>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</si>
  <si>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</si>
  <si>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</si>
  <si>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</si>
  <si>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</si>
  <si>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</si>
  <si>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</si>
  <si>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</si>
  <si>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</si>
  <si>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</si>
  <si>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</si>
  <si>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</si>
  <si>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</si>
  <si>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</si>
  <si>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</si>
  <si>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</si>
  <si>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</si>
  <si>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</si>
  <si>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</si>
  <si>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</si>
  <si>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</si>
  <si>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</si>
  <si>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</si>
  <si>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</si>
  <si>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</si>
  <si>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</si>
  <si>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</si>
  <si>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</si>
  <si>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</si>
  <si>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</si>
  <si>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</si>
  <si>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</si>
  <si>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</si>
  <si>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</si>
  <si>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</si>
  <si>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</si>
  <si>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</si>
  <si>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</si>
  <si>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</si>
  <si>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</si>
  <si>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</si>
  <si>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</si>
  <si>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</si>
  <si>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</si>
  <si>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</si>
  <si>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</si>
  <si>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</si>
  <si>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</si>
  <si>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</si>
  <si>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</si>
  <si>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</si>
  <si>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</si>
  <si>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</si>
  <si>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</si>
  <si>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</si>
  <si>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</si>
  <si>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</si>
  <si>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</si>
  <si>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</si>
  <si>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</si>
  <si>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</si>
  <si>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</si>
  <si>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</si>
  <si>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</si>
  <si>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</si>
  <si>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</si>
  <si>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</si>
  <si>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</si>
  <si>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</si>
  <si>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</si>
  <si>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</si>
  <si>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</si>
  <si>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</si>
  <si>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</si>
  <si>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</si>
  <si>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</si>
  <si>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</si>
  <si>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</si>
  <si>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</si>
  <si>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</si>
  <si>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</si>
  <si>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</si>
  <si>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</si>
  <si>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</si>
  <si>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</si>
  <si>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</si>
  <si>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</si>
  <si>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</si>
  <si>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</si>
  <si>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</si>
  <si>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</si>
  <si>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</si>
  <si>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</si>
  <si>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</si>
  <si>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5.1. melléklet</t>
  </si>
  <si>
    <t>5.1.1. melléklet</t>
  </si>
  <si>
    <t>5.1.2. melléklet</t>
  </si>
  <si>
    <t>5.1.3. melléklet</t>
  </si>
  <si>
    <t>5.2. melléklet</t>
  </si>
  <si>
    <t>5.3. melléklet</t>
  </si>
  <si>
    <t>5.3.1. melléklet</t>
  </si>
  <si>
    <t>5.3.2. melléklet</t>
  </si>
  <si>
    <t>Költségvetés módosítás űrlapjainak összefüggései:</t>
  </si>
  <si>
    <t>E=C±D</t>
  </si>
  <si>
    <t>I=G±H</t>
  </si>
  <si>
    <t>5.4. melléklet</t>
  </si>
  <si>
    <t>Kiemelt előirányzat, előirányzat megnevezése</t>
  </si>
  <si>
    <t>Forintban!</t>
  </si>
  <si>
    <t>2017. évi eredeti előirányzat BEVÉTELEK</t>
  </si>
  <si>
    <t>Bruttó  hiány:</t>
  </si>
  <si>
    <t>Bruttó  többlet:</t>
  </si>
  <si>
    <t>Polgármesteri  hivatal</t>
  </si>
  <si>
    <t>Egyesített Szociális Intézmény</t>
  </si>
  <si>
    <t>Tavirózsa Óvoda</t>
  </si>
  <si>
    <t>Tulipán Bölcsőde</t>
  </si>
  <si>
    <t>5.5. melléklet</t>
  </si>
  <si>
    <t>Zöld Város projekt</t>
  </si>
  <si>
    <t>Iparterület bővítés</t>
  </si>
  <si>
    <t>Termelői piac</t>
  </si>
  <si>
    <t>Orvosi rendelő építés</t>
  </si>
  <si>
    <t>Meggyültetvény</t>
  </si>
  <si>
    <t>Boglyasi út építése</t>
  </si>
  <si>
    <t>Közfoglalkoztatáshoz gép, eszköz beszerzés</t>
  </si>
  <si>
    <t>2017-2018</t>
  </si>
  <si>
    <t>2017</t>
  </si>
  <si>
    <t>Kiskastély felújítás</t>
  </si>
  <si>
    <t>Általános Iskola energetikai felújítás</t>
  </si>
  <si>
    <t>Forintban</t>
  </si>
  <si>
    <t xml:space="preserve">1. sz. módosítás 
</t>
  </si>
  <si>
    <t>Útfelújítás (Görgős, Móricz , József A. )</t>
  </si>
  <si>
    <t>I</t>
  </si>
  <si>
    <t xml:space="preserve">Módosítás 
</t>
  </si>
  <si>
    <t>Módosítás</t>
  </si>
  <si>
    <t>Módosítás 
(±)</t>
  </si>
  <si>
    <t xml:space="preserve"> Módosítás 
</t>
  </si>
  <si>
    <t xml:space="preserve">
Módosítás utáni</t>
  </si>
  <si>
    <t>Megelőlegezés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</si>
</sst>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4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4" borderId="7" applyNumberFormat="0" applyFont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8" applyNumberFormat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7" borderId="0" applyNumberFormat="0" applyBorder="0" applyAlignment="0" applyProtection="0"/>
    <xf numFmtId="0" fontId="44" fillId="16" borderId="1" applyNumberFormat="0" applyAlignment="0" applyProtection="0"/>
    <xf numFmtId="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18" borderId="23" xfId="0" applyNumberFormat="1" applyFont="1" applyFill="1" applyBorder="1" applyAlignment="1" applyProtection="1">
      <alignment vertical="center" wrapText="1"/>
      <protection/>
    </xf>
    <xf numFmtId="164" fontId="6" fillId="18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16" borderId="5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16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16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16" borderId="57" xfId="60" applyNumberFormat="1" applyFont="1" applyFill="1" applyBorder="1" applyAlignment="1" applyProtection="1">
      <alignment horizontal="right" vertical="center" wrapText="1" indent="1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45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Followed Hyperlink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B6" sqref="B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6" t="s">
        <v>469</v>
      </c>
      <c r="B1" s="81"/>
    </row>
    <row r="2" spans="1:2" ht="12.75">
      <c r="A2" s="81"/>
      <c r="B2" s="81"/>
    </row>
    <row r="3" spans="1:2" ht="12.75">
      <c r="A3" s="278"/>
      <c r="B3" s="278"/>
    </row>
    <row r="4" spans="1:2" ht="15.75">
      <c r="A4" s="83"/>
      <c r="B4" s="282"/>
    </row>
    <row r="5" spans="1:2" ht="15.75">
      <c r="A5" s="83"/>
      <c r="B5" s="282"/>
    </row>
    <row r="6" spans="1:2" s="71" customFormat="1" ht="15.75">
      <c r="A6" s="83" t="s">
        <v>485</v>
      </c>
      <c r="B6" s="278"/>
    </row>
    <row r="7" spans="1:2" s="71" customFormat="1" ht="12.75">
      <c r="A7" s="278"/>
      <c r="B7" s="278"/>
    </row>
    <row r="8" spans="1:2" s="71" customFormat="1" ht="12.75">
      <c r="A8" s="278"/>
      <c r="B8" s="278"/>
    </row>
    <row r="9" spans="1:2" ht="12.75">
      <c r="A9" s="278" t="s">
        <v>440</v>
      </c>
      <c r="B9" s="278" t="s">
        <v>418</v>
      </c>
    </row>
    <row r="10" spans="1:2" ht="12.75">
      <c r="A10" s="278" t="s">
        <v>438</v>
      </c>
      <c r="B10" s="278" t="s">
        <v>424</v>
      </c>
    </row>
    <row r="11" spans="1:2" ht="12.75">
      <c r="A11" s="278" t="s">
        <v>439</v>
      </c>
      <c r="B11" s="278" t="s">
        <v>425</v>
      </c>
    </row>
    <row r="12" spans="1:2" ht="12.75">
      <c r="A12" s="278"/>
      <c r="B12" s="278"/>
    </row>
    <row r="13" spans="1:2" ht="15.75">
      <c r="A13" s="83" t="str">
        <f>+CONCATENATE(LEFT(A6,4),". évi előirányzat módosítások BEVÉTELEK")</f>
        <v>2017. évi előirányzat módosítások BEVÉTELEK</v>
      </c>
      <c r="B13" s="282"/>
    </row>
    <row r="14" spans="1:2" ht="12.75">
      <c r="A14" s="278"/>
      <c r="B14" s="278"/>
    </row>
    <row r="15" spans="1:2" s="71" customFormat="1" ht="12.75">
      <c r="A15" s="278" t="s">
        <v>441</v>
      </c>
      <c r="B15" s="278" t="s">
        <v>419</v>
      </c>
    </row>
    <row r="16" spans="1:2" ht="12.75">
      <c r="A16" s="278" t="s">
        <v>442</v>
      </c>
      <c r="B16" s="278" t="s">
        <v>426</v>
      </c>
    </row>
    <row r="17" spans="1:2" ht="12.75">
      <c r="A17" s="278" t="s">
        <v>443</v>
      </c>
      <c r="B17" s="278" t="s">
        <v>427</v>
      </c>
    </row>
    <row r="18" spans="1:2" ht="12.75">
      <c r="A18" s="278"/>
      <c r="B18" s="278"/>
    </row>
    <row r="19" spans="1:2" ht="14.25">
      <c r="A19" s="285" t="str">
        <f>+CONCATENATE(LEFT(A6,4),". módosítás utáni módosított előrirányzatok BEVÉTELEK")</f>
        <v>2017. módosítás utáni módosított előrirányzatok BEVÉTELEK</v>
      </c>
      <c r="B19" s="282"/>
    </row>
    <row r="20" spans="1:2" ht="12.75">
      <c r="A20" s="278"/>
      <c r="B20" s="278"/>
    </row>
    <row r="21" spans="1:2" ht="12.75">
      <c r="A21" s="278" t="s">
        <v>444</v>
      </c>
      <c r="B21" s="278" t="s">
        <v>420</v>
      </c>
    </row>
    <row r="22" spans="1:2" ht="12.75">
      <c r="A22" s="278" t="s">
        <v>445</v>
      </c>
      <c r="B22" s="278" t="s">
        <v>428</v>
      </c>
    </row>
    <row r="23" spans="1:2" ht="12.75">
      <c r="A23" s="278" t="s">
        <v>446</v>
      </c>
      <c r="B23" s="278" t="s">
        <v>429</v>
      </c>
    </row>
    <row r="24" spans="1:2" ht="12.75">
      <c r="A24" s="278"/>
      <c r="B24" s="278"/>
    </row>
    <row r="25" spans="1:2" ht="15.75">
      <c r="A25" s="83" t="str">
        <f>+CONCATENATE(LEFT(A6,4),". évi eredeti előirányzat KIADÁSOK")</f>
        <v>2017. évi eredeti előirányzat KIADÁSOK</v>
      </c>
      <c r="B25" s="282"/>
    </row>
    <row r="26" spans="1:2" ht="12.75">
      <c r="A26" s="278"/>
      <c r="B26" s="278"/>
    </row>
    <row r="27" spans="1:2" ht="12.75">
      <c r="A27" s="278" t="s">
        <v>447</v>
      </c>
      <c r="B27" s="278" t="s">
        <v>421</v>
      </c>
    </row>
    <row r="28" spans="1:2" ht="12.75">
      <c r="A28" s="278" t="s">
        <v>448</v>
      </c>
      <c r="B28" s="278" t="s">
        <v>430</v>
      </c>
    </row>
    <row r="29" spans="1:2" ht="12.75">
      <c r="A29" s="278" t="s">
        <v>449</v>
      </c>
      <c r="B29" s="278" t="s">
        <v>431</v>
      </c>
    </row>
    <row r="30" spans="1:2" ht="12.75">
      <c r="A30" s="278"/>
      <c r="B30" s="278"/>
    </row>
    <row r="31" spans="1:2" ht="15.75">
      <c r="A31" s="83" t="str">
        <f>+CONCATENATE(LEFT(A6,4),". évi előirányzat módosítások KIADÁSOK")</f>
        <v>2017. évi előirányzat módosítások KIADÁSOK</v>
      </c>
      <c r="B31" s="282"/>
    </row>
    <row r="32" spans="1:2" ht="12.75">
      <c r="A32" s="278"/>
      <c r="B32" s="278"/>
    </row>
    <row r="33" spans="1:2" ht="12.75">
      <c r="A33" s="278" t="s">
        <v>450</v>
      </c>
      <c r="B33" s="278" t="s">
        <v>422</v>
      </c>
    </row>
    <row r="34" spans="1:2" ht="12.75">
      <c r="A34" s="278" t="s">
        <v>451</v>
      </c>
      <c r="B34" s="278" t="s">
        <v>432</v>
      </c>
    </row>
    <row r="35" spans="1:2" ht="12.75">
      <c r="A35" s="278" t="s">
        <v>452</v>
      </c>
      <c r="B35" s="278" t="s">
        <v>433</v>
      </c>
    </row>
    <row r="36" spans="1:2" ht="12.75">
      <c r="A36" s="278"/>
      <c r="B36" s="278"/>
    </row>
    <row r="37" spans="1:2" ht="15.75">
      <c r="A37" s="284" t="str">
        <f>+CONCATENATE(LEFT(A6,4),". módosítás utáni módosított előirányzatok KIADÁSOK")</f>
        <v>2017. módosítás utáni módosított előirányzatok KIADÁSOK</v>
      </c>
      <c r="B37" s="282"/>
    </row>
    <row r="38" spans="1:2" ht="12.75">
      <c r="A38" s="278"/>
      <c r="B38" s="278"/>
    </row>
    <row r="39" spans="1:2" ht="12.75">
      <c r="A39" s="278" t="s">
        <v>453</v>
      </c>
      <c r="B39" s="278" t="s">
        <v>423</v>
      </c>
    </row>
    <row r="40" spans="1:2" ht="12.75">
      <c r="A40" s="278" t="s">
        <v>454</v>
      </c>
      <c r="B40" s="278" t="s">
        <v>434</v>
      </c>
    </row>
    <row r="41" spans="1:2" ht="12.75">
      <c r="A41" s="278" t="s">
        <v>455</v>
      </c>
      <c r="B41" s="278" t="s">
        <v>435</v>
      </c>
    </row>
  </sheetData>
  <sheetProtection selectLockedCells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G10" sqref="G10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365" t="s">
        <v>1</v>
      </c>
      <c r="B1" s="365"/>
      <c r="C1" s="365"/>
      <c r="D1" s="365"/>
      <c r="E1" s="365"/>
      <c r="F1" s="365"/>
      <c r="G1" s="365"/>
    </row>
    <row r="2" spans="1:7" ht="23.25" customHeight="1" thickBot="1">
      <c r="A2" s="72"/>
      <c r="B2" s="36"/>
      <c r="C2" s="36"/>
      <c r="D2" s="36"/>
      <c r="E2" s="36"/>
      <c r="F2" s="36"/>
      <c r="G2" s="31" t="str">
        <f>'3.sz.mell.'!G2</f>
        <v>Forintban!</v>
      </c>
    </row>
    <row r="3" spans="1:7" s="29" customFormat="1" ht="48.75" customHeight="1" thickBot="1">
      <c r="A3" s="73" t="s">
        <v>50</v>
      </c>
      <c r="B3" s="74" t="s">
        <v>48</v>
      </c>
      <c r="C3" s="74" t="s">
        <v>49</v>
      </c>
      <c r="D3" s="74" t="str">
        <f>+'3.sz.mell.'!D3</f>
        <v>Felhasználás   2016. XII. 31-ig</v>
      </c>
      <c r="E3" s="74" t="str">
        <f>+CONCATENATE(LEFT(ÖSSZEFÜGGÉSEK!A6,4),". évi",CHAR(10),"eredeti előirányzat")</f>
        <v>2017. évi
eredeti előirányzat</v>
      </c>
      <c r="F3" s="74" t="str">
        <f>+CONCATENATE("Módosítás",CHAR(10),LEFT(ÖSSZEFÜGGÉSEK!A6,4),".
")</f>
        <v>Módosítás
2017.
</v>
      </c>
      <c r="G3" s="32" t="str">
        <f>+CONCATENATE("Módosítás utáni",CHAR(10),LEFT(ÖSSZEFÜGGÉSEK!A6,4),"")</f>
        <v>Módosítás utáni
2017</v>
      </c>
    </row>
    <row r="4" spans="1:7" s="36" customFormat="1" ht="15" customHeight="1" thickBot="1">
      <c r="A4" s="33" t="s">
        <v>378</v>
      </c>
      <c r="B4" s="34" t="s">
        <v>379</v>
      </c>
      <c r="C4" s="34" t="s">
        <v>380</v>
      </c>
      <c r="D4" s="34" t="s">
        <v>382</v>
      </c>
      <c r="E4" s="34" t="s">
        <v>381</v>
      </c>
      <c r="F4" s="34" t="s">
        <v>383</v>
      </c>
      <c r="G4" s="35" t="s">
        <v>384</v>
      </c>
    </row>
    <row r="5" spans="1:7" ht="15.75" customHeight="1">
      <c r="A5" s="43" t="s">
        <v>502</v>
      </c>
      <c r="B5" s="44">
        <v>49882045</v>
      </c>
      <c r="C5" s="231" t="s">
        <v>500</v>
      </c>
      <c r="D5" s="44"/>
      <c r="E5" s="44">
        <v>49882045</v>
      </c>
      <c r="F5" s="44">
        <v>49882045</v>
      </c>
      <c r="G5" s="45">
        <v>49882045</v>
      </c>
    </row>
    <row r="6" spans="1:7" ht="15.75" customHeight="1">
      <c r="A6" s="43" t="s">
        <v>503</v>
      </c>
      <c r="B6" s="44">
        <v>188946740</v>
      </c>
      <c r="C6" s="231" t="s">
        <v>500</v>
      </c>
      <c r="D6" s="44"/>
      <c r="E6" s="44">
        <v>188946740</v>
      </c>
      <c r="F6" s="44">
        <v>138172955</v>
      </c>
      <c r="G6" s="45">
        <v>93172955</v>
      </c>
    </row>
    <row r="7" spans="1:7" ht="15.75" customHeight="1">
      <c r="A7" s="43" t="s">
        <v>506</v>
      </c>
      <c r="B7" s="44">
        <v>50000000</v>
      </c>
      <c r="C7" s="231" t="s">
        <v>501</v>
      </c>
      <c r="D7" s="44"/>
      <c r="E7" s="44"/>
      <c r="F7" s="44"/>
      <c r="G7" s="45">
        <v>50000000</v>
      </c>
    </row>
    <row r="8" spans="1:7" ht="15.75" customHeight="1">
      <c r="A8" s="43"/>
      <c r="B8" s="44"/>
      <c r="C8" s="231"/>
      <c r="D8" s="44"/>
      <c r="E8" s="44"/>
      <c r="F8" s="44"/>
      <c r="G8" s="45">
        <f aca="true" t="shared" si="0" ref="G8:G23">E8+F8</f>
        <v>0</v>
      </c>
    </row>
    <row r="9" spans="1:7" ht="15.75" customHeight="1">
      <c r="A9" s="43"/>
      <c r="B9" s="44"/>
      <c r="C9" s="231"/>
      <c r="D9" s="44"/>
      <c r="E9" s="44"/>
      <c r="F9" s="44"/>
      <c r="G9" s="45">
        <f t="shared" si="0"/>
        <v>0</v>
      </c>
    </row>
    <row r="10" spans="1:7" ht="15.75" customHeight="1">
      <c r="A10" s="43"/>
      <c r="B10" s="44"/>
      <c r="C10" s="231"/>
      <c r="D10" s="44"/>
      <c r="E10" s="44"/>
      <c r="F10" s="44"/>
      <c r="G10" s="45">
        <f t="shared" si="0"/>
        <v>0</v>
      </c>
    </row>
    <row r="11" spans="1:7" ht="15.75" customHeight="1">
      <c r="A11" s="43"/>
      <c r="B11" s="44"/>
      <c r="C11" s="231"/>
      <c r="D11" s="44"/>
      <c r="E11" s="44"/>
      <c r="F11" s="44"/>
      <c r="G11" s="45">
        <f t="shared" si="0"/>
        <v>0</v>
      </c>
    </row>
    <row r="12" spans="1:7" ht="15.75" customHeight="1">
      <c r="A12" s="43"/>
      <c r="B12" s="44"/>
      <c r="C12" s="231"/>
      <c r="D12" s="44"/>
      <c r="E12" s="44"/>
      <c r="F12" s="44"/>
      <c r="G12" s="45">
        <f t="shared" si="0"/>
        <v>0</v>
      </c>
    </row>
    <row r="13" spans="1:7" ht="15.75" customHeight="1">
      <c r="A13" s="43"/>
      <c r="B13" s="44"/>
      <c r="C13" s="231"/>
      <c r="D13" s="44"/>
      <c r="E13" s="44"/>
      <c r="F13" s="44"/>
      <c r="G13" s="45">
        <f t="shared" si="0"/>
        <v>0</v>
      </c>
    </row>
    <row r="14" spans="1:7" ht="15.75" customHeight="1">
      <c r="A14" s="43"/>
      <c r="B14" s="44"/>
      <c r="C14" s="231"/>
      <c r="D14" s="44"/>
      <c r="E14" s="44"/>
      <c r="F14" s="44"/>
      <c r="G14" s="45">
        <f t="shared" si="0"/>
        <v>0</v>
      </c>
    </row>
    <row r="15" spans="1:7" ht="15.75" customHeight="1">
      <c r="A15" s="43"/>
      <c r="B15" s="44"/>
      <c r="C15" s="231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31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31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31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31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31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31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31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32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46</v>
      </c>
      <c r="B24" s="76">
        <f>SUM(B5:B23)</f>
        <v>288828785</v>
      </c>
      <c r="C24" s="59"/>
      <c r="D24" s="76">
        <f>SUM(D5:D23)</f>
        <v>0</v>
      </c>
      <c r="E24" s="76"/>
      <c r="F24" s="76">
        <f>SUM(F5:F23)</f>
        <v>188055000</v>
      </c>
      <c r="G24" s="49">
        <f>SUM(G5:G23)</f>
        <v>193055000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100" workbookViewId="0" topLeftCell="A1">
      <selection activeCell="B20" sqref="B20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6" t="s">
        <v>471</v>
      </c>
    </row>
    <row r="2" spans="1:5" s="53" customFormat="1" ht="21" customHeight="1" thickBot="1">
      <c r="A2" s="287" t="s">
        <v>44</v>
      </c>
      <c r="B2" s="369" t="s">
        <v>124</v>
      </c>
      <c r="C2" s="369"/>
      <c r="D2" s="369"/>
      <c r="E2" s="288" t="s">
        <v>38</v>
      </c>
    </row>
    <row r="3" spans="1:5" s="53" customFormat="1" ht="24.75" thickBot="1">
      <c r="A3" s="287" t="s">
        <v>121</v>
      </c>
      <c r="B3" s="369" t="s">
        <v>294</v>
      </c>
      <c r="C3" s="369"/>
      <c r="D3" s="369"/>
      <c r="E3" s="289" t="s">
        <v>38</v>
      </c>
    </row>
    <row r="4" spans="1:5" s="54" customFormat="1" ht="15.75" customHeight="1" thickBot="1">
      <c r="A4" s="87"/>
      <c r="B4" s="87"/>
      <c r="C4" s="88"/>
      <c r="E4" s="338" t="str">
        <f>'4.sz.mell.'!G2</f>
        <v>Forintban!</v>
      </c>
    </row>
    <row r="5" spans="1:5" ht="36.75" thickBot="1">
      <c r="A5" s="174" t="s">
        <v>122</v>
      </c>
      <c r="B5" s="89" t="s">
        <v>483</v>
      </c>
      <c r="C5" s="328" t="s">
        <v>412</v>
      </c>
      <c r="D5" s="328" t="s">
        <v>511</v>
      </c>
      <c r="E5" s="329" t="str">
        <f>+CONCATENATE(LEFT(ÖSSZEFÜGGÉSEK!A7,4),"",CHAR(10),"Módosítás utáni")</f>
        <v>
Módosítás utáni</v>
      </c>
    </row>
    <row r="6" spans="1:5" s="50" customFormat="1" ht="12.75" customHeight="1" thickBot="1">
      <c r="A6" s="78" t="s">
        <v>378</v>
      </c>
      <c r="B6" s="79" t="s">
        <v>379</v>
      </c>
      <c r="C6" s="79" t="s">
        <v>380</v>
      </c>
      <c r="D6" s="290" t="s">
        <v>382</v>
      </c>
      <c r="E6" s="339" t="s">
        <v>381</v>
      </c>
    </row>
    <row r="7" spans="1:5" s="50" customFormat="1" ht="15.75" customHeight="1" thickBot="1">
      <c r="A7" s="366" t="s">
        <v>39</v>
      </c>
      <c r="B7" s="367"/>
      <c r="C7" s="367"/>
      <c r="D7" s="367"/>
      <c r="E7" s="368"/>
    </row>
    <row r="8" spans="1:5" s="50" customFormat="1" ht="12" customHeight="1" thickBot="1">
      <c r="A8" s="25" t="s">
        <v>7</v>
      </c>
      <c r="B8" s="19" t="s">
        <v>145</v>
      </c>
      <c r="C8" s="167">
        <f>+C9+C10+C11+C12+C13+C14</f>
        <v>310766332</v>
      </c>
      <c r="D8" s="255">
        <f>+D9+D10+D11+D12+D13+D14</f>
        <v>15828097</v>
      </c>
      <c r="E8" s="103">
        <f>+E9+E10+E11+E12+E13+E14</f>
        <v>351424599</v>
      </c>
    </row>
    <row r="9" spans="1:5" s="55" customFormat="1" ht="12" customHeight="1">
      <c r="A9" s="198" t="s">
        <v>63</v>
      </c>
      <c r="B9" s="181" t="s">
        <v>146</v>
      </c>
      <c r="C9" s="169">
        <v>87307433</v>
      </c>
      <c r="D9" s="256">
        <v>1000000</v>
      </c>
      <c r="E9" s="211">
        <v>88307433</v>
      </c>
    </row>
    <row r="10" spans="1:5" s="56" customFormat="1" ht="12" customHeight="1">
      <c r="A10" s="199" t="s">
        <v>64</v>
      </c>
      <c r="B10" s="182" t="s">
        <v>147</v>
      </c>
      <c r="C10" s="168">
        <v>83502900</v>
      </c>
      <c r="D10" s="257">
        <v>4685592</v>
      </c>
      <c r="E10" s="304">
        <v>88188492</v>
      </c>
    </row>
    <row r="11" spans="1:5" s="56" customFormat="1" ht="12" customHeight="1">
      <c r="A11" s="199" t="s">
        <v>65</v>
      </c>
      <c r="B11" s="182" t="s">
        <v>148</v>
      </c>
      <c r="C11" s="168">
        <v>135717479</v>
      </c>
      <c r="D11" s="257">
        <v>10033760</v>
      </c>
      <c r="E11" s="304">
        <v>145751239</v>
      </c>
    </row>
    <row r="12" spans="1:5" s="56" customFormat="1" ht="12" customHeight="1">
      <c r="A12" s="199" t="s">
        <v>66</v>
      </c>
      <c r="B12" s="182" t="s">
        <v>149</v>
      </c>
      <c r="C12" s="168">
        <v>4238520</v>
      </c>
      <c r="D12" s="257">
        <v>108745</v>
      </c>
      <c r="E12" s="304">
        <v>4347265</v>
      </c>
    </row>
    <row r="13" spans="1:5" s="56" customFormat="1" ht="12" customHeight="1">
      <c r="A13" s="199" t="s">
        <v>83</v>
      </c>
      <c r="B13" s="182" t="s">
        <v>386</v>
      </c>
      <c r="C13" s="168"/>
      <c r="D13" s="257"/>
      <c r="E13" s="304">
        <v>24830170</v>
      </c>
    </row>
    <row r="14" spans="1:5" s="55" customFormat="1" ht="12" customHeight="1" thickBot="1">
      <c r="A14" s="200" t="s">
        <v>67</v>
      </c>
      <c r="B14" s="183" t="s">
        <v>324</v>
      </c>
      <c r="C14" s="168"/>
      <c r="D14" s="257"/>
      <c r="E14" s="304">
        <f>C14+D14</f>
        <v>0</v>
      </c>
    </row>
    <row r="15" spans="1:5" s="55" customFormat="1" ht="12" customHeight="1" thickBot="1">
      <c r="A15" s="25" t="s">
        <v>8</v>
      </c>
      <c r="B15" s="104" t="s">
        <v>150</v>
      </c>
      <c r="C15" s="167">
        <f>+C16+C17+C18+C19+C20</f>
        <v>437665000</v>
      </c>
      <c r="D15" s="255">
        <f>+D16+D17+D18+D19+D20</f>
        <v>-87830021</v>
      </c>
      <c r="E15" s="103">
        <f>+E16+E17+E18+E19+E20</f>
        <v>349834979</v>
      </c>
    </row>
    <row r="16" spans="1:5" s="55" customFormat="1" ht="12" customHeight="1">
      <c r="A16" s="198" t="s">
        <v>69</v>
      </c>
      <c r="B16" s="181" t="s">
        <v>151</v>
      </c>
      <c r="C16" s="169"/>
      <c r="D16" s="256"/>
      <c r="E16" s="211">
        <f aca="true" t="shared" si="0" ref="E16:E21">C16+D16</f>
        <v>0</v>
      </c>
    </row>
    <row r="17" spans="1:5" s="55" customFormat="1" ht="12" customHeight="1">
      <c r="A17" s="199" t="s">
        <v>70</v>
      </c>
      <c r="B17" s="182" t="s">
        <v>152</v>
      </c>
      <c r="C17" s="168"/>
      <c r="D17" s="257"/>
      <c r="E17" s="304">
        <f t="shared" si="0"/>
        <v>0</v>
      </c>
    </row>
    <row r="18" spans="1:5" s="55" customFormat="1" ht="12" customHeight="1">
      <c r="A18" s="199" t="s">
        <v>71</v>
      </c>
      <c r="B18" s="182" t="s">
        <v>316</v>
      </c>
      <c r="C18" s="168"/>
      <c r="D18" s="257"/>
      <c r="E18" s="304">
        <f t="shared" si="0"/>
        <v>0</v>
      </c>
    </row>
    <row r="19" spans="1:5" s="55" customFormat="1" ht="12" customHeight="1">
      <c r="A19" s="199" t="s">
        <v>72</v>
      </c>
      <c r="B19" s="182" t="s">
        <v>317</v>
      </c>
      <c r="C19" s="168"/>
      <c r="D19" s="257"/>
      <c r="E19" s="304">
        <f t="shared" si="0"/>
        <v>0</v>
      </c>
    </row>
    <row r="20" spans="1:5" s="55" customFormat="1" ht="12" customHeight="1">
      <c r="A20" s="199" t="s">
        <v>73</v>
      </c>
      <c r="B20" s="182" t="s">
        <v>153</v>
      </c>
      <c r="C20" s="168">
        <v>437665000</v>
      </c>
      <c r="D20" s="257">
        <v>-87830021</v>
      </c>
      <c r="E20" s="304">
        <v>349834979</v>
      </c>
    </row>
    <row r="21" spans="1:5" s="56" customFormat="1" ht="12" customHeight="1" thickBot="1">
      <c r="A21" s="200" t="s">
        <v>79</v>
      </c>
      <c r="B21" s="183" t="s">
        <v>154</v>
      </c>
      <c r="C21" s="170"/>
      <c r="D21" s="258"/>
      <c r="E21" s="305">
        <f t="shared" si="0"/>
        <v>0</v>
      </c>
    </row>
    <row r="22" spans="1:5" s="56" customFormat="1" ht="12" customHeight="1" thickBot="1">
      <c r="A22" s="25" t="s">
        <v>9</v>
      </c>
      <c r="B22" s="19" t="s">
        <v>155</v>
      </c>
      <c r="C22" s="167">
        <f>+C23+C24+C25+C26+C27</f>
        <v>787393000</v>
      </c>
      <c r="D22" s="255">
        <f>+D23+D24+D25+D26+D27</f>
        <v>50000000</v>
      </c>
      <c r="E22" s="103">
        <f>+E23+E24+E25+E26+E27</f>
        <v>837393000</v>
      </c>
    </row>
    <row r="23" spans="1:5" s="56" customFormat="1" ht="12" customHeight="1">
      <c r="A23" s="198" t="s">
        <v>52</v>
      </c>
      <c r="B23" s="181" t="s">
        <v>156</v>
      </c>
      <c r="C23" s="169"/>
      <c r="D23" s="256">
        <v>50000000</v>
      </c>
      <c r="E23" s="211">
        <f aca="true" t="shared" si="1" ref="E23:E64">C23+D23</f>
        <v>50000000</v>
      </c>
    </row>
    <row r="24" spans="1:5" s="55" customFormat="1" ht="12" customHeight="1">
      <c r="A24" s="199" t="s">
        <v>53</v>
      </c>
      <c r="B24" s="182" t="s">
        <v>157</v>
      </c>
      <c r="C24" s="168"/>
      <c r="D24" s="257"/>
      <c r="E24" s="304">
        <f t="shared" si="1"/>
        <v>0</v>
      </c>
    </row>
    <row r="25" spans="1:5" s="56" customFormat="1" ht="12" customHeight="1">
      <c r="A25" s="199" t="s">
        <v>54</v>
      </c>
      <c r="B25" s="182" t="s">
        <v>318</v>
      </c>
      <c r="C25" s="168"/>
      <c r="D25" s="257"/>
      <c r="E25" s="304">
        <f t="shared" si="1"/>
        <v>0</v>
      </c>
    </row>
    <row r="26" spans="1:5" s="56" customFormat="1" ht="12" customHeight="1">
      <c r="A26" s="199" t="s">
        <v>55</v>
      </c>
      <c r="B26" s="182" t="s">
        <v>319</v>
      </c>
      <c r="C26" s="168"/>
      <c r="D26" s="257"/>
      <c r="E26" s="304">
        <f t="shared" si="1"/>
        <v>0</v>
      </c>
    </row>
    <row r="27" spans="1:5" s="56" customFormat="1" ht="12" customHeight="1">
      <c r="A27" s="199" t="s">
        <v>96</v>
      </c>
      <c r="B27" s="182" t="s">
        <v>158</v>
      </c>
      <c r="C27" s="168">
        <v>787393000</v>
      </c>
      <c r="D27" s="257"/>
      <c r="E27" s="304">
        <v>787393000</v>
      </c>
    </row>
    <row r="28" spans="1:5" s="56" customFormat="1" ht="12" customHeight="1" thickBot="1">
      <c r="A28" s="200" t="s">
        <v>97</v>
      </c>
      <c r="B28" s="183" t="s">
        <v>159</v>
      </c>
      <c r="C28" s="170"/>
      <c r="D28" s="258"/>
      <c r="E28" s="305">
        <f t="shared" si="1"/>
        <v>0</v>
      </c>
    </row>
    <row r="29" spans="1:5" s="56" customFormat="1" ht="12" customHeight="1" thickBot="1">
      <c r="A29" s="25" t="s">
        <v>98</v>
      </c>
      <c r="B29" s="19" t="s">
        <v>467</v>
      </c>
      <c r="C29" s="173">
        <f>+C30+C31+C32+C33+C34+C35+C36</f>
        <v>158900000</v>
      </c>
      <c r="D29" s="173">
        <f>+D30+D31+D32+D33+D34+D35+D36</f>
        <v>0</v>
      </c>
      <c r="E29" s="210">
        <f>+E30+E31+E32+E33+E34+E35+E36</f>
        <v>158900000</v>
      </c>
    </row>
    <row r="30" spans="1:5" s="56" customFormat="1" ht="12" customHeight="1">
      <c r="A30" s="198" t="s">
        <v>160</v>
      </c>
      <c r="B30" s="181" t="s">
        <v>460</v>
      </c>
      <c r="C30" s="169">
        <v>18000000</v>
      </c>
      <c r="D30" s="169"/>
      <c r="E30" s="211">
        <v>18000000</v>
      </c>
    </row>
    <row r="31" spans="1:5" s="56" customFormat="1" ht="12" customHeight="1">
      <c r="A31" s="199" t="s">
        <v>161</v>
      </c>
      <c r="B31" s="182" t="s">
        <v>461</v>
      </c>
      <c r="C31" s="168">
        <v>2000000</v>
      </c>
      <c r="D31" s="168"/>
      <c r="E31" s="304">
        <v>2000000</v>
      </c>
    </row>
    <row r="32" spans="1:5" s="56" customFormat="1" ht="12" customHeight="1">
      <c r="A32" s="199" t="s">
        <v>162</v>
      </c>
      <c r="B32" s="182" t="s">
        <v>462</v>
      </c>
      <c r="C32" s="168">
        <v>130000000</v>
      </c>
      <c r="D32" s="168"/>
      <c r="E32" s="304">
        <v>130000000</v>
      </c>
    </row>
    <row r="33" spans="1:5" s="56" customFormat="1" ht="12" customHeight="1">
      <c r="A33" s="199" t="s">
        <v>163</v>
      </c>
      <c r="B33" s="182" t="s">
        <v>463</v>
      </c>
      <c r="C33" s="168">
        <v>1600000</v>
      </c>
      <c r="D33" s="168"/>
      <c r="E33" s="304">
        <v>1600000</v>
      </c>
    </row>
    <row r="34" spans="1:5" s="56" customFormat="1" ht="12" customHeight="1">
      <c r="A34" s="199" t="s">
        <v>464</v>
      </c>
      <c r="B34" s="182" t="s">
        <v>164</v>
      </c>
      <c r="C34" s="168">
        <v>6300000</v>
      </c>
      <c r="D34" s="168"/>
      <c r="E34" s="304">
        <v>6300000</v>
      </c>
    </row>
    <row r="35" spans="1:5" s="56" customFormat="1" ht="12" customHeight="1">
      <c r="A35" s="199" t="s">
        <v>465</v>
      </c>
      <c r="B35" s="182" t="s">
        <v>165</v>
      </c>
      <c r="C35" s="168"/>
      <c r="D35" s="168">
        <v>0</v>
      </c>
      <c r="E35" s="304">
        <f t="shared" si="1"/>
        <v>0</v>
      </c>
    </row>
    <row r="36" spans="1:5" s="56" customFormat="1" ht="12" customHeight="1" thickBot="1">
      <c r="A36" s="200" t="s">
        <v>466</v>
      </c>
      <c r="B36" s="183" t="s">
        <v>166</v>
      </c>
      <c r="C36" s="170">
        <v>1000000</v>
      </c>
      <c r="D36" s="170"/>
      <c r="E36" s="305">
        <v>1000000</v>
      </c>
    </row>
    <row r="37" spans="1:5" s="56" customFormat="1" ht="12" customHeight="1" thickBot="1">
      <c r="A37" s="25" t="s">
        <v>11</v>
      </c>
      <c r="B37" s="19" t="s">
        <v>325</v>
      </c>
      <c r="C37" s="167">
        <f>SUM(C38:C48)</f>
        <v>11359668</v>
      </c>
      <c r="D37" s="255">
        <f>SUM(D38:D48)</f>
        <v>9418020</v>
      </c>
      <c r="E37" s="103">
        <f>SUM(E38:E48)</f>
        <v>20707668</v>
      </c>
    </row>
    <row r="38" spans="1:5" s="56" customFormat="1" ht="12" customHeight="1">
      <c r="A38" s="198" t="s">
        <v>56</v>
      </c>
      <c r="B38" s="181" t="s">
        <v>169</v>
      </c>
      <c r="C38" s="169"/>
      <c r="D38" s="256">
        <v>3800000</v>
      </c>
      <c r="E38" s="211">
        <v>3800000</v>
      </c>
    </row>
    <row r="39" spans="1:5" s="56" customFormat="1" ht="12" customHeight="1">
      <c r="A39" s="199" t="s">
        <v>57</v>
      </c>
      <c r="B39" s="182" t="s">
        <v>170</v>
      </c>
      <c r="C39" s="168">
        <v>1500000</v>
      </c>
      <c r="D39" s="257">
        <v>2500000</v>
      </c>
      <c r="E39" s="304">
        <v>4000000</v>
      </c>
    </row>
    <row r="40" spans="1:5" s="56" customFormat="1" ht="12" customHeight="1">
      <c r="A40" s="199" t="s">
        <v>58</v>
      </c>
      <c r="B40" s="182" t="s">
        <v>171</v>
      </c>
      <c r="C40" s="168"/>
      <c r="D40" s="257">
        <v>210000</v>
      </c>
      <c r="E40" s="304">
        <f t="shared" si="1"/>
        <v>210000</v>
      </c>
    </row>
    <row r="41" spans="1:5" s="56" customFormat="1" ht="12" customHeight="1">
      <c r="A41" s="199" t="s">
        <v>100</v>
      </c>
      <c r="B41" s="182" t="s">
        <v>172</v>
      </c>
      <c r="C41" s="168">
        <v>5522668</v>
      </c>
      <c r="D41" s="257"/>
      <c r="E41" s="304">
        <v>5522668</v>
      </c>
    </row>
    <row r="42" spans="1:5" s="56" customFormat="1" ht="12" customHeight="1">
      <c r="A42" s="199" t="s">
        <v>101</v>
      </c>
      <c r="B42" s="182" t="s">
        <v>173</v>
      </c>
      <c r="C42" s="168">
        <v>2000000</v>
      </c>
      <c r="D42" s="257"/>
      <c r="E42" s="304">
        <v>2000000</v>
      </c>
    </row>
    <row r="43" spans="1:5" s="56" customFormat="1" ht="12" customHeight="1">
      <c r="A43" s="199" t="s">
        <v>102</v>
      </c>
      <c r="B43" s="182" t="s">
        <v>174</v>
      </c>
      <c r="C43" s="168">
        <v>2257000</v>
      </c>
      <c r="D43" s="257">
        <v>2204000</v>
      </c>
      <c r="E43" s="304">
        <v>4461000</v>
      </c>
    </row>
    <row r="44" spans="1:5" s="56" customFormat="1" ht="12" customHeight="1">
      <c r="A44" s="199" t="s">
        <v>103</v>
      </c>
      <c r="B44" s="182" t="s">
        <v>175</v>
      </c>
      <c r="C44" s="168"/>
      <c r="D44" s="257">
        <v>0</v>
      </c>
      <c r="E44" s="304">
        <f t="shared" si="1"/>
        <v>0</v>
      </c>
    </row>
    <row r="45" spans="1:5" s="56" customFormat="1" ht="12" customHeight="1">
      <c r="A45" s="199" t="s">
        <v>104</v>
      </c>
      <c r="B45" s="182" t="s">
        <v>176</v>
      </c>
      <c r="C45" s="168">
        <v>80</v>
      </c>
      <c r="D45" s="257">
        <v>20</v>
      </c>
      <c r="E45" s="304">
        <v>10000</v>
      </c>
    </row>
    <row r="46" spans="1:5" s="56" customFormat="1" ht="12" customHeight="1">
      <c r="A46" s="199" t="s">
        <v>167</v>
      </c>
      <c r="B46" s="182" t="s">
        <v>177</v>
      </c>
      <c r="C46" s="171"/>
      <c r="D46" s="291">
        <v>0</v>
      </c>
      <c r="E46" s="306">
        <f t="shared" si="1"/>
        <v>0</v>
      </c>
    </row>
    <row r="47" spans="1:5" s="56" customFormat="1" ht="12" customHeight="1">
      <c r="A47" s="200" t="s">
        <v>168</v>
      </c>
      <c r="B47" s="183" t="s">
        <v>327</v>
      </c>
      <c r="C47" s="172"/>
      <c r="D47" s="292">
        <v>704000</v>
      </c>
      <c r="E47" s="307">
        <f t="shared" si="1"/>
        <v>704000</v>
      </c>
    </row>
    <row r="48" spans="1:5" s="56" customFormat="1" ht="12" customHeight="1" thickBot="1">
      <c r="A48" s="200" t="s">
        <v>326</v>
      </c>
      <c r="B48" s="183" t="s">
        <v>178</v>
      </c>
      <c r="C48" s="172">
        <v>79920</v>
      </c>
      <c r="D48" s="292"/>
      <c r="E48" s="307"/>
    </row>
    <row r="49" spans="1:5" s="56" customFormat="1" ht="12" customHeight="1" thickBot="1">
      <c r="A49" s="25" t="s">
        <v>12</v>
      </c>
      <c r="B49" s="19" t="s">
        <v>179</v>
      </c>
      <c r="C49" s="167">
        <f>SUM(C50:C54)</f>
        <v>0</v>
      </c>
      <c r="D49" s="255">
        <f>SUM(D50:D54)</f>
        <v>16710500</v>
      </c>
      <c r="E49" s="103">
        <f>SUM(E50:E54)</f>
        <v>16710500</v>
      </c>
    </row>
    <row r="50" spans="1:5" s="56" customFormat="1" ht="12" customHeight="1">
      <c r="A50" s="198" t="s">
        <v>59</v>
      </c>
      <c r="B50" s="181" t="s">
        <v>183</v>
      </c>
      <c r="C50" s="223"/>
      <c r="D50" s="293"/>
      <c r="E50" s="308">
        <f t="shared" si="1"/>
        <v>0</v>
      </c>
    </row>
    <row r="51" spans="1:5" s="56" customFormat="1" ht="12" customHeight="1">
      <c r="A51" s="199" t="s">
        <v>60</v>
      </c>
      <c r="B51" s="182" t="s">
        <v>184</v>
      </c>
      <c r="C51" s="171"/>
      <c r="D51" s="291">
        <v>16710500</v>
      </c>
      <c r="E51" s="306">
        <v>16710500</v>
      </c>
    </row>
    <row r="52" spans="1:5" s="56" customFormat="1" ht="12" customHeight="1">
      <c r="A52" s="199" t="s">
        <v>180</v>
      </c>
      <c r="B52" s="182" t="s">
        <v>185</v>
      </c>
      <c r="C52" s="171"/>
      <c r="D52" s="291"/>
      <c r="E52" s="347">
        <f t="shared" si="1"/>
        <v>0</v>
      </c>
    </row>
    <row r="53" spans="1:5" s="56" customFormat="1" ht="12" customHeight="1">
      <c r="A53" s="199" t="s">
        <v>181</v>
      </c>
      <c r="B53" s="182" t="s">
        <v>186</v>
      </c>
      <c r="C53" s="171"/>
      <c r="D53" s="291"/>
      <c r="E53" s="306">
        <f t="shared" si="1"/>
        <v>0</v>
      </c>
    </row>
    <row r="54" spans="1:5" s="56" customFormat="1" ht="12" customHeight="1" thickBot="1">
      <c r="A54" s="200" t="s">
        <v>182</v>
      </c>
      <c r="B54" s="183" t="s">
        <v>187</v>
      </c>
      <c r="C54" s="172"/>
      <c r="D54" s="292"/>
      <c r="E54" s="307">
        <f t="shared" si="1"/>
        <v>0</v>
      </c>
    </row>
    <row r="55" spans="1:5" s="56" customFormat="1" ht="12" customHeight="1" thickBot="1">
      <c r="A55" s="25" t="s">
        <v>105</v>
      </c>
      <c r="B55" s="19" t="s">
        <v>188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189</v>
      </c>
      <c r="C56" s="169"/>
      <c r="D56" s="256"/>
      <c r="E56" s="211">
        <f t="shared" si="1"/>
        <v>0</v>
      </c>
    </row>
    <row r="57" spans="1:5" s="56" customFormat="1" ht="12" customHeight="1">
      <c r="A57" s="199" t="s">
        <v>62</v>
      </c>
      <c r="B57" s="182" t="s">
        <v>320</v>
      </c>
      <c r="C57" s="168"/>
      <c r="D57" s="257"/>
      <c r="E57" s="304">
        <f t="shared" si="1"/>
        <v>0</v>
      </c>
    </row>
    <row r="58" spans="1:5" s="56" customFormat="1" ht="12" customHeight="1">
      <c r="A58" s="199" t="s">
        <v>192</v>
      </c>
      <c r="B58" s="182" t="s">
        <v>190</v>
      </c>
      <c r="C58" s="168"/>
      <c r="D58" s="257"/>
      <c r="E58" s="304">
        <f t="shared" si="1"/>
        <v>0</v>
      </c>
    </row>
    <row r="59" spans="1:5" s="56" customFormat="1" ht="12" customHeight="1" thickBot="1">
      <c r="A59" s="200" t="s">
        <v>193</v>
      </c>
      <c r="B59" s="183" t="s">
        <v>191</v>
      </c>
      <c r="C59" s="170"/>
      <c r="D59" s="258"/>
      <c r="E59" s="305">
        <f t="shared" si="1"/>
        <v>0</v>
      </c>
    </row>
    <row r="60" spans="1:5" s="56" customFormat="1" ht="12" customHeight="1" thickBot="1">
      <c r="A60" s="25" t="s">
        <v>14</v>
      </c>
      <c r="B60" s="104" t="s">
        <v>194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196</v>
      </c>
      <c r="C61" s="171"/>
      <c r="D61" s="291"/>
      <c r="E61" s="306">
        <f t="shared" si="1"/>
        <v>0</v>
      </c>
    </row>
    <row r="62" spans="1:5" s="56" customFormat="1" ht="12" customHeight="1">
      <c r="A62" s="199" t="s">
        <v>107</v>
      </c>
      <c r="B62" s="182" t="s">
        <v>321</v>
      </c>
      <c r="C62" s="171"/>
      <c r="D62" s="291"/>
      <c r="E62" s="306">
        <f t="shared" si="1"/>
        <v>0</v>
      </c>
    </row>
    <row r="63" spans="1:5" s="56" customFormat="1" ht="12" customHeight="1">
      <c r="A63" s="199" t="s">
        <v>128</v>
      </c>
      <c r="B63" s="182" t="s">
        <v>197</v>
      </c>
      <c r="C63" s="171"/>
      <c r="D63" s="291"/>
      <c r="E63" s="306">
        <f t="shared" si="1"/>
        <v>0</v>
      </c>
    </row>
    <row r="64" spans="1:5" s="56" customFormat="1" ht="12" customHeight="1" thickBot="1">
      <c r="A64" s="200" t="s">
        <v>195</v>
      </c>
      <c r="B64" s="183" t="s">
        <v>198</v>
      </c>
      <c r="C64" s="171"/>
      <c r="D64" s="291"/>
      <c r="E64" s="306">
        <f t="shared" si="1"/>
        <v>0</v>
      </c>
    </row>
    <row r="65" spans="1:5" s="56" customFormat="1" ht="12" customHeight="1" thickBot="1">
      <c r="A65" s="25" t="s">
        <v>15</v>
      </c>
      <c r="B65" s="19" t="s">
        <v>199</v>
      </c>
      <c r="C65" s="173">
        <f>+C8+C15+C22+C29+C37+C49+C55+C60</f>
        <v>1706084000</v>
      </c>
      <c r="D65" s="259">
        <v>28886746</v>
      </c>
      <c r="E65" s="210">
        <f>+E8+E15+E22+E29+E37+E49+E55+E60</f>
        <v>1734970746</v>
      </c>
    </row>
    <row r="66" spans="1:5" s="56" customFormat="1" ht="12" customHeight="1" thickBot="1">
      <c r="A66" s="201" t="s">
        <v>290</v>
      </c>
      <c r="B66" s="104" t="s">
        <v>201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232</v>
      </c>
      <c r="B67" s="181" t="s">
        <v>202</v>
      </c>
      <c r="C67" s="171"/>
      <c r="D67" s="291"/>
      <c r="E67" s="306">
        <f>C67+D67</f>
        <v>0</v>
      </c>
    </row>
    <row r="68" spans="1:5" s="56" customFormat="1" ht="12" customHeight="1">
      <c r="A68" s="199" t="s">
        <v>241</v>
      </c>
      <c r="B68" s="182" t="s">
        <v>203</v>
      </c>
      <c r="C68" s="171"/>
      <c r="D68" s="291"/>
      <c r="E68" s="306">
        <f>C68+D68</f>
        <v>0</v>
      </c>
    </row>
    <row r="69" spans="1:5" s="56" customFormat="1" ht="12" customHeight="1" thickBot="1">
      <c r="A69" s="200" t="s">
        <v>242</v>
      </c>
      <c r="B69" s="184" t="s">
        <v>204</v>
      </c>
      <c r="C69" s="171"/>
      <c r="D69" s="294"/>
      <c r="E69" s="306">
        <f>C69+D69</f>
        <v>0</v>
      </c>
    </row>
    <row r="70" spans="1:5" s="56" customFormat="1" ht="12" customHeight="1" thickBot="1">
      <c r="A70" s="201" t="s">
        <v>205</v>
      </c>
      <c r="B70" s="104" t="s">
        <v>206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207</v>
      </c>
      <c r="C71" s="171"/>
      <c r="D71" s="171"/>
      <c r="E71" s="306">
        <f>C71+D71</f>
        <v>0</v>
      </c>
    </row>
    <row r="72" spans="1:5" s="56" customFormat="1" ht="12" customHeight="1">
      <c r="A72" s="199" t="s">
        <v>85</v>
      </c>
      <c r="B72" s="182" t="s">
        <v>208</v>
      </c>
      <c r="C72" s="171"/>
      <c r="D72" s="171"/>
      <c r="E72" s="306">
        <f>C72+D72</f>
        <v>0</v>
      </c>
    </row>
    <row r="73" spans="1:5" s="56" customFormat="1" ht="12" customHeight="1">
      <c r="A73" s="199" t="s">
        <v>233</v>
      </c>
      <c r="B73" s="182" t="s">
        <v>209</v>
      </c>
      <c r="C73" s="171"/>
      <c r="D73" s="171"/>
      <c r="E73" s="306">
        <f>C73+D73</f>
        <v>0</v>
      </c>
    </row>
    <row r="74" spans="1:5" s="56" customFormat="1" ht="12" customHeight="1" thickBot="1">
      <c r="A74" s="200" t="s">
        <v>234</v>
      </c>
      <c r="B74" s="183" t="s">
        <v>210</v>
      </c>
      <c r="C74" s="171"/>
      <c r="D74" s="171"/>
      <c r="E74" s="306">
        <f>C74+D74</f>
        <v>0</v>
      </c>
    </row>
    <row r="75" spans="1:5" s="56" customFormat="1" ht="12" customHeight="1" thickBot="1">
      <c r="A75" s="201" t="s">
        <v>211</v>
      </c>
      <c r="B75" s="104" t="s">
        <v>212</v>
      </c>
      <c r="C75" s="167">
        <f>SUM(C76:C77)</f>
        <v>0</v>
      </c>
      <c r="D75" s="167">
        <f>SUM(D76:D77)</f>
        <v>579046</v>
      </c>
      <c r="E75" s="103">
        <f>SUM(E76:E77)</f>
        <v>579046</v>
      </c>
    </row>
    <row r="76" spans="1:5" s="56" customFormat="1" ht="12" customHeight="1">
      <c r="A76" s="198" t="s">
        <v>235</v>
      </c>
      <c r="B76" s="181" t="s">
        <v>213</v>
      </c>
      <c r="C76" s="171"/>
      <c r="D76" s="171">
        <v>579046</v>
      </c>
      <c r="E76" s="306">
        <f>C76+D76</f>
        <v>579046</v>
      </c>
    </row>
    <row r="77" spans="1:5" s="56" customFormat="1" ht="12" customHeight="1" thickBot="1">
      <c r="A77" s="200" t="s">
        <v>236</v>
      </c>
      <c r="B77" s="183" t="s">
        <v>214</v>
      </c>
      <c r="C77" s="171"/>
      <c r="D77" s="171"/>
      <c r="E77" s="306">
        <f>C77+D77</f>
        <v>0</v>
      </c>
    </row>
    <row r="78" spans="1:5" s="55" customFormat="1" ht="12" customHeight="1" thickBot="1">
      <c r="A78" s="201" t="s">
        <v>215</v>
      </c>
      <c r="B78" s="104" t="s">
        <v>216</v>
      </c>
      <c r="C78" s="167">
        <f>SUM(C79:C81)</f>
        <v>0</v>
      </c>
      <c r="D78" s="167">
        <f>SUM(D79:D81)</f>
        <v>11258754</v>
      </c>
      <c r="E78" s="103">
        <f>SUM(E79:E81)</f>
        <v>11258754</v>
      </c>
    </row>
    <row r="79" spans="1:5" s="56" customFormat="1" ht="12" customHeight="1">
      <c r="A79" s="198" t="s">
        <v>237</v>
      </c>
      <c r="B79" s="181" t="s">
        <v>217</v>
      </c>
      <c r="C79" s="171"/>
      <c r="D79" s="171">
        <v>11258754</v>
      </c>
      <c r="E79" s="306">
        <f>C79+D79</f>
        <v>11258754</v>
      </c>
    </row>
    <row r="80" spans="1:5" s="56" customFormat="1" ht="12" customHeight="1">
      <c r="A80" s="199" t="s">
        <v>238</v>
      </c>
      <c r="B80" s="182" t="s">
        <v>218</v>
      </c>
      <c r="C80" s="171"/>
      <c r="D80" s="171"/>
      <c r="E80" s="306">
        <f>C80+D80</f>
        <v>0</v>
      </c>
    </row>
    <row r="81" spans="1:5" s="56" customFormat="1" ht="12" customHeight="1" thickBot="1">
      <c r="A81" s="200" t="s">
        <v>239</v>
      </c>
      <c r="B81" s="183" t="s">
        <v>219</v>
      </c>
      <c r="C81" s="171"/>
      <c r="D81" s="171"/>
      <c r="E81" s="306">
        <f>C81+D81</f>
        <v>0</v>
      </c>
    </row>
    <row r="82" spans="1:5" s="56" customFormat="1" ht="12" customHeight="1" thickBot="1">
      <c r="A82" s="201" t="s">
        <v>220</v>
      </c>
      <c r="B82" s="104" t="s">
        <v>240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221</v>
      </c>
      <c r="B83" s="181" t="s">
        <v>222</v>
      </c>
      <c r="C83" s="171"/>
      <c r="D83" s="171"/>
      <c r="E83" s="306">
        <f aca="true" t="shared" si="2" ref="E83:E88">C83+D83</f>
        <v>0</v>
      </c>
    </row>
    <row r="84" spans="1:5" s="56" customFormat="1" ht="12" customHeight="1">
      <c r="A84" s="203" t="s">
        <v>223</v>
      </c>
      <c r="B84" s="182" t="s">
        <v>224</v>
      </c>
      <c r="C84" s="171"/>
      <c r="D84" s="171"/>
      <c r="E84" s="306">
        <f t="shared" si="2"/>
        <v>0</v>
      </c>
    </row>
    <row r="85" spans="1:5" s="56" customFormat="1" ht="12" customHeight="1">
      <c r="A85" s="203" t="s">
        <v>225</v>
      </c>
      <c r="B85" s="182" t="s">
        <v>226</v>
      </c>
      <c r="C85" s="171"/>
      <c r="D85" s="171"/>
      <c r="E85" s="306">
        <f t="shared" si="2"/>
        <v>0</v>
      </c>
    </row>
    <row r="86" spans="1:5" s="55" customFormat="1" ht="12" customHeight="1" thickBot="1">
      <c r="A86" s="204" t="s">
        <v>227</v>
      </c>
      <c r="B86" s="183" t="s">
        <v>228</v>
      </c>
      <c r="C86" s="171"/>
      <c r="D86" s="171"/>
      <c r="E86" s="306">
        <f t="shared" si="2"/>
        <v>0</v>
      </c>
    </row>
    <row r="87" spans="1:5" s="55" customFormat="1" ht="12" customHeight="1" thickBot="1">
      <c r="A87" s="201" t="s">
        <v>229</v>
      </c>
      <c r="B87" s="104" t="s">
        <v>366</v>
      </c>
      <c r="C87" s="226"/>
      <c r="D87" s="226"/>
      <c r="E87" s="103">
        <f t="shared" si="2"/>
        <v>0</v>
      </c>
    </row>
    <row r="88" spans="1:5" s="55" customFormat="1" ht="12" customHeight="1" thickBot="1">
      <c r="A88" s="201" t="s">
        <v>387</v>
      </c>
      <c r="B88" s="104" t="s">
        <v>230</v>
      </c>
      <c r="C88" s="226"/>
      <c r="D88" s="226"/>
      <c r="E88" s="103">
        <f t="shared" si="2"/>
        <v>0</v>
      </c>
    </row>
    <row r="89" spans="1:5" s="55" customFormat="1" ht="12" customHeight="1" thickBot="1">
      <c r="A89" s="201" t="s">
        <v>388</v>
      </c>
      <c r="B89" s="188" t="s">
        <v>369</v>
      </c>
      <c r="C89" s="173">
        <f>+C66+C70+C75+C78+C82+C88+C87</f>
        <v>0</v>
      </c>
      <c r="D89" s="173">
        <f>+D66+D70+D75+D78+D82+D88+D87</f>
        <v>11837800</v>
      </c>
      <c r="E89" s="210">
        <f>+E66+E70+E75+E78+E82+E88+E87</f>
        <v>11837800</v>
      </c>
    </row>
    <row r="90" spans="1:5" s="55" customFormat="1" ht="12" customHeight="1" thickBot="1">
      <c r="A90" s="205" t="s">
        <v>389</v>
      </c>
      <c r="B90" s="189" t="s">
        <v>390</v>
      </c>
      <c r="C90" s="173">
        <f>+C65+C89</f>
        <v>1706084000</v>
      </c>
      <c r="D90" s="173">
        <f>+D65+D89</f>
        <v>40724546</v>
      </c>
      <c r="E90" s="210">
        <f>+E65+E89</f>
        <v>1746808546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6" t="s">
        <v>40</v>
      </c>
      <c r="B92" s="367"/>
      <c r="C92" s="367"/>
      <c r="D92" s="367"/>
      <c r="E92" s="368"/>
    </row>
    <row r="93" spans="1:5" s="57" customFormat="1" ht="12" customHeight="1" thickBot="1">
      <c r="A93" s="175" t="s">
        <v>7</v>
      </c>
      <c r="B93" s="24" t="s">
        <v>394</v>
      </c>
      <c r="C93" s="166">
        <f>+C94+C95+C96+C97+C98+C111</f>
        <v>603604000</v>
      </c>
      <c r="D93" s="166">
        <f>+D94+D95+D96+D97+D98+D111</f>
        <v>59447366</v>
      </c>
      <c r="E93" s="240">
        <f>+E94+E95+E96+E97+E98+E111</f>
        <v>659051366</v>
      </c>
    </row>
    <row r="94" spans="1:5" ht="12" customHeight="1">
      <c r="A94" s="206" t="s">
        <v>63</v>
      </c>
      <c r="B94" s="8" t="s">
        <v>36</v>
      </c>
      <c r="C94" s="348">
        <v>371460000</v>
      </c>
      <c r="D94" s="348">
        <v>-57206554</v>
      </c>
      <c r="E94" s="349">
        <v>314253446</v>
      </c>
    </row>
    <row r="95" spans="1:5" ht="12" customHeight="1">
      <c r="A95" s="199" t="s">
        <v>64</v>
      </c>
      <c r="B95" s="6" t="s">
        <v>108</v>
      </c>
      <c r="C95" s="168">
        <v>49043000</v>
      </c>
      <c r="D95" s="168">
        <v>-2295967</v>
      </c>
      <c r="E95" s="304">
        <v>46747033</v>
      </c>
    </row>
    <row r="96" spans="1:5" ht="12" customHeight="1">
      <c r="A96" s="199" t="s">
        <v>65</v>
      </c>
      <c r="B96" s="6" t="s">
        <v>82</v>
      </c>
      <c r="C96" s="170">
        <v>154081000</v>
      </c>
      <c r="D96" s="168">
        <v>104630133</v>
      </c>
      <c r="E96" s="305">
        <v>258711133</v>
      </c>
    </row>
    <row r="97" spans="1:5" ht="12" customHeight="1">
      <c r="A97" s="199" t="s">
        <v>66</v>
      </c>
      <c r="B97" s="9" t="s">
        <v>109</v>
      </c>
      <c r="C97" s="170">
        <v>19920000</v>
      </c>
      <c r="D97" s="258">
        <v>9911000</v>
      </c>
      <c r="E97" s="305">
        <v>29831000</v>
      </c>
    </row>
    <row r="98" spans="1:5" ht="12" customHeight="1">
      <c r="A98" s="199" t="s">
        <v>74</v>
      </c>
      <c r="B98" s="17" t="s">
        <v>110</v>
      </c>
      <c r="C98" s="170">
        <v>5100000</v>
      </c>
      <c r="D98" s="258">
        <v>4408754</v>
      </c>
      <c r="E98" s="305">
        <v>9508754</v>
      </c>
    </row>
    <row r="99" spans="1:5" ht="12" customHeight="1">
      <c r="A99" s="199" t="s">
        <v>67</v>
      </c>
      <c r="B99" s="6" t="s">
        <v>391</v>
      </c>
      <c r="C99" s="170"/>
      <c r="D99" s="258">
        <v>562787</v>
      </c>
      <c r="E99" s="305">
        <v>562787</v>
      </c>
    </row>
    <row r="100" spans="1:5" ht="12" customHeight="1">
      <c r="A100" s="199" t="s">
        <v>68</v>
      </c>
      <c r="B100" s="67" t="s">
        <v>332</v>
      </c>
      <c r="C100" s="170"/>
      <c r="D100" s="258">
        <v>0</v>
      </c>
      <c r="E100" s="305">
        <f aca="true" t="shared" si="3" ref="E100:E109">C100+D100</f>
        <v>0</v>
      </c>
    </row>
    <row r="101" spans="1:5" ht="12" customHeight="1">
      <c r="A101" s="199" t="s">
        <v>75</v>
      </c>
      <c r="B101" s="67" t="s">
        <v>331</v>
      </c>
      <c r="C101" s="170"/>
      <c r="D101" s="258">
        <v>0</v>
      </c>
      <c r="E101" s="305">
        <f t="shared" si="3"/>
        <v>0</v>
      </c>
    </row>
    <row r="102" spans="1:5" ht="12" customHeight="1">
      <c r="A102" s="199" t="s">
        <v>76</v>
      </c>
      <c r="B102" s="67" t="s">
        <v>246</v>
      </c>
      <c r="C102" s="170"/>
      <c r="D102" s="258">
        <v>0</v>
      </c>
      <c r="E102" s="305">
        <f t="shared" si="3"/>
        <v>0</v>
      </c>
    </row>
    <row r="103" spans="1:5" ht="12" customHeight="1">
      <c r="A103" s="199" t="s">
        <v>77</v>
      </c>
      <c r="B103" s="68" t="s">
        <v>247</v>
      </c>
      <c r="C103" s="170"/>
      <c r="D103" s="258">
        <v>0</v>
      </c>
      <c r="E103" s="305">
        <f t="shared" si="3"/>
        <v>0</v>
      </c>
    </row>
    <row r="104" spans="1:5" ht="12" customHeight="1">
      <c r="A104" s="199" t="s">
        <v>78</v>
      </c>
      <c r="B104" s="68" t="s">
        <v>248</v>
      </c>
      <c r="C104" s="170"/>
      <c r="D104" s="258">
        <v>0</v>
      </c>
      <c r="E104" s="305">
        <f t="shared" si="3"/>
        <v>0</v>
      </c>
    </row>
    <row r="105" spans="1:5" ht="12" customHeight="1">
      <c r="A105" s="199" t="s">
        <v>80</v>
      </c>
      <c r="B105" s="67" t="s">
        <v>249</v>
      </c>
      <c r="C105" s="170"/>
      <c r="D105" s="258">
        <v>0</v>
      </c>
      <c r="E105" s="305">
        <f t="shared" si="3"/>
        <v>0</v>
      </c>
    </row>
    <row r="106" spans="1:5" ht="12" customHeight="1">
      <c r="A106" s="199" t="s">
        <v>111</v>
      </c>
      <c r="B106" s="67" t="s">
        <v>250</v>
      </c>
      <c r="C106" s="170"/>
      <c r="D106" s="258">
        <v>0</v>
      </c>
      <c r="E106" s="305">
        <f t="shared" si="3"/>
        <v>0</v>
      </c>
    </row>
    <row r="107" spans="1:5" ht="12" customHeight="1">
      <c r="A107" s="199" t="s">
        <v>244</v>
      </c>
      <c r="B107" s="68" t="s">
        <v>251</v>
      </c>
      <c r="C107" s="168"/>
      <c r="D107" s="258">
        <v>0</v>
      </c>
      <c r="E107" s="305">
        <f t="shared" si="3"/>
        <v>0</v>
      </c>
    </row>
    <row r="108" spans="1:5" ht="12" customHeight="1">
      <c r="A108" s="207" t="s">
        <v>245</v>
      </c>
      <c r="B108" s="69" t="s">
        <v>252</v>
      </c>
      <c r="C108" s="170"/>
      <c r="D108" s="258">
        <v>0</v>
      </c>
      <c r="E108" s="305">
        <f t="shared" si="3"/>
        <v>0</v>
      </c>
    </row>
    <row r="109" spans="1:5" ht="12" customHeight="1">
      <c r="A109" s="199" t="s">
        <v>329</v>
      </c>
      <c r="B109" s="69" t="s">
        <v>253</v>
      </c>
      <c r="C109" s="170"/>
      <c r="D109" s="258">
        <v>0</v>
      </c>
      <c r="E109" s="305">
        <f t="shared" si="3"/>
        <v>0</v>
      </c>
    </row>
    <row r="110" spans="1:5" ht="12" customHeight="1">
      <c r="A110" s="199" t="s">
        <v>330</v>
      </c>
      <c r="B110" s="68" t="s">
        <v>254</v>
      </c>
      <c r="C110" s="168">
        <v>5100000</v>
      </c>
      <c r="D110" s="257">
        <v>3845967</v>
      </c>
      <c r="E110" s="304">
        <v>8945967</v>
      </c>
    </row>
    <row r="111" spans="1:5" ht="12" customHeight="1">
      <c r="A111" s="199" t="s">
        <v>334</v>
      </c>
      <c r="B111" s="9" t="s">
        <v>37</v>
      </c>
      <c r="C111" s="168">
        <v>4000000</v>
      </c>
      <c r="D111" s="257"/>
      <c r="E111" s="304"/>
    </row>
    <row r="112" spans="1:5" ht="12" customHeight="1">
      <c r="A112" s="200" t="s">
        <v>335</v>
      </c>
      <c r="B112" s="6" t="s">
        <v>392</v>
      </c>
      <c r="C112" s="170">
        <v>3000000</v>
      </c>
      <c r="D112" s="258"/>
      <c r="E112" s="305"/>
    </row>
    <row r="113" spans="1:5" ht="12" customHeight="1" thickBot="1">
      <c r="A113" s="208" t="s">
        <v>336</v>
      </c>
      <c r="B113" s="70" t="s">
        <v>393</v>
      </c>
      <c r="C113" s="245">
        <v>1000000</v>
      </c>
      <c r="D113" s="296"/>
      <c r="E113" s="310"/>
    </row>
    <row r="114" spans="1:5" ht="12" customHeight="1" thickBot="1">
      <c r="A114" s="25" t="s">
        <v>8</v>
      </c>
      <c r="B114" s="23" t="s">
        <v>255</v>
      </c>
      <c r="C114" s="167">
        <f>+C115+C117+C119</f>
        <v>787634000</v>
      </c>
      <c r="D114" s="255">
        <f>+D115+D117+D119</f>
        <v>-70003266</v>
      </c>
      <c r="E114" s="103">
        <f>+E115+E117+E119</f>
        <v>717630734</v>
      </c>
    </row>
    <row r="115" spans="1:5" ht="12" customHeight="1">
      <c r="A115" s="198" t="s">
        <v>69</v>
      </c>
      <c r="B115" s="6" t="s">
        <v>127</v>
      </c>
      <c r="C115" s="169">
        <v>598979000</v>
      </c>
      <c r="D115" s="256">
        <v>-77003266</v>
      </c>
      <c r="E115" s="211">
        <v>521975734</v>
      </c>
    </row>
    <row r="116" spans="1:5" ht="12" customHeight="1">
      <c r="A116" s="198" t="s">
        <v>70</v>
      </c>
      <c r="B116" s="10" t="s">
        <v>259</v>
      </c>
      <c r="C116" s="169"/>
      <c r="D116" s="256">
        <v>0</v>
      </c>
      <c r="E116" s="211">
        <f aca="true" t="shared" si="4" ref="E116:E126">C116+D116</f>
        <v>0</v>
      </c>
    </row>
    <row r="117" spans="1:5" ht="12" customHeight="1">
      <c r="A117" s="198" t="s">
        <v>71</v>
      </c>
      <c r="B117" s="10" t="s">
        <v>112</v>
      </c>
      <c r="C117" s="168">
        <v>188055000</v>
      </c>
      <c r="D117" s="257">
        <v>5000000</v>
      </c>
      <c r="E117" s="304">
        <v>193055000</v>
      </c>
    </row>
    <row r="118" spans="1:5" ht="12" customHeight="1">
      <c r="A118" s="198" t="s">
        <v>72</v>
      </c>
      <c r="B118" s="10" t="s">
        <v>260</v>
      </c>
      <c r="C118" s="168"/>
      <c r="D118" s="257">
        <v>0</v>
      </c>
      <c r="E118" s="304">
        <f t="shared" si="4"/>
        <v>0</v>
      </c>
    </row>
    <row r="119" spans="1:5" ht="12" customHeight="1">
      <c r="A119" s="198" t="s">
        <v>73</v>
      </c>
      <c r="B119" s="106" t="s">
        <v>129</v>
      </c>
      <c r="C119" s="168">
        <v>600000</v>
      </c>
      <c r="D119" s="257">
        <v>2000000</v>
      </c>
      <c r="E119" s="304">
        <v>2600000</v>
      </c>
    </row>
    <row r="120" spans="1:5" ht="12" customHeight="1">
      <c r="A120" s="198" t="s">
        <v>79</v>
      </c>
      <c r="B120" s="105" t="s">
        <v>322</v>
      </c>
      <c r="C120" s="168"/>
      <c r="D120" s="257">
        <v>0</v>
      </c>
      <c r="E120" s="304">
        <f t="shared" si="4"/>
        <v>0</v>
      </c>
    </row>
    <row r="121" spans="1:5" ht="12" customHeight="1">
      <c r="A121" s="198" t="s">
        <v>81</v>
      </c>
      <c r="B121" s="177" t="s">
        <v>265</v>
      </c>
      <c r="C121" s="168"/>
      <c r="D121" s="257">
        <v>0</v>
      </c>
      <c r="E121" s="304">
        <f t="shared" si="4"/>
        <v>0</v>
      </c>
    </row>
    <row r="122" spans="1:5" ht="12" customHeight="1">
      <c r="A122" s="198" t="s">
        <v>113</v>
      </c>
      <c r="B122" s="68" t="s">
        <v>248</v>
      </c>
      <c r="C122" s="168"/>
      <c r="D122" s="257">
        <v>0</v>
      </c>
      <c r="E122" s="304">
        <f t="shared" si="4"/>
        <v>0</v>
      </c>
    </row>
    <row r="123" spans="1:5" ht="12" customHeight="1">
      <c r="A123" s="198" t="s">
        <v>114</v>
      </c>
      <c r="B123" s="68" t="s">
        <v>264</v>
      </c>
      <c r="C123" s="168"/>
      <c r="D123" s="257">
        <v>0</v>
      </c>
      <c r="E123" s="304">
        <f t="shared" si="4"/>
        <v>0</v>
      </c>
    </row>
    <row r="124" spans="1:5" ht="12" customHeight="1">
      <c r="A124" s="198" t="s">
        <v>115</v>
      </c>
      <c r="B124" s="68" t="s">
        <v>263</v>
      </c>
      <c r="C124" s="168"/>
      <c r="D124" s="257">
        <v>0</v>
      </c>
      <c r="E124" s="304">
        <f t="shared" si="4"/>
        <v>0</v>
      </c>
    </row>
    <row r="125" spans="1:5" ht="12" customHeight="1">
      <c r="A125" s="198" t="s">
        <v>256</v>
      </c>
      <c r="B125" s="68" t="s">
        <v>251</v>
      </c>
      <c r="C125" s="168"/>
      <c r="D125" s="257">
        <v>0</v>
      </c>
      <c r="E125" s="304">
        <f t="shared" si="4"/>
        <v>0</v>
      </c>
    </row>
    <row r="126" spans="1:5" ht="12" customHeight="1">
      <c r="A126" s="198" t="s">
        <v>257</v>
      </c>
      <c r="B126" s="68" t="s">
        <v>262</v>
      </c>
      <c r="C126" s="168"/>
      <c r="D126" s="257">
        <v>0</v>
      </c>
      <c r="E126" s="304">
        <f t="shared" si="4"/>
        <v>0</v>
      </c>
    </row>
    <row r="127" spans="1:5" ht="12" customHeight="1" thickBot="1">
      <c r="A127" s="207" t="s">
        <v>258</v>
      </c>
      <c r="B127" s="68" t="s">
        <v>261</v>
      </c>
      <c r="C127" s="170">
        <v>600000</v>
      </c>
      <c r="D127" s="258">
        <v>2000000</v>
      </c>
      <c r="E127" s="305">
        <v>2600000</v>
      </c>
    </row>
    <row r="128" spans="1:5" ht="12" customHeight="1" thickBot="1">
      <c r="A128" s="25" t="s">
        <v>9</v>
      </c>
      <c r="B128" s="61" t="s">
        <v>339</v>
      </c>
      <c r="C128" s="167">
        <f>+C93+C114</f>
        <v>1391238000</v>
      </c>
      <c r="D128" s="255">
        <f>+D93+D114</f>
        <v>-10555900</v>
      </c>
      <c r="E128" s="103">
        <f>+E93+E114</f>
        <v>1376682100</v>
      </c>
    </row>
    <row r="129" spans="1:5" ht="12" customHeight="1" thickBot="1">
      <c r="A129" s="25" t="s">
        <v>10</v>
      </c>
      <c r="B129" s="61" t="s">
        <v>340</v>
      </c>
      <c r="C129" s="167">
        <f>+C130+C131+C132</f>
        <v>0</v>
      </c>
      <c r="D129" s="255">
        <f>+D130+D131+D132</f>
        <v>10137457</v>
      </c>
      <c r="E129" s="103">
        <f>+E130+E131+E132</f>
        <v>10137457</v>
      </c>
    </row>
    <row r="130" spans="1:5" s="57" customFormat="1" ht="12" customHeight="1">
      <c r="A130" s="198" t="s">
        <v>160</v>
      </c>
      <c r="B130" s="7" t="s">
        <v>397</v>
      </c>
      <c r="C130" s="168"/>
      <c r="D130" s="257"/>
      <c r="E130" s="304">
        <f>C130+D130</f>
        <v>0</v>
      </c>
    </row>
    <row r="131" spans="1:5" ht="12" customHeight="1">
      <c r="A131" s="198" t="s">
        <v>161</v>
      </c>
      <c r="B131" s="7" t="s">
        <v>348</v>
      </c>
      <c r="C131" s="168"/>
      <c r="D131" s="257"/>
      <c r="E131" s="304">
        <f>C131+D131</f>
        <v>0</v>
      </c>
    </row>
    <row r="132" spans="1:5" ht="12" customHeight="1" thickBot="1">
      <c r="A132" s="207" t="s">
        <v>162</v>
      </c>
      <c r="B132" s="5" t="s">
        <v>396</v>
      </c>
      <c r="C132" s="168"/>
      <c r="D132" s="257">
        <v>10137457</v>
      </c>
      <c r="E132" s="304">
        <v>10137457</v>
      </c>
    </row>
    <row r="133" spans="1:5" ht="12" customHeight="1" thickBot="1">
      <c r="A133" s="25" t="s">
        <v>11</v>
      </c>
      <c r="B133" s="61" t="s">
        <v>341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350</v>
      </c>
      <c r="C134" s="168"/>
      <c r="D134" s="257"/>
      <c r="E134" s="304">
        <f aca="true" t="shared" si="5" ref="E134:E139">C134+D134</f>
        <v>0</v>
      </c>
    </row>
    <row r="135" spans="1:5" ht="12" customHeight="1">
      <c r="A135" s="198" t="s">
        <v>57</v>
      </c>
      <c r="B135" s="7" t="s">
        <v>342</v>
      </c>
      <c r="C135" s="168"/>
      <c r="D135" s="257"/>
      <c r="E135" s="304">
        <f t="shared" si="5"/>
        <v>0</v>
      </c>
    </row>
    <row r="136" spans="1:5" ht="12" customHeight="1">
      <c r="A136" s="198" t="s">
        <v>58</v>
      </c>
      <c r="B136" s="7" t="s">
        <v>343</v>
      </c>
      <c r="C136" s="168"/>
      <c r="D136" s="257"/>
      <c r="E136" s="304">
        <f t="shared" si="5"/>
        <v>0</v>
      </c>
    </row>
    <row r="137" spans="1:5" ht="12" customHeight="1">
      <c r="A137" s="198" t="s">
        <v>100</v>
      </c>
      <c r="B137" s="7" t="s">
        <v>395</v>
      </c>
      <c r="C137" s="168"/>
      <c r="D137" s="257"/>
      <c r="E137" s="304">
        <f t="shared" si="5"/>
        <v>0</v>
      </c>
    </row>
    <row r="138" spans="1:5" ht="12" customHeight="1">
      <c r="A138" s="198" t="s">
        <v>101</v>
      </c>
      <c r="B138" s="7" t="s">
        <v>345</v>
      </c>
      <c r="C138" s="168"/>
      <c r="D138" s="257"/>
      <c r="E138" s="304">
        <f t="shared" si="5"/>
        <v>0</v>
      </c>
    </row>
    <row r="139" spans="1:5" s="57" customFormat="1" ht="12" customHeight="1" thickBot="1">
      <c r="A139" s="207" t="s">
        <v>102</v>
      </c>
      <c r="B139" s="5" t="s">
        <v>346</v>
      </c>
      <c r="C139" s="168"/>
      <c r="D139" s="257"/>
      <c r="E139" s="304">
        <f t="shared" si="5"/>
        <v>0</v>
      </c>
    </row>
    <row r="140" spans="1:11" ht="12" customHeight="1" thickBot="1">
      <c r="A140" s="25" t="s">
        <v>12</v>
      </c>
      <c r="B140" s="61" t="s">
        <v>411</v>
      </c>
      <c r="C140" s="173">
        <f>+C141+C142+C144+C145+C143</f>
        <v>314846000</v>
      </c>
      <c r="D140" s="259">
        <f>+D141+D142+D144+D145+D143</f>
        <v>45142989</v>
      </c>
      <c r="E140" s="210">
        <f>+E141+E142+E144+E145+E143</f>
        <v>359988989</v>
      </c>
      <c r="K140" s="102"/>
    </row>
    <row r="141" spans="1:5" ht="12.75">
      <c r="A141" s="198" t="s">
        <v>59</v>
      </c>
      <c r="B141" s="7" t="s">
        <v>266</v>
      </c>
      <c r="C141" s="168"/>
      <c r="D141" s="257"/>
      <c r="E141" s="304">
        <f>C141+D141</f>
        <v>0</v>
      </c>
    </row>
    <row r="142" spans="1:5" ht="12" customHeight="1">
      <c r="A142" s="198" t="s">
        <v>60</v>
      </c>
      <c r="B142" s="7" t="s">
        <v>267</v>
      </c>
      <c r="C142" s="168"/>
      <c r="D142" s="257">
        <v>22436497</v>
      </c>
      <c r="E142" s="257">
        <v>22436497</v>
      </c>
    </row>
    <row r="143" spans="1:5" ht="12" customHeight="1">
      <c r="A143" s="198" t="s">
        <v>180</v>
      </c>
      <c r="B143" s="7" t="s">
        <v>410</v>
      </c>
      <c r="C143" s="168">
        <v>314846000</v>
      </c>
      <c r="D143" s="257">
        <v>22706492</v>
      </c>
      <c r="E143" s="304">
        <v>337552492</v>
      </c>
    </row>
    <row r="144" spans="1:5" s="57" customFormat="1" ht="12" customHeight="1">
      <c r="A144" s="198" t="s">
        <v>181</v>
      </c>
      <c r="B144" s="7" t="s">
        <v>355</v>
      </c>
      <c r="C144" s="168"/>
      <c r="D144" s="257"/>
      <c r="E144" s="304">
        <f>C144+D144</f>
        <v>0</v>
      </c>
    </row>
    <row r="145" spans="1:5" s="57" customFormat="1" ht="12" customHeight="1" thickBot="1">
      <c r="A145" s="207" t="s">
        <v>182</v>
      </c>
      <c r="B145" s="5" t="s">
        <v>286</v>
      </c>
      <c r="C145" s="168"/>
      <c r="D145" s="257"/>
      <c r="E145" s="304">
        <f>C145+D145</f>
        <v>0</v>
      </c>
    </row>
    <row r="146" spans="1:5" s="57" customFormat="1" ht="12" customHeight="1" thickBot="1">
      <c r="A146" s="25" t="s">
        <v>13</v>
      </c>
      <c r="B146" s="61" t="s">
        <v>356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61</v>
      </c>
      <c r="B147" s="7" t="s">
        <v>351</v>
      </c>
      <c r="C147" s="168"/>
      <c r="D147" s="257"/>
      <c r="E147" s="304">
        <f aca="true" t="shared" si="6" ref="E147:E153">C147+D147</f>
        <v>0</v>
      </c>
    </row>
    <row r="148" spans="1:5" s="57" customFormat="1" ht="12" customHeight="1">
      <c r="A148" s="198" t="s">
        <v>62</v>
      </c>
      <c r="B148" s="7" t="s">
        <v>358</v>
      </c>
      <c r="C148" s="168"/>
      <c r="D148" s="257"/>
      <c r="E148" s="304">
        <f t="shared" si="6"/>
        <v>0</v>
      </c>
    </row>
    <row r="149" spans="1:5" s="57" customFormat="1" ht="12" customHeight="1">
      <c r="A149" s="198" t="s">
        <v>192</v>
      </c>
      <c r="B149" s="7" t="s">
        <v>353</v>
      </c>
      <c r="C149" s="168"/>
      <c r="D149" s="257"/>
      <c r="E149" s="304">
        <f t="shared" si="6"/>
        <v>0</v>
      </c>
    </row>
    <row r="150" spans="1:5" s="57" customFormat="1" ht="12" customHeight="1">
      <c r="A150" s="198" t="s">
        <v>193</v>
      </c>
      <c r="B150" s="7" t="s">
        <v>398</v>
      </c>
      <c r="C150" s="168"/>
      <c r="D150" s="257"/>
      <c r="E150" s="304">
        <f t="shared" si="6"/>
        <v>0</v>
      </c>
    </row>
    <row r="151" spans="1:5" ht="12.75" customHeight="1" thickBot="1">
      <c r="A151" s="207" t="s">
        <v>357</v>
      </c>
      <c r="B151" s="5" t="s">
        <v>360</v>
      </c>
      <c r="C151" s="170"/>
      <c r="D151" s="258"/>
      <c r="E151" s="305">
        <f t="shared" si="6"/>
        <v>0</v>
      </c>
    </row>
    <row r="152" spans="1:5" ht="12.75" customHeight="1" thickBot="1">
      <c r="A152" s="239" t="s">
        <v>14</v>
      </c>
      <c r="B152" s="61" t="s">
        <v>361</v>
      </c>
      <c r="C152" s="248"/>
      <c r="D152" s="261"/>
      <c r="E152" s="242">
        <f t="shared" si="6"/>
        <v>0</v>
      </c>
    </row>
    <row r="153" spans="1:5" ht="12.75" customHeight="1" thickBot="1">
      <c r="A153" s="239" t="s">
        <v>15</v>
      </c>
      <c r="B153" s="61" t="s">
        <v>362</v>
      </c>
      <c r="C153" s="248"/>
      <c r="D153" s="261"/>
      <c r="E153" s="242">
        <f t="shared" si="6"/>
        <v>0</v>
      </c>
    </row>
    <row r="154" spans="1:5" ht="12" customHeight="1" thickBot="1">
      <c r="A154" s="25" t="s">
        <v>16</v>
      </c>
      <c r="B154" s="61" t="s">
        <v>364</v>
      </c>
      <c r="C154" s="249">
        <f>+C129+C133+C140+C146+C152+C153</f>
        <v>314846000</v>
      </c>
      <c r="D154" s="262">
        <f>+D129+D133+D140+D146+D152+D153</f>
        <v>55280446</v>
      </c>
      <c r="E154" s="243">
        <f>+E129+E133+E140+E146+E152+E153</f>
        <v>370126446</v>
      </c>
    </row>
    <row r="155" spans="1:5" ht="15" customHeight="1" thickBot="1">
      <c r="A155" s="209" t="s">
        <v>17</v>
      </c>
      <c r="B155" s="154" t="s">
        <v>363</v>
      </c>
      <c r="C155" s="249">
        <f>+C128+C154</f>
        <v>1706084000</v>
      </c>
      <c r="D155" s="262">
        <f>+D128+D154</f>
        <v>44724546</v>
      </c>
      <c r="E155" s="243">
        <f>+E128+E154</f>
        <v>1746808546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399</v>
      </c>
      <c r="B157" s="101"/>
      <c r="C157" s="295">
        <v>23</v>
      </c>
      <c r="D157" s="295">
        <v>23</v>
      </c>
      <c r="E157" s="311">
        <v>23</v>
      </c>
    </row>
    <row r="158" spans="1:5" ht="14.25" customHeight="1" thickBot="1">
      <c r="A158" s="100" t="s">
        <v>123</v>
      </c>
      <c r="B158" s="101"/>
      <c r="C158" s="295">
        <v>320</v>
      </c>
      <c r="D158" s="295">
        <v>320</v>
      </c>
      <c r="E158" s="311">
        <v>320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100" workbookViewId="0" topLeftCell="A1">
      <selection activeCell="C142" sqref="C142:E143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6" t="s">
        <v>472</v>
      </c>
    </row>
    <row r="2" spans="1:5" s="53" customFormat="1" ht="21" customHeight="1" thickBot="1">
      <c r="A2" s="287" t="s">
        <v>44</v>
      </c>
      <c r="B2" s="369" t="s">
        <v>124</v>
      </c>
      <c r="C2" s="369"/>
      <c r="D2" s="369"/>
      <c r="E2" s="288" t="s">
        <v>38</v>
      </c>
    </row>
    <row r="3" spans="1:5" s="53" customFormat="1" ht="24.75" thickBot="1">
      <c r="A3" s="287" t="s">
        <v>121</v>
      </c>
      <c r="B3" s="369" t="s">
        <v>313</v>
      </c>
      <c r="C3" s="369"/>
      <c r="D3" s="369"/>
      <c r="E3" s="289" t="s">
        <v>42</v>
      </c>
    </row>
    <row r="4" spans="1:5" s="54" customFormat="1" ht="15.75" customHeight="1" thickBot="1">
      <c r="A4" s="87"/>
      <c r="B4" s="87"/>
      <c r="C4" s="88"/>
      <c r="E4" s="88" t="str">
        <f>'5.1. sz. mell'!E4</f>
        <v>Forintban!</v>
      </c>
    </row>
    <row r="5" spans="1:5" ht="36.75" thickBot="1">
      <c r="A5" s="174" t="s">
        <v>122</v>
      </c>
      <c r="B5" s="89" t="s">
        <v>483</v>
      </c>
      <c r="C5" s="328" t="s">
        <v>412</v>
      </c>
      <c r="D5" s="328" t="s">
        <v>511</v>
      </c>
      <c r="E5" s="329" t="str">
        <f>+CONCATENATE(LEFT(ÖSSZEFÜGGÉSEK!A7,4),"",CHAR(10),"Módosítás utáni")</f>
        <v>
Módosítás utáni</v>
      </c>
    </row>
    <row r="6" spans="1:5" s="50" customFormat="1" ht="12.75" customHeight="1" thickBot="1">
      <c r="A6" s="78" t="s">
        <v>378</v>
      </c>
      <c r="B6" s="79" t="s">
        <v>379</v>
      </c>
      <c r="C6" s="79" t="s">
        <v>380</v>
      </c>
      <c r="D6" s="290" t="s">
        <v>382</v>
      </c>
      <c r="E6" s="339" t="s">
        <v>381</v>
      </c>
    </row>
    <row r="7" spans="1:5" s="50" customFormat="1" ht="15.75" customHeight="1" thickBot="1">
      <c r="A7" s="366" t="s">
        <v>39</v>
      </c>
      <c r="B7" s="367"/>
      <c r="C7" s="367"/>
      <c r="D7" s="367"/>
      <c r="E7" s="368"/>
    </row>
    <row r="8" spans="1:5" s="50" customFormat="1" ht="12" customHeight="1" thickBot="1">
      <c r="A8" s="25" t="s">
        <v>7</v>
      </c>
      <c r="B8" s="19" t="s">
        <v>145</v>
      </c>
      <c r="C8" s="167">
        <f>+C9+C10+C11+C12+C13+C14</f>
        <v>244106852</v>
      </c>
      <c r="D8" s="255">
        <f>+D9+D10+D11+D12+D13+D14</f>
        <v>15828097</v>
      </c>
      <c r="E8" s="103">
        <f>+E9+E10+E11+E12+E13+E14</f>
        <v>284765119</v>
      </c>
    </row>
    <row r="9" spans="1:5" s="55" customFormat="1" ht="12" customHeight="1">
      <c r="A9" s="198" t="s">
        <v>63</v>
      </c>
      <c r="B9" s="181" t="s">
        <v>146</v>
      </c>
      <c r="C9" s="169">
        <v>87307433</v>
      </c>
      <c r="D9" s="256">
        <v>1000000</v>
      </c>
      <c r="E9" s="211">
        <v>88307433</v>
      </c>
    </row>
    <row r="10" spans="1:5" s="56" customFormat="1" ht="12" customHeight="1">
      <c r="A10" s="199" t="s">
        <v>64</v>
      </c>
      <c r="B10" s="182" t="s">
        <v>147</v>
      </c>
      <c r="C10" s="168">
        <v>83502900</v>
      </c>
      <c r="D10" s="257">
        <v>4685592</v>
      </c>
      <c r="E10" s="304">
        <v>88188492</v>
      </c>
    </row>
    <row r="11" spans="1:5" s="56" customFormat="1" ht="12" customHeight="1">
      <c r="A11" s="199" t="s">
        <v>65</v>
      </c>
      <c r="B11" s="182" t="s">
        <v>148</v>
      </c>
      <c r="C11" s="168">
        <v>69057999</v>
      </c>
      <c r="D11" s="257">
        <v>10033760</v>
      </c>
      <c r="E11" s="304">
        <v>79091759</v>
      </c>
    </row>
    <row r="12" spans="1:5" s="56" customFormat="1" ht="12" customHeight="1">
      <c r="A12" s="199" t="s">
        <v>66</v>
      </c>
      <c r="B12" s="182" t="s">
        <v>149</v>
      </c>
      <c r="C12" s="168">
        <v>4238520</v>
      </c>
      <c r="D12" s="257">
        <v>108745</v>
      </c>
      <c r="E12" s="304">
        <v>4347265</v>
      </c>
    </row>
    <row r="13" spans="1:5" s="56" customFormat="1" ht="12" customHeight="1">
      <c r="A13" s="199" t="s">
        <v>83</v>
      </c>
      <c r="B13" s="182" t="s">
        <v>386</v>
      </c>
      <c r="C13" s="168"/>
      <c r="D13" s="257"/>
      <c r="E13" s="304">
        <v>24830170</v>
      </c>
    </row>
    <row r="14" spans="1:5" s="55" customFormat="1" ht="12" customHeight="1" thickBot="1">
      <c r="A14" s="200" t="s">
        <v>67</v>
      </c>
      <c r="B14" s="183" t="s">
        <v>324</v>
      </c>
      <c r="C14" s="168"/>
      <c r="D14" s="257"/>
      <c r="E14" s="304">
        <f>C14+D14</f>
        <v>0</v>
      </c>
    </row>
    <row r="15" spans="1:5" s="55" customFormat="1" ht="12" customHeight="1" thickBot="1">
      <c r="A15" s="25" t="s">
        <v>8</v>
      </c>
      <c r="B15" s="104" t="s">
        <v>150</v>
      </c>
      <c r="C15" s="167">
        <f>+C16+C17+C18+C19+C20</f>
        <v>437665000</v>
      </c>
      <c r="D15" s="255">
        <f>+D16+D17+D18+D19+D20</f>
        <v>-87830021</v>
      </c>
      <c r="E15" s="103">
        <f>+E16+E17+E18+E19+E20</f>
        <v>349834979</v>
      </c>
    </row>
    <row r="16" spans="1:5" s="55" customFormat="1" ht="12" customHeight="1">
      <c r="A16" s="198" t="s">
        <v>69</v>
      </c>
      <c r="B16" s="181" t="s">
        <v>151</v>
      </c>
      <c r="C16" s="169"/>
      <c r="D16" s="256"/>
      <c r="E16" s="211">
        <f aca="true" t="shared" si="0" ref="E16:E21">C16+D16</f>
        <v>0</v>
      </c>
    </row>
    <row r="17" spans="1:5" s="55" customFormat="1" ht="12" customHeight="1">
      <c r="A17" s="199" t="s">
        <v>70</v>
      </c>
      <c r="B17" s="182" t="s">
        <v>152</v>
      </c>
      <c r="C17" s="168"/>
      <c r="D17" s="257"/>
      <c r="E17" s="304">
        <f t="shared" si="0"/>
        <v>0</v>
      </c>
    </row>
    <row r="18" spans="1:5" s="55" customFormat="1" ht="12" customHeight="1">
      <c r="A18" s="199" t="s">
        <v>71</v>
      </c>
      <c r="B18" s="182" t="s">
        <v>316</v>
      </c>
      <c r="C18" s="168"/>
      <c r="D18" s="257"/>
      <c r="E18" s="304">
        <f t="shared" si="0"/>
        <v>0</v>
      </c>
    </row>
    <row r="19" spans="1:5" s="55" customFormat="1" ht="12" customHeight="1">
      <c r="A19" s="199" t="s">
        <v>72</v>
      </c>
      <c r="B19" s="182" t="s">
        <v>317</v>
      </c>
      <c r="C19" s="168"/>
      <c r="D19" s="257"/>
      <c r="E19" s="304">
        <f t="shared" si="0"/>
        <v>0</v>
      </c>
    </row>
    <row r="20" spans="1:5" s="55" customFormat="1" ht="12" customHeight="1">
      <c r="A20" s="199" t="s">
        <v>73</v>
      </c>
      <c r="B20" s="182" t="s">
        <v>153</v>
      </c>
      <c r="C20" s="168">
        <v>437665000</v>
      </c>
      <c r="D20" s="257">
        <v>-87830021</v>
      </c>
      <c r="E20" s="304">
        <v>349834979</v>
      </c>
    </row>
    <row r="21" spans="1:5" s="56" customFormat="1" ht="12" customHeight="1" thickBot="1">
      <c r="A21" s="200" t="s">
        <v>79</v>
      </c>
      <c r="B21" s="183" t="s">
        <v>154</v>
      </c>
      <c r="C21" s="170"/>
      <c r="D21" s="258"/>
      <c r="E21" s="305">
        <f t="shared" si="0"/>
        <v>0</v>
      </c>
    </row>
    <row r="22" spans="1:5" s="56" customFormat="1" ht="12" customHeight="1" thickBot="1">
      <c r="A22" s="25" t="s">
        <v>9</v>
      </c>
      <c r="B22" s="19" t="s">
        <v>155</v>
      </c>
      <c r="C22" s="167">
        <f>+C23+C24+C25+C26+C27</f>
        <v>787393000</v>
      </c>
      <c r="D22" s="255">
        <f>+D23+D24+D25+D26+D27</f>
        <v>50000000</v>
      </c>
      <c r="E22" s="103">
        <f>+E23+E24+E25+E26+E27</f>
        <v>837393000</v>
      </c>
    </row>
    <row r="23" spans="1:5" s="56" customFormat="1" ht="12" customHeight="1">
      <c r="A23" s="198" t="s">
        <v>52</v>
      </c>
      <c r="B23" s="181" t="s">
        <v>156</v>
      </c>
      <c r="C23" s="169"/>
      <c r="D23" s="256">
        <v>50000000</v>
      </c>
      <c r="E23" s="211">
        <f>C23+D23</f>
        <v>50000000</v>
      </c>
    </row>
    <row r="24" spans="1:5" s="55" customFormat="1" ht="12" customHeight="1">
      <c r="A24" s="199" t="s">
        <v>53</v>
      </c>
      <c r="B24" s="182" t="s">
        <v>157</v>
      </c>
      <c r="C24" s="168"/>
      <c r="D24" s="257"/>
      <c r="E24" s="304">
        <f>C24+D24</f>
        <v>0</v>
      </c>
    </row>
    <row r="25" spans="1:5" s="56" customFormat="1" ht="12" customHeight="1">
      <c r="A25" s="199" t="s">
        <v>54</v>
      </c>
      <c r="B25" s="182" t="s">
        <v>318</v>
      </c>
      <c r="C25" s="168"/>
      <c r="D25" s="257"/>
      <c r="E25" s="304">
        <f>C25+D25</f>
        <v>0</v>
      </c>
    </row>
    <row r="26" spans="1:5" s="56" customFormat="1" ht="12" customHeight="1">
      <c r="A26" s="199" t="s">
        <v>55</v>
      </c>
      <c r="B26" s="182" t="s">
        <v>319</v>
      </c>
      <c r="C26" s="168"/>
      <c r="D26" s="257"/>
      <c r="E26" s="304">
        <f>C26+D26</f>
        <v>0</v>
      </c>
    </row>
    <row r="27" spans="1:5" s="56" customFormat="1" ht="12" customHeight="1">
      <c r="A27" s="199" t="s">
        <v>96</v>
      </c>
      <c r="B27" s="182" t="s">
        <v>158</v>
      </c>
      <c r="C27" s="168">
        <v>787393000</v>
      </c>
      <c r="D27" s="257"/>
      <c r="E27" s="304">
        <v>787393000</v>
      </c>
    </row>
    <row r="28" spans="1:5" s="56" customFormat="1" ht="12" customHeight="1" thickBot="1">
      <c r="A28" s="200" t="s">
        <v>97</v>
      </c>
      <c r="B28" s="183" t="s">
        <v>159</v>
      </c>
      <c r="C28" s="170"/>
      <c r="D28" s="258"/>
      <c r="E28" s="305">
        <f>C28+D28</f>
        <v>0</v>
      </c>
    </row>
    <row r="29" spans="1:5" s="56" customFormat="1" ht="12" customHeight="1" thickBot="1">
      <c r="A29" s="25" t="s">
        <v>98</v>
      </c>
      <c r="B29" s="19" t="s">
        <v>467</v>
      </c>
      <c r="C29" s="173">
        <f>+C30+C31+C32+C33+C34+C35+C36</f>
        <v>158900000</v>
      </c>
      <c r="D29" s="173">
        <f>+D30+D31+D32+D33+D34+D35+D36</f>
        <v>0</v>
      </c>
      <c r="E29" s="210">
        <f>+E30+E31+E32+E33+E34+E35+E36</f>
        <v>158900000</v>
      </c>
    </row>
    <row r="30" spans="1:5" s="56" customFormat="1" ht="12" customHeight="1">
      <c r="A30" s="198" t="s">
        <v>160</v>
      </c>
      <c r="B30" s="181" t="s">
        <v>460</v>
      </c>
      <c r="C30" s="169">
        <v>18000000</v>
      </c>
      <c r="D30" s="169"/>
      <c r="E30" s="211">
        <v>18000000</v>
      </c>
    </row>
    <row r="31" spans="1:5" s="56" customFormat="1" ht="12" customHeight="1">
      <c r="A31" s="199" t="s">
        <v>161</v>
      </c>
      <c r="B31" s="182" t="s">
        <v>461</v>
      </c>
      <c r="C31" s="168">
        <v>2000000</v>
      </c>
      <c r="D31" s="168"/>
      <c r="E31" s="304">
        <v>2000000</v>
      </c>
    </row>
    <row r="32" spans="1:5" s="56" customFormat="1" ht="12" customHeight="1">
      <c r="A32" s="199" t="s">
        <v>162</v>
      </c>
      <c r="B32" s="182" t="s">
        <v>462</v>
      </c>
      <c r="C32" s="168">
        <v>130000000</v>
      </c>
      <c r="D32" s="168"/>
      <c r="E32" s="304">
        <v>130000000</v>
      </c>
    </row>
    <row r="33" spans="1:5" s="56" customFormat="1" ht="12" customHeight="1">
      <c r="A33" s="199" t="s">
        <v>163</v>
      </c>
      <c r="B33" s="182" t="s">
        <v>463</v>
      </c>
      <c r="C33" s="168">
        <v>1600000</v>
      </c>
      <c r="D33" s="168"/>
      <c r="E33" s="304">
        <v>1600000</v>
      </c>
    </row>
    <row r="34" spans="1:5" s="56" customFormat="1" ht="12" customHeight="1">
      <c r="A34" s="199" t="s">
        <v>464</v>
      </c>
      <c r="B34" s="182" t="s">
        <v>164</v>
      </c>
      <c r="C34" s="168">
        <v>6300000</v>
      </c>
      <c r="D34" s="168"/>
      <c r="E34" s="304">
        <v>6300000</v>
      </c>
    </row>
    <row r="35" spans="1:5" s="56" customFormat="1" ht="12" customHeight="1">
      <c r="A35" s="199" t="s">
        <v>465</v>
      </c>
      <c r="B35" s="182" t="s">
        <v>165</v>
      </c>
      <c r="C35" s="168"/>
      <c r="D35" s="168"/>
      <c r="E35" s="304">
        <v>0</v>
      </c>
    </row>
    <row r="36" spans="1:5" s="56" customFormat="1" ht="12" customHeight="1" thickBot="1">
      <c r="A36" s="200" t="s">
        <v>466</v>
      </c>
      <c r="B36" s="183" t="s">
        <v>166</v>
      </c>
      <c r="C36" s="170">
        <v>1000000</v>
      </c>
      <c r="D36" s="170"/>
      <c r="E36" s="305">
        <v>1000000</v>
      </c>
    </row>
    <row r="37" spans="1:5" s="56" customFormat="1" ht="12" customHeight="1" thickBot="1">
      <c r="A37" s="25" t="s">
        <v>11</v>
      </c>
      <c r="B37" s="19" t="s">
        <v>325</v>
      </c>
      <c r="C37" s="167">
        <f>SUM(C38:C48)</f>
        <v>11359668</v>
      </c>
      <c r="D37" s="255">
        <f>SUM(D38:D48)</f>
        <v>9418020</v>
      </c>
      <c r="E37" s="103">
        <f>SUM(E38:E48)</f>
        <v>20707668</v>
      </c>
    </row>
    <row r="38" spans="1:5" s="56" customFormat="1" ht="12" customHeight="1">
      <c r="A38" s="198" t="s">
        <v>56</v>
      </c>
      <c r="B38" s="181" t="s">
        <v>169</v>
      </c>
      <c r="C38" s="169"/>
      <c r="D38" s="256">
        <v>3800000</v>
      </c>
      <c r="E38" s="211">
        <v>3800000</v>
      </c>
    </row>
    <row r="39" spans="1:5" s="56" customFormat="1" ht="12" customHeight="1">
      <c r="A39" s="199" t="s">
        <v>57</v>
      </c>
      <c r="B39" s="182" t="s">
        <v>170</v>
      </c>
      <c r="C39" s="168">
        <v>1500000</v>
      </c>
      <c r="D39" s="257">
        <v>2500000</v>
      </c>
      <c r="E39" s="304">
        <v>4000000</v>
      </c>
    </row>
    <row r="40" spans="1:5" s="56" customFormat="1" ht="12" customHeight="1">
      <c r="A40" s="199" t="s">
        <v>58</v>
      </c>
      <c r="B40" s="182" t="s">
        <v>171</v>
      </c>
      <c r="C40" s="168"/>
      <c r="D40" s="257">
        <v>210000</v>
      </c>
      <c r="E40" s="304">
        <v>210000</v>
      </c>
    </row>
    <row r="41" spans="1:5" s="56" customFormat="1" ht="12" customHeight="1">
      <c r="A41" s="199" t="s">
        <v>100</v>
      </c>
      <c r="B41" s="182" t="s">
        <v>172</v>
      </c>
      <c r="C41" s="168">
        <v>5522668</v>
      </c>
      <c r="D41" s="257"/>
      <c r="E41" s="304">
        <v>5522668</v>
      </c>
    </row>
    <row r="42" spans="1:5" s="56" customFormat="1" ht="12" customHeight="1">
      <c r="A42" s="199" t="s">
        <v>101</v>
      </c>
      <c r="B42" s="182" t="s">
        <v>173</v>
      </c>
      <c r="C42" s="168">
        <v>2000000</v>
      </c>
      <c r="D42" s="257"/>
      <c r="E42" s="304">
        <v>2000000</v>
      </c>
    </row>
    <row r="43" spans="1:5" s="56" customFormat="1" ht="12" customHeight="1">
      <c r="A43" s="199" t="s">
        <v>102</v>
      </c>
      <c r="B43" s="182" t="s">
        <v>174</v>
      </c>
      <c r="C43" s="168">
        <v>2257000</v>
      </c>
      <c r="D43" s="257">
        <v>2204000</v>
      </c>
      <c r="E43" s="304">
        <v>4461000</v>
      </c>
    </row>
    <row r="44" spans="1:5" s="56" customFormat="1" ht="12" customHeight="1">
      <c r="A44" s="199" t="s">
        <v>103</v>
      </c>
      <c r="B44" s="182" t="s">
        <v>175</v>
      </c>
      <c r="C44" s="168"/>
      <c r="D44" s="257">
        <v>0</v>
      </c>
      <c r="E44" s="304">
        <v>0</v>
      </c>
    </row>
    <row r="45" spans="1:5" s="56" customFormat="1" ht="12" customHeight="1">
      <c r="A45" s="199" t="s">
        <v>104</v>
      </c>
      <c r="B45" s="182" t="s">
        <v>176</v>
      </c>
      <c r="C45" s="168">
        <v>80</v>
      </c>
      <c r="D45" s="257">
        <v>20</v>
      </c>
      <c r="E45" s="304">
        <v>10000</v>
      </c>
    </row>
    <row r="46" spans="1:5" s="56" customFormat="1" ht="12" customHeight="1">
      <c r="A46" s="199" t="s">
        <v>167</v>
      </c>
      <c r="B46" s="182" t="s">
        <v>177</v>
      </c>
      <c r="C46" s="171"/>
      <c r="D46" s="291">
        <v>0</v>
      </c>
      <c r="E46" s="306">
        <v>0</v>
      </c>
    </row>
    <row r="47" spans="1:5" s="56" customFormat="1" ht="12" customHeight="1">
      <c r="A47" s="200" t="s">
        <v>168</v>
      </c>
      <c r="B47" s="183" t="s">
        <v>327</v>
      </c>
      <c r="C47" s="172"/>
      <c r="D47" s="292">
        <v>704000</v>
      </c>
      <c r="E47" s="307">
        <v>704000</v>
      </c>
    </row>
    <row r="48" spans="1:5" s="56" customFormat="1" ht="12" customHeight="1" thickBot="1">
      <c r="A48" s="200" t="s">
        <v>326</v>
      </c>
      <c r="B48" s="183" t="s">
        <v>178</v>
      </c>
      <c r="C48" s="172">
        <v>79920</v>
      </c>
      <c r="D48" s="292"/>
      <c r="E48" s="307"/>
    </row>
    <row r="49" spans="1:5" s="56" customFormat="1" ht="12" customHeight="1" thickBot="1">
      <c r="A49" s="25" t="s">
        <v>12</v>
      </c>
      <c r="B49" s="19" t="s">
        <v>179</v>
      </c>
      <c r="C49" s="167">
        <f>SUM(C50:C54)</f>
        <v>0</v>
      </c>
      <c r="D49" s="255">
        <f>SUM(D50:D54)</f>
        <v>16710500</v>
      </c>
      <c r="E49" s="103">
        <f>SUM(E50:E54)</f>
        <v>16710500</v>
      </c>
    </row>
    <row r="50" spans="1:5" s="56" customFormat="1" ht="12" customHeight="1">
      <c r="A50" s="198" t="s">
        <v>59</v>
      </c>
      <c r="B50" s="181" t="s">
        <v>183</v>
      </c>
      <c r="C50" s="223"/>
      <c r="D50" s="293"/>
      <c r="E50" s="308">
        <f>C50+D50</f>
        <v>0</v>
      </c>
    </row>
    <row r="51" spans="1:5" s="56" customFormat="1" ht="12" customHeight="1">
      <c r="A51" s="199" t="s">
        <v>60</v>
      </c>
      <c r="B51" s="182" t="s">
        <v>184</v>
      </c>
      <c r="C51" s="171"/>
      <c r="D51" s="291">
        <v>16710500</v>
      </c>
      <c r="E51" s="306">
        <v>16710500</v>
      </c>
    </row>
    <row r="52" spans="1:5" s="56" customFormat="1" ht="12" customHeight="1">
      <c r="A52" s="199" t="s">
        <v>180</v>
      </c>
      <c r="B52" s="182" t="s">
        <v>185</v>
      </c>
      <c r="C52" s="171"/>
      <c r="D52" s="291"/>
      <c r="E52" s="306">
        <f>C52+D52</f>
        <v>0</v>
      </c>
    </row>
    <row r="53" spans="1:5" s="56" customFormat="1" ht="12" customHeight="1">
      <c r="A53" s="199" t="s">
        <v>181</v>
      </c>
      <c r="B53" s="182" t="s">
        <v>186</v>
      </c>
      <c r="C53" s="171"/>
      <c r="D53" s="291">
        <v>0</v>
      </c>
      <c r="E53" s="306">
        <f>C53+D53</f>
        <v>0</v>
      </c>
    </row>
    <row r="54" spans="1:5" s="56" customFormat="1" ht="12" customHeight="1" thickBot="1">
      <c r="A54" s="200" t="s">
        <v>182</v>
      </c>
      <c r="B54" s="183" t="s">
        <v>187</v>
      </c>
      <c r="C54" s="172"/>
      <c r="D54" s="292"/>
      <c r="E54" s="307">
        <f>C54+D54</f>
        <v>0</v>
      </c>
    </row>
    <row r="55" spans="1:5" s="56" customFormat="1" ht="12" customHeight="1" thickBot="1">
      <c r="A55" s="25" t="s">
        <v>105</v>
      </c>
      <c r="B55" s="19" t="s">
        <v>188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189</v>
      </c>
      <c r="C56" s="169"/>
      <c r="D56" s="256"/>
      <c r="E56" s="211">
        <f>C56+D56</f>
        <v>0</v>
      </c>
    </row>
    <row r="57" spans="1:5" s="56" customFormat="1" ht="12" customHeight="1">
      <c r="A57" s="199" t="s">
        <v>62</v>
      </c>
      <c r="B57" s="182" t="s">
        <v>320</v>
      </c>
      <c r="C57" s="168"/>
      <c r="D57" s="257"/>
      <c r="E57" s="304">
        <f>C57+D57</f>
        <v>0</v>
      </c>
    </row>
    <row r="58" spans="1:5" s="56" customFormat="1" ht="12" customHeight="1">
      <c r="A58" s="199" t="s">
        <v>192</v>
      </c>
      <c r="B58" s="182" t="s">
        <v>190</v>
      </c>
      <c r="C58" s="168"/>
      <c r="D58" s="257"/>
      <c r="E58" s="304">
        <f>C58+D58</f>
        <v>0</v>
      </c>
    </row>
    <row r="59" spans="1:5" s="56" customFormat="1" ht="12" customHeight="1" thickBot="1">
      <c r="A59" s="200" t="s">
        <v>193</v>
      </c>
      <c r="B59" s="183" t="s">
        <v>191</v>
      </c>
      <c r="C59" s="170"/>
      <c r="D59" s="258"/>
      <c r="E59" s="305">
        <f>C59+D59</f>
        <v>0</v>
      </c>
    </row>
    <row r="60" spans="1:5" s="56" customFormat="1" ht="12" customHeight="1" thickBot="1">
      <c r="A60" s="25" t="s">
        <v>14</v>
      </c>
      <c r="B60" s="104" t="s">
        <v>194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196</v>
      </c>
      <c r="C61" s="171"/>
      <c r="D61" s="291"/>
      <c r="E61" s="306">
        <f>C61+D61</f>
        <v>0</v>
      </c>
    </row>
    <row r="62" spans="1:5" s="56" customFormat="1" ht="12" customHeight="1">
      <c r="A62" s="199" t="s">
        <v>107</v>
      </c>
      <c r="B62" s="182" t="s">
        <v>321</v>
      </c>
      <c r="C62" s="171"/>
      <c r="D62" s="291"/>
      <c r="E62" s="306">
        <f>C62+D62</f>
        <v>0</v>
      </c>
    </row>
    <row r="63" spans="1:5" s="56" customFormat="1" ht="12" customHeight="1">
      <c r="A63" s="199" t="s">
        <v>128</v>
      </c>
      <c r="B63" s="182" t="s">
        <v>197</v>
      </c>
      <c r="C63" s="171"/>
      <c r="D63" s="291"/>
      <c r="E63" s="306">
        <f>C63+D63</f>
        <v>0</v>
      </c>
    </row>
    <row r="64" spans="1:5" s="56" customFormat="1" ht="12" customHeight="1" thickBot="1">
      <c r="A64" s="200" t="s">
        <v>195</v>
      </c>
      <c r="B64" s="183" t="s">
        <v>198</v>
      </c>
      <c r="C64" s="171"/>
      <c r="D64" s="291"/>
      <c r="E64" s="306">
        <f>C64+D64</f>
        <v>0</v>
      </c>
    </row>
    <row r="65" spans="1:5" s="56" customFormat="1" ht="12" customHeight="1" thickBot="1">
      <c r="A65" s="25" t="s">
        <v>15</v>
      </c>
      <c r="B65" s="19" t="s">
        <v>199</v>
      </c>
      <c r="C65" s="173">
        <f>+C8+C15+C22+C29+C37+C49+C55+C60</f>
        <v>1639424520</v>
      </c>
      <c r="D65" s="259">
        <f>+D8+D15+D22+D29+D37+D49+D55+D60</f>
        <v>4126596</v>
      </c>
      <c r="E65" s="210">
        <f>+E8+E15+E22+E29+E37+E49+E55+E60</f>
        <v>1668311266</v>
      </c>
    </row>
    <row r="66" spans="1:5" s="56" customFormat="1" ht="12" customHeight="1" thickBot="1">
      <c r="A66" s="201" t="s">
        <v>290</v>
      </c>
      <c r="B66" s="104" t="s">
        <v>201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232</v>
      </c>
      <c r="B67" s="181" t="s">
        <v>202</v>
      </c>
      <c r="C67" s="171"/>
      <c r="D67" s="291"/>
      <c r="E67" s="306">
        <f>C67+D67</f>
        <v>0</v>
      </c>
    </row>
    <row r="68" spans="1:5" s="56" customFormat="1" ht="12" customHeight="1">
      <c r="A68" s="199" t="s">
        <v>241</v>
      </c>
      <c r="B68" s="182" t="s">
        <v>203</v>
      </c>
      <c r="C68" s="171"/>
      <c r="D68" s="291"/>
      <c r="E68" s="306">
        <f>C68+D68</f>
        <v>0</v>
      </c>
    </row>
    <row r="69" spans="1:5" s="56" customFormat="1" ht="12" customHeight="1" thickBot="1">
      <c r="A69" s="200" t="s">
        <v>242</v>
      </c>
      <c r="B69" s="184" t="s">
        <v>204</v>
      </c>
      <c r="C69" s="171"/>
      <c r="D69" s="294"/>
      <c r="E69" s="306">
        <f>C69+D69</f>
        <v>0</v>
      </c>
    </row>
    <row r="70" spans="1:5" s="56" customFormat="1" ht="12" customHeight="1" thickBot="1">
      <c r="A70" s="201" t="s">
        <v>205</v>
      </c>
      <c r="B70" s="104" t="s">
        <v>206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207</v>
      </c>
      <c r="C71" s="171"/>
      <c r="D71" s="171"/>
      <c r="E71" s="306">
        <f>C71+D71</f>
        <v>0</v>
      </c>
    </row>
    <row r="72" spans="1:5" s="56" customFormat="1" ht="12" customHeight="1">
      <c r="A72" s="199" t="s">
        <v>85</v>
      </c>
      <c r="B72" s="182" t="s">
        <v>208</v>
      </c>
      <c r="C72" s="171"/>
      <c r="D72" s="171"/>
      <c r="E72" s="306">
        <f>C72+D72</f>
        <v>0</v>
      </c>
    </row>
    <row r="73" spans="1:5" s="56" customFormat="1" ht="12" customHeight="1">
      <c r="A73" s="199" t="s">
        <v>233</v>
      </c>
      <c r="B73" s="182" t="s">
        <v>209</v>
      </c>
      <c r="C73" s="171"/>
      <c r="D73" s="171"/>
      <c r="E73" s="306">
        <f>C73+D73</f>
        <v>0</v>
      </c>
    </row>
    <row r="74" spans="1:5" s="56" customFormat="1" ht="12" customHeight="1" thickBot="1">
      <c r="A74" s="200" t="s">
        <v>234</v>
      </c>
      <c r="B74" s="183" t="s">
        <v>210</v>
      </c>
      <c r="C74" s="171"/>
      <c r="D74" s="171"/>
      <c r="E74" s="306">
        <f>C74+D74</f>
        <v>0</v>
      </c>
    </row>
    <row r="75" spans="1:5" s="56" customFormat="1" ht="12" customHeight="1" thickBot="1">
      <c r="A75" s="201" t="s">
        <v>211</v>
      </c>
      <c r="B75" s="104" t="s">
        <v>212</v>
      </c>
      <c r="C75" s="167">
        <f>SUM(C76:C77)</f>
        <v>0</v>
      </c>
      <c r="D75" s="167">
        <f>SUM(D76:D77)</f>
        <v>579046</v>
      </c>
      <c r="E75" s="103">
        <f>SUM(E76:E77)</f>
        <v>579046</v>
      </c>
    </row>
    <row r="76" spans="1:5" s="56" customFormat="1" ht="12" customHeight="1">
      <c r="A76" s="198" t="s">
        <v>235</v>
      </c>
      <c r="B76" s="181" t="s">
        <v>213</v>
      </c>
      <c r="C76" s="171"/>
      <c r="D76" s="171">
        <v>579046</v>
      </c>
      <c r="E76" s="306">
        <f>C76+D76</f>
        <v>579046</v>
      </c>
    </row>
    <row r="77" spans="1:5" s="56" customFormat="1" ht="12" customHeight="1" thickBot="1">
      <c r="A77" s="200" t="s">
        <v>236</v>
      </c>
      <c r="B77" s="183" t="s">
        <v>214</v>
      </c>
      <c r="C77" s="171"/>
      <c r="D77" s="171"/>
      <c r="E77" s="306">
        <f>C77+D77</f>
        <v>0</v>
      </c>
    </row>
    <row r="78" spans="1:5" s="55" customFormat="1" ht="12" customHeight="1" thickBot="1">
      <c r="A78" s="201" t="s">
        <v>215</v>
      </c>
      <c r="B78" s="104" t="s">
        <v>216</v>
      </c>
      <c r="C78" s="167">
        <f>SUM(C79:C81)</f>
        <v>0</v>
      </c>
      <c r="D78" s="167">
        <f>SUM(D79:D81)</f>
        <v>11258754</v>
      </c>
      <c r="E78" s="103">
        <f>SUM(E79:E81)</f>
        <v>11258754</v>
      </c>
    </row>
    <row r="79" spans="1:5" s="56" customFormat="1" ht="12" customHeight="1">
      <c r="A79" s="198" t="s">
        <v>237</v>
      </c>
      <c r="B79" s="181" t="s">
        <v>217</v>
      </c>
      <c r="C79" s="171"/>
      <c r="D79" s="171">
        <v>11258754</v>
      </c>
      <c r="E79" s="306">
        <v>11258754</v>
      </c>
    </row>
    <row r="80" spans="1:5" s="56" customFormat="1" ht="12" customHeight="1">
      <c r="A80" s="199" t="s">
        <v>238</v>
      </c>
      <c r="B80" s="182" t="s">
        <v>218</v>
      </c>
      <c r="C80" s="171"/>
      <c r="D80" s="171"/>
      <c r="E80" s="306">
        <f>C80+D80</f>
        <v>0</v>
      </c>
    </row>
    <row r="81" spans="1:5" s="56" customFormat="1" ht="12" customHeight="1" thickBot="1">
      <c r="A81" s="200" t="s">
        <v>239</v>
      </c>
      <c r="B81" s="183" t="s">
        <v>219</v>
      </c>
      <c r="C81" s="171"/>
      <c r="D81" s="171"/>
      <c r="E81" s="306">
        <f>C81+D81</f>
        <v>0</v>
      </c>
    </row>
    <row r="82" spans="1:5" s="56" customFormat="1" ht="12" customHeight="1" thickBot="1">
      <c r="A82" s="201" t="s">
        <v>220</v>
      </c>
      <c r="B82" s="104" t="s">
        <v>240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221</v>
      </c>
      <c r="B83" s="181" t="s">
        <v>222</v>
      </c>
      <c r="C83" s="171"/>
      <c r="D83" s="171"/>
      <c r="E83" s="306">
        <f aca="true" t="shared" si="1" ref="E83:E88">C83+D83</f>
        <v>0</v>
      </c>
    </row>
    <row r="84" spans="1:5" s="56" customFormat="1" ht="12" customHeight="1">
      <c r="A84" s="203" t="s">
        <v>223</v>
      </c>
      <c r="B84" s="182" t="s">
        <v>224</v>
      </c>
      <c r="C84" s="171"/>
      <c r="D84" s="171"/>
      <c r="E84" s="306">
        <f t="shared" si="1"/>
        <v>0</v>
      </c>
    </row>
    <row r="85" spans="1:5" s="56" customFormat="1" ht="12" customHeight="1">
      <c r="A85" s="203" t="s">
        <v>225</v>
      </c>
      <c r="B85" s="182" t="s">
        <v>226</v>
      </c>
      <c r="C85" s="171"/>
      <c r="D85" s="171"/>
      <c r="E85" s="306">
        <f t="shared" si="1"/>
        <v>0</v>
      </c>
    </row>
    <row r="86" spans="1:6" s="55" customFormat="1" ht="12" customHeight="1" thickBot="1">
      <c r="A86" s="204" t="s">
        <v>227</v>
      </c>
      <c r="B86" s="183" t="s">
        <v>228</v>
      </c>
      <c r="C86" s="171"/>
      <c r="D86" s="171"/>
      <c r="E86" s="306">
        <f t="shared" si="1"/>
        <v>0</v>
      </c>
      <c r="F86" s="55">
        <v>0</v>
      </c>
    </row>
    <row r="87" spans="1:5" s="55" customFormat="1" ht="12" customHeight="1" thickBot="1">
      <c r="A87" s="201" t="s">
        <v>229</v>
      </c>
      <c r="B87" s="104" t="s">
        <v>366</v>
      </c>
      <c r="C87" s="226"/>
      <c r="D87" s="226"/>
      <c r="E87" s="103">
        <f t="shared" si="1"/>
        <v>0</v>
      </c>
    </row>
    <row r="88" spans="1:5" s="55" customFormat="1" ht="12" customHeight="1" thickBot="1">
      <c r="A88" s="201" t="s">
        <v>387</v>
      </c>
      <c r="B88" s="104" t="s">
        <v>230</v>
      </c>
      <c r="C88" s="226"/>
      <c r="D88" s="226"/>
      <c r="E88" s="103">
        <f t="shared" si="1"/>
        <v>0</v>
      </c>
    </row>
    <row r="89" spans="1:5" s="55" customFormat="1" ht="12" customHeight="1" thickBot="1">
      <c r="A89" s="201" t="s">
        <v>388</v>
      </c>
      <c r="B89" s="188" t="s">
        <v>369</v>
      </c>
      <c r="C89" s="173">
        <f>+C66+C70+C75+C78+C82+C88+C87</f>
        <v>0</v>
      </c>
      <c r="D89" s="173">
        <f>+D66+D70+D75+D78+D82+D88+D87</f>
        <v>11837800</v>
      </c>
      <c r="E89" s="210">
        <f>+E66+E70+E75+E78+E82+E88+E87</f>
        <v>11837800</v>
      </c>
    </row>
    <row r="90" spans="1:5" s="55" customFormat="1" ht="12" customHeight="1" thickBot="1">
      <c r="A90" s="205" t="s">
        <v>389</v>
      </c>
      <c r="B90" s="189" t="s">
        <v>390</v>
      </c>
      <c r="C90" s="173">
        <f>+C65+C89</f>
        <v>1639424520</v>
      </c>
      <c r="D90" s="173">
        <f>+D65+D89</f>
        <v>15964396</v>
      </c>
      <c r="E90" s="210">
        <f>+E65+E89</f>
        <v>1680149066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6" t="s">
        <v>40</v>
      </c>
      <c r="B92" s="367"/>
      <c r="C92" s="367"/>
      <c r="D92" s="367"/>
      <c r="E92" s="368"/>
    </row>
    <row r="93" spans="1:5" s="57" customFormat="1" ht="12" customHeight="1" thickBot="1">
      <c r="A93" s="175" t="s">
        <v>7</v>
      </c>
      <c r="B93" s="24" t="s">
        <v>394</v>
      </c>
      <c r="C93" s="166">
        <f>+C94+C95+C96+C97+C98+C111</f>
        <v>578584000</v>
      </c>
      <c r="D93" s="166">
        <f>+D94+D95+D96+D97+D98+D111</f>
        <v>45127612</v>
      </c>
      <c r="E93" s="240">
        <f>+E94+E95+E96+E97+E98+E111</f>
        <v>619711612</v>
      </c>
    </row>
    <row r="94" spans="1:5" ht="12" customHeight="1">
      <c r="A94" s="206" t="s">
        <v>63</v>
      </c>
      <c r="B94" s="8" t="s">
        <v>36</v>
      </c>
      <c r="C94" s="244">
        <v>371460000</v>
      </c>
      <c r="D94" s="244">
        <v>-57206554</v>
      </c>
      <c r="E94" s="309">
        <v>314253446</v>
      </c>
    </row>
    <row r="95" spans="1:5" ht="12" customHeight="1">
      <c r="A95" s="199" t="s">
        <v>64</v>
      </c>
      <c r="B95" s="6" t="s">
        <v>108</v>
      </c>
      <c r="C95" s="168">
        <v>49043000</v>
      </c>
      <c r="D95" s="168">
        <v>-2295967</v>
      </c>
      <c r="E95" s="304">
        <v>46747033</v>
      </c>
    </row>
    <row r="96" spans="1:5" ht="12" customHeight="1">
      <c r="A96" s="199" t="s">
        <v>65</v>
      </c>
      <c r="B96" s="6" t="s">
        <v>82</v>
      </c>
      <c r="C96" s="170">
        <v>154081000</v>
      </c>
      <c r="D96" s="168">
        <v>104630133</v>
      </c>
      <c r="E96" s="305">
        <v>258711133</v>
      </c>
    </row>
    <row r="97" spans="1:5" ht="12" customHeight="1">
      <c r="A97" s="199" t="s">
        <v>66</v>
      </c>
      <c r="B97" s="9" t="s">
        <v>109</v>
      </c>
      <c r="C97" s="170"/>
      <c r="D97" s="258"/>
      <c r="E97" s="305"/>
    </row>
    <row r="98" spans="1:5" ht="12" customHeight="1">
      <c r="A98" s="199" t="s">
        <v>74</v>
      </c>
      <c r="B98" s="17" t="s">
        <v>110</v>
      </c>
      <c r="C98" s="170"/>
      <c r="D98" s="258"/>
      <c r="E98" s="305"/>
    </row>
    <row r="99" spans="1:5" ht="12" customHeight="1">
      <c r="A99" s="199" t="s">
        <v>67</v>
      </c>
      <c r="B99" s="6" t="s">
        <v>391</v>
      </c>
      <c r="C99" s="170"/>
      <c r="D99" s="258"/>
      <c r="E99" s="305"/>
    </row>
    <row r="100" spans="1:5" ht="12" customHeight="1">
      <c r="A100" s="199" t="s">
        <v>68</v>
      </c>
      <c r="B100" s="67" t="s">
        <v>332</v>
      </c>
      <c r="C100" s="170"/>
      <c r="D100" s="258"/>
      <c r="E100" s="305">
        <f aca="true" t="shared" si="2" ref="E100:E109">C100+D100</f>
        <v>0</v>
      </c>
    </row>
    <row r="101" spans="1:5" ht="12" customHeight="1">
      <c r="A101" s="199" t="s">
        <v>75</v>
      </c>
      <c r="B101" s="67" t="s">
        <v>331</v>
      </c>
      <c r="C101" s="170"/>
      <c r="D101" s="258"/>
      <c r="E101" s="305">
        <f t="shared" si="2"/>
        <v>0</v>
      </c>
    </row>
    <row r="102" spans="1:5" ht="12" customHeight="1">
      <c r="A102" s="199" t="s">
        <v>76</v>
      </c>
      <c r="B102" s="67" t="s">
        <v>246</v>
      </c>
      <c r="C102" s="170"/>
      <c r="D102" s="258"/>
      <c r="E102" s="305">
        <f t="shared" si="2"/>
        <v>0</v>
      </c>
    </row>
    <row r="103" spans="1:5" ht="12" customHeight="1">
      <c r="A103" s="199" t="s">
        <v>77</v>
      </c>
      <c r="B103" s="68" t="s">
        <v>247</v>
      </c>
      <c r="C103" s="170"/>
      <c r="D103" s="258"/>
      <c r="E103" s="305">
        <f t="shared" si="2"/>
        <v>0</v>
      </c>
    </row>
    <row r="104" spans="1:5" ht="12" customHeight="1">
      <c r="A104" s="199" t="s">
        <v>78</v>
      </c>
      <c r="B104" s="68" t="s">
        <v>248</v>
      </c>
      <c r="C104" s="170"/>
      <c r="D104" s="258"/>
      <c r="E104" s="305">
        <f t="shared" si="2"/>
        <v>0</v>
      </c>
    </row>
    <row r="105" spans="1:5" ht="12" customHeight="1">
      <c r="A105" s="199" t="s">
        <v>80</v>
      </c>
      <c r="B105" s="67" t="s">
        <v>249</v>
      </c>
      <c r="C105" s="170"/>
      <c r="D105" s="258"/>
      <c r="E105" s="305">
        <f t="shared" si="2"/>
        <v>0</v>
      </c>
    </row>
    <row r="106" spans="1:5" ht="12" customHeight="1">
      <c r="A106" s="199" t="s">
        <v>111</v>
      </c>
      <c r="B106" s="67" t="s">
        <v>250</v>
      </c>
      <c r="C106" s="170"/>
      <c r="D106" s="258"/>
      <c r="E106" s="305">
        <f t="shared" si="2"/>
        <v>0</v>
      </c>
    </row>
    <row r="107" spans="1:5" ht="12" customHeight="1">
      <c r="A107" s="199" t="s">
        <v>244</v>
      </c>
      <c r="B107" s="68" t="s">
        <v>251</v>
      </c>
      <c r="C107" s="168"/>
      <c r="D107" s="258"/>
      <c r="E107" s="305">
        <f t="shared" si="2"/>
        <v>0</v>
      </c>
    </row>
    <row r="108" spans="1:5" ht="12" customHeight="1">
      <c r="A108" s="207" t="s">
        <v>245</v>
      </c>
      <c r="B108" s="69" t="s">
        <v>252</v>
      </c>
      <c r="C108" s="170"/>
      <c r="D108" s="258"/>
      <c r="E108" s="305">
        <f t="shared" si="2"/>
        <v>0</v>
      </c>
    </row>
    <row r="109" spans="1:5" ht="12" customHeight="1">
      <c r="A109" s="199" t="s">
        <v>329</v>
      </c>
      <c r="B109" s="69" t="s">
        <v>253</v>
      </c>
      <c r="C109" s="170"/>
      <c r="D109" s="258"/>
      <c r="E109" s="305">
        <f t="shared" si="2"/>
        <v>0</v>
      </c>
    </row>
    <row r="110" spans="1:5" ht="12" customHeight="1">
      <c r="A110" s="199" t="s">
        <v>330</v>
      </c>
      <c r="B110" s="68" t="s">
        <v>254</v>
      </c>
      <c r="C110" s="168"/>
      <c r="D110" s="257"/>
      <c r="E110" s="304"/>
    </row>
    <row r="111" spans="1:5" ht="12" customHeight="1">
      <c r="A111" s="199" t="s">
        <v>334</v>
      </c>
      <c r="B111" s="9" t="s">
        <v>37</v>
      </c>
      <c r="C111" s="168">
        <v>4000000</v>
      </c>
      <c r="D111" s="257"/>
      <c r="E111" s="304"/>
    </row>
    <row r="112" spans="1:5" ht="12" customHeight="1">
      <c r="A112" s="200" t="s">
        <v>335</v>
      </c>
      <c r="B112" s="6" t="s">
        <v>392</v>
      </c>
      <c r="C112" s="170">
        <v>3000000</v>
      </c>
      <c r="D112" s="258"/>
      <c r="E112" s="305"/>
    </row>
    <row r="113" spans="1:5" ht="12" customHeight="1" thickBot="1">
      <c r="A113" s="208" t="s">
        <v>336</v>
      </c>
      <c r="B113" s="70" t="s">
        <v>393</v>
      </c>
      <c r="C113" s="245">
        <v>1000000</v>
      </c>
      <c r="D113" s="296"/>
      <c r="E113" s="310"/>
    </row>
    <row r="114" spans="1:5" ht="12" customHeight="1" thickBot="1">
      <c r="A114" s="25" t="s">
        <v>8</v>
      </c>
      <c r="B114" s="23" t="s">
        <v>255</v>
      </c>
      <c r="C114" s="167">
        <f>+C115+C117+C119</f>
        <v>787634000</v>
      </c>
      <c r="D114" s="255">
        <f>+D115+D117+D119</f>
        <v>-70003266</v>
      </c>
      <c r="E114" s="103">
        <f>+E115+E117+E119</f>
        <v>717630734</v>
      </c>
    </row>
    <row r="115" spans="1:5" ht="12" customHeight="1">
      <c r="A115" s="198" t="s">
        <v>69</v>
      </c>
      <c r="B115" s="6" t="s">
        <v>127</v>
      </c>
      <c r="C115" s="169">
        <v>598979000</v>
      </c>
      <c r="D115" s="256">
        <v>-77003266</v>
      </c>
      <c r="E115" s="211">
        <v>521975734</v>
      </c>
    </row>
    <row r="116" spans="1:5" ht="12" customHeight="1">
      <c r="A116" s="198" t="s">
        <v>70</v>
      </c>
      <c r="B116" s="10" t="s">
        <v>259</v>
      </c>
      <c r="C116" s="169"/>
      <c r="D116" s="256">
        <v>0</v>
      </c>
      <c r="E116" s="211">
        <v>0</v>
      </c>
    </row>
    <row r="117" spans="1:5" ht="12" customHeight="1">
      <c r="A117" s="198" t="s">
        <v>71</v>
      </c>
      <c r="B117" s="10" t="s">
        <v>112</v>
      </c>
      <c r="C117" s="168">
        <v>188055000</v>
      </c>
      <c r="D117" s="257">
        <v>5000000</v>
      </c>
      <c r="E117" s="304">
        <v>193055000</v>
      </c>
    </row>
    <row r="118" spans="1:5" ht="12" customHeight="1">
      <c r="A118" s="198" t="s">
        <v>72</v>
      </c>
      <c r="B118" s="10" t="s">
        <v>260</v>
      </c>
      <c r="C118" s="168"/>
      <c r="D118" s="257">
        <v>0</v>
      </c>
      <c r="E118" s="304">
        <v>0</v>
      </c>
    </row>
    <row r="119" spans="1:5" ht="12" customHeight="1">
      <c r="A119" s="198" t="s">
        <v>73</v>
      </c>
      <c r="B119" s="106" t="s">
        <v>129</v>
      </c>
      <c r="C119" s="168">
        <v>600000</v>
      </c>
      <c r="D119" s="257">
        <v>2000000</v>
      </c>
      <c r="E119" s="304">
        <v>2600000</v>
      </c>
    </row>
    <row r="120" spans="1:5" ht="12" customHeight="1">
      <c r="A120" s="198" t="s">
        <v>79</v>
      </c>
      <c r="B120" s="105" t="s">
        <v>322</v>
      </c>
      <c r="C120" s="168"/>
      <c r="D120" s="257">
        <v>0</v>
      </c>
      <c r="E120" s="304">
        <f aca="true" t="shared" si="3" ref="E120:E126">C120+D120</f>
        <v>0</v>
      </c>
    </row>
    <row r="121" spans="1:5" ht="12" customHeight="1">
      <c r="A121" s="198" t="s">
        <v>81</v>
      </c>
      <c r="B121" s="177" t="s">
        <v>265</v>
      </c>
      <c r="C121" s="168"/>
      <c r="D121" s="257">
        <v>0</v>
      </c>
      <c r="E121" s="304">
        <f t="shared" si="3"/>
        <v>0</v>
      </c>
    </row>
    <row r="122" spans="1:5" ht="12" customHeight="1">
      <c r="A122" s="198" t="s">
        <v>113</v>
      </c>
      <c r="B122" s="68" t="s">
        <v>248</v>
      </c>
      <c r="C122" s="168"/>
      <c r="D122" s="257">
        <v>0</v>
      </c>
      <c r="E122" s="304">
        <f t="shared" si="3"/>
        <v>0</v>
      </c>
    </row>
    <row r="123" spans="1:5" ht="12" customHeight="1">
      <c r="A123" s="198" t="s">
        <v>114</v>
      </c>
      <c r="B123" s="68" t="s">
        <v>264</v>
      </c>
      <c r="C123" s="168"/>
      <c r="D123" s="257">
        <v>0</v>
      </c>
      <c r="E123" s="304">
        <f t="shared" si="3"/>
        <v>0</v>
      </c>
    </row>
    <row r="124" spans="1:5" ht="12" customHeight="1">
      <c r="A124" s="198" t="s">
        <v>115</v>
      </c>
      <c r="B124" s="68" t="s">
        <v>263</v>
      </c>
      <c r="C124" s="168"/>
      <c r="D124" s="257">
        <v>0</v>
      </c>
      <c r="E124" s="304">
        <f t="shared" si="3"/>
        <v>0</v>
      </c>
    </row>
    <row r="125" spans="1:5" ht="12" customHeight="1">
      <c r="A125" s="198" t="s">
        <v>256</v>
      </c>
      <c r="B125" s="68" t="s">
        <v>251</v>
      </c>
      <c r="C125" s="168"/>
      <c r="D125" s="257">
        <v>0</v>
      </c>
      <c r="E125" s="304">
        <f t="shared" si="3"/>
        <v>0</v>
      </c>
    </row>
    <row r="126" spans="1:5" ht="12" customHeight="1">
      <c r="A126" s="198" t="s">
        <v>257</v>
      </c>
      <c r="B126" s="68" t="s">
        <v>262</v>
      </c>
      <c r="C126" s="168"/>
      <c r="D126" s="257">
        <v>0</v>
      </c>
      <c r="E126" s="304">
        <f t="shared" si="3"/>
        <v>0</v>
      </c>
    </row>
    <row r="127" spans="1:5" ht="12" customHeight="1" thickBot="1">
      <c r="A127" s="207" t="s">
        <v>258</v>
      </c>
      <c r="B127" s="68" t="s">
        <v>261</v>
      </c>
      <c r="C127" s="170">
        <v>600000</v>
      </c>
      <c r="D127" s="258">
        <v>2000000</v>
      </c>
      <c r="E127" s="305">
        <v>2600000</v>
      </c>
    </row>
    <row r="128" spans="1:5" ht="12" customHeight="1" thickBot="1">
      <c r="A128" s="25" t="s">
        <v>9</v>
      </c>
      <c r="B128" s="61" t="s">
        <v>339</v>
      </c>
      <c r="C128" s="167">
        <f>+C93+C114</f>
        <v>1366218000</v>
      </c>
      <c r="D128" s="255">
        <f>+D93+D114</f>
        <v>-24875654</v>
      </c>
      <c r="E128" s="103">
        <f>+E93+E114</f>
        <v>1337342346</v>
      </c>
    </row>
    <row r="129" spans="1:5" ht="12" customHeight="1" thickBot="1">
      <c r="A129" s="25" t="s">
        <v>10</v>
      </c>
      <c r="B129" s="61" t="s">
        <v>340</v>
      </c>
      <c r="C129" s="167">
        <f>+C130+C131+C132</f>
        <v>0</v>
      </c>
      <c r="D129" s="255">
        <f>+D130+D131+D132</f>
        <v>10137457</v>
      </c>
      <c r="E129" s="103">
        <f>+E130+E131+E132</f>
        <v>10137457</v>
      </c>
    </row>
    <row r="130" spans="1:5" s="57" customFormat="1" ht="12" customHeight="1">
      <c r="A130" s="198" t="s">
        <v>160</v>
      </c>
      <c r="B130" s="7" t="s">
        <v>397</v>
      </c>
      <c r="C130" s="168"/>
      <c r="D130" s="257"/>
      <c r="E130" s="304">
        <f>C130+D130</f>
        <v>0</v>
      </c>
    </row>
    <row r="131" spans="1:5" ht="12" customHeight="1">
      <c r="A131" s="198" t="s">
        <v>161</v>
      </c>
      <c r="B131" s="7" t="s">
        <v>348</v>
      </c>
      <c r="C131" s="168"/>
      <c r="D131" s="257"/>
      <c r="E131" s="304">
        <f>C131+D131</f>
        <v>0</v>
      </c>
    </row>
    <row r="132" spans="1:5" ht="12" customHeight="1" thickBot="1">
      <c r="A132" s="207" t="s">
        <v>162</v>
      </c>
      <c r="B132" s="5" t="s">
        <v>396</v>
      </c>
      <c r="C132" s="168"/>
      <c r="D132" s="257">
        <v>10137457</v>
      </c>
      <c r="E132" s="304">
        <v>10137457</v>
      </c>
    </row>
    <row r="133" spans="1:5" ht="12" customHeight="1" thickBot="1">
      <c r="A133" s="25" t="s">
        <v>11</v>
      </c>
      <c r="B133" s="61" t="s">
        <v>341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350</v>
      </c>
      <c r="C134" s="168"/>
      <c r="D134" s="257"/>
      <c r="E134" s="304">
        <f aca="true" t="shared" si="4" ref="E134:E139">C134+D134</f>
        <v>0</v>
      </c>
    </row>
    <row r="135" spans="1:5" ht="12" customHeight="1">
      <c r="A135" s="198" t="s">
        <v>57</v>
      </c>
      <c r="B135" s="7" t="s">
        <v>342</v>
      </c>
      <c r="C135" s="168"/>
      <c r="D135" s="257"/>
      <c r="E135" s="304">
        <f t="shared" si="4"/>
        <v>0</v>
      </c>
    </row>
    <row r="136" spans="1:5" ht="12" customHeight="1">
      <c r="A136" s="198" t="s">
        <v>58</v>
      </c>
      <c r="B136" s="7" t="s">
        <v>343</v>
      </c>
      <c r="C136" s="168"/>
      <c r="D136" s="257"/>
      <c r="E136" s="304">
        <f t="shared" si="4"/>
        <v>0</v>
      </c>
    </row>
    <row r="137" spans="1:5" ht="12" customHeight="1">
      <c r="A137" s="198" t="s">
        <v>100</v>
      </c>
      <c r="B137" s="7" t="s">
        <v>395</v>
      </c>
      <c r="C137" s="168"/>
      <c r="D137" s="257"/>
      <c r="E137" s="304">
        <f t="shared" si="4"/>
        <v>0</v>
      </c>
    </row>
    <row r="138" spans="1:5" ht="12" customHeight="1">
      <c r="A138" s="198" t="s">
        <v>101</v>
      </c>
      <c r="B138" s="7" t="s">
        <v>345</v>
      </c>
      <c r="C138" s="168"/>
      <c r="D138" s="257"/>
      <c r="E138" s="304">
        <f t="shared" si="4"/>
        <v>0</v>
      </c>
    </row>
    <row r="139" spans="1:5" s="57" customFormat="1" ht="12" customHeight="1" thickBot="1">
      <c r="A139" s="207" t="s">
        <v>102</v>
      </c>
      <c r="B139" s="5" t="s">
        <v>346</v>
      </c>
      <c r="C139" s="168"/>
      <c r="D139" s="257"/>
      <c r="E139" s="304">
        <f t="shared" si="4"/>
        <v>0</v>
      </c>
    </row>
    <row r="140" spans="1:11" ht="12" customHeight="1" thickBot="1">
      <c r="A140" s="25" t="s">
        <v>12</v>
      </c>
      <c r="B140" s="61" t="s">
        <v>411</v>
      </c>
      <c r="C140" s="173">
        <f>+C141+C142+C144+C145+C143</f>
        <v>314846000</v>
      </c>
      <c r="D140" s="259">
        <f>+D141+D142+D144+D145+D143</f>
        <v>45142989</v>
      </c>
      <c r="E140" s="210">
        <f>+E141+E142+E144+E145+E143</f>
        <v>359988989</v>
      </c>
      <c r="K140" s="102"/>
    </row>
    <row r="141" spans="1:5" ht="12.75">
      <c r="A141" s="198" t="s">
        <v>59</v>
      </c>
      <c r="B141" s="7" t="s">
        <v>266</v>
      </c>
      <c r="C141" s="168"/>
      <c r="D141" s="257"/>
      <c r="E141" s="304">
        <f>C141+D141</f>
        <v>0</v>
      </c>
    </row>
    <row r="142" spans="1:5" ht="12" customHeight="1">
      <c r="A142" s="198" t="s">
        <v>60</v>
      </c>
      <c r="B142" s="7" t="s">
        <v>267</v>
      </c>
      <c r="C142" s="168"/>
      <c r="D142" s="257">
        <v>22436497</v>
      </c>
      <c r="E142" s="304">
        <v>22436497</v>
      </c>
    </row>
    <row r="143" spans="1:5" ht="12" customHeight="1">
      <c r="A143" s="198" t="s">
        <v>180</v>
      </c>
      <c r="B143" s="7" t="s">
        <v>410</v>
      </c>
      <c r="C143" s="168">
        <v>314846000</v>
      </c>
      <c r="D143" s="257">
        <v>22706492</v>
      </c>
      <c r="E143" s="304">
        <v>337552492</v>
      </c>
    </row>
    <row r="144" spans="1:5" s="57" customFormat="1" ht="12" customHeight="1">
      <c r="A144" s="198" t="s">
        <v>181</v>
      </c>
      <c r="B144" s="7" t="s">
        <v>355</v>
      </c>
      <c r="C144" s="168"/>
      <c r="D144" s="257"/>
      <c r="E144" s="304">
        <f>C144+D144</f>
        <v>0</v>
      </c>
    </row>
    <row r="145" spans="1:5" s="57" customFormat="1" ht="12" customHeight="1" thickBot="1">
      <c r="A145" s="207" t="s">
        <v>182</v>
      </c>
      <c r="B145" s="5" t="s">
        <v>286</v>
      </c>
      <c r="C145" s="168"/>
      <c r="D145" s="257"/>
      <c r="E145" s="304">
        <f>C145+D145</f>
        <v>0</v>
      </c>
    </row>
    <row r="146" spans="1:5" s="57" customFormat="1" ht="12" customHeight="1" thickBot="1">
      <c r="A146" s="25" t="s">
        <v>13</v>
      </c>
      <c r="B146" s="61" t="s">
        <v>356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61</v>
      </c>
      <c r="B147" s="7" t="s">
        <v>351</v>
      </c>
      <c r="C147" s="168"/>
      <c r="D147" s="257"/>
      <c r="E147" s="304">
        <f aca="true" t="shared" si="5" ref="E147:E153">C147+D147</f>
        <v>0</v>
      </c>
    </row>
    <row r="148" spans="1:5" s="57" customFormat="1" ht="12" customHeight="1">
      <c r="A148" s="198" t="s">
        <v>62</v>
      </c>
      <c r="B148" s="7" t="s">
        <v>358</v>
      </c>
      <c r="C148" s="168"/>
      <c r="D148" s="257"/>
      <c r="E148" s="304">
        <f t="shared" si="5"/>
        <v>0</v>
      </c>
    </row>
    <row r="149" spans="1:5" s="57" customFormat="1" ht="12" customHeight="1">
      <c r="A149" s="198" t="s">
        <v>192</v>
      </c>
      <c r="B149" s="7" t="s">
        <v>353</v>
      </c>
      <c r="C149" s="168"/>
      <c r="D149" s="257"/>
      <c r="E149" s="304">
        <f t="shared" si="5"/>
        <v>0</v>
      </c>
    </row>
    <row r="150" spans="1:5" s="57" customFormat="1" ht="12" customHeight="1">
      <c r="A150" s="198" t="s">
        <v>193</v>
      </c>
      <c r="B150" s="7" t="s">
        <v>398</v>
      </c>
      <c r="C150" s="168"/>
      <c r="D150" s="257"/>
      <c r="E150" s="304">
        <f t="shared" si="5"/>
        <v>0</v>
      </c>
    </row>
    <row r="151" spans="1:5" ht="12.75" customHeight="1" thickBot="1">
      <c r="A151" s="207" t="s">
        <v>357</v>
      </c>
      <c r="B151" s="5" t="s">
        <v>360</v>
      </c>
      <c r="C151" s="170"/>
      <c r="D151" s="258"/>
      <c r="E151" s="305">
        <f t="shared" si="5"/>
        <v>0</v>
      </c>
    </row>
    <row r="152" spans="1:5" ht="12.75" customHeight="1" thickBot="1">
      <c r="A152" s="239" t="s">
        <v>14</v>
      </c>
      <c r="B152" s="61" t="s">
        <v>361</v>
      </c>
      <c r="C152" s="248"/>
      <c r="D152" s="261"/>
      <c r="E152" s="242">
        <f t="shared" si="5"/>
        <v>0</v>
      </c>
    </row>
    <row r="153" spans="1:5" ht="12.75" customHeight="1" thickBot="1">
      <c r="A153" s="239" t="s">
        <v>15</v>
      </c>
      <c r="B153" s="61" t="s">
        <v>362</v>
      </c>
      <c r="C153" s="248"/>
      <c r="D153" s="261"/>
      <c r="E153" s="242">
        <f t="shared" si="5"/>
        <v>0</v>
      </c>
    </row>
    <row r="154" spans="1:5" ht="12" customHeight="1" thickBot="1">
      <c r="A154" s="25" t="s">
        <v>16</v>
      </c>
      <c r="B154" s="61" t="s">
        <v>364</v>
      </c>
      <c r="C154" s="249">
        <f>+C129+C133+C140+C146+C152+C153</f>
        <v>314846000</v>
      </c>
      <c r="D154" s="262">
        <f>+D129+D133+D140+D146+D152+D153</f>
        <v>55280446</v>
      </c>
      <c r="E154" s="243">
        <f>+E129+E133+E140+E146+E152+E153</f>
        <v>370126446</v>
      </c>
    </row>
    <row r="155" spans="1:5" ht="15" customHeight="1" thickBot="1">
      <c r="A155" s="209" t="s">
        <v>17</v>
      </c>
      <c r="B155" s="154" t="s">
        <v>363</v>
      </c>
      <c r="C155" s="249">
        <f>+C128+C154</f>
        <v>1681064000</v>
      </c>
      <c r="D155" s="262">
        <f>+D128+D154</f>
        <v>30404792</v>
      </c>
      <c r="E155" s="243">
        <f>+E128+E154</f>
        <v>1707468792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399</v>
      </c>
      <c r="B157" s="101"/>
      <c r="C157" s="295"/>
      <c r="D157" s="295"/>
      <c r="E157" s="311">
        <f>C157+D157</f>
        <v>0</v>
      </c>
    </row>
    <row r="158" spans="1:5" ht="14.25" customHeight="1" thickBot="1">
      <c r="A158" s="100" t="s">
        <v>123</v>
      </c>
      <c r="B158" s="101"/>
      <c r="C158" s="295"/>
      <c r="D158" s="295"/>
      <c r="E158" s="311">
        <f>C158+D158</f>
        <v>0</v>
      </c>
    </row>
  </sheetData>
  <sheetProtection selectLockedCells="1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100" workbookViewId="0" topLeftCell="A1">
      <selection activeCell="E100" sqref="E100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6" t="s">
        <v>474</v>
      </c>
    </row>
    <row r="2" spans="1:5" s="53" customFormat="1" ht="21" customHeight="1" thickBot="1">
      <c r="A2" s="287" t="s">
        <v>44</v>
      </c>
      <c r="B2" s="369" t="s">
        <v>124</v>
      </c>
      <c r="C2" s="369"/>
      <c r="D2" s="369"/>
      <c r="E2" s="288" t="s">
        <v>38</v>
      </c>
    </row>
    <row r="3" spans="1:5" s="53" customFormat="1" ht="24.75" thickBot="1">
      <c r="A3" s="287" t="s">
        <v>121</v>
      </c>
      <c r="B3" s="369" t="s">
        <v>409</v>
      </c>
      <c r="C3" s="369"/>
      <c r="D3" s="369"/>
      <c r="E3" s="289" t="s">
        <v>42</v>
      </c>
    </row>
    <row r="4" spans="1:5" s="54" customFormat="1" ht="15.75" customHeight="1" thickBot="1">
      <c r="A4" s="87"/>
      <c r="B4" s="87"/>
      <c r="C4" s="88"/>
      <c r="E4" s="88" t="str">
        <f>'5.1.2. sz. mell'!E4</f>
        <v>Forintban!</v>
      </c>
    </row>
    <row r="5" spans="1:5" ht="36.75" thickBot="1">
      <c r="A5" s="174" t="s">
        <v>122</v>
      </c>
      <c r="B5" s="89" t="s">
        <v>483</v>
      </c>
      <c r="C5" s="328" t="s">
        <v>412</v>
      </c>
      <c r="D5" s="328" t="s">
        <v>508</v>
      </c>
      <c r="E5" s="329" t="str">
        <f>+CONCATENATE(LEFT(ÖSSZEFÜGGÉSEK!A7,4),"",CHAR(10),"Módosítás utáni")</f>
        <v>
Módosítás utáni</v>
      </c>
    </row>
    <row r="6" spans="1:5" s="50" customFormat="1" ht="12.75" customHeight="1" thickBot="1">
      <c r="A6" s="78" t="s">
        <v>378</v>
      </c>
      <c r="B6" s="79" t="s">
        <v>379</v>
      </c>
      <c r="C6" s="79" t="s">
        <v>380</v>
      </c>
      <c r="D6" s="290" t="s">
        <v>382</v>
      </c>
      <c r="E6" s="339" t="s">
        <v>480</v>
      </c>
    </row>
    <row r="7" spans="1:5" s="50" customFormat="1" ht="15.75" customHeight="1" thickBot="1">
      <c r="A7" s="366" t="s">
        <v>39</v>
      </c>
      <c r="B7" s="367"/>
      <c r="C7" s="367"/>
      <c r="D7" s="367"/>
      <c r="E7" s="368"/>
    </row>
    <row r="8" spans="1:5" s="50" customFormat="1" ht="12" customHeight="1" thickBot="1">
      <c r="A8" s="25" t="s">
        <v>7</v>
      </c>
      <c r="B8" s="19" t="s">
        <v>145</v>
      </c>
      <c r="C8" s="167">
        <f>+C9+C10+C11+C12+C13+C14</f>
        <v>24175000</v>
      </c>
      <c r="D8" s="255">
        <f>+D9+D10+D11+D12+D13+D14</f>
        <v>24175000</v>
      </c>
      <c r="E8" s="103">
        <f>+E9+E10+E11+E12+E13+E14</f>
        <v>24175000</v>
      </c>
    </row>
    <row r="9" spans="1:5" s="55" customFormat="1" ht="12" customHeight="1">
      <c r="A9" s="198" t="s">
        <v>63</v>
      </c>
      <c r="B9" s="181" t="s">
        <v>146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64</v>
      </c>
      <c r="B10" s="182" t="s">
        <v>147</v>
      </c>
      <c r="C10" s="168"/>
      <c r="D10" s="257"/>
      <c r="E10" s="304">
        <f t="shared" si="0"/>
        <v>0</v>
      </c>
    </row>
    <row r="11" spans="1:5" s="56" customFormat="1" ht="12" customHeight="1">
      <c r="A11" s="199" t="s">
        <v>65</v>
      </c>
      <c r="B11" s="182" t="s">
        <v>148</v>
      </c>
      <c r="C11" s="168">
        <v>24175000</v>
      </c>
      <c r="D11" s="257">
        <v>24175000</v>
      </c>
      <c r="E11" s="304">
        <v>24175000</v>
      </c>
    </row>
    <row r="12" spans="1:5" s="56" customFormat="1" ht="12" customHeight="1">
      <c r="A12" s="199" t="s">
        <v>66</v>
      </c>
      <c r="B12" s="182" t="s">
        <v>149</v>
      </c>
      <c r="C12" s="168"/>
      <c r="D12" s="257"/>
      <c r="E12" s="304">
        <f t="shared" si="0"/>
        <v>0</v>
      </c>
    </row>
    <row r="13" spans="1:5" s="56" customFormat="1" ht="12" customHeight="1">
      <c r="A13" s="199" t="s">
        <v>83</v>
      </c>
      <c r="B13" s="182" t="s">
        <v>386</v>
      </c>
      <c r="C13" s="168"/>
      <c r="D13" s="257"/>
      <c r="E13" s="304">
        <f t="shared" si="0"/>
        <v>0</v>
      </c>
    </row>
    <row r="14" spans="1:5" s="55" customFormat="1" ht="12" customHeight="1" thickBot="1">
      <c r="A14" s="200" t="s">
        <v>67</v>
      </c>
      <c r="B14" s="183" t="s">
        <v>324</v>
      </c>
      <c r="C14" s="168"/>
      <c r="D14" s="257"/>
      <c r="E14" s="304">
        <f t="shared" si="0"/>
        <v>0</v>
      </c>
    </row>
    <row r="15" spans="1:5" s="55" customFormat="1" ht="12" customHeight="1" thickBot="1">
      <c r="A15" s="25" t="s">
        <v>8</v>
      </c>
      <c r="B15" s="104" t="s">
        <v>150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69</v>
      </c>
      <c r="B16" s="181" t="s">
        <v>151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152</v>
      </c>
      <c r="C17" s="168"/>
      <c r="D17" s="257"/>
      <c r="E17" s="304">
        <f t="shared" si="1"/>
        <v>0</v>
      </c>
    </row>
    <row r="18" spans="1:5" s="55" customFormat="1" ht="12" customHeight="1">
      <c r="A18" s="199" t="s">
        <v>71</v>
      </c>
      <c r="B18" s="182" t="s">
        <v>316</v>
      </c>
      <c r="C18" s="168"/>
      <c r="D18" s="257"/>
      <c r="E18" s="304">
        <f t="shared" si="1"/>
        <v>0</v>
      </c>
    </row>
    <row r="19" spans="1:5" s="55" customFormat="1" ht="12" customHeight="1">
      <c r="A19" s="199" t="s">
        <v>72</v>
      </c>
      <c r="B19" s="182" t="s">
        <v>317</v>
      </c>
      <c r="C19" s="168"/>
      <c r="D19" s="257"/>
      <c r="E19" s="304">
        <f t="shared" si="1"/>
        <v>0</v>
      </c>
    </row>
    <row r="20" spans="1:5" s="55" customFormat="1" ht="12" customHeight="1">
      <c r="A20" s="199" t="s">
        <v>73</v>
      </c>
      <c r="B20" s="182" t="s">
        <v>153</v>
      </c>
      <c r="C20" s="168"/>
      <c r="D20" s="257"/>
      <c r="E20" s="304">
        <f t="shared" si="1"/>
        <v>0</v>
      </c>
    </row>
    <row r="21" spans="1:5" s="56" customFormat="1" ht="12" customHeight="1" thickBot="1">
      <c r="A21" s="200" t="s">
        <v>79</v>
      </c>
      <c r="B21" s="183" t="s">
        <v>154</v>
      </c>
      <c r="C21" s="170"/>
      <c r="D21" s="258"/>
      <c r="E21" s="305">
        <f t="shared" si="1"/>
        <v>0</v>
      </c>
    </row>
    <row r="22" spans="1:5" s="56" customFormat="1" ht="12" customHeight="1" thickBot="1">
      <c r="A22" s="25" t="s">
        <v>9</v>
      </c>
      <c r="B22" s="19" t="s">
        <v>155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52</v>
      </c>
      <c r="B23" s="181" t="s">
        <v>156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53</v>
      </c>
      <c r="B24" s="182" t="s">
        <v>157</v>
      </c>
      <c r="C24" s="168"/>
      <c r="D24" s="257"/>
      <c r="E24" s="304">
        <f t="shared" si="2"/>
        <v>0</v>
      </c>
    </row>
    <row r="25" spans="1:5" s="56" customFormat="1" ht="12" customHeight="1">
      <c r="A25" s="199" t="s">
        <v>54</v>
      </c>
      <c r="B25" s="182" t="s">
        <v>318</v>
      </c>
      <c r="C25" s="168"/>
      <c r="D25" s="257"/>
      <c r="E25" s="304">
        <f t="shared" si="2"/>
        <v>0</v>
      </c>
    </row>
    <row r="26" spans="1:5" s="56" customFormat="1" ht="12" customHeight="1">
      <c r="A26" s="199" t="s">
        <v>55</v>
      </c>
      <c r="B26" s="182" t="s">
        <v>319</v>
      </c>
      <c r="C26" s="168"/>
      <c r="D26" s="257"/>
      <c r="E26" s="304">
        <f t="shared" si="2"/>
        <v>0</v>
      </c>
    </row>
    <row r="27" spans="1:5" s="56" customFormat="1" ht="12" customHeight="1">
      <c r="A27" s="199" t="s">
        <v>96</v>
      </c>
      <c r="B27" s="182" t="s">
        <v>158</v>
      </c>
      <c r="C27" s="168"/>
      <c r="D27" s="257"/>
      <c r="E27" s="304">
        <f t="shared" si="2"/>
        <v>0</v>
      </c>
    </row>
    <row r="28" spans="1:5" s="56" customFormat="1" ht="12" customHeight="1" thickBot="1">
      <c r="A28" s="200" t="s">
        <v>97</v>
      </c>
      <c r="B28" s="183" t="s">
        <v>159</v>
      </c>
      <c r="C28" s="170"/>
      <c r="D28" s="258"/>
      <c r="E28" s="305">
        <f t="shared" si="2"/>
        <v>0</v>
      </c>
    </row>
    <row r="29" spans="1:5" s="56" customFormat="1" ht="12" customHeight="1" thickBot="1">
      <c r="A29" s="25" t="s">
        <v>98</v>
      </c>
      <c r="B29" s="19" t="s">
        <v>467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160</v>
      </c>
      <c r="B30" s="181" t="s">
        <v>460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161</v>
      </c>
      <c r="B31" s="182" t="s">
        <v>461</v>
      </c>
      <c r="C31" s="168"/>
      <c r="D31" s="168"/>
      <c r="E31" s="304">
        <f t="shared" si="2"/>
        <v>0</v>
      </c>
    </row>
    <row r="32" spans="1:5" s="56" customFormat="1" ht="12" customHeight="1">
      <c r="A32" s="199" t="s">
        <v>162</v>
      </c>
      <c r="B32" s="182" t="s">
        <v>462</v>
      </c>
      <c r="C32" s="168"/>
      <c r="D32" s="168"/>
      <c r="E32" s="304">
        <f t="shared" si="2"/>
        <v>0</v>
      </c>
    </row>
    <row r="33" spans="1:5" s="56" customFormat="1" ht="12" customHeight="1">
      <c r="A33" s="199" t="s">
        <v>163</v>
      </c>
      <c r="B33" s="182" t="s">
        <v>463</v>
      </c>
      <c r="C33" s="168"/>
      <c r="D33" s="168"/>
      <c r="E33" s="304">
        <f t="shared" si="2"/>
        <v>0</v>
      </c>
    </row>
    <row r="34" spans="1:5" s="56" customFormat="1" ht="12" customHeight="1">
      <c r="A34" s="199" t="s">
        <v>464</v>
      </c>
      <c r="B34" s="182" t="s">
        <v>164</v>
      </c>
      <c r="C34" s="168"/>
      <c r="D34" s="168"/>
      <c r="E34" s="304">
        <f t="shared" si="2"/>
        <v>0</v>
      </c>
    </row>
    <row r="35" spans="1:5" s="56" customFormat="1" ht="12" customHeight="1">
      <c r="A35" s="199" t="s">
        <v>465</v>
      </c>
      <c r="B35" s="182" t="s">
        <v>165</v>
      </c>
      <c r="C35" s="168"/>
      <c r="D35" s="168"/>
      <c r="E35" s="304">
        <f t="shared" si="2"/>
        <v>0</v>
      </c>
    </row>
    <row r="36" spans="1:5" s="56" customFormat="1" ht="12" customHeight="1" thickBot="1">
      <c r="A36" s="200" t="s">
        <v>466</v>
      </c>
      <c r="B36" s="183" t="s">
        <v>166</v>
      </c>
      <c r="C36" s="170"/>
      <c r="D36" s="170"/>
      <c r="E36" s="305">
        <f t="shared" si="2"/>
        <v>0</v>
      </c>
    </row>
    <row r="37" spans="1:5" s="56" customFormat="1" ht="12" customHeight="1" thickBot="1">
      <c r="A37" s="25" t="s">
        <v>11</v>
      </c>
      <c r="B37" s="19" t="s">
        <v>325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56</v>
      </c>
      <c r="B38" s="181" t="s">
        <v>169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57</v>
      </c>
      <c r="B39" s="182" t="s">
        <v>170</v>
      </c>
      <c r="C39" s="168"/>
      <c r="D39" s="257"/>
      <c r="E39" s="304">
        <f t="shared" si="2"/>
        <v>0</v>
      </c>
    </row>
    <row r="40" spans="1:5" s="56" customFormat="1" ht="12" customHeight="1">
      <c r="A40" s="199" t="s">
        <v>58</v>
      </c>
      <c r="B40" s="182" t="s">
        <v>171</v>
      </c>
      <c r="C40" s="168"/>
      <c r="D40" s="257"/>
      <c r="E40" s="304">
        <f t="shared" si="2"/>
        <v>0</v>
      </c>
    </row>
    <row r="41" spans="1:5" s="56" customFormat="1" ht="12" customHeight="1">
      <c r="A41" s="199" t="s">
        <v>100</v>
      </c>
      <c r="B41" s="182" t="s">
        <v>172</v>
      </c>
      <c r="C41" s="168"/>
      <c r="D41" s="257"/>
      <c r="E41" s="304">
        <f t="shared" si="2"/>
        <v>0</v>
      </c>
    </row>
    <row r="42" spans="1:5" s="56" customFormat="1" ht="12" customHeight="1">
      <c r="A42" s="199" t="s">
        <v>101</v>
      </c>
      <c r="B42" s="182" t="s">
        <v>173</v>
      </c>
      <c r="C42" s="168"/>
      <c r="D42" s="257"/>
      <c r="E42" s="304">
        <f t="shared" si="2"/>
        <v>0</v>
      </c>
    </row>
    <row r="43" spans="1:5" s="56" customFormat="1" ht="12" customHeight="1">
      <c r="A43" s="199" t="s">
        <v>102</v>
      </c>
      <c r="B43" s="182" t="s">
        <v>174</v>
      </c>
      <c r="C43" s="168"/>
      <c r="D43" s="257"/>
      <c r="E43" s="304">
        <f t="shared" si="2"/>
        <v>0</v>
      </c>
    </row>
    <row r="44" spans="1:5" s="56" customFormat="1" ht="12" customHeight="1">
      <c r="A44" s="199" t="s">
        <v>103</v>
      </c>
      <c r="B44" s="182" t="s">
        <v>175</v>
      </c>
      <c r="C44" s="168"/>
      <c r="D44" s="257"/>
      <c r="E44" s="304">
        <f t="shared" si="2"/>
        <v>0</v>
      </c>
    </row>
    <row r="45" spans="1:5" s="56" customFormat="1" ht="12" customHeight="1">
      <c r="A45" s="199" t="s">
        <v>104</v>
      </c>
      <c r="B45" s="182" t="s">
        <v>176</v>
      </c>
      <c r="C45" s="168"/>
      <c r="D45" s="257"/>
      <c r="E45" s="304">
        <f t="shared" si="2"/>
        <v>0</v>
      </c>
    </row>
    <row r="46" spans="1:5" s="56" customFormat="1" ht="12" customHeight="1">
      <c r="A46" s="199" t="s">
        <v>167</v>
      </c>
      <c r="B46" s="182" t="s">
        <v>177</v>
      </c>
      <c r="C46" s="171"/>
      <c r="D46" s="291"/>
      <c r="E46" s="306">
        <f t="shared" si="2"/>
        <v>0</v>
      </c>
    </row>
    <row r="47" spans="1:5" s="56" customFormat="1" ht="12" customHeight="1">
      <c r="A47" s="200" t="s">
        <v>168</v>
      </c>
      <c r="B47" s="183" t="s">
        <v>327</v>
      </c>
      <c r="C47" s="172"/>
      <c r="D47" s="292"/>
      <c r="E47" s="307">
        <f t="shared" si="2"/>
        <v>0</v>
      </c>
    </row>
    <row r="48" spans="1:5" s="56" customFormat="1" ht="12" customHeight="1" thickBot="1">
      <c r="A48" s="200" t="s">
        <v>326</v>
      </c>
      <c r="B48" s="183" t="s">
        <v>178</v>
      </c>
      <c r="C48" s="172"/>
      <c r="D48" s="292"/>
      <c r="E48" s="307">
        <f t="shared" si="2"/>
        <v>0</v>
      </c>
    </row>
    <row r="49" spans="1:5" s="56" customFormat="1" ht="12" customHeight="1" thickBot="1">
      <c r="A49" s="25" t="s">
        <v>12</v>
      </c>
      <c r="B49" s="19" t="s">
        <v>179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59</v>
      </c>
      <c r="B50" s="181" t="s">
        <v>183</v>
      </c>
      <c r="C50" s="223"/>
      <c r="D50" s="293"/>
      <c r="E50" s="308">
        <f t="shared" si="2"/>
        <v>0</v>
      </c>
    </row>
    <row r="51" spans="1:5" s="56" customFormat="1" ht="12" customHeight="1">
      <c r="A51" s="199" t="s">
        <v>60</v>
      </c>
      <c r="B51" s="182" t="s">
        <v>184</v>
      </c>
      <c r="C51" s="171"/>
      <c r="D51" s="291"/>
      <c r="E51" s="306">
        <f t="shared" si="2"/>
        <v>0</v>
      </c>
    </row>
    <row r="52" spans="1:5" s="56" customFormat="1" ht="12" customHeight="1">
      <c r="A52" s="199" t="s">
        <v>180</v>
      </c>
      <c r="B52" s="182" t="s">
        <v>185</v>
      </c>
      <c r="C52" s="171"/>
      <c r="D52" s="291"/>
      <c r="E52" s="306">
        <f t="shared" si="2"/>
        <v>0</v>
      </c>
    </row>
    <row r="53" spans="1:5" s="56" customFormat="1" ht="12" customHeight="1">
      <c r="A53" s="199" t="s">
        <v>181</v>
      </c>
      <c r="B53" s="182" t="s">
        <v>186</v>
      </c>
      <c r="C53" s="171"/>
      <c r="D53" s="291"/>
      <c r="E53" s="306">
        <f t="shared" si="2"/>
        <v>0</v>
      </c>
    </row>
    <row r="54" spans="1:5" s="56" customFormat="1" ht="12" customHeight="1" thickBot="1">
      <c r="A54" s="200" t="s">
        <v>182</v>
      </c>
      <c r="B54" s="183" t="s">
        <v>187</v>
      </c>
      <c r="C54" s="172"/>
      <c r="D54" s="292"/>
      <c r="E54" s="307">
        <f t="shared" si="2"/>
        <v>0</v>
      </c>
    </row>
    <row r="55" spans="1:5" s="56" customFormat="1" ht="12" customHeight="1" thickBot="1">
      <c r="A55" s="25" t="s">
        <v>105</v>
      </c>
      <c r="B55" s="19" t="s">
        <v>188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189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320</v>
      </c>
      <c r="C57" s="168"/>
      <c r="D57" s="257"/>
      <c r="E57" s="304">
        <f t="shared" si="2"/>
        <v>0</v>
      </c>
    </row>
    <row r="58" spans="1:5" s="56" customFormat="1" ht="12" customHeight="1">
      <c r="A58" s="199" t="s">
        <v>192</v>
      </c>
      <c r="B58" s="182" t="s">
        <v>190</v>
      </c>
      <c r="C58" s="168"/>
      <c r="D58" s="257"/>
      <c r="E58" s="304">
        <f t="shared" si="2"/>
        <v>0</v>
      </c>
    </row>
    <row r="59" spans="1:5" s="56" customFormat="1" ht="12" customHeight="1" thickBot="1">
      <c r="A59" s="200" t="s">
        <v>193</v>
      </c>
      <c r="B59" s="183" t="s">
        <v>191</v>
      </c>
      <c r="C59" s="170"/>
      <c r="D59" s="258"/>
      <c r="E59" s="305">
        <f t="shared" si="2"/>
        <v>0</v>
      </c>
    </row>
    <row r="60" spans="1:5" s="56" customFormat="1" ht="12" customHeight="1" thickBot="1">
      <c r="A60" s="25" t="s">
        <v>14</v>
      </c>
      <c r="B60" s="104" t="s">
        <v>194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196</v>
      </c>
      <c r="C61" s="171"/>
      <c r="D61" s="291"/>
      <c r="E61" s="306">
        <f t="shared" si="2"/>
        <v>0</v>
      </c>
    </row>
    <row r="62" spans="1:5" s="56" customFormat="1" ht="12" customHeight="1">
      <c r="A62" s="199" t="s">
        <v>107</v>
      </c>
      <c r="B62" s="182" t="s">
        <v>321</v>
      </c>
      <c r="C62" s="171"/>
      <c r="D62" s="291"/>
      <c r="E62" s="306">
        <f t="shared" si="2"/>
        <v>0</v>
      </c>
    </row>
    <row r="63" spans="1:5" s="56" customFormat="1" ht="12" customHeight="1">
      <c r="A63" s="199" t="s">
        <v>128</v>
      </c>
      <c r="B63" s="182" t="s">
        <v>197</v>
      </c>
      <c r="C63" s="171"/>
      <c r="D63" s="291"/>
      <c r="E63" s="306">
        <f t="shared" si="2"/>
        <v>0</v>
      </c>
    </row>
    <row r="64" spans="1:5" s="56" customFormat="1" ht="12" customHeight="1" thickBot="1">
      <c r="A64" s="200" t="s">
        <v>195</v>
      </c>
      <c r="B64" s="183" t="s">
        <v>198</v>
      </c>
      <c r="C64" s="171"/>
      <c r="D64" s="291"/>
      <c r="E64" s="306">
        <f t="shared" si="2"/>
        <v>0</v>
      </c>
    </row>
    <row r="65" spans="1:5" s="56" customFormat="1" ht="12" customHeight="1" thickBot="1">
      <c r="A65" s="25" t="s">
        <v>15</v>
      </c>
      <c r="B65" s="19" t="s">
        <v>199</v>
      </c>
      <c r="C65" s="173">
        <f>+C8+C15+C22+C29+C37+C49+C55+C60</f>
        <v>24175000</v>
      </c>
      <c r="D65" s="259">
        <f>+D8+D15+D22+D29+D37+D49+D55+D60</f>
        <v>24175000</v>
      </c>
      <c r="E65" s="210">
        <f>+E8+E15+E22+E29+E37+E49+E55+E60</f>
        <v>24175000</v>
      </c>
    </row>
    <row r="66" spans="1:5" s="56" customFormat="1" ht="12" customHeight="1" thickBot="1">
      <c r="A66" s="201" t="s">
        <v>290</v>
      </c>
      <c r="B66" s="104" t="s">
        <v>201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232</v>
      </c>
      <c r="B67" s="181" t="s">
        <v>202</v>
      </c>
      <c r="C67" s="171"/>
      <c r="D67" s="291"/>
      <c r="E67" s="306">
        <f>C67+D67</f>
        <v>0</v>
      </c>
    </row>
    <row r="68" spans="1:5" s="56" customFormat="1" ht="12" customHeight="1">
      <c r="A68" s="199" t="s">
        <v>241</v>
      </c>
      <c r="B68" s="182" t="s">
        <v>203</v>
      </c>
      <c r="C68" s="171"/>
      <c r="D68" s="291"/>
      <c r="E68" s="306">
        <f>C68+D68</f>
        <v>0</v>
      </c>
    </row>
    <row r="69" spans="1:5" s="56" customFormat="1" ht="12" customHeight="1" thickBot="1">
      <c r="A69" s="200" t="s">
        <v>242</v>
      </c>
      <c r="B69" s="184" t="s">
        <v>204</v>
      </c>
      <c r="C69" s="171"/>
      <c r="D69" s="294"/>
      <c r="E69" s="306">
        <f>C69+D69</f>
        <v>0</v>
      </c>
    </row>
    <row r="70" spans="1:5" s="56" customFormat="1" ht="12" customHeight="1" thickBot="1">
      <c r="A70" s="201" t="s">
        <v>205</v>
      </c>
      <c r="B70" s="104" t="s">
        <v>206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207</v>
      </c>
      <c r="C71" s="171"/>
      <c r="D71" s="171"/>
      <c r="E71" s="306">
        <f>C71+D71</f>
        <v>0</v>
      </c>
    </row>
    <row r="72" spans="1:5" s="56" customFormat="1" ht="12" customHeight="1">
      <c r="A72" s="199" t="s">
        <v>85</v>
      </c>
      <c r="B72" s="182" t="s">
        <v>208</v>
      </c>
      <c r="C72" s="171"/>
      <c r="D72" s="171"/>
      <c r="E72" s="306">
        <f>C72+D72</f>
        <v>0</v>
      </c>
    </row>
    <row r="73" spans="1:5" s="56" customFormat="1" ht="12" customHeight="1">
      <c r="A73" s="199" t="s">
        <v>233</v>
      </c>
      <c r="B73" s="182" t="s">
        <v>209</v>
      </c>
      <c r="C73" s="171"/>
      <c r="D73" s="171"/>
      <c r="E73" s="306">
        <f>C73+D73</f>
        <v>0</v>
      </c>
    </row>
    <row r="74" spans="1:5" s="56" customFormat="1" ht="12" customHeight="1" thickBot="1">
      <c r="A74" s="200" t="s">
        <v>234</v>
      </c>
      <c r="B74" s="183" t="s">
        <v>210</v>
      </c>
      <c r="C74" s="171"/>
      <c r="D74" s="171"/>
      <c r="E74" s="306">
        <f>C74+D74</f>
        <v>0</v>
      </c>
    </row>
    <row r="75" spans="1:5" s="56" customFormat="1" ht="12" customHeight="1" thickBot="1">
      <c r="A75" s="201" t="s">
        <v>211</v>
      </c>
      <c r="B75" s="104" t="s">
        <v>212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235</v>
      </c>
      <c r="B76" s="181" t="s">
        <v>213</v>
      </c>
      <c r="C76" s="171"/>
      <c r="D76" s="171"/>
      <c r="E76" s="306">
        <f>C76+D76</f>
        <v>0</v>
      </c>
    </row>
    <row r="77" spans="1:5" s="56" customFormat="1" ht="12" customHeight="1" thickBot="1">
      <c r="A77" s="200" t="s">
        <v>236</v>
      </c>
      <c r="B77" s="183" t="s">
        <v>214</v>
      </c>
      <c r="C77" s="171"/>
      <c r="D77" s="171"/>
      <c r="E77" s="306">
        <f>C77+D77</f>
        <v>0</v>
      </c>
    </row>
    <row r="78" spans="1:5" s="55" customFormat="1" ht="12" customHeight="1" thickBot="1">
      <c r="A78" s="201" t="s">
        <v>215</v>
      </c>
      <c r="B78" s="104" t="s">
        <v>216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237</v>
      </c>
      <c r="B79" s="181" t="s">
        <v>217</v>
      </c>
      <c r="C79" s="171"/>
      <c r="D79" s="171"/>
      <c r="E79" s="306">
        <f>C79+D79</f>
        <v>0</v>
      </c>
    </row>
    <row r="80" spans="1:5" s="56" customFormat="1" ht="12" customHeight="1">
      <c r="A80" s="199" t="s">
        <v>238</v>
      </c>
      <c r="B80" s="182" t="s">
        <v>218</v>
      </c>
      <c r="C80" s="171"/>
      <c r="D80" s="171"/>
      <c r="E80" s="306">
        <f>C80+D80</f>
        <v>0</v>
      </c>
    </row>
    <row r="81" spans="1:5" s="56" customFormat="1" ht="12" customHeight="1" thickBot="1">
      <c r="A81" s="200" t="s">
        <v>239</v>
      </c>
      <c r="B81" s="183" t="s">
        <v>219</v>
      </c>
      <c r="C81" s="171"/>
      <c r="D81" s="171"/>
      <c r="E81" s="306">
        <f>C81+D81</f>
        <v>0</v>
      </c>
    </row>
    <row r="82" spans="1:5" s="56" customFormat="1" ht="12" customHeight="1" thickBot="1">
      <c r="A82" s="201" t="s">
        <v>220</v>
      </c>
      <c r="B82" s="104" t="s">
        <v>240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221</v>
      </c>
      <c r="B83" s="181" t="s">
        <v>222</v>
      </c>
      <c r="C83" s="171"/>
      <c r="D83" s="171"/>
      <c r="E83" s="306">
        <f aca="true" t="shared" si="3" ref="E83:E88">C83+D83</f>
        <v>0</v>
      </c>
    </row>
    <row r="84" spans="1:5" s="56" customFormat="1" ht="12" customHeight="1">
      <c r="A84" s="203" t="s">
        <v>223</v>
      </c>
      <c r="B84" s="182" t="s">
        <v>224</v>
      </c>
      <c r="C84" s="171"/>
      <c r="D84" s="171"/>
      <c r="E84" s="306">
        <f t="shared" si="3"/>
        <v>0</v>
      </c>
    </row>
    <row r="85" spans="1:5" s="56" customFormat="1" ht="12" customHeight="1">
      <c r="A85" s="203" t="s">
        <v>225</v>
      </c>
      <c r="B85" s="182" t="s">
        <v>226</v>
      </c>
      <c r="C85" s="171"/>
      <c r="D85" s="171"/>
      <c r="E85" s="306">
        <f t="shared" si="3"/>
        <v>0</v>
      </c>
    </row>
    <row r="86" spans="1:5" s="55" customFormat="1" ht="12" customHeight="1" thickBot="1">
      <c r="A86" s="204" t="s">
        <v>227</v>
      </c>
      <c r="B86" s="183" t="s">
        <v>228</v>
      </c>
      <c r="C86" s="171"/>
      <c r="D86" s="171"/>
      <c r="E86" s="306">
        <f t="shared" si="3"/>
        <v>0</v>
      </c>
    </row>
    <row r="87" spans="1:5" s="55" customFormat="1" ht="12" customHeight="1" thickBot="1">
      <c r="A87" s="201" t="s">
        <v>229</v>
      </c>
      <c r="B87" s="104" t="s">
        <v>366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387</v>
      </c>
      <c r="B88" s="104" t="s">
        <v>230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388</v>
      </c>
      <c r="B89" s="188" t="s">
        <v>369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389</v>
      </c>
      <c r="B90" s="189" t="s">
        <v>390</v>
      </c>
      <c r="C90" s="173">
        <f>+C65+C89</f>
        <v>24175000</v>
      </c>
      <c r="D90" s="173">
        <f>+D65+D89</f>
        <v>24175000</v>
      </c>
      <c r="E90" s="210">
        <f>+E65+E89</f>
        <v>24175000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6" t="s">
        <v>40</v>
      </c>
      <c r="B92" s="367"/>
      <c r="C92" s="367"/>
      <c r="D92" s="367"/>
      <c r="E92" s="368"/>
    </row>
    <row r="93" spans="1:5" s="57" customFormat="1" ht="12" customHeight="1" thickBot="1">
      <c r="A93" s="175" t="s">
        <v>7</v>
      </c>
      <c r="B93" s="24" t="s">
        <v>394</v>
      </c>
      <c r="C93" s="166">
        <f>+C94+C95+C96+C97+C98+C111</f>
        <v>19920000</v>
      </c>
      <c r="D93" s="166">
        <f>+D94+D95+D96+D97+D98+D111</f>
        <v>9911000</v>
      </c>
      <c r="E93" s="240">
        <f>+E94+E95+E96+E97+E98+E111</f>
        <v>29831000</v>
      </c>
    </row>
    <row r="94" spans="1:5" ht="12" customHeight="1">
      <c r="A94" s="206" t="s">
        <v>63</v>
      </c>
      <c r="B94" s="8" t="s">
        <v>36</v>
      </c>
      <c r="C94" s="244"/>
      <c r="D94" s="244"/>
      <c r="E94" s="309">
        <f aca="true" t="shared" si="4" ref="E94:E113">C94+D94</f>
        <v>0</v>
      </c>
    </row>
    <row r="95" spans="1:5" ht="12" customHeight="1">
      <c r="A95" s="199" t="s">
        <v>64</v>
      </c>
      <c r="B95" s="6" t="s">
        <v>108</v>
      </c>
      <c r="C95" s="168"/>
      <c r="D95" s="168"/>
      <c r="E95" s="304">
        <f t="shared" si="4"/>
        <v>0</v>
      </c>
    </row>
    <row r="96" spans="1:5" ht="12" customHeight="1">
      <c r="A96" s="199" t="s">
        <v>65</v>
      </c>
      <c r="B96" s="6" t="s">
        <v>82</v>
      </c>
      <c r="C96" s="170"/>
      <c r="D96" s="168"/>
      <c r="E96" s="305">
        <f t="shared" si="4"/>
        <v>0</v>
      </c>
    </row>
    <row r="97" spans="1:5" ht="12" customHeight="1">
      <c r="A97" s="199" t="s">
        <v>66</v>
      </c>
      <c r="B97" s="9" t="s">
        <v>109</v>
      </c>
      <c r="C97" s="170">
        <v>19920000</v>
      </c>
      <c r="D97" s="258">
        <v>9911000</v>
      </c>
      <c r="E97" s="305">
        <v>29831000</v>
      </c>
    </row>
    <row r="98" spans="1:5" ht="12" customHeight="1">
      <c r="A98" s="199" t="s">
        <v>74</v>
      </c>
      <c r="B98" s="17" t="s">
        <v>110</v>
      </c>
      <c r="C98" s="170"/>
      <c r="D98" s="258"/>
      <c r="E98" s="305">
        <f t="shared" si="4"/>
        <v>0</v>
      </c>
    </row>
    <row r="99" spans="1:5" ht="12" customHeight="1">
      <c r="A99" s="199" t="s">
        <v>67</v>
      </c>
      <c r="B99" s="6" t="s">
        <v>391</v>
      </c>
      <c r="C99" s="170"/>
      <c r="D99" s="258"/>
      <c r="E99" s="305">
        <f t="shared" si="4"/>
        <v>0</v>
      </c>
    </row>
    <row r="100" spans="1:5" ht="12" customHeight="1">
      <c r="A100" s="199" t="s">
        <v>68</v>
      </c>
      <c r="B100" s="67" t="s">
        <v>332</v>
      </c>
      <c r="C100" s="170"/>
      <c r="D100" s="258"/>
      <c r="E100" s="305">
        <f t="shared" si="4"/>
        <v>0</v>
      </c>
    </row>
    <row r="101" spans="1:5" ht="12" customHeight="1">
      <c r="A101" s="199" t="s">
        <v>75</v>
      </c>
      <c r="B101" s="67" t="s">
        <v>331</v>
      </c>
      <c r="C101" s="170"/>
      <c r="D101" s="258"/>
      <c r="E101" s="305">
        <f t="shared" si="4"/>
        <v>0</v>
      </c>
    </row>
    <row r="102" spans="1:5" ht="12" customHeight="1">
      <c r="A102" s="199" t="s">
        <v>76</v>
      </c>
      <c r="B102" s="67" t="s">
        <v>246</v>
      </c>
      <c r="C102" s="170"/>
      <c r="D102" s="258"/>
      <c r="E102" s="305">
        <f t="shared" si="4"/>
        <v>0</v>
      </c>
    </row>
    <row r="103" spans="1:5" ht="12" customHeight="1">
      <c r="A103" s="199" t="s">
        <v>77</v>
      </c>
      <c r="B103" s="68" t="s">
        <v>247</v>
      </c>
      <c r="C103" s="170"/>
      <c r="D103" s="258"/>
      <c r="E103" s="305">
        <f t="shared" si="4"/>
        <v>0</v>
      </c>
    </row>
    <row r="104" spans="1:5" ht="12" customHeight="1">
      <c r="A104" s="199" t="s">
        <v>78</v>
      </c>
      <c r="B104" s="68" t="s">
        <v>248</v>
      </c>
      <c r="C104" s="170"/>
      <c r="D104" s="258"/>
      <c r="E104" s="305">
        <f t="shared" si="4"/>
        <v>0</v>
      </c>
    </row>
    <row r="105" spans="1:5" ht="12" customHeight="1">
      <c r="A105" s="199" t="s">
        <v>80</v>
      </c>
      <c r="B105" s="67" t="s">
        <v>249</v>
      </c>
      <c r="C105" s="170"/>
      <c r="D105" s="258"/>
      <c r="E105" s="305">
        <f t="shared" si="4"/>
        <v>0</v>
      </c>
    </row>
    <row r="106" spans="1:5" ht="12" customHeight="1">
      <c r="A106" s="199" t="s">
        <v>111</v>
      </c>
      <c r="B106" s="67" t="s">
        <v>250</v>
      </c>
      <c r="C106" s="170"/>
      <c r="D106" s="258"/>
      <c r="E106" s="305">
        <f t="shared" si="4"/>
        <v>0</v>
      </c>
    </row>
    <row r="107" spans="1:5" ht="12" customHeight="1">
      <c r="A107" s="199" t="s">
        <v>244</v>
      </c>
      <c r="B107" s="68" t="s">
        <v>251</v>
      </c>
      <c r="C107" s="168"/>
      <c r="D107" s="258"/>
      <c r="E107" s="305">
        <f t="shared" si="4"/>
        <v>0</v>
      </c>
    </row>
    <row r="108" spans="1:5" ht="12" customHeight="1">
      <c r="A108" s="207" t="s">
        <v>245</v>
      </c>
      <c r="B108" s="69" t="s">
        <v>252</v>
      </c>
      <c r="C108" s="170"/>
      <c r="D108" s="258"/>
      <c r="E108" s="305">
        <f t="shared" si="4"/>
        <v>0</v>
      </c>
    </row>
    <row r="109" spans="1:5" ht="12" customHeight="1">
      <c r="A109" s="199" t="s">
        <v>329</v>
      </c>
      <c r="B109" s="69" t="s">
        <v>253</v>
      </c>
      <c r="C109" s="170"/>
      <c r="D109" s="258"/>
      <c r="E109" s="305">
        <f t="shared" si="4"/>
        <v>0</v>
      </c>
    </row>
    <row r="110" spans="1:5" ht="12" customHeight="1">
      <c r="A110" s="199" t="s">
        <v>330</v>
      </c>
      <c r="B110" s="68" t="s">
        <v>254</v>
      </c>
      <c r="C110" s="168"/>
      <c r="D110" s="257"/>
      <c r="E110" s="304">
        <f t="shared" si="4"/>
        <v>0</v>
      </c>
    </row>
    <row r="111" spans="1:5" ht="12" customHeight="1">
      <c r="A111" s="199" t="s">
        <v>334</v>
      </c>
      <c r="B111" s="9" t="s">
        <v>37</v>
      </c>
      <c r="C111" s="168"/>
      <c r="D111" s="257"/>
      <c r="E111" s="304">
        <f t="shared" si="4"/>
        <v>0</v>
      </c>
    </row>
    <row r="112" spans="1:5" ht="12" customHeight="1">
      <c r="A112" s="200" t="s">
        <v>335</v>
      </c>
      <c r="B112" s="6" t="s">
        <v>392</v>
      </c>
      <c r="C112" s="170"/>
      <c r="D112" s="258"/>
      <c r="E112" s="305">
        <f t="shared" si="4"/>
        <v>0</v>
      </c>
    </row>
    <row r="113" spans="1:5" ht="12" customHeight="1" thickBot="1">
      <c r="A113" s="208" t="s">
        <v>336</v>
      </c>
      <c r="B113" s="70" t="s">
        <v>393</v>
      </c>
      <c r="C113" s="245"/>
      <c r="D113" s="296"/>
      <c r="E113" s="310">
        <f t="shared" si="4"/>
        <v>0</v>
      </c>
    </row>
    <row r="114" spans="1:5" ht="12" customHeight="1" thickBot="1">
      <c r="A114" s="25" t="s">
        <v>8</v>
      </c>
      <c r="B114" s="23" t="s">
        <v>255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69</v>
      </c>
      <c r="B115" s="6" t="s">
        <v>127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70</v>
      </c>
      <c r="B116" s="10" t="s">
        <v>259</v>
      </c>
      <c r="C116" s="169"/>
      <c r="D116" s="256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/>
      <c r="D117" s="257"/>
      <c r="E117" s="304">
        <f t="shared" si="5"/>
        <v>0</v>
      </c>
    </row>
    <row r="118" spans="1:5" ht="12" customHeight="1">
      <c r="A118" s="198" t="s">
        <v>72</v>
      </c>
      <c r="B118" s="10" t="s">
        <v>260</v>
      </c>
      <c r="C118" s="168"/>
      <c r="D118" s="257"/>
      <c r="E118" s="304">
        <f t="shared" si="5"/>
        <v>0</v>
      </c>
    </row>
    <row r="119" spans="1:5" ht="12" customHeight="1">
      <c r="A119" s="198" t="s">
        <v>73</v>
      </c>
      <c r="B119" s="106" t="s">
        <v>129</v>
      </c>
      <c r="C119" s="168"/>
      <c r="D119" s="257"/>
      <c r="E119" s="304">
        <f t="shared" si="5"/>
        <v>0</v>
      </c>
    </row>
    <row r="120" spans="1:5" ht="12" customHeight="1">
      <c r="A120" s="198" t="s">
        <v>79</v>
      </c>
      <c r="B120" s="105" t="s">
        <v>322</v>
      </c>
      <c r="C120" s="168"/>
      <c r="D120" s="257"/>
      <c r="E120" s="304">
        <f t="shared" si="5"/>
        <v>0</v>
      </c>
    </row>
    <row r="121" spans="1:5" ht="12" customHeight="1">
      <c r="A121" s="198" t="s">
        <v>81</v>
      </c>
      <c r="B121" s="177" t="s">
        <v>265</v>
      </c>
      <c r="C121" s="168"/>
      <c r="D121" s="257"/>
      <c r="E121" s="304">
        <f t="shared" si="5"/>
        <v>0</v>
      </c>
    </row>
    <row r="122" spans="1:5" ht="12" customHeight="1">
      <c r="A122" s="198" t="s">
        <v>113</v>
      </c>
      <c r="B122" s="68" t="s">
        <v>248</v>
      </c>
      <c r="C122" s="168"/>
      <c r="D122" s="257"/>
      <c r="E122" s="304">
        <f t="shared" si="5"/>
        <v>0</v>
      </c>
    </row>
    <row r="123" spans="1:5" ht="12" customHeight="1">
      <c r="A123" s="198" t="s">
        <v>114</v>
      </c>
      <c r="B123" s="68" t="s">
        <v>264</v>
      </c>
      <c r="C123" s="168"/>
      <c r="D123" s="257"/>
      <c r="E123" s="304">
        <f t="shared" si="5"/>
        <v>0</v>
      </c>
    </row>
    <row r="124" spans="1:5" ht="12" customHeight="1">
      <c r="A124" s="198" t="s">
        <v>115</v>
      </c>
      <c r="B124" s="68" t="s">
        <v>263</v>
      </c>
      <c r="C124" s="168"/>
      <c r="D124" s="257"/>
      <c r="E124" s="304">
        <f t="shared" si="5"/>
        <v>0</v>
      </c>
    </row>
    <row r="125" spans="1:5" ht="12" customHeight="1">
      <c r="A125" s="198" t="s">
        <v>256</v>
      </c>
      <c r="B125" s="68" t="s">
        <v>251</v>
      </c>
      <c r="C125" s="168"/>
      <c r="D125" s="257"/>
      <c r="E125" s="304">
        <f t="shared" si="5"/>
        <v>0</v>
      </c>
    </row>
    <row r="126" spans="1:5" ht="12" customHeight="1">
      <c r="A126" s="198" t="s">
        <v>257</v>
      </c>
      <c r="B126" s="68" t="s">
        <v>262</v>
      </c>
      <c r="C126" s="168"/>
      <c r="D126" s="257"/>
      <c r="E126" s="304">
        <f t="shared" si="5"/>
        <v>0</v>
      </c>
    </row>
    <row r="127" spans="1:5" ht="12" customHeight="1" thickBot="1">
      <c r="A127" s="207" t="s">
        <v>258</v>
      </c>
      <c r="B127" s="68" t="s">
        <v>261</v>
      </c>
      <c r="C127" s="170"/>
      <c r="D127" s="258"/>
      <c r="E127" s="305">
        <f t="shared" si="5"/>
        <v>0</v>
      </c>
    </row>
    <row r="128" spans="1:5" ht="12" customHeight="1" thickBot="1">
      <c r="A128" s="25" t="s">
        <v>9</v>
      </c>
      <c r="B128" s="61" t="s">
        <v>339</v>
      </c>
      <c r="C128" s="167">
        <f>+C93+C114</f>
        <v>19920000</v>
      </c>
      <c r="D128" s="255">
        <f>+D93+D114</f>
        <v>9911000</v>
      </c>
      <c r="E128" s="103">
        <f>+E93+E114</f>
        <v>29831000</v>
      </c>
    </row>
    <row r="129" spans="1:5" ht="12" customHeight="1" thickBot="1">
      <c r="A129" s="25" t="s">
        <v>10</v>
      </c>
      <c r="B129" s="61" t="s">
        <v>340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160</v>
      </c>
      <c r="B130" s="7" t="s">
        <v>397</v>
      </c>
      <c r="C130" s="168"/>
      <c r="D130" s="257"/>
      <c r="E130" s="304">
        <f>C130+D130</f>
        <v>0</v>
      </c>
    </row>
    <row r="131" spans="1:5" ht="12" customHeight="1">
      <c r="A131" s="198" t="s">
        <v>161</v>
      </c>
      <c r="B131" s="7" t="s">
        <v>348</v>
      </c>
      <c r="C131" s="168"/>
      <c r="D131" s="257"/>
      <c r="E131" s="304">
        <f>C131+D131</f>
        <v>0</v>
      </c>
    </row>
    <row r="132" spans="1:5" ht="12" customHeight="1" thickBot="1">
      <c r="A132" s="207" t="s">
        <v>162</v>
      </c>
      <c r="B132" s="5" t="s">
        <v>396</v>
      </c>
      <c r="C132" s="168"/>
      <c r="D132" s="257"/>
      <c r="E132" s="304">
        <f>C132+D132</f>
        <v>0</v>
      </c>
    </row>
    <row r="133" spans="1:5" ht="12" customHeight="1" thickBot="1">
      <c r="A133" s="25" t="s">
        <v>11</v>
      </c>
      <c r="B133" s="61" t="s">
        <v>341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350</v>
      </c>
      <c r="C134" s="168"/>
      <c r="D134" s="257"/>
      <c r="E134" s="304">
        <f aca="true" t="shared" si="6" ref="E134:E139">C134+D134</f>
        <v>0</v>
      </c>
    </row>
    <row r="135" spans="1:5" ht="12" customHeight="1">
      <c r="A135" s="198" t="s">
        <v>57</v>
      </c>
      <c r="B135" s="7" t="s">
        <v>342</v>
      </c>
      <c r="C135" s="168"/>
      <c r="D135" s="257"/>
      <c r="E135" s="304">
        <f t="shared" si="6"/>
        <v>0</v>
      </c>
    </row>
    <row r="136" spans="1:5" ht="12" customHeight="1">
      <c r="A136" s="198" t="s">
        <v>58</v>
      </c>
      <c r="B136" s="7" t="s">
        <v>343</v>
      </c>
      <c r="C136" s="168"/>
      <c r="D136" s="257"/>
      <c r="E136" s="304">
        <f t="shared" si="6"/>
        <v>0</v>
      </c>
    </row>
    <row r="137" spans="1:5" ht="12" customHeight="1">
      <c r="A137" s="198" t="s">
        <v>100</v>
      </c>
      <c r="B137" s="7" t="s">
        <v>395</v>
      </c>
      <c r="C137" s="168"/>
      <c r="D137" s="257"/>
      <c r="E137" s="304">
        <f t="shared" si="6"/>
        <v>0</v>
      </c>
    </row>
    <row r="138" spans="1:5" ht="12" customHeight="1">
      <c r="A138" s="198" t="s">
        <v>101</v>
      </c>
      <c r="B138" s="7" t="s">
        <v>345</v>
      </c>
      <c r="C138" s="168"/>
      <c r="D138" s="257"/>
      <c r="E138" s="304">
        <f t="shared" si="6"/>
        <v>0</v>
      </c>
    </row>
    <row r="139" spans="1:5" s="57" customFormat="1" ht="12" customHeight="1" thickBot="1">
      <c r="A139" s="207" t="s">
        <v>102</v>
      </c>
      <c r="B139" s="5" t="s">
        <v>346</v>
      </c>
      <c r="C139" s="168"/>
      <c r="D139" s="257"/>
      <c r="E139" s="304">
        <f t="shared" si="6"/>
        <v>0</v>
      </c>
    </row>
    <row r="140" spans="1:11" ht="12" customHeight="1" thickBot="1">
      <c r="A140" s="25" t="s">
        <v>12</v>
      </c>
      <c r="B140" s="61" t="s">
        <v>411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59</v>
      </c>
      <c r="B141" s="7" t="s">
        <v>266</v>
      </c>
      <c r="C141" s="168"/>
      <c r="D141" s="257"/>
      <c r="E141" s="304">
        <f>C141+D141</f>
        <v>0</v>
      </c>
    </row>
    <row r="142" spans="1:5" ht="12" customHeight="1">
      <c r="A142" s="198" t="s">
        <v>60</v>
      </c>
      <c r="B142" s="7" t="s">
        <v>267</v>
      </c>
      <c r="C142" s="168"/>
      <c r="D142" s="257"/>
      <c r="E142" s="304">
        <f>C142+D142</f>
        <v>0</v>
      </c>
    </row>
    <row r="143" spans="1:5" ht="12" customHeight="1">
      <c r="A143" s="198" t="s">
        <v>180</v>
      </c>
      <c r="B143" s="7" t="s">
        <v>410</v>
      </c>
      <c r="C143" s="168"/>
      <c r="D143" s="257"/>
      <c r="E143" s="304">
        <f>C143+D143</f>
        <v>0</v>
      </c>
    </row>
    <row r="144" spans="1:5" s="57" customFormat="1" ht="12" customHeight="1">
      <c r="A144" s="198" t="s">
        <v>181</v>
      </c>
      <c r="B144" s="7" t="s">
        <v>355</v>
      </c>
      <c r="C144" s="168"/>
      <c r="D144" s="257"/>
      <c r="E144" s="304">
        <f>C144+D144</f>
        <v>0</v>
      </c>
    </row>
    <row r="145" spans="1:5" s="57" customFormat="1" ht="12" customHeight="1" thickBot="1">
      <c r="A145" s="207" t="s">
        <v>182</v>
      </c>
      <c r="B145" s="5" t="s">
        <v>286</v>
      </c>
      <c r="C145" s="168"/>
      <c r="D145" s="257"/>
      <c r="E145" s="304">
        <f>C145+D145</f>
        <v>0</v>
      </c>
    </row>
    <row r="146" spans="1:5" s="57" customFormat="1" ht="12" customHeight="1" thickBot="1">
      <c r="A146" s="25" t="s">
        <v>13</v>
      </c>
      <c r="B146" s="61" t="s">
        <v>356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61</v>
      </c>
      <c r="B147" s="7" t="s">
        <v>351</v>
      </c>
      <c r="C147" s="168"/>
      <c r="D147" s="257"/>
      <c r="E147" s="304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358</v>
      </c>
      <c r="C148" s="168"/>
      <c r="D148" s="257"/>
      <c r="E148" s="304">
        <f t="shared" si="7"/>
        <v>0</v>
      </c>
    </row>
    <row r="149" spans="1:5" s="57" customFormat="1" ht="12" customHeight="1">
      <c r="A149" s="198" t="s">
        <v>192</v>
      </c>
      <c r="B149" s="7" t="s">
        <v>353</v>
      </c>
      <c r="C149" s="168"/>
      <c r="D149" s="257"/>
      <c r="E149" s="304">
        <f t="shared" si="7"/>
        <v>0</v>
      </c>
    </row>
    <row r="150" spans="1:5" s="57" customFormat="1" ht="12" customHeight="1">
      <c r="A150" s="198" t="s">
        <v>193</v>
      </c>
      <c r="B150" s="7" t="s">
        <v>398</v>
      </c>
      <c r="C150" s="168"/>
      <c r="D150" s="257"/>
      <c r="E150" s="304">
        <f t="shared" si="7"/>
        <v>0</v>
      </c>
    </row>
    <row r="151" spans="1:5" ht="12.75" customHeight="1" thickBot="1">
      <c r="A151" s="207" t="s">
        <v>357</v>
      </c>
      <c r="B151" s="5" t="s">
        <v>360</v>
      </c>
      <c r="C151" s="170"/>
      <c r="D151" s="258"/>
      <c r="E151" s="305">
        <f t="shared" si="7"/>
        <v>0</v>
      </c>
    </row>
    <row r="152" spans="1:5" ht="12.75" customHeight="1" thickBot="1">
      <c r="A152" s="239" t="s">
        <v>14</v>
      </c>
      <c r="B152" s="61" t="s">
        <v>361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362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364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363</v>
      </c>
      <c r="C155" s="249">
        <f>+C128+C154</f>
        <v>19920000</v>
      </c>
      <c r="D155" s="262">
        <f>+D128+D154</f>
        <v>9911000</v>
      </c>
      <c r="E155" s="243">
        <f>+E128+E154</f>
        <v>29831000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399</v>
      </c>
      <c r="B157" s="101"/>
      <c r="C157" s="295"/>
      <c r="D157" s="295"/>
      <c r="E157" s="311">
        <f>C157+D157</f>
        <v>0</v>
      </c>
    </row>
    <row r="158" spans="1:5" ht="14.25" customHeight="1" thickBot="1">
      <c r="A158" s="100" t="s">
        <v>123</v>
      </c>
      <c r="B158" s="101"/>
      <c r="C158" s="295"/>
      <c r="D158" s="295"/>
      <c r="E158" s="311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100" workbookViewId="0" topLeftCell="A88">
      <selection activeCell="G111" sqref="G111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6" t="s">
        <v>473</v>
      </c>
    </row>
    <row r="2" spans="1:5" s="53" customFormat="1" ht="21" customHeight="1" thickBot="1">
      <c r="A2" s="287" t="s">
        <v>44</v>
      </c>
      <c r="B2" s="369" t="s">
        <v>124</v>
      </c>
      <c r="C2" s="369"/>
      <c r="D2" s="369"/>
      <c r="E2" s="288" t="s">
        <v>38</v>
      </c>
    </row>
    <row r="3" spans="1:5" s="53" customFormat="1" ht="24.75" thickBot="1">
      <c r="A3" s="287" t="s">
        <v>121</v>
      </c>
      <c r="B3" s="369" t="s">
        <v>314</v>
      </c>
      <c r="C3" s="369"/>
      <c r="D3" s="369"/>
      <c r="E3" s="289" t="s">
        <v>42</v>
      </c>
    </row>
    <row r="4" spans="1:5" s="54" customFormat="1" ht="15.75" customHeight="1" thickBot="1">
      <c r="A4" s="87"/>
      <c r="B4" s="87"/>
      <c r="C4" s="88"/>
      <c r="E4" s="88" t="str">
        <f>'5.1.1. sz. mell'!E4</f>
        <v>Forintban!</v>
      </c>
    </row>
    <row r="5" spans="1:5" ht="36.75" thickBot="1">
      <c r="A5" s="174" t="s">
        <v>122</v>
      </c>
      <c r="B5" s="89" t="s">
        <v>483</v>
      </c>
      <c r="C5" s="325" t="s">
        <v>412</v>
      </c>
      <c r="D5" s="326" t="s">
        <v>508</v>
      </c>
      <c r="E5" s="327" t="s">
        <v>512</v>
      </c>
    </row>
    <row r="6" spans="1:5" s="50" customFormat="1" ht="12.75" customHeight="1" thickBot="1">
      <c r="A6" s="78" t="s">
        <v>378</v>
      </c>
      <c r="B6" s="79" t="s">
        <v>379</v>
      </c>
      <c r="C6" s="79" t="s">
        <v>380</v>
      </c>
      <c r="D6" s="290" t="s">
        <v>382</v>
      </c>
      <c r="E6" s="339" t="s">
        <v>480</v>
      </c>
    </row>
    <row r="7" spans="1:5" s="50" customFormat="1" ht="15.75" customHeight="1" thickBot="1">
      <c r="A7" s="366" t="s">
        <v>39</v>
      </c>
      <c r="B7" s="367"/>
      <c r="C7" s="367"/>
      <c r="D7" s="367"/>
      <c r="E7" s="368"/>
    </row>
    <row r="8" spans="1:5" s="50" customFormat="1" ht="12" customHeight="1" thickBot="1">
      <c r="A8" s="25" t="s">
        <v>7</v>
      </c>
      <c r="B8" s="19" t="s">
        <v>145</v>
      </c>
      <c r="C8" s="167">
        <f>+C9+C10+C11+C12+C13+C14</f>
        <v>42484480</v>
      </c>
      <c r="D8" s="255">
        <f>+D9+D10+D11+D12+D13+D14</f>
        <v>42484480</v>
      </c>
      <c r="E8" s="103">
        <f>+E9+E10+E11+E12+E13+E14</f>
        <v>42484480</v>
      </c>
    </row>
    <row r="9" spans="1:5" s="55" customFormat="1" ht="12" customHeight="1">
      <c r="A9" s="198" t="s">
        <v>63</v>
      </c>
      <c r="B9" s="181" t="s">
        <v>146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64</v>
      </c>
      <c r="B10" s="182" t="s">
        <v>147</v>
      </c>
      <c r="C10" s="168"/>
      <c r="D10" s="257"/>
      <c r="E10" s="304">
        <f t="shared" si="0"/>
        <v>0</v>
      </c>
    </row>
    <row r="11" spans="1:5" s="56" customFormat="1" ht="12" customHeight="1">
      <c r="A11" s="199" t="s">
        <v>65</v>
      </c>
      <c r="B11" s="182" t="s">
        <v>148</v>
      </c>
      <c r="C11" s="168">
        <v>42484480</v>
      </c>
      <c r="D11" s="257">
        <v>42484480</v>
      </c>
      <c r="E11" s="304">
        <v>42484480</v>
      </c>
    </row>
    <row r="12" spans="1:5" s="56" customFormat="1" ht="12" customHeight="1">
      <c r="A12" s="199" t="s">
        <v>66</v>
      </c>
      <c r="B12" s="182" t="s">
        <v>149</v>
      </c>
      <c r="C12" s="168"/>
      <c r="D12" s="257"/>
      <c r="E12" s="304">
        <f t="shared" si="0"/>
        <v>0</v>
      </c>
    </row>
    <row r="13" spans="1:5" s="56" customFormat="1" ht="12" customHeight="1">
      <c r="A13" s="199" t="s">
        <v>83</v>
      </c>
      <c r="B13" s="182" t="s">
        <v>386</v>
      </c>
      <c r="C13" s="168"/>
      <c r="D13" s="257"/>
      <c r="E13" s="304">
        <f t="shared" si="0"/>
        <v>0</v>
      </c>
    </row>
    <row r="14" spans="1:5" s="55" customFormat="1" ht="12" customHeight="1" thickBot="1">
      <c r="A14" s="200" t="s">
        <v>67</v>
      </c>
      <c r="B14" s="183" t="s">
        <v>324</v>
      </c>
      <c r="C14" s="168"/>
      <c r="D14" s="257"/>
      <c r="E14" s="304">
        <f t="shared" si="0"/>
        <v>0</v>
      </c>
    </row>
    <row r="15" spans="1:5" s="55" customFormat="1" ht="12" customHeight="1" thickBot="1">
      <c r="A15" s="25" t="s">
        <v>8</v>
      </c>
      <c r="B15" s="104" t="s">
        <v>150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69</v>
      </c>
      <c r="B16" s="181" t="s">
        <v>151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152</v>
      </c>
      <c r="C17" s="168"/>
      <c r="D17" s="257"/>
      <c r="E17" s="304">
        <f t="shared" si="1"/>
        <v>0</v>
      </c>
    </row>
    <row r="18" spans="1:5" s="55" customFormat="1" ht="12" customHeight="1">
      <c r="A18" s="199" t="s">
        <v>71</v>
      </c>
      <c r="B18" s="182" t="s">
        <v>316</v>
      </c>
      <c r="C18" s="168"/>
      <c r="D18" s="257"/>
      <c r="E18" s="304">
        <f t="shared" si="1"/>
        <v>0</v>
      </c>
    </row>
    <row r="19" spans="1:5" s="55" customFormat="1" ht="12" customHeight="1">
      <c r="A19" s="199" t="s">
        <v>72</v>
      </c>
      <c r="B19" s="182" t="s">
        <v>317</v>
      </c>
      <c r="C19" s="168"/>
      <c r="D19" s="257"/>
      <c r="E19" s="304">
        <f t="shared" si="1"/>
        <v>0</v>
      </c>
    </row>
    <row r="20" spans="1:5" s="55" customFormat="1" ht="12" customHeight="1">
      <c r="A20" s="199" t="s">
        <v>73</v>
      </c>
      <c r="B20" s="182" t="s">
        <v>153</v>
      </c>
      <c r="C20" s="168"/>
      <c r="D20" s="257"/>
      <c r="E20" s="304">
        <f t="shared" si="1"/>
        <v>0</v>
      </c>
    </row>
    <row r="21" spans="1:5" s="56" customFormat="1" ht="12" customHeight="1" thickBot="1">
      <c r="A21" s="200" t="s">
        <v>79</v>
      </c>
      <c r="B21" s="183" t="s">
        <v>154</v>
      </c>
      <c r="C21" s="170"/>
      <c r="D21" s="258"/>
      <c r="E21" s="305">
        <f t="shared" si="1"/>
        <v>0</v>
      </c>
    </row>
    <row r="22" spans="1:5" s="56" customFormat="1" ht="12" customHeight="1" thickBot="1">
      <c r="A22" s="25" t="s">
        <v>9</v>
      </c>
      <c r="B22" s="19" t="s">
        <v>155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52</v>
      </c>
      <c r="B23" s="181" t="s">
        <v>156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53</v>
      </c>
      <c r="B24" s="182" t="s">
        <v>157</v>
      </c>
      <c r="C24" s="168"/>
      <c r="D24" s="257"/>
      <c r="E24" s="304">
        <f t="shared" si="2"/>
        <v>0</v>
      </c>
    </row>
    <row r="25" spans="1:5" s="56" customFormat="1" ht="12" customHeight="1">
      <c r="A25" s="199" t="s">
        <v>54</v>
      </c>
      <c r="B25" s="182" t="s">
        <v>318</v>
      </c>
      <c r="C25" s="168"/>
      <c r="D25" s="257"/>
      <c r="E25" s="304">
        <f t="shared" si="2"/>
        <v>0</v>
      </c>
    </row>
    <row r="26" spans="1:5" s="56" customFormat="1" ht="12" customHeight="1">
      <c r="A26" s="199" t="s">
        <v>55</v>
      </c>
      <c r="B26" s="182" t="s">
        <v>319</v>
      </c>
      <c r="C26" s="168"/>
      <c r="D26" s="257"/>
      <c r="E26" s="304">
        <f t="shared" si="2"/>
        <v>0</v>
      </c>
    </row>
    <row r="27" spans="1:5" s="56" customFormat="1" ht="12" customHeight="1">
      <c r="A27" s="199" t="s">
        <v>96</v>
      </c>
      <c r="B27" s="182" t="s">
        <v>158</v>
      </c>
      <c r="C27" s="168"/>
      <c r="D27" s="257"/>
      <c r="E27" s="304">
        <f t="shared" si="2"/>
        <v>0</v>
      </c>
    </row>
    <row r="28" spans="1:5" s="56" customFormat="1" ht="12" customHeight="1" thickBot="1">
      <c r="A28" s="200" t="s">
        <v>97</v>
      </c>
      <c r="B28" s="183" t="s">
        <v>159</v>
      </c>
      <c r="C28" s="170"/>
      <c r="D28" s="258"/>
      <c r="E28" s="305">
        <f t="shared" si="2"/>
        <v>0</v>
      </c>
    </row>
    <row r="29" spans="1:5" s="56" customFormat="1" ht="12" customHeight="1" thickBot="1">
      <c r="A29" s="25" t="s">
        <v>98</v>
      </c>
      <c r="B29" s="19" t="s">
        <v>467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160</v>
      </c>
      <c r="B30" s="181" t="s">
        <v>460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161</v>
      </c>
      <c r="B31" s="182" t="s">
        <v>461</v>
      </c>
      <c r="C31" s="168"/>
      <c r="D31" s="168"/>
      <c r="E31" s="304">
        <f t="shared" si="2"/>
        <v>0</v>
      </c>
    </row>
    <row r="32" spans="1:5" s="56" customFormat="1" ht="12" customHeight="1">
      <c r="A32" s="199" t="s">
        <v>162</v>
      </c>
      <c r="B32" s="182" t="s">
        <v>462</v>
      </c>
      <c r="C32" s="168"/>
      <c r="D32" s="168"/>
      <c r="E32" s="304">
        <f t="shared" si="2"/>
        <v>0</v>
      </c>
    </row>
    <row r="33" spans="1:5" s="56" customFormat="1" ht="12" customHeight="1">
      <c r="A33" s="199" t="s">
        <v>163</v>
      </c>
      <c r="B33" s="182" t="s">
        <v>463</v>
      </c>
      <c r="C33" s="168"/>
      <c r="D33" s="168"/>
      <c r="E33" s="304">
        <f t="shared" si="2"/>
        <v>0</v>
      </c>
    </row>
    <row r="34" spans="1:5" s="56" customFormat="1" ht="12" customHeight="1">
      <c r="A34" s="199" t="s">
        <v>464</v>
      </c>
      <c r="B34" s="182" t="s">
        <v>164</v>
      </c>
      <c r="C34" s="168"/>
      <c r="D34" s="168"/>
      <c r="E34" s="304">
        <f t="shared" si="2"/>
        <v>0</v>
      </c>
    </row>
    <row r="35" spans="1:5" s="56" customFormat="1" ht="12" customHeight="1">
      <c r="A35" s="199" t="s">
        <v>465</v>
      </c>
      <c r="B35" s="182" t="s">
        <v>165</v>
      </c>
      <c r="C35" s="168"/>
      <c r="D35" s="168"/>
      <c r="E35" s="304">
        <f t="shared" si="2"/>
        <v>0</v>
      </c>
    </row>
    <row r="36" spans="1:5" s="56" customFormat="1" ht="12" customHeight="1" thickBot="1">
      <c r="A36" s="200" t="s">
        <v>466</v>
      </c>
      <c r="B36" s="183" t="s">
        <v>166</v>
      </c>
      <c r="C36" s="170"/>
      <c r="D36" s="170"/>
      <c r="E36" s="305">
        <f t="shared" si="2"/>
        <v>0</v>
      </c>
    </row>
    <row r="37" spans="1:5" s="56" customFormat="1" ht="12" customHeight="1" thickBot="1">
      <c r="A37" s="25" t="s">
        <v>11</v>
      </c>
      <c r="B37" s="19" t="s">
        <v>325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56</v>
      </c>
      <c r="B38" s="181" t="s">
        <v>169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57</v>
      </c>
      <c r="B39" s="182" t="s">
        <v>170</v>
      </c>
      <c r="C39" s="168"/>
      <c r="D39" s="257"/>
      <c r="E39" s="304">
        <f t="shared" si="2"/>
        <v>0</v>
      </c>
    </row>
    <row r="40" spans="1:5" s="56" customFormat="1" ht="12" customHeight="1">
      <c r="A40" s="199" t="s">
        <v>58</v>
      </c>
      <c r="B40" s="182" t="s">
        <v>171</v>
      </c>
      <c r="C40" s="168"/>
      <c r="D40" s="257"/>
      <c r="E40" s="304">
        <f t="shared" si="2"/>
        <v>0</v>
      </c>
    </row>
    <row r="41" spans="1:5" s="56" customFormat="1" ht="12" customHeight="1">
      <c r="A41" s="199" t="s">
        <v>100</v>
      </c>
      <c r="B41" s="182" t="s">
        <v>172</v>
      </c>
      <c r="C41" s="168"/>
      <c r="D41" s="257"/>
      <c r="E41" s="304">
        <f t="shared" si="2"/>
        <v>0</v>
      </c>
    </row>
    <row r="42" spans="1:5" s="56" customFormat="1" ht="12" customHeight="1">
      <c r="A42" s="199" t="s">
        <v>101</v>
      </c>
      <c r="B42" s="182" t="s">
        <v>173</v>
      </c>
      <c r="C42" s="168"/>
      <c r="D42" s="257"/>
      <c r="E42" s="304">
        <f t="shared" si="2"/>
        <v>0</v>
      </c>
    </row>
    <row r="43" spans="1:5" s="56" customFormat="1" ht="12" customHeight="1">
      <c r="A43" s="199" t="s">
        <v>102</v>
      </c>
      <c r="B43" s="182" t="s">
        <v>174</v>
      </c>
      <c r="C43" s="168"/>
      <c r="D43" s="257"/>
      <c r="E43" s="304">
        <f t="shared" si="2"/>
        <v>0</v>
      </c>
    </row>
    <row r="44" spans="1:5" s="56" customFormat="1" ht="12" customHeight="1">
      <c r="A44" s="199" t="s">
        <v>103</v>
      </c>
      <c r="B44" s="182" t="s">
        <v>175</v>
      </c>
      <c r="C44" s="168"/>
      <c r="D44" s="257"/>
      <c r="E44" s="304">
        <f t="shared" si="2"/>
        <v>0</v>
      </c>
    </row>
    <row r="45" spans="1:5" s="56" customFormat="1" ht="12" customHeight="1">
      <c r="A45" s="199" t="s">
        <v>104</v>
      </c>
      <c r="B45" s="182" t="s">
        <v>176</v>
      </c>
      <c r="C45" s="168"/>
      <c r="D45" s="257"/>
      <c r="E45" s="304">
        <f t="shared" si="2"/>
        <v>0</v>
      </c>
    </row>
    <row r="46" spans="1:5" s="56" customFormat="1" ht="12" customHeight="1">
      <c r="A46" s="199" t="s">
        <v>167</v>
      </c>
      <c r="B46" s="182" t="s">
        <v>177</v>
      </c>
      <c r="C46" s="171"/>
      <c r="D46" s="291"/>
      <c r="E46" s="306">
        <f t="shared" si="2"/>
        <v>0</v>
      </c>
    </row>
    <row r="47" spans="1:5" s="56" customFormat="1" ht="12" customHeight="1">
      <c r="A47" s="200" t="s">
        <v>168</v>
      </c>
      <c r="B47" s="183" t="s">
        <v>327</v>
      </c>
      <c r="C47" s="172"/>
      <c r="D47" s="292"/>
      <c r="E47" s="307">
        <f t="shared" si="2"/>
        <v>0</v>
      </c>
    </row>
    <row r="48" spans="1:5" s="56" customFormat="1" ht="12" customHeight="1" thickBot="1">
      <c r="A48" s="200" t="s">
        <v>326</v>
      </c>
      <c r="B48" s="183" t="s">
        <v>178</v>
      </c>
      <c r="C48" s="172"/>
      <c r="D48" s="292"/>
      <c r="E48" s="307">
        <f t="shared" si="2"/>
        <v>0</v>
      </c>
    </row>
    <row r="49" spans="1:5" s="56" customFormat="1" ht="12" customHeight="1" thickBot="1">
      <c r="A49" s="25" t="s">
        <v>12</v>
      </c>
      <c r="B49" s="19" t="s">
        <v>179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59</v>
      </c>
      <c r="B50" s="181" t="s">
        <v>183</v>
      </c>
      <c r="C50" s="223"/>
      <c r="D50" s="293"/>
      <c r="E50" s="308">
        <f t="shared" si="2"/>
        <v>0</v>
      </c>
    </row>
    <row r="51" spans="1:5" s="56" customFormat="1" ht="12" customHeight="1">
      <c r="A51" s="199" t="s">
        <v>60</v>
      </c>
      <c r="B51" s="182" t="s">
        <v>184</v>
      </c>
      <c r="C51" s="171"/>
      <c r="D51" s="291"/>
      <c r="E51" s="306">
        <f t="shared" si="2"/>
        <v>0</v>
      </c>
    </row>
    <row r="52" spans="1:5" s="56" customFormat="1" ht="12" customHeight="1">
      <c r="A52" s="199" t="s">
        <v>180</v>
      </c>
      <c r="B52" s="182" t="s">
        <v>185</v>
      </c>
      <c r="C52" s="171"/>
      <c r="D52" s="291"/>
      <c r="E52" s="306">
        <f t="shared" si="2"/>
        <v>0</v>
      </c>
    </row>
    <row r="53" spans="1:5" s="56" customFormat="1" ht="12" customHeight="1">
      <c r="A53" s="199" t="s">
        <v>181</v>
      </c>
      <c r="B53" s="182" t="s">
        <v>186</v>
      </c>
      <c r="C53" s="171"/>
      <c r="D53" s="291"/>
      <c r="E53" s="306">
        <f t="shared" si="2"/>
        <v>0</v>
      </c>
    </row>
    <row r="54" spans="1:5" s="56" customFormat="1" ht="12" customHeight="1" thickBot="1">
      <c r="A54" s="200" t="s">
        <v>182</v>
      </c>
      <c r="B54" s="183" t="s">
        <v>187</v>
      </c>
      <c r="C54" s="172"/>
      <c r="D54" s="292"/>
      <c r="E54" s="307">
        <f t="shared" si="2"/>
        <v>0</v>
      </c>
    </row>
    <row r="55" spans="1:5" s="56" customFormat="1" ht="12" customHeight="1" thickBot="1">
      <c r="A55" s="25" t="s">
        <v>105</v>
      </c>
      <c r="B55" s="19" t="s">
        <v>188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189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320</v>
      </c>
      <c r="C57" s="168"/>
      <c r="D57" s="257"/>
      <c r="E57" s="304">
        <f t="shared" si="2"/>
        <v>0</v>
      </c>
    </row>
    <row r="58" spans="1:5" s="56" customFormat="1" ht="12" customHeight="1">
      <c r="A58" s="199" t="s">
        <v>192</v>
      </c>
      <c r="B58" s="182" t="s">
        <v>190</v>
      </c>
      <c r="C58" s="168"/>
      <c r="D58" s="257"/>
      <c r="E58" s="304">
        <f t="shared" si="2"/>
        <v>0</v>
      </c>
    </row>
    <row r="59" spans="1:5" s="56" customFormat="1" ht="12" customHeight="1" thickBot="1">
      <c r="A59" s="200" t="s">
        <v>193</v>
      </c>
      <c r="B59" s="183" t="s">
        <v>191</v>
      </c>
      <c r="C59" s="170"/>
      <c r="D59" s="258"/>
      <c r="E59" s="305">
        <f t="shared" si="2"/>
        <v>0</v>
      </c>
    </row>
    <row r="60" spans="1:5" s="56" customFormat="1" ht="12" customHeight="1" thickBot="1">
      <c r="A60" s="25" t="s">
        <v>14</v>
      </c>
      <c r="B60" s="104" t="s">
        <v>194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196</v>
      </c>
      <c r="C61" s="171"/>
      <c r="D61" s="291"/>
      <c r="E61" s="306">
        <f t="shared" si="2"/>
        <v>0</v>
      </c>
    </row>
    <row r="62" spans="1:5" s="56" customFormat="1" ht="12" customHeight="1">
      <c r="A62" s="199" t="s">
        <v>107</v>
      </c>
      <c r="B62" s="182" t="s">
        <v>321</v>
      </c>
      <c r="C62" s="171"/>
      <c r="D62" s="291"/>
      <c r="E62" s="306">
        <f t="shared" si="2"/>
        <v>0</v>
      </c>
    </row>
    <row r="63" spans="1:5" s="56" customFormat="1" ht="12" customHeight="1">
      <c r="A63" s="199" t="s">
        <v>128</v>
      </c>
      <c r="B63" s="182" t="s">
        <v>197</v>
      </c>
      <c r="C63" s="171"/>
      <c r="D63" s="291"/>
      <c r="E63" s="306">
        <f t="shared" si="2"/>
        <v>0</v>
      </c>
    </row>
    <row r="64" spans="1:5" s="56" customFormat="1" ht="12" customHeight="1" thickBot="1">
      <c r="A64" s="200" t="s">
        <v>195</v>
      </c>
      <c r="B64" s="183" t="s">
        <v>198</v>
      </c>
      <c r="C64" s="171"/>
      <c r="D64" s="291"/>
      <c r="E64" s="306">
        <f t="shared" si="2"/>
        <v>0</v>
      </c>
    </row>
    <row r="65" spans="1:5" s="56" customFormat="1" ht="12" customHeight="1" thickBot="1">
      <c r="A65" s="25" t="s">
        <v>15</v>
      </c>
      <c r="B65" s="19" t="s">
        <v>199</v>
      </c>
      <c r="C65" s="173">
        <f>+C8+C15+C22+C29+C37+C49+C55+C60</f>
        <v>42484480</v>
      </c>
      <c r="D65" s="259">
        <f>+D8+D15+D22+D29+D37+D49+D55+D60</f>
        <v>42484480</v>
      </c>
      <c r="E65" s="210">
        <f>+E8+E15+E22+E29+E37+E49+E55+E60</f>
        <v>42484480</v>
      </c>
    </row>
    <row r="66" spans="1:5" s="56" customFormat="1" ht="12" customHeight="1" thickBot="1">
      <c r="A66" s="201" t="s">
        <v>290</v>
      </c>
      <c r="B66" s="104" t="s">
        <v>201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232</v>
      </c>
      <c r="B67" s="181" t="s">
        <v>202</v>
      </c>
      <c r="C67" s="171"/>
      <c r="D67" s="291"/>
      <c r="E67" s="306">
        <f>C67+D67</f>
        <v>0</v>
      </c>
    </row>
    <row r="68" spans="1:5" s="56" customFormat="1" ht="12" customHeight="1">
      <c r="A68" s="199" t="s">
        <v>241</v>
      </c>
      <c r="B68" s="182" t="s">
        <v>203</v>
      </c>
      <c r="C68" s="171"/>
      <c r="D68" s="291"/>
      <c r="E68" s="306">
        <f>C68+D68</f>
        <v>0</v>
      </c>
    </row>
    <row r="69" spans="1:5" s="56" customFormat="1" ht="12" customHeight="1" thickBot="1">
      <c r="A69" s="200" t="s">
        <v>242</v>
      </c>
      <c r="B69" s="184" t="s">
        <v>204</v>
      </c>
      <c r="C69" s="171"/>
      <c r="D69" s="294"/>
      <c r="E69" s="306">
        <f>C69+D69</f>
        <v>0</v>
      </c>
    </row>
    <row r="70" spans="1:5" s="56" customFormat="1" ht="12" customHeight="1" thickBot="1">
      <c r="A70" s="201" t="s">
        <v>205</v>
      </c>
      <c r="B70" s="104" t="s">
        <v>206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207</v>
      </c>
      <c r="C71" s="171"/>
      <c r="D71" s="171"/>
      <c r="E71" s="306">
        <f>C71+D71</f>
        <v>0</v>
      </c>
    </row>
    <row r="72" spans="1:5" s="56" customFormat="1" ht="12" customHeight="1">
      <c r="A72" s="199" t="s">
        <v>85</v>
      </c>
      <c r="B72" s="182" t="s">
        <v>208</v>
      </c>
      <c r="C72" s="171"/>
      <c r="D72" s="171"/>
      <c r="E72" s="306">
        <f>C72+D72</f>
        <v>0</v>
      </c>
    </row>
    <row r="73" spans="1:5" s="56" customFormat="1" ht="12" customHeight="1">
      <c r="A73" s="199" t="s">
        <v>233</v>
      </c>
      <c r="B73" s="182" t="s">
        <v>209</v>
      </c>
      <c r="C73" s="171"/>
      <c r="D73" s="171"/>
      <c r="E73" s="306">
        <f>C73+D73</f>
        <v>0</v>
      </c>
    </row>
    <row r="74" spans="1:5" s="56" customFormat="1" ht="12" customHeight="1" thickBot="1">
      <c r="A74" s="200" t="s">
        <v>234</v>
      </c>
      <c r="B74" s="183" t="s">
        <v>210</v>
      </c>
      <c r="C74" s="171"/>
      <c r="D74" s="171"/>
      <c r="E74" s="306">
        <f>C74+D74</f>
        <v>0</v>
      </c>
    </row>
    <row r="75" spans="1:5" s="56" customFormat="1" ht="12" customHeight="1" thickBot="1">
      <c r="A75" s="201" t="s">
        <v>211</v>
      </c>
      <c r="B75" s="104" t="s">
        <v>212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235</v>
      </c>
      <c r="B76" s="181" t="s">
        <v>213</v>
      </c>
      <c r="C76" s="171"/>
      <c r="D76" s="171"/>
      <c r="E76" s="306">
        <f>C76+D76</f>
        <v>0</v>
      </c>
    </row>
    <row r="77" spans="1:5" s="56" customFormat="1" ht="12" customHeight="1" thickBot="1">
      <c r="A77" s="200" t="s">
        <v>236</v>
      </c>
      <c r="B77" s="183" t="s">
        <v>214</v>
      </c>
      <c r="C77" s="171"/>
      <c r="D77" s="171"/>
      <c r="E77" s="306">
        <f>C77+D77</f>
        <v>0</v>
      </c>
    </row>
    <row r="78" spans="1:5" s="55" customFormat="1" ht="12" customHeight="1" thickBot="1">
      <c r="A78" s="201" t="s">
        <v>215</v>
      </c>
      <c r="B78" s="104" t="s">
        <v>216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237</v>
      </c>
      <c r="B79" s="181" t="s">
        <v>217</v>
      </c>
      <c r="C79" s="171"/>
      <c r="D79" s="171"/>
      <c r="E79" s="306">
        <f>C79+D79</f>
        <v>0</v>
      </c>
    </row>
    <row r="80" spans="1:5" s="56" customFormat="1" ht="12" customHeight="1">
      <c r="A80" s="199" t="s">
        <v>238</v>
      </c>
      <c r="B80" s="182" t="s">
        <v>218</v>
      </c>
      <c r="C80" s="171"/>
      <c r="D80" s="171"/>
      <c r="E80" s="306">
        <f>C80+D80</f>
        <v>0</v>
      </c>
    </row>
    <row r="81" spans="1:5" s="56" customFormat="1" ht="12" customHeight="1" thickBot="1">
      <c r="A81" s="200" t="s">
        <v>239</v>
      </c>
      <c r="B81" s="183" t="s">
        <v>219</v>
      </c>
      <c r="C81" s="171"/>
      <c r="D81" s="171"/>
      <c r="E81" s="306">
        <f>C81+D81</f>
        <v>0</v>
      </c>
    </row>
    <row r="82" spans="1:5" s="56" customFormat="1" ht="12" customHeight="1" thickBot="1">
      <c r="A82" s="201" t="s">
        <v>220</v>
      </c>
      <c r="B82" s="104" t="s">
        <v>240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221</v>
      </c>
      <c r="B83" s="181" t="s">
        <v>222</v>
      </c>
      <c r="C83" s="171"/>
      <c r="D83" s="171"/>
      <c r="E83" s="306">
        <f aca="true" t="shared" si="3" ref="E83:E88">C83+D83</f>
        <v>0</v>
      </c>
    </row>
    <row r="84" spans="1:5" s="56" customFormat="1" ht="12" customHeight="1">
      <c r="A84" s="203" t="s">
        <v>223</v>
      </c>
      <c r="B84" s="182" t="s">
        <v>224</v>
      </c>
      <c r="C84" s="171"/>
      <c r="D84" s="171"/>
      <c r="E84" s="306">
        <f t="shared" si="3"/>
        <v>0</v>
      </c>
    </row>
    <row r="85" spans="1:5" s="56" customFormat="1" ht="12" customHeight="1">
      <c r="A85" s="203" t="s">
        <v>225</v>
      </c>
      <c r="B85" s="182" t="s">
        <v>226</v>
      </c>
      <c r="C85" s="171"/>
      <c r="D85" s="171"/>
      <c r="E85" s="306">
        <f t="shared" si="3"/>
        <v>0</v>
      </c>
    </row>
    <row r="86" spans="1:5" s="55" customFormat="1" ht="12" customHeight="1" thickBot="1">
      <c r="A86" s="204" t="s">
        <v>227</v>
      </c>
      <c r="B86" s="183" t="s">
        <v>228</v>
      </c>
      <c r="C86" s="171"/>
      <c r="D86" s="171"/>
      <c r="E86" s="306">
        <f t="shared" si="3"/>
        <v>0</v>
      </c>
    </row>
    <row r="87" spans="1:5" s="55" customFormat="1" ht="12" customHeight="1" thickBot="1">
      <c r="A87" s="201" t="s">
        <v>229</v>
      </c>
      <c r="B87" s="104" t="s">
        <v>366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387</v>
      </c>
      <c r="B88" s="104" t="s">
        <v>230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388</v>
      </c>
      <c r="B89" s="188" t="s">
        <v>369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389</v>
      </c>
      <c r="B90" s="189" t="s">
        <v>390</v>
      </c>
      <c r="C90" s="173">
        <f>+C65+C89</f>
        <v>42484480</v>
      </c>
      <c r="D90" s="173">
        <f>+D65+D89</f>
        <v>42484480</v>
      </c>
      <c r="E90" s="210">
        <f>+E65+E89</f>
        <v>42484480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6" t="s">
        <v>40</v>
      </c>
      <c r="B92" s="367"/>
      <c r="C92" s="367"/>
      <c r="D92" s="367"/>
      <c r="E92" s="368"/>
    </row>
    <row r="93" spans="1:5" s="57" customFormat="1" ht="12" customHeight="1" thickBot="1">
      <c r="A93" s="175" t="s">
        <v>7</v>
      </c>
      <c r="B93" s="24" t="s">
        <v>394</v>
      </c>
      <c r="C93" s="166">
        <f>+C94+C95+C96+C97+C98+C111</f>
        <v>5100000</v>
      </c>
      <c r="D93" s="166">
        <f>+D94+D95+D96+D97+D98+D111</f>
        <v>4408754</v>
      </c>
      <c r="E93" s="240">
        <f>+E94+E95+E96+E97+E98+E111</f>
        <v>9508754</v>
      </c>
    </row>
    <row r="94" spans="1:5" ht="12" customHeight="1">
      <c r="A94" s="206" t="s">
        <v>63</v>
      </c>
      <c r="B94" s="8" t="s">
        <v>36</v>
      </c>
      <c r="C94" s="244"/>
      <c r="D94" s="244"/>
      <c r="E94" s="309">
        <f aca="true" t="shared" si="4" ref="E94:E113">C94+D94</f>
        <v>0</v>
      </c>
    </row>
    <row r="95" spans="1:5" ht="12" customHeight="1">
      <c r="A95" s="199" t="s">
        <v>64</v>
      </c>
      <c r="B95" s="6" t="s">
        <v>108</v>
      </c>
      <c r="C95" s="168"/>
      <c r="D95" s="168"/>
      <c r="E95" s="304">
        <f t="shared" si="4"/>
        <v>0</v>
      </c>
    </row>
    <row r="96" spans="1:5" ht="12" customHeight="1">
      <c r="A96" s="199" t="s">
        <v>65</v>
      </c>
      <c r="B96" s="6" t="s">
        <v>82</v>
      </c>
      <c r="C96" s="170"/>
      <c r="D96" s="168"/>
      <c r="E96" s="305">
        <f t="shared" si="4"/>
        <v>0</v>
      </c>
    </row>
    <row r="97" spans="1:5" ht="12" customHeight="1">
      <c r="A97" s="199" t="s">
        <v>66</v>
      </c>
      <c r="B97" s="9" t="s">
        <v>109</v>
      </c>
      <c r="C97" s="170"/>
      <c r="D97" s="258"/>
      <c r="E97" s="305">
        <f t="shared" si="4"/>
        <v>0</v>
      </c>
    </row>
    <row r="98" spans="1:5" ht="12" customHeight="1">
      <c r="A98" s="199" t="s">
        <v>74</v>
      </c>
      <c r="B98" s="17" t="s">
        <v>110</v>
      </c>
      <c r="C98" s="170">
        <v>5100000</v>
      </c>
      <c r="D98" s="258">
        <v>4408754</v>
      </c>
      <c r="E98" s="305">
        <v>9508754</v>
      </c>
    </row>
    <row r="99" spans="1:5" ht="12" customHeight="1">
      <c r="A99" s="199" t="s">
        <v>67</v>
      </c>
      <c r="B99" s="6" t="s">
        <v>391</v>
      </c>
      <c r="C99" s="170"/>
      <c r="D99" s="258"/>
      <c r="E99" s="305">
        <f t="shared" si="4"/>
        <v>0</v>
      </c>
    </row>
    <row r="100" spans="1:5" ht="12" customHeight="1">
      <c r="A100" s="199" t="s">
        <v>68</v>
      </c>
      <c r="B100" s="67" t="s">
        <v>332</v>
      </c>
      <c r="C100" s="170"/>
      <c r="D100" s="258"/>
      <c r="E100" s="305">
        <f t="shared" si="4"/>
        <v>0</v>
      </c>
    </row>
    <row r="101" spans="1:5" ht="12" customHeight="1">
      <c r="A101" s="199" t="s">
        <v>75</v>
      </c>
      <c r="B101" s="67" t="s">
        <v>331</v>
      </c>
      <c r="C101" s="170"/>
      <c r="D101" s="258"/>
      <c r="E101" s="305">
        <f t="shared" si="4"/>
        <v>0</v>
      </c>
    </row>
    <row r="102" spans="1:5" ht="12" customHeight="1">
      <c r="A102" s="199" t="s">
        <v>76</v>
      </c>
      <c r="B102" s="67" t="s">
        <v>246</v>
      </c>
      <c r="C102" s="170"/>
      <c r="D102" s="258"/>
      <c r="E102" s="305">
        <f t="shared" si="4"/>
        <v>0</v>
      </c>
    </row>
    <row r="103" spans="1:5" ht="12" customHeight="1">
      <c r="A103" s="199" t="s">
        <v>77</v>
      </c>
      <c r="B103" s="68" t="s">
        <v>247</v>
      </c>
      <c r="C103" s="170"/>
      <c r="D103" s="258"/>
      <c r="E103" s="305">
        <f t="shared" si="4"/>
        <v>0</v>
      </c>
    </row>
    <row r="104" spans="1:5" ht="12" customHeight="1">
      <c r="A104" s="199" t="s">
        <v>78</v>
      </c>
      <c r="B104" s="68" t="s">
        <v>248</v>
      </c>
      <c r="C104" s="170"/>
      <c r="D104" s="258"/>
      <c r="E104" s="305">
        <f t="shared" si="4"/>
        <v>0</v>
      </c>
    </row>
    <row r="105" spans="1:5" ht="12" customHeight="1">
      <c r="A105" s="199" t="s">
        <v>80</v>
      </c>
      <c r="B105" s="67" t="s">
        <v>249</v>
      </c>
      <c r="C105" s="170"/>
      <c r="D105" s="258"/>
      <c r="E105" s="305">
        <f t="shared" si="4"/>
        <v>0</v>
      </c>
    </row>
    <row r="106" spans="1:5" ht="12" customHeight="1">
      <c r="A106" s="199" t="s">
        <v>111</v>
      </c>
      <c r="B106" s="67" t="s">
        <v>250</v>
      </c>
      <c r="C106" s="170"/>
      <c r="D106" s="258"/>
      <c r="E106" s="305">
        <f t="shared" si="4"/>
        <v>0</v>
      </c>
    </row>
    <row r="107" spans="1:5" ht="12" customHeight="1">
      <c r="A107" s="199" t="s">
        <v>244</v>
      </c>
      <c r="B107" s="68" t="s">
        <v>251</v>
      </c>
      <c r="C107" s="168"/>
      <c r="D107" s="258"/>
      <c r="E107" s="305">
        <f t="shared" si="4"/>
        <v>0</v>
      </c>
    </row>
    <row r="108" spans="1:5" ht="12" customHeight="1">
      <c r="A108" s="207" t="s">
        <v>245</v>
      </c>
      <c r="B108" s="69" t="s">
        <v>252</v>
      </c>
      <c r="C108" s="170"/>
      <c r="D108" s="258"/>
      <c r="E108" s="305"/>
    </row>
    <row r="109" spans="1:5" ht="12" customHeight="1">
      <c r="A109" s="199" t="s">
        <v>329</v>
      </c>
      <c r="B109" s="69" t="s">
        <v>253</v>
      </c>
      <c r="C109" s="170"/>
      <c r="D109" s="258"/>
      <c r="E109" s="305">
        <f t="shared" si="4"/>
        <v>0</v>
      </c>
    </row>
    <row r="110" spans="1:5" ht="12" customHeight="1">
      <c r="A110" s="199" t="s">
        <v>330</v>
      </c>
      <c r="B110" s="68" t="s">
        <v>254</v>
      </c>
      <c r="C110" s="168">
        <v>5100000</v>
      </c>
      <c r="D110" s="257">
        <v>4408754</v>
      </c>
      <c r="E110" s="304">
        <v>9508754</v>
      </c>
    </row>
    <row r="111" spans="1:5" ht="12" customHeight="1">
      <c r="A111" s="199" t="s">
        <v>334</v>
      </c>
      <c r="B111" s="9" t="s">
        <v>37</v>
      </c>
      <c r="C111" s="168"/>
      <c r="D111" s="257"/>
      <c r="E111" s="304">
        <f t="shared" si="4"/>
        <v>0</v>
      </c>
    </row>
    <row r="112" spans="1:5" ht="12" customHeight="1">
      <c r="A112" s="200" t="s">
        <v>335</v>
      </c>
      <c r="B112" s="6" t="s">
        <v>392</v>
      </c>
      <c r="C112" s="170"/>
      <c r="D112" s="258"/>
      <c r="E112" s="305">
        <f t="shared" si="4"/>
        <v>0</v>
      </c>
    </row>
    <row r="113" spans="1:5" ht="12" customHeight="1" thickBot="1">
      <c r="A113" s="208" t="s">
        <v>336</v>
      </c>
      <c r="B113" s="70" t="s">
        <v>393</v>
      </c>
      <c r="C113" s="245"/>
      <c r="D113" s="296"/>
      <c r="E113" s="310">
        <f t="shared" si="4"/>
        <v>0</v>
      </c>
    </row>
    <row r="114" spans="1:5" ht="12" customHeight="1" thickBot="1">
      <c r="A114" s="25" t="s">
        <v>8</v>
      </c>
      <c r="B114" s="23" t="s">
        <v>255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69</v>
      </c>
      <c r="B115" s="6" t="s">
        <v>127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70</v>
      </c>
      <c r="B116" s="10" t="s">
        <v>259</v>
      </c>
      <c r="C116" s="169"/>
      <c r="D116" s="256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/>
      <c r="D117" s="257"/>
      <c r="E117" s="304">
        <f t="shared" si="5"/>
        <v>0</v>
      </c>
    </row>
    <row r="118" spans="1:5" ht="12" customHeight="1">
      <c r="A118" s="198" t="s">
        <v>72</v>
      </c>
      <c r="B118" s="10" t="s">
        <v>260</v>
      </c>
      <c r="C118" s="168"/>
      <c r="D118" s="257"/>
      <c r="E118" s="304">
        <f t="shared" si="5"/>
        <v>0</v>
      </c>
    </row>
    <row r="119" spans="1:5" ht="12" customHeight="1">
      <c r="A119" s="198" t="s">
        <v>73</v>
      </c>
      <c r="B119" s="106" t="s">
        <v>129</v>
      </c>
      <c r="C119" s="168"/>
      <c r="D119" s="257"/>
      <c r="E119" s="304">
        <f t="shared" si="5"/>
        <v>0</v>
      </c>
    </row>
    <row r="120" spans="1:5" ht="12" customHeight="1">
      <c r="A120" s="198" t="s">
        <v>79</v>
      </c>
      <c r="B120" s="105" t="s">
        <v>322</v>
      </c>
      <c r="C120" s="168"/>
      <c r="D120" s="257"/>
      <c r="E120" s="304">
        <f t="shared" si="5"/>
        <v>0</v>
      </c>
    </row>
    <row r="121" spans="1:5" ht="12" customHeight="1">
      <c r="A121" s="198" t="s">
        <v>81</v>
      </c>
      <c r="B121" s="177" t="s">
        <v>265</v>
      </c>
      <c r="C121" s="168"/>
      <c r="D121" s="257"/>
      <c r="E121" s="304">
        <f t="shared" si="5"/>
        <v>0</v>
      </c>
    </row>
    <row r="122" spans="1:5" ht="12" customHeight="1">
      <c r="A122" s="198" t="s">
        <v>113</v>
      </c>
      <c r="B122" s="68" t="s">
        <v>248</v>
      </c>
      <c r="C122" s="168"/>
      <c r="D122" s="257"/>
      <c r="E122" s="304">
        <f t="shared" si="5"/>
        <v>0</v>
      </c>
    </row>
    <row r="123" spans="1:5" ht="12" customHeight="1">
      <c r="A123" s="198" t="s">
        <v>114</v>
      </c>
      <c r="B123" s="68" t="s">
        <v>264</v>
      </c>
      <c r="C123" s="168"/>
      <c r="D123" s="257"/>
      <c r="E123" s="304">
        <f t="shared" si="5"/>
        <v>0</v>
      </c>
    </row>
    <row r="124" spans="1:5" ht="12" customHeight="1">
      <c r="A124" s="198" t="s">
        <v>115</v>
      </c>
      <c r="B124" s="68" t="s">
        <v>263</v>
      </c>
      <c r="C124" s="168"/>
      <c r="D124" s="257"/>
      <c r="E124" s="304">
        <f t="shared" si="5"/>
        <v>0</v>
      </c>
    </row>
    <row r="125" spans="1:5" ht="12" customHeight="1">
      <c r="A125" s="198" t="s">
        <v>256</v>
      </c>
      <c r="B125" s="68" t="s">
        <v>251</v>
      </c>
      <c r="C125" s="168"/>
      <c r="D125" s="257"/>
      <c r="E125" s="304">
        <f t="shared" si="5"/>
        <v>0</v>
      </c>
    </row>
    <row r="126" spans="1:5" ht="12" customHeight="1">
      <c r="A126" s="198" t="s">
        <v>257</v>
      </c>
      <c r="B126" s="68" t="s">
        <v>262</v>
      </c>
      <c r="C126" s="168"/>
      <c r="D126" s="257"/>
      <c r="E126" s="304">
        <f t="shared" si="5"/>
        <v>0</v>
      </c>
    </row>
    <row r="127" spans="1:5" ht="12" customHeight="1" thickBot="1">
      <c r="A127" s="207" t="s">
        <v>258</v>
      </c>
      <c r="B127" s="68" t="s">
        <v>261</v>
      </c>
      <c r="C127" s="170"/>
      <c r="D127" s="258"/>
      <c r="E127" s="305">
        <f t="shared" si="5"/>
        <v>0</v>
      </c>
    </row>
    <row r="128" spans="1:5" ht="12" customHeight="1" thickBot="1">
      <c r="A128" s="25" t="s">
        <v>9</v>
      </c>
      <c r="B128" s="61" t="s">
        <v>339</v>
      </c>
      <c r="C128" s="167">
        <f>+C93+C114</f>
        <v>5100000</v>
      </c>
      <c r="D128" s="255">
        <f>+D93+D114</f>
        <v>4408754</v>
      </c>
      <c r="E128" s="103">
        <f>+E93+E114</f>
        <v>9508754</v>
      </c>
    </row>
    <row r="129" spans="1:5" ht="12" customHeight="1" thickBot="1">
      <c r="A129" s="25" t="s">
        <v>10</v>
      </c>
      <c r="B129" s="61" t="s">
        <v>340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160</v>
      </c>
      <c r="B130" s="7" t="s">
        <v>397</v>
      </c>
      <c r="C130" s="168"/>
      <c r="D130" s="257"/>
      <c r="E130" s="304">
        <f>C130+D130</f>
        <v>0</v>
      </c>
    </row>
    <row r="131" spans="1:5" ht="12" customHeight="1">
      <c r="A131" s="198" t="s">
        <v>161</v>
      </c>
      <c r="B131" s="7" t="s">
        <v>348</v>
      </c>
      <c r="C131" s="168"/>
      <c r="D131" s="257"/>
      <c r="E131" s="304">
        <f>C131+D131</f>
        <v>0</v>
      </c>
    </row>
    <row r="132" spans="1:5" ht="12" customHeight="1" thickBot="1">
      <c r="A132" s="207" t="s">
        <v>162</v>
      </c>
      <c r="B132" s="5" t="s">
        <v>396</v>
      </c>
      <c r="C132" s="168"/>
      <c r="D132" s="257"/>
      <c r="E132" s="304">
        <f>C132+D132</f>
        <v>0</v>
      </c>
    </row>
    <row r="133" spans="1:5" ht="12" customHeight="1" thickBot="1">
      <c r="A133" s="25" t="s">
        <v>11</v>
      </c>
      <c r="B133" s="61" t="s">
        <v>341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350</v>
      </c>
      <c r="C134" s="168"/>
      <c r="D134" s="257"/>
      <c r="E134" s="304">
        <f aca="true" t="shared" si="6" ref="E134:E139">C134+D134</f>
        <v>0</v>
      </c>
    </row>
    <row r="135" spans="1:5" ht="12" customHeight="1">
      <c r="A135" s="198" t="s">
        <v>57</v>
      </c>
      <c r="B135" s="7" t="s">
        <v>342</v>
      </c>
      <c r="C135" s="168"/>
      <c r="D135" s="257"/>
      <c r="E135" s="304">
        <f t="shared" si="6"/>
        <v>0</v>
      </c>
    </row>
    <row r="136" spans="1:5" ht="12" customHeight="1">
      <c r="A136" s="198" t="s">
        <v>58</v>
      </c>
      <c r="B136" s="7" t="s">
        <v>343</v>
      </c>
      <c r="C136" s="168"/>
      <c r="D136" s="257"/>
      <c r="E136" s="304">
        <f t="shared" si="6"/>
        <v>0</v>
      </c>
    </row>
    <row r="137" spans="1:5" ht="12" customHeight="1">
      <c r="A137" s="198" t="s">
        <v>100</v>
      </c>
      <c r="B137" s="7" t="s">
        <v>395</v>
      </c>
      <c r="C137" s="168"/>
      <c r="D137" s="257"/>
      <c r="E137" s="304">
        <f t="shared" si="6"/>
        <v>0</v>
      </c>
    </row>
    <row r="138" spans="1:5" ht="12" customHeight="1">
      <c r="A138" s="198" t="s">
        <v>101</v>
      </c>
      <c r="B138" s="7" t="s">
        <v>345</v>
      </c>
      <c r="C138" s="168"/>
      <c r="D138" s="257"/>
      <c r="E138" s="304">
        <f t="shared" si="6"/>
        <v>0</v>
      </c>
    </row>
    <row r="139" spans="1:5" s="57" customFormat="1" ht="12" customHeight="1" thickBot="1">
      <c r="A139" s="207" t="s">
        <v>102</v>
      </c>
      <c r="B139" s="5" t="s">
        <v>346</v>
      </c>
      <c r="C139" s="168"/>
      <c r="D139" s="257"/>
      <c r="E139" s="304">
        <f t="shared" si="6"/>
        <v>0</v>
      </c>
    </row>
    <row r="140" spans="1:11" ht="12" customHeight="1" thickBot="1">
      <c r="A140" s="25" t="s">
        <v>12</v>
      </c>
      <c r="B140" s="61" t="s">
        <v>411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59</v>
      </c>
      <c r="B141" s="7" t="s">
        <v>266</v>
      </c>
      <c r="C141" s="168"/>
      <c r="D141" s="257"/>
      <c r="E141" s="304">
        <f>C141+D141</f>
        <v>0</v>
      </c>
    </row>
    <row r="142" spans="1:5" ht="12" customHeight="1">
      <c r="A142" s="198" t="s">
        <v>60</v>
      </c>
      <c r="B142" s="7" t="s">
        <v>267</v>
      </c>
      <c r="C142" s="168"/>
      <c r="D142" s="257"/>
      <c r="E142" s="304">
        <f>C142+D142</f>
        <v>0</v>
      </c>
    </row>
    <row r="143" spans="1:5" ht="12" customHeight="1">
      <c r="A143" s="198" t="s">
        <v>180</v>
      </c>
      <c r="B143" s="7" t="s">
        <v>410</v>
      </c>
      <c r="C143" s="168"/>
      <c r="D143" s="257"/>
      <c r="E143" s="304">
        <f>C143+D143</f>
        <v>0</v>
      </c>
    </row>
    <row r="144" spans="1:5" s="57" customFormat="1" ht="12" customHeight="1">
      <c r="A144" s="198" t="s">
        <v>181</v>
      </c>
      <c r="B144" s="7" t="s">
        <v>355</v>
      </c>
      <c r="C144" s="168"/>
      <c r="D144" s="257"/>
      <c r="E144" s="304">
        <f>C144+D144</f>
        <v>0</v>
      </c>
    </row>
    <row r="145" spans="1:5" s="57" customFormat="1" ht="12" customHeight="1" thickBot="1">
      <c r="A145" s="207" t="s">
        <v>182</v>
      </c>
      <c r="B145" s="5" t="s">
        <v>286</v>
      </c>
      <c r="C145" s="168"/>
      <c r="D145" s="257"/>
      <c r="E145" s="304">
        <f>C145+D145</f>
        <v>0</v>
      </c>
    </row>
    <row r="146" spans="1:5" s="57" customFormat="1" ht="12" customHeight="1" thickBot="1">
      <c r="A146" s="25" t="s">
        <v>13</v>
      </c>
      <c r="B146" s="61" t="s">
        <v>356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61</v>
      </c>
      <c r="B147" s="7" t="s">
        <v>351</v>
      </c>
      <c r="C147" s="168"/>
      <c r="D147" s="257"/>
      <c r="E147" s="304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358</v>
      </c>
      <c r="C148" s="168"/>
      <c r="D148" s="257"/>
      <c r="E148" s="304">
        <f t="shared" si="7"/>
        <v>0</v>
      </c>
    </row>
    <row r="149" spans="1:5" s="57" customFormat="1" ht="12" customHeight="1">
      <c r="A149" s="198" t="s">
        <v>192</v>
      </c>
      <c r="B149" s="7" t="s">
        <v>353</v>
      </c>
      <c r="C149" s="168"/>
      <c r="D149" s="257"/>
      <c r="E149" s="304">
        <f t="shared" si="7"/>
        <v>0</v>
      </c>
    </row>
    <row r="150" spans="1:5" s="57" customFormat="1" ht="12" customHeight="1">
      <c r="A150" s="198" t="s">
        <v>193</v>
      </c>
      <c r="B150" s="7" t="s">
        <v>398</v>
      </c>
      <c r="C150" s="168"/>
      <c r="D150" s="257"/>
      <c r="E150" s="304">
        <f t="shared" si="7"/>
        <v>0</v>
      </c>
    </row>
    <row r="151" spans="1:5" ht="12.75" customHeight="1" thickBot="1">
      <c r="A151" s="207" t="s">
        <v>357</v>
      </c>
      <c r="B151" s="5" t="s">
        <v>360</v>
      </c>
      <c r="C151" s="170"/>
      <c r="D151" s="258"/>
      <c r="E151" s="305">
        <f t="shared" si="7"/>
        <v>0</v>
      </c>
    </row>
    <row r="152" spans="1:5" ht="12.75" customHeight="1" thickBot="1">
      <c r="A152" s="239" t="s">
        <v>14</v>
      </c>
      <c r="B152" s="61" t="s">
        <v>361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362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364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363</v>
      </c>
      <c r="C155" s="249">
        <f>+C128+C154</f>
        <v>5100000</v>
      </c>
      <c r="D155" s="262">
        <f>+D128+D154</f>
        <v>4408754</v>
      </c>
      <c r="E155" s="243">
        <f>+E128+E154</f>
        <v>9508754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399</v>
      </c>
      <c r="B157" s="101"/>
      <c r="C157" s="295"/>
      <c r="D157" s="295"/>
      <c r="E157" s="311">
        <f>C157+D157</f>
        <v>0</v>
      </c>
    </row>
    <row r="158" spans="1:5" ht="14.25" customHeight="1" thickBot="1">
      <c r="A158" s="100" t="s">
        <v>123</v>
      </c>
      <c r="B158" s="101"/>
      <c r="C158" s="295"/>
      <c r="D158" s="295"/>
      <c r="E158" s="311">
        <f>C158+D158</f>
        <v>0</v>
      </c>
    </row>
  </sheetData>
  <sheetProtection selectLockedCells="1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workbookViewId="0" topLeftCell="A37">
      <selection activeCell="E54" sqref="E54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6" t="s">
        <v>475</v>
      </c>
    </row>
    <row r="2" spans="1:5" s="218" customFormat="1" ht="24.75" thickBot="1">
      <c r="A2" s="77" t="s">
        <v>437</v>
      </c>
      <c r="B2" s="370" t="s">
        <v>488</v>
      </c>
      <c r="C2" s="371"/>
      <c r="D2" s="372"/>
      <c r="E2" s="298" t="s">
        <v>42</v>
      </c>
    </row>
    <row r="3" spans="1:5" s="218" customFormat="1" ht="24.75" thickBot="1">
      <c r="A3" s="77" t="s">
        <v>121</v>
      </c>
      <c r="B3" s="370" t="s">
        <v>294</v>
      </c>
      <c r="C3" s="371"/>
      <c r="D3" s="372"/>
      <c r="E3" s="298" t="s">
        <v>38</v>
      </c>
    </row>
    <row r="4" spans="1:5" s="219" customFormat="1" ht="15.75" customHeight="1" thickBot="1">
      <c r="A4" s="87"/>
      <c r="B4" s="87"/>
      <c r="C4" s="88"/>
      <c r="D4" s="54"/>
      <c r="E4" s="88" t="str">
        <f>'5.1.3. sz. mell'!E4</f>
        <v>Forintban!</v>
      </c>
    </row>
    <row r="5" spans="1:5" ht="24.75" thickBot="1">
      <c r="A5" s="174" t="s">
        <v>122</v>
      </c>
      <c r="B5" s="89" t="s">
        <v>483</v>
      </c>
      <c r="C5" s="328" t="s">
        <v>412</v>
      </c>
      <c r="D5" s="328" t="s">
        <v>508</v>
      </c>
      <c r="E5" s="329" t="str">
        <f>+CONCATENATE(LEFT(ÖSSZEFÜGGÉSEK!A7,4),"",CHAR(10),"Módosítás utáni")</f>
        <v>
Módosítás utáni</v>
      </c>
    </row>
    <row r="6" spans="1:5" s="220" customFormat="1" ht="12.75" customHeight="1" thickBot="1">
      <c r="A6" s="78" t="s">
        <v>378</v>
      </c>
      <c r="B6" s="79" t="s">
        <v>379</v>
      </c>
      <c r="C6" s="79" t="s">
        <v>380</v>
      </c>
      <c r="D6" s="290" t="s">
        <v>382</v>
      </c>
      <c r="E6" s="339" t="s">
        <v>480</v>
      </c>
    </row>
    <row r="7" spans="1:5" s="220" customFormat="1" ht="15.75" customHeight="1" thickBot="1">
      <c r="A7" s="366" t="s">
        <v>39</v>
      </c>
      <c r="B7" s="367"/>
      <c r="C7" s="367"/>
      <c r="D7" s="367"/>
      <c r="E7" s="368"/>
    </row>
    <row r="8" spans="1:5" s="153" customFormat="1" ht="12" customHeight="1" thickBot="1">
      <c r="A8" s="78" t="s">
        <v>7</v>
      </c>
      <c r="B8" s="90" t="s">
        <v>400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111"/>
      <c r="E10" s="321">
        <f aca="true" t="shared" si="0" ref="E10:E18">C10+D10</f>
        <v>0</v>
      </c>
    </row>
    <row r="11" spans="1:5" s="153" customFormat="1" ht="12" customHeight="1">
      <c r="A11" s="214" t="s">
        <v>65</v>
      </c>
      <c r="B11" s="6" t="s">
        <v>171</v>
      </c>
      <c r="C11" s="111"/>
      <c r="D11" s="111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172</v>
      </c>
      <c r="C12" s="111"/>
      <c r="D12" s="111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/>
      <c r="D13" s="111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295</v>
      </c>
      <c r="C14" s="111"/>
      <c r="D14" s="111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/>
      <c r="D15" s="111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176</v>
      </c>
      <c r="C16" s="273"/>
      <c r="D16" s="273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111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327</v>
      </c>
      <c r="C18" s="113"/>
      <c r="D18" s="113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113"/>
      <c r="E19" s="331">
        <f>C19+D19</f>
        <v>0</v>
      </c>
    </row>
    <row r="20" spans="1:5" s="153" customFormat="1" ht="21" customHeight="1" thickBot="1">
      <c r="A20" s="78" t="s">
        <v>8</v>
      </c>
      <c r="B20" s="90" t="s">
        <v>297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151</v>
      </c>
      <c r="C21" s="111"/>
      <c r="D21" s="111"/>
      <c r="E21" s="321">
        <f>C21+D21</f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111"/>
      <c r="E22" s="321">
        <f>C22+D22</f>
        <v>0</v>
      </c>
    </row>
    <row r="23" spans="1:5" s="221" customFormat="1" ht="12" customHeight="1">
      <c r="A23" s="214" t="s">
        <v>71</v>
      </c>
      <c r="B23" s="6" t="s">
        <v>299</v>
      </c>
      <c r="C23" s="111"/>
      <c r="D23" s="111"/>
      <c r="E23" s="321">
        <f>C23+D23</f>
        <v>0</v>
      </c>
    </row>
    <row r="24" spans="1:5" s="221" customFormat="1" ht="12" customHeight="1" thickBot="1">
      <c r="A24" s="214" t="s">
        <v>72</v>
      </c>
      <c r="B24" s="6" t="s">
        <v>401</v>
      </c>
      <c r="C24" s="111"/>
      <c r="D24" s="111"/>
      <c r="E24" s="321">
        <f>C24+D24</f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299"/>
      <c r="E25" s="148"/>
    </row>
    <row r="26" spans="1:5" s="221" customFormat="1" ht="12" customHeight="1" thickBot="1">
      <c r="A26" s="80" t="s">
        <v>10</v>
      </c>
      <c r="B26" s="61" t="s">
        <v>402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156</v>
      </c>
      <c r="C27" s="274"/>
      <c r="D27" s="274"/>
      <c r="E27" s="323">
        <f>C27+D27</f>
        <v>0</v>
      </c>
    </row>
    <row r="28" spans="1:5" s="221" customFormat="1" ht="12" customHeight="1">
      <c r="A28" s="215" t="s">
        <v>161</v>
      </c>
      <c r="B28" s="216" t="s">
        <v>298</v>
      </c>
      <c r="C28" s="111"/>
      <c r="D28" s="111"/>
      <c r="E28" s="321">
        <f>C28+D28</f>
        <v>0</v>
      </c>
    </row>
    <row r="29" spans="1:5" s="221" customFormat="1" ht="12" customHeight="1">
      <c r="A29" s="215" t="s">
        <v>162</v>
      </c>
      <c r="B29" s="217" t="s">
        <v>301</v>
      </c>
      <c r="C29" s="111"/>
      <c r="D29" s="111"/>
      <c r="E29" s="321">
        <f>C29+D29</f>
        <v>0</v>
      </c>
    </row>
    <row r="30" spans="1:5" s="221" customFormat="1" ht="12" customHeight="1" thickBot="1">
      <c r="A30" s="214" t="s">
        <v>163</v>
      </c>
      <c r="B30" s="66" t="s">
        <v>403</v>
      </c>
      <c r="C30" s="52"/>
      <c r="D30" s="52"/>
      <c r="E30" s="332">
        <f>C30+D30</f>
        <v>0</v>
      </c>
    </row>
    <row r="31" spans="1:5" s="221" customFormat="1" ht="12" customHeight="1" thickBot="1">
      <c r="A31" s="80" t="s">
        <v>11</v>
      </c>
      <c r="B31" s="61" t="s">
        <v>302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183</v>
      </c>
      <c r="C32" s="274"/>
      <c r="D32" s="274"/>
      <c r="E32" s="323">
        <f>C32+D32</f>
        <v>0</v>
      </c>
    </row>
    <row r="33" spans="1:5" s="221" customFormat="1" ht="12" customHeight="1">
      <c r="A33" s="215" t="s">
        <v>57</v>
      </c>
      <c r="B33" s="217" t="s">
        <v>184</v>
      </c>
      <c r="C33" s="115"/>
      <c r="D33" s="115"/>
      <c r="E33" s="318">
        <f>C33+D33</f>
        <v>0</v>
      </c>
    </row>
    <row r="34" spans="1:5" s="221" customFormat="1" ht="12" customHeight="1" thickBot="1">
      <c r="A34" s="214" t="s">
        <v>58</v>
      </c>
      <c r="B34" s="66" t="s">
        <v>185</v>
      </c>
      <c r="C34" s="52"/>
      <c r="D34" s="52"/>
      <c r="E34" s="332">
        <f>C34+D34</f>
        <v>0</v>
      </c>
    </row>
    <row r="35" spans="1:5" s="153" customFormat="1" ht="12" customHeight="1" thickBot="1">
      <c r="A35" s="80" t="s">
        <v>12</v>
      </c>
      <c r="B35" s="61" t="s">
        <v>271</v>
      </c>
      <c r="C35" s="299"/>
      <c r="D35" s="299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303</v>
      </c>
      <c r="C36" s="299"/>
      <c r="D36" s="299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304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305</v>
      </c>
      <c r="C38" s="114">
        <f>+C39+C40+C41</f>
        <v>80315000</v>
      </c>
      <c r="D38" s="114">
        <f>+D39+D40+D41</f>
        <v>4421371</v>
      </c>
      <c r="E38" s="148">
        <f>+E39+E40+E41</f>
        <v>84736371</v>
      </c>
    </row>
    <row r="39" spans="1:5" s="153" customFormat="1" ht="12" customHeight="1">
      <c r="A39" s="215" t="s">
        <v>306</v>
      </c>
      <c r="B39" s="216" t="s">
        <v>133</v>
      </c>
      <c r="C39" s="274"/>
      <c r="D39" s="274">
        <v>2208771</v>
      </c>
      <c r="E39" s="323">
        <f>C39+D39</f>
        <v>2208771</v>
      </c>
    </row>
    <row r="40" spans="1:5" s="153" customFormat="1" ht="12" customHeight="1">
      <c r="A40" s="215" t="s">
        <v>307</v>
      </c>
      <c r="B40" s="217" t="s">
        <v>2</v>
      </c>
      <c r="C40" s="115"/>
      <c r="D40" s="115"/>
      <c r="E40" s="318">
        <f>C40+D40</f>
        <v>0</v>
      </c>
    </row>
    <row r="41" spans="1:5" s="221" customFormat="1" ht="12" customHeight="1" thickBot="1">
      <c r="A41" s="214" t="s">
        <v>308</v>
      </c>
      <c r="B41" s="66" t="s">
        <v>309</v>
      </c>
      <c r="C41" s="52">
        <v>80315000</v>
      </c>
      <c r="D41" s="52">
        <v>2212600</v>
      </c>
      <c r="E41" s="332">
        <v>82527600</v>
      </c>
    </row>
    <row r="42" spans="1:5" s="221" customFormat="1" ht="15" customHeight="1" thickBot="1">
      <c r="A42" s="91" t="s">
        <v>16</v>
      </c>
      <c r="B42" s="92" t="s">
        <v>310</v>
      </c>
      <c r="C42" s="300">
        <f>+C37+C38</f>
        <v>80315000</v>
      </c>
      <c r="D42" s="300">
        <f>+D37+D38</f>
        <v>4421371</v>
      </c>
      <c r="E42" s="151">
        <f>+E37+E38</f>
        <v>84736371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6" t="s">
        <v>40</v>
      </c>
      <c r="B45" s="367"/>
      <c r="C45" s="367"/>
      <c r="D45" s="367"/>
      <c r="E45" s="368"/>
    </row>
    <row r="46" spans="1:5" s="222" customFormat="1" ht="12" customHeight="1" thickBot="1">
      <c r="A46" s="80" t="s">
        <v>7</v>
      </c>
      <c r="B46" s="61" t="s">
        <v>311</v>
      </c>
      <c r="C46" s="114">
        <f>SUM(C47:C51)</f>
        <v>80315000</v>
      </c>
      <c r="D46" s="114">
        <f>SUM(D47:D51)</f>
        <v>4421371</v>
      </c>
      <c r="E46" s="148">
        <f>SUM(E47:E51)</f>
        <v>84736371</v>
      </c>
    </row>
    <row r="47" spans="1:5" ht="12" customHeight="1">
      <c r="A47" s="214" t="s">
        <v>63</v>
      </c>
      <c r="B47" s="7" t="s">
        <v>36</v>
      </c>
      <c r="C47" s="274">
        <v>55624000</v>
      </c>
      <c r="D47" s="274">
        <v>935600</v>
      </c>
      <c r="E47" s="323">
        <v>56559600</v>
      </c>
    </row>
    <row r="48" spans="1:5" ht="12" customHeight="1">
      <c r="A48" s="214" t="s">
        <v>64</v>
      </c>
      <c r="B48" s="6" t="s">
        <v>108</v>
      </c>
      <c r="C48" s="51">
        <v>12541000</v>
      </c>
      <c r="D48" s="51">
        <v>445000</v>
      </c>
      <c r="E48" s="319">
        <v>12986000</v>
      </c>
    </row>
    <row r="49" spans="1:5" ht="12" customHeight="1">
      <c r="A49" s="214" t="s">
        <v>65</v>
      </c>
      <c r="B49" s="6" t="s">
        <v>82</v>
      </c>
      <c r="C49" s="51">
        <v>12150000</v>
      </c>
      <c r="D49" s="51">
        <v>3040771</v>
      </c>
      <c r="E49" s="319">
        <v>15190771</v>
      </c>
    </row>
    <row r="50" spans="1:5" ht="12" customHeight="1">
      <c r="A50" s="214" t="s">
        <v>66</v>
      </c>
      <c r="B50" s="6" t="s">
        <v>109</v>
      </c>
      <c r="C50" s="51"/>
      <c r="D50" s="51"/>
      <c r="E50" s="319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9">
        <f>C51+D51</f>
        <v>0</v>
      </c>
    </row>
    <row r="52" spans="1:5" ht="12" customHeight="1" thickBot="1">
      <c r="A52" s="80" t="s">
        <v>8</v>
      </c>
      <c r="B52" s="61" t="s">
        <v>312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69</v>
      </c>
      <c r="B53" s="7" t="s">
        <v>127</v>
      </c>
      <c r="C53" s="274"/>
      <c r="D53" s="274"/>
      <c r="E53" s="323">
        <f>C53+D53</f>
        <v>0</v>
      </c>
    </row>
    <row r="54" spans="1:5" ht="12" customHeight="1">
      <c r="A54" s="214" t="s">
        <v>70</v>
      </c>
      <c r="B54" s="6" t="s">
        <v>112</v>
      </c>
      <c r="C54" s="51"/>
      <c r="D54" s="51"/>
      <c r="E54" s="319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9">
        <f>C55+D55</f>
        <v>0</v>
      </c>
    </row>
    <row r="56" spans="1:5" ht="12" customHeight="1" thickBot="1">
      <c r="A56" s="214" t="s">
        <v>72</v>
      </c>
      <c r="B56" s="6" t="s">
        <v>404</v>
      </c>
      <c r="C56" s="51"/>
      <c r="D56" s="51"/>
      <c r="E56" s="319">
        <f>C56+D56</f>
        <v>0</v>
      </c>
    </row>
    <row r="57" spans="1:5" ht="12" customHeight="1" thickBot="1">
      <c r="A57" s="80" t="s">
        <v>9</v>
      </c>
      <c r="B57" s="61" t="s">
        <v>4</v>
      </c>
      <c r="C57" s="299"/>
      <c r="D57" s="299"/>
      <c r="E57" s="148">
        <f>C57+D57</f>
        <v>0</v>
      </c>
    </row>
    <row r="58" spans="1:5" ht="15" customHeight="1" thickBot="1">
      <c r="A58" s="80" t="s">
        <v>10</v>
      </c>
      <c r="B58" s="97" t="s">
        <v>408</v>
      </c>
      <c r="C58" s="300">
        <f>+C46+C52+C57</f>
        <v>80315000</v>
      </c>
      <c r="D58" s="300">
        <f>+D46+D52+D57</f>
        <v>4421371</v>
      </c>
      <c r="E58" s="151">
        <f>+E46+E52+E57</f>
        <v>84736371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399</v>
      </c>
      <c r="B60" s="101"/>
      <c r="C60" s="295">
        <v>21</v>
      </c>
      <c r="D60" s="295">
        <v>21</v>
      </c>
      <c r="E60" s="311">
        <v>21</v>
      </c>
    </row>
    <row r="61" spans="1:5" ht="14.25" customHeight="1" thickBot="1">
      <c r="A61" s="100" t="s">
        <v>123</v>
      </c>
      <c r="B61" s="101"/>
      <c r="C61" s="295">
        <v>0</v>
      </c>
      <c r="D61" s="295">
        <v>0</v>
      </c>
      <c r="E61" s="311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7">
      <selection activeCell="E54" sqref="E54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476</v>
      </c>
    </row>
    <row r="2" spans="1:5" s="218" customFormat="1" ht="25.5" customHeight="1" thickBot="1">
      <c r="A2" s="77" t="s">
        <v>437</v>
      </c>
      <c r="B2" s="370" t="s">
        <v>489</v>
      </c>
      <c r="C2" s="371"/>
      <c r="D2" s="372"/>
      <c r="E2" s="298" t="s">
        <v>43</v>
      </c>
    </row>
    <row r="3" spans="1:5" s="218" customFormat="1" ht="24.75" thickBot="1">
      <c r="A3" s="77" t="s">
        <v>121</v>
      </c>
      <c r="B3" s="370" t="s">
        <v>294</v>
      </c>
      <c r="C3" s="371"/>
      <c r="D3" s="372"/>
      <c r="E3" s="298" t="s">
        <v>38</v>
      </c>
    </row>
    <row r="4" spans="1:5" s="219" customFormat="1" ht="15.75" customHeight="1" thickBot="1">
      <c r="A4" s="87"/>
      <c r="B4" s="87"/>
      <c r="C4" s="88"/>
      <c r="D4" s="54"/>
      <c r="E4" s="88" t="s">
        <v>504</v>
      </c>
    </row>
    <row r="5" spans="1:5" ht="24.75" thickBot="1">
      <c r="A5" s="174" t="s">
        <v>122</v>
      </c>
      <c r="B5" s="89" t="s">
        <v>483</v>
      </c>
      <c r="C5" s="328" t="s">
        <v>412</v>
      </c>
      <c r="D5" s="328" t="s">
        <v>509</v>
      </c>
      <c r="E5" s="329" t="str">
        <f>+CONCATENATE(LEFT(ÖSSZEFÜGGÉSEK!A7,4),"",CHAR(10),"Módosítás utáni")</f>
        <v>
Módosítás utáni</v>
      </c>
    </row>
    <row r="6" spans="1:5" s="220" customFormat="1" ht="12.75" customHeight="1" thickBot="1">
      <c r="A6" s="78" t="s">
        <v>378</v>
      </c>
      <c r="B6" s="79" t="s">
        <v>379</v>
      </c>
      <c r="C6" s="79" t="s">
        <v>380</v>
      </c>
      <c r="D6" s="290" t="s">
        <v>382</v>
      </c>
      <c r="E6" s="339" t="s">
        <v>381</v>
      </c>
    </row>
    <row r="7" spans="1:5" s="220" customFormat="1" ht="15.75" customHeight="1" thickBot="1">
      <c r="A7" s="366" t="s">
        <v>39</v>
      </c>
      <c r="B7" s="367"/>
      <c r="C7" s="367"/>
      <c r="D7" s="367"/>
      <c r="E7" s="368"/>
    </row>
    <row r="8" spans="1:5" s="153" customFormat="1" ht="12" customHeight="1" thickBot="1">
      <c r="A8" s="78" t="s">
        <v>7</v>
      </c>
      <c r="B8" s="90" t="s">
        <v>400</v>
      </c>
      <c r="C8" s="114">
        <f>SUM(C9:C19)</f>
        <v>38750000</v>
      </c>
      <c r="D8" s="114">
        <f>SUM(D9:D19)</f>
        <v>1720000</v>
      </c>
      <c r="E8" s="148">
        <f>SUM(E9:E19)</f>
        <v>40470000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171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172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>
        <v>38750000</v>
      </c>
      <c r="D13" s="266">
        <v>1720000</v>
      </c>
      <c r="E13" s="321">
        <v>40470000</v>
      </c>
    </row>
    <row r="14" spans="1:5" s="153" customFormat="1" ht="12" customHeight="1">
      <c r="A14" s="214" t="s">
        <v>67</v>
      </c>
      <c r="B14" s="6" t="s">
        <v>295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176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327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151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299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300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298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161</v>
      </c>
      <c r="B28" s="217" t="s">
        <v>301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162</v>
      </c>
      <c r="B29" s="66" t="s">
        <v>406</v>
      </c>
      <c r="C29" s="52"/>
      <c r="D29" s="334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302</v>
      </c>
      <c r="C30" s="114">
        <f>+C31+C32+C33</f>
        <v>0</v>
      </c>
      <c r="D30" s="114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183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184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185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271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303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407</v>
      </c>
      <c r="C36" s="114">
        <f>+C8+C20+C25+C26+C30+C34+C35</f>
        <v>38750000</v>
      </c>
      <c r="D36" s="268">
        <f>+D8+D20+D25+D26+D30+D34+D35</f>
        <v>1720000</v>
      </c>
      <c r="E36" s="148">
        <v>40470000</v>
      </c>
    </row>
    <row r="37" spans="1:5" s="153" customFormat="1" ht="12" customHeight="1" thickBot="1">
      <c r="A37" s="91" t="s">
        <v>15</v>
      </c>
      <c r="B37" s="61" t="s">
        <v>305</v>
      </c>
      <c r="C37" s="114">
        <f>+C38+C39+C40</f>
        <v>87072000</v>
      </c>
      <c r="D37" s="268">
        <f>+D38+D39+D40</f>
        <v>10460000</v>
      </c>
      <c r="E37" s="148">
        <v>97532000</v>
      </c>
    </row>
    <row r="38" spans="1:5" s="153" customFormat="1" ht="12" customHeight="1">
      <c r="A38" s="215" t="s">
        <v>306</v>
      </c>
      <c r="B38" s="216" t="s">
        <v>133</v>
      </c>
      <c r="C38" s="274"/>
      <c r="D38" s="63">
        <v>3855533</v>
      </c>
      <c r="E38" s="346">
        <v>3855533</v>
      </c>
    </row>
    <row r="39" spans="1:5" s="153" customFormat="1" ht="12" customHeight="1">
      <c r="A39" s="215" t="s">
        <v>307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308</v>
      </c>
      <c r="B40" s="66" t="s">
        <v>309</v>
      </c>
      <c r="C40" s="52">
        <v>87072000</v>
      </c>
      <c r="D40" s="303">
        <v>6604467</v>
      </c>
      <c r="E40" s="344">
        <v>93676467</v>
      </c>
    </row>
    <row r="41" spans="1:5" s="221" customFormat="1" ht="15" customHeight="1" thickBot="1">
      <c r="A41" s="91" t="s">
        <v>16</v>
      </c>
      <c r="B41" s="92" t="s">
        <v>310</v>
      </c>
      <c r="C41" s="300">
        <f>+C36+C37</f>
        <v>125822000</v>
      </c>
      <c r="D41" s="297">
        <f>+D36+D37</f>
        <v>12180000</v>
      </c>
      <c r="E41" s="345">
        <v>138002000</v>
      </c>
    </row>
    <row r="42" spans="1:5" s="221" customFormat="1" ht="15" customHeight="1">
      <c r="A42" s="93"/>
      <c r="B42" s="94"/>
      <c r="C42" s="149"/>
      <c r="E42" s="333"/>
    </row>
    <row r="43" spans="1:3" ht="13.5" thickBot="1">
      <c r="A43" s="95"/>
      <c r="B43" s="96"/>
      <c r="C43" s="150"/>
    </row>
    <row r="44" spans="1:5" s="220" customFormat="1" ht="16.5" customHeight="1" thickBot="1">
      <c r="A44" s="366" t="s">
        <v>40</v>
      </c>
      <c r="B44" s="367"/>
      <c r="C44" s="367"/>
      <c r="D44" s="367"/>
      <c r="E44" s="368"/>
    </row>
    <row r="45" spans="1:5" s="222" customFormat="1" ht="12" customHeight="1" thickBot="1">
      <c r="A45" s="80" t="s">
        <v>7</v>
      </c>
      <c r="B45" s="61" t="s">
        <v>311</v>
      </c>
      <c r="C45" s="114">
        <f>SUM(C46:C50)</f>
        <v>125822000</v>
      </c>
      <c r="D45" s="268">
        <f>SUM(D46:D50)</f>
        <v>12180000</v>
      </c>
      <c r="E45" s="148">
        <f>SUM(E46:E50)</f>
        <v>138002000</v>
      </c>
    </row>
    <row r="46" spans="1:5" ht="12" customHeight="1">
      <c r="A46" s="214" t="s">
        <v>63</v>
      </c>
      <c r="B46" s="7" t="s">
        <v>36</v>
      </c>
      <c r="C46" s="274">
        <v>73162000</v>
      </c>
      <c r="D46" s="63">
        <v>481000</v>
      </c>
      <c r="E46" s="323">
        <v>73643000</v>
      </c>
    </row>
    <row r="47" spans="1:5" ht="12" customHeight="1">
      <c r="A47" s="214" t="s">
        <v>64</v>
      </c>
      <c r="B47" s="6" t="s">
        <v>108</v>
      </c>
      <c r="C47" s="51">
        <v>16062000</v>
      </c>
      <c r="D47" s="64">
        <v>363000</v>
      </c>
      <c r="E47" s="319">
        <v>16425000</v>
      </c>
    </row>
    <row r="48" spans="1:5" ht="12" customHeight="1">
      <c r="A48" s="214" t="s">
        <v>65</v>
      </c>
      <c r="B48" s="6" t="s">
        <v>82</v>
      </c>
      <c r="C48" s="51">
        <v>36598000</v>
      </c>
      <c r="D48" s="64">
        <v>11336000</v>
      </c>
      <c r="E48" s="319">
        <v>47934000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312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127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404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408</v>
      </c>
      <c r="C57" s="300">
        <f>+C45+C51+C56</f>
        <v>125822000</v>
      </c>
      <c r="D57" s="297">
        <f>+D45+D51+D56</f>
        <v>12180000</v>
      </c>
      <c r="E57" s="151">
        <f>+E45+E51+E56</f>
        <v>138002000</v>
      </c>
    </row>
    <row r="58" spans="3:5" ht="15" customHeight="1" thickBot="1">
      <c r="C58" s="152"/>
      <c r="E58" s="152"/>
    </row>
    <row r="59" spans="1:5" ht="14.25" customHeight="1" thickBot="1">
      <c r="A59" s="100" t="s">
        <v>399</v>
      </c>
      <c r="B59" s="101"/>
      <c r="C59" s="295">
        <v>32</v>
      </c>
      <c r="D59" s="295">
        <v>32</v>
      </c>
      <c r="E59" s="311">
        <v>32</v>
      </c>
    </row>
    <row r="60" spans="1:5" ht="13.5" thickBot="1">
      <c r="A60" s="100" t="s">
        <v>123</v>
      </c>
      <c r="B60" s="101"/>
      <c r="C60" s="295">
        <v>0</v>
      </c>
      <c r="D60" s="295">
        <v>0</v>
      </c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40">
      <selection activeCell="G48" sqref="G48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477</v>
      </c>
    </row>
    <row r="2" spans="1:5" s="218" customFormat="1" ht="25.5" customHeight="1" thickBot="1">
      <c r="A2" s="77" t="s">
        <v>437</v>
      </c>
      <c r="B2" s="370" t="s">
        <v>489</v>
      </c>
      <c r="C2" s="371"/>
      <c r="D2" s="372"/>
      <c r="E2" s="298" t="s">
        <v>43</v>
      </c>
    </row>
    <row r="3" spans="1:5" s="218" customFormat="1" ht="24.75" thickBot="1">
      <c r="A3" s="77" t="s">
        <v>121</v>
      </c>
      <c r="B3" s="370" t="s">
        <v>313</v>
      </c>
      <c r="C3" s="371"/>
      <c r="D3" s="372"/>
      <c r="E3" s="298" t="s">
        <v>42</v>
      </c>
    </row>
    <row r="4" spans="1:5" s="219" customFormat="1" ht="15.75" customHeight="1" thickBot="1">
      <c r="A4" s="87"/>
      <c r="B4" s="87"/>
      <c r="C4" s="88"/>
      <c r="D4" s="54"/>
      <c r="E4" s="88" t="str">
        <f>'5.3. sz. mell'!E4</f>
        <v>Forintban</v>
      </c>
    </row>
    <row r="5" spans="1:5" ht="24.75" thickBot="1">
      <c r="A5" s="174" t="s">
        <v>122</v>
      </c>
      <c r="B5" s="89" t="s">
        <v>483</v>
      </c>
      <c r="C5" s="328" t="s">
        <v>412</v>
      </c>
      <c r="D5" s="328" t="s">
        <v>508</v>
      </c>
      <c r="E5" s="329" t="str">
        <f>+CONCATENATE(LEFT(ÖSSZEFÜGGÉSEK!A7,4),"",CHAR(10),"Módosítás utáni")</f>
        <v>
Módosítás utáni</v>
      </c>
    </row>
    <row r="6" spans="1:5" s="220" customFormat="1" ht="12.75" customHeight="1" thickBot="1">
      <c r="A6" s="78" t="s">
        <v>378</v>
      </c>
      <c r="B6" s="79" t="s">
        <v>379</v>
      </c>
      <c r="C6" s="79" t="s">
        <v>380</v>
      </c>
      <c r="D6" s="290" t="s">
        <v>382</v>
      </c>
      <c r="E6" s="339" t="s">
        <v>381</v>
      </c>
    </row>
    <row r="7" spans="1:5" s="220" customFormat="1" ht="15.75" customHeight="1" thickBot="1">
      <c r="A7" s="366" t="s">
        <v>39</v>
      </c>
      <c r="B7" s="367"/>
      <c r="C7" s="367"/>
      <c r="D7" s="367"/>
      <c r="E7" s="368"/>
    </row>
    <row r="8" spans="1:5" s="153" customFormat="1" ht="12" customHeight="1" thickBot="1">
      <c r="A8" s="78" t="s">
        <v>7</v>
      </c>
      <c r="B8" s="90" t="s">
        <v>400</v>
      </c>
      <c r="C8" s="114">
        <f>SUM(C9:C19)</f>
        <v>5200000</v>
      </c>
      <c r="D8" s="114">
        <f>SUM(D9:D19)</f>
        <v>0</v>
      </c>
      <c r="E8" s="148">
        <f>SUM(E9:E19)</f>
        <v>5200000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171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172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>
        <v>5200000</v>
      </c>
      <c r="D13" s="266"/>
      <c r="E13" s="321">
        <v>5200000</v>
      </c>
    </row>
    <row r="14" spans="1:5" s="153" customFormat="1" ht="12" customHeight="1">
      <c r="A14" s="214" t="s">
        <v>67</v>
      </c>
      <c r="B14" s="6" t="s">
        <v>295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176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327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151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299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300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298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161</v>
      </c>
      <c r="B28" s="217" t="s">
        <v>301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162</v>
      </c>
      <c r="B29" s="66" t="s">
        <v>406</v>
      </c>
      <c r="C29" s="52"/>
      <c r="D29" s="303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302</v>
      </c>
      <c r="C30" s="114">
        <f>+C31+C32+C33</f>
        <v>0</v>
      </c>
      <c r="D30" s="268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183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184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185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271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303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407</v>
      </c>
      <c r="C36" s="114">
        <f>+C8+C20+C25+C26+C30+C34+C35</f>
        <v>5200000</v>
      </c>
      <c r="D36" s="268">
        <f>+D8+D20+D25+D26+D30+D34+D35</f>
        <v>0</v>
      </c>
      <c r="E36" s="148">
        <v>5200000</v>
      </c>
    </row>
    <row r="37" spans="1:5" s="153" customFormat="1" ht="12" customHeight="1" thickBot="1">
      <c r="A37" s="91" t="s">
        <v>15</v>
      </c>
      <c r="B37" s="61" t="s">
        <v>305</v>
      </c>
      <c r="C37" s="114">
        <f>+C38+C39+C40</f>
        <v>29432000</v>
      </c>
      <c r="D37" s="268">
        <f>+D38+D39+D40</f>
        <v>1303000</v>
      </c>
      <c r="E37" s="148">
        <v>30735000</v>
      </c>
    </row>
    <row r="38" spans="1:5" s="153" customFormat="1" ht="12" customHeight="1">
      <c r="A38" s="215" t="s">
        <v>306</v>
      </c>
      <c r="B38" s="216" t="s">
        <v>133</v>
      </c>
      <c r="C38" s="274"/>
      <c r="D38" s="63"/>
      <c r="E38" s="336"/>
    </row>
    <row r="39" spans="1:5" s="153" customFormat="1" ht="12" customHeight="1">
      <c r="A39" s="215" t="s">
        <v>307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308</v>
      </c>
      <c r="B40" s="66" t="s">
        <v>309</v>
      </c>
      <c r="C40" s="52">
        <v>29432000</v>
      </c>
      <c r="D40" s="303">
        <v>1303000</v>
      </c>
      <c r="E40" s="344">
        <v>30735000</v>
      </c>
    </row>
    <row r="41" spans="1:5" s="221" customFormat="1" ht="15" customHeight="1" thickBot="1">
      <c r="A41" s="91" t="s">
        <v>16</v>
      </c>
      <c r="B41" s="92" t="s">
        <v>310</v>
      </c>
      <c r="C41" s="300">
        <f>+C36+C37</f>
        <v>34632000</v>
      </c>
      <c r="D41" s="297">
        <f>+D36+D37</f>
        <v>1303000</v>
      </c>
      <c r="E41" s="345">
        <v>35935000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6" t="s">
        <v>40</v>
      </c>
      <c r="B44" s="367"/>
      <c r="C44" s="367"/>
      <c r="D44" s="367"/>
      <c r="E44" s="368"/>
    </row>
    <row r="45" spans="1:5" s="222" customFormat="1" ht="12" customHeight="1" thickBot="1">
      <c r="A45" s="80" t="s">
        <v>7</v>
      </c>
      <c r="B45" s="61" t="s">
        <v>311</v>
      </c>
      <c r="C45" s="114">
        <f>SUM(C46:C50)</f>
        <v>34632000</v>
      </c>
      <c r="D45" s="268">
        <f>SUM(D46:D50)</f>
        <v>1303000</v>
      </c>
      <c r="E45" s="148">
        <f>SUM(E46:E50)</f>
        <v>35935000</v>
      </c>
    </row>
    <row r="46" spans="1:5" ht="12" customHeight="1">
      <c r="A46" s="214" t="s">
        <v>63</v>
      </c>
      <c r="B46" s="7" t="s">
        <v>36</v>
      </c>
      <c r="C46" s="274">
        <v>22463000</v>
      </c>
      <c r="D46" s="63"/>
      <c r="E46" s="323">
        <v>22463000</v>
      </c>
    </row>
    <row r="47" spans="1:5" ht="12" customHeight="1">
      <c r="A47" s="214" t="s">
        <v>64</v>
      </c>
      <c r="B47" s="6" t="s">
        <v>108</v>
      </c>
      <c r="C47" s="51">
        <v>4893000</v>
      </c>
      <c r="D47" s="64"/>
      <c r="E47" s="319">
        <v>4893000</v>
      </c>
    </row>
    <row r="48" spans="1:5" ht="12" customHeight="1">
      <c r="A48" s="214" t="s">
        <v>65</v>
      </c>
      <c r="B48" s="6" t="s">
        <v>82</v>
      </c>
      <c r="C48" s="51">
        <v>7276000</v>
      </c>
      <c r="D48" s="64">
        <v>1303000</v>
      </c>
      <c r="E48" s="319">
        <v>8579000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312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127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404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408</v>
      </c>
      <c r="C57" s="300">
        <f>+C45+C51+C56</f>
        <v>34632000</v>
      </c>
      <c r="D57" s="297">
        <f>+D45+D51+D56</f>
        <v>1303000</v>
      </c>
      <c r="E57" s="151">
        <f>+E45+E51+E56</f>
        <v>35935000</v>
      </c>
    </row>
    <row r="58" spans="3:5" ht="15" customHeight="1" thickBot="1">
      <c r="C58" s="152"/>
      <c r="E58" s="152"/>
    </row>
    <row r="59" spans="1:5" ht="14.25" customHeight="1" thickBot="1">
      <c r="A59" s="100" t="s">
        <v>399</v>
      </c>
      <c r="B59" s="101"/>
      <c r="C59" s="295">
        <v>11</v>
      </c>
      <c r="D59" s="295">
        <v>11</v>
      </c>
      <c r="E59" s="311">
        <v>11</v>
      </c>
    </row>
    <row r="60" spans="1:5" ht="13.5" thickBot="1">
      <c r="A60" s="100" t="s">
        <v>123</v>
      </c>
      <c r="B60" s="101"/>
      <c r="C60" s="295">
        <v>0</v>
      </c>
      <c r="D60" s="295">
        <v>0</v>
      </c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28">
      <selection activeCell="E43" sqref="E43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478</v>
      </c>
    </row>
    <row r="2" spans="1:5" s="218" customFormat="1" ht="25.5" customHeight="1" thickBot="1">
      <c r="A2" s="77" t="s">
        <v>437</v>
      </c>
      <c r="B2" s="370" t="s">
        <v>489</v>
      </c>
      <c r="C2" s="371"/>
      <c r="D2" s="372"/>
      <c r="E2" s="298" t="s">
        <v>43</v>
      </c>
    </row>
    <row r="3" spans="1:5" s="218" customFormat="1" ht="24.75" thickBot="1">
      <c r="A3" s="77" t="s">
        <v>121</v>
      </c>
      <c r="B3" s="370" t="s">
        <v>314</v>
      </c>
      <c r="C3" s="371"/>
      <c r="D3" s="372"/>
      <c r="E3" s="298" t="s">
        <v>43</v>
      </c>
    </row>
    <row r="4" spans="1:5" s="219" customFormat="1" ht="15.75" customHeight="1" thickBot="1">
      <c r="A4" s="87"/>
      <c r="B4" s="87"/>
      <c r="C4" s="88"/>
      <c r="D4" s="54"/>
      <c r="E4" s="88" t="str">
        <f>'5.3.1. sz. mell'!E4</f>
        <v>Forintban</v>
      </c>
    </row>
    <row r="5" spans="1:5" ht="24.75" thickBot="1">
      <c r="A5" s="174" t="s">
        <v>122</v>
      </c>
      <c r="B5" s="89" t="s">
        <v>483</v>
      </c>
      <c r="C5" s="328" t="s">
        <v>412</v>
      </c>
      <c r="D5" s="328" t="s">
        <v>510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378</v>
      </c>
      <c r="B6" s="79" t="s">
        <v>379</v>
      </c>
      <c r="C6" s="79" t="s">
        <v>380</v>
      </c>
      <c r="D6" s="290" t="s">
        <v>382</v>
      </c>
      <c r="E6" s="339" t="s">
        <v>480</v>
      </c>
    </row>
    <row r="7" spans="1:5" s="220" customFormat="1" ht="15.75" customHeight="1" thickBot="1">
      <c r="A7" s="366" t="s">
        <v>39</v>
      </c>
      <c r="B7" s="367"/>
      <c r="C7" s="367"/>
      <c r="D7" s="367"/>
      <c r="E7" s="368"/>
    </row>
    <row r="8" spans="1:5" s="153" customFormat="1" ht="12" customHeight="1" thickBot="1">
      <c r="A8" s="78" t="s">
        <v>7</v>
      </c>
      <c r="B8" s="90" t="s">
        <v>400</v>
      </c>
      <c r="C8" s="114">
        <f>SUM(C9:C19)</f>
        <v>33550000</v>
      </c>
      <c r="D8" s="114">
        <f>SUM(D9:D19)</f>
        <v>1720000</v>
      </c>
      <c r="E8" s="148">
        <f>SUM(E9:E19)</f>
        <v>35270000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171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172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>
        <v>33550000</v>
      </c>
      <c r="D13" s="266">
        <v>1720000</v>
      </c>
      <c r="E13" s="321">
        <v>35270000</v>
      </c>
    </row>
    <row r="14" spans="1:5" s="153" customFormat="1" ht="12" customHeight="1">
      <c r="A14" s="214" t="s">
        <v>67</v>
      </c>
      <c r="B14" s="6" t="s">
        <v>295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176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327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151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299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300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298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161</v>
      </c>
      <c r="B28" s="217" t="s">
        <v>301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162</v>
      </c>
      <c r="B29" s="66" t="s">
        <v>406</v>
      </c>
      <c r="C29" s="52"/>
      <c r="D29" s="303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302</v>
      </c>
      <c r="C30" s="114">
        <f>+C31+C32+C33</f>
        <v>0</v>
      </c>
      <c r="D30" s="268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183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184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185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271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303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407</v>
      </c>
      <c r="C36" s="114">
        <f>+C8+C20+C25+C26+C30+C34+C35</f>
        <v>33550000</v>
      </c>
      <c r="D36" s="268">
        <f>+D8+D20+D25+D26+D30+D34+D35</f>
        <v>1720000</v>
      </c>
      <c r="E36" s="148">
        <v>35270000</v>
      </c>
    </row>
    <row r="37" spans="1:5" s="153" customFormat="1" ht="12" customHeight="1" thickBot="1">
      <c r="A37" s="91" t="s">
        <v>15</v>
      </c>
      <c r="B37" s="61" t="s">
        <v>305</v>
      </c>
      <c r="C37" s="114">
        <f>+C38+C39+C40</f>
        <v>57640000</v>
      </c>
      <c r="D37" s="268">
        <f>+D38+D39+D40</f>
        <v>9157000</v>
      </c>
      <c r="E37" s="148">
        <v>66797000</v>
      </c>
    </row>
    <row r="38" spans="1:5" s="153" customFormat="1" ht="12" customHeight="1">
      <c r="A38" s="215" t="s">
        <v>306</v>
      </c>
      <c r="B38" s="216" t="s">
        <v>133</v>
      </c>
      <c r="C38" s="274"/>
      <c r="D38" s="63">
        <v>3855533</v>
      </c>
      <c r="E38" s="346">
        <v>3855533</v>
      </c>
    </row>
    <row r="39" spans="1:5" s="153" customFormat="1" ht="12" customHeight="1">
      <c r="A39" s="215" t="s">
        <v>307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308</v>
      </c>
      <c r="B40" s="66" t="s">
        <v>309</v>
      </c>
      <c r="C40" s="52">
        <v>57640000</v>
      </c>
      <c r="D40" s="303">
        <v>5301467</v>
      </c>
      <c r="E40" s="344">
        <v>62941467</v>
      </c>
    </row>
    <row r="41" spans="1:5" s="221" customFormat="1" ht="15" customHeight="1" thickBot="1">
      <c r="A41" s="91" t="s">
        <v>16</v>
      </c>
      <c r="B41" s="92" t="s">
        <v>310</v>
      </c>
      <c r="C41" s="300">
        <f>+C36+C37</f>
        <v>91190000</v>
      </c>
      <c r="D41" s="297">
        <f>+D36+D37</f>
        <v>10877000</v>
      </c>
      <c r="E41" s="345">
        <v>102067000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6" t="s">
        <v>40</v>
      </c>
      <c r="B44" s="367"/>
      <c r="C44" s="367"/>
      <c r="D44" s="367"/>
      <c r="E44" s="368"/>
    </row>
    <row r="45" spans="1:5" s="222" customFormat="1" ht="12" customHeight="1" thickBot="1">
      <c r="A45" s="80" t="s">
        <v>7</v>
      </c>
      <c r="B45" s="61" t="s">
        <v>311</v>
      </c>
      <c r="C45" s="114">
        <f>SUM(C46:C50)</f>
        <v>91190000</v>
      </c>
      <c r="D45" s="268">
        <f>SUM(D46:D50)</f>
        <v>10877000</v>
      </c>
      <c r="E45" s="148">
        <f>SUM(E46:E50)</f>
        <v>102067000</v>
      </c>
    </row>
    <row r="46" spans="1:5" ht="12" customHeight="1">
      <c r="A46" s="214" t="s">
        <v>63</v>
      </c>
      <c r="B46" s="7" t="s">
        <v>36</v>
      </c>
      <c r="C46" s="274">
        <v>50699000</v>
      </c>
      <c r="D46" s="63">
        <v>481000</v>
      </c>
      <c r="E46" s="323">
        <v>51180000</v>
      </c>
    </row>
    <row r="47" spans="1:5" ht="12" customHeight="1">
      <c r="A47" s="214" t="s">
        <v>64</v>
      </c>
      <c r="B47" s="6" t="s">
        <v>108</v>
      </c>
      <c r="C47" s="51">
        <v>11169000</v>
      </c>
      <c r="D47" s="64">
        <v>363000</v>
      </c>
      <c r="E47" s="319">
        <v>11532000</v>
      </c>
    </row>
    <row r="48" spans="1:5" ht="12" customHeight="1">
      <c r="A48" s="214" t="s">
        <v>65</v>
      </c>
      <c r="B48" s="6" t="s">
        <v>82</v>
      </c>
      <c r="C48" s="51">
        <v>29322000</v>
      </c>
      <c r="D48" s="64">
        <v>10033000</v>
      </c>
      <c r="E48" s="319">
        <v>39355000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312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127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404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408</v>
      </c>
      <c r="C57" s="300">
        <f>+C45+C51+C56</f>
        <v>91190000</v>
      </c>
      <c r="D57" s="297">
        <f>+D45+D51+D56</f>
        <v>10877000</v>
      </c>
      <c r="E57" s="151">
        <f>+E45+E51+E56</f>
        <v>102067000</v>
      </c>
    </row>
    <row r="58" spans="3:5" ht="15" customHeight="1" thickBot="1">
      <c r="C58" s="152"/>
      <c r="E58" s="152"/>
    </row>
    <row r="59" spans="1:5" ht="14.25" customHeight="1" thickBot="1">
      <c r="A59" s="100" t="s">
        <v>399</v>
      </c>
      <c r="B59" s="101"/>
      <c r="C59" s="295">
        <v>21</v>
      </c>
      <c r="D59" s="295">
        <v>21</v>
      </c>
      <c r="E59" s="311">
        <v>21</v>
      </c>
    </row>
    <row r="60" spans="1:5" ht="13.5" thickBot="1">
      <c r="A60" s="100" t="s">
        <v>123</v>
      </c>
      <c r="B60" s="101"/>
      <c r="C60" s="295">
        <v>0</v>
      </c>
      <c r="D60" s="295">
        <v>0</v>
      </c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25">
      <selection activeCell="F52" sqref="F52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482</v>
      </c>
    </row>
    <row r="2" spans="1:5" s="218" customFormat="1" ht="25.5" customHeight="1" thickBot="1">
      <c r="A2" s="77" t="s">
        <v>437</v>
      </c>
      <c r="B2" s="370" t="s">
        <v>490</v>
      </c>
      <c r="C2" s="371"/>
      <c r="D2" s="372"/>
      <c r="E2" s="298" t="s">
        <v>43</v>
      </c>
    </row>
    <row r="3" spans="1:5" s="218" customFormat="1" ht="24.75" thickBot="1">
      <c r="A3" s="77" t="s">
        <v>121</v>
      </c>
      <c r="B3" s="370" t="s">
        <v>294</v>
      </c>
      <c r="C3" s="371"/>
      <c r="D3" s="372"/>
      <c r="E3" s="298" t="s">
        <v>38</v>
      </c>
    </row>
    <row r="4" spans="1:5" s="219" customFormat="1" ht="15.75" customHeight="1" thickBot="1">
      <c r="A4" s="87"/>
      <c r="B4" s="87"/>
      <c r="C4" s="88"/>
      <c r="D4" s="54"/>
      <c r="E4" s="88" t="s">
        <v>504</v>
      </c>
    </row>
    <row r="5" spans="1:5" ht="24.75" thickBot="1">
      <c r="A5" s="174" t="s">
        <v>122</v>
      </c>
      <c r="B5" s="89" t="s">
        <v>483</v>
      </c>
      <c r="C5" s="328" t="s">
        <v>412</v>
      </c>
      <c r="D5" s="328" t="s">
        <v>508</v>
      </c>
      <c r="E5" s="329" t="str">
        <f>+CONCATENATE(LEFT(ÖSSZEFÜGGÉSEK!A7,4),"",CHAR(10),"Módosítás utáni")</f>
        <v>
Módosítás utáni</v>
      </c>
    </row>
    <row r="6" spans="1:5" s="220" customFormat="1" ht="12.75" customHeight="1" thickBot="1">
      <c r="A6" s="78" t="s">
        <v>378</v>
      </c>
      <c r="B6" s="79" t="s">
        <v>379</v>
      </c>
      <c r="C6" s="79" t="s">
        <v>380</v>
      </c>
      <c r="D6" s="290" t="s">
        <v>382</v>
      </c>
      <c r="E6" s="339" t="s">
        <v>381</v>
      </c>
    </row>
    <row r="7" spans="1:5" s="220" customFormat="1" ht="15.75" customHeight="1" thickBot="1">
      <c r="A7" s="366" t="s">
        <v>39</v>
      </c>
      <c r="B7" s="367"/>
      <c r="C7" s="367"/>
      <c r="D7" s="367"/>
      <c r="E7" s="368"/>
    </row>
    <row r="8" spans="1:5" s="153" customFormat="1" ht="12" customHeight="1" thickBot="1">
      <c r="A8" s="78" t="s">
        <v>7</v>
      </c>
      <c r="B8" s="90" t="s">
        <v>400</v>
      </c>
      <c r="C8" s="114">
        <f>SUM(C9:C19)</f>
        <v>29963000</v>
      </c>
      <c r="D8" s="114">
        <f>SUM(D9:D19)</f>
        <v>3300000</v>
      </c>
      <c r="E8" s="148">
        <f>SUM(E9:E19)</f>
        <v>33263000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>
        <v>20000000</v>
      </c>
      <c r="D10" s="266">
        <v>2000000</v>
      </c>
      <c r="E10" s="321">
        <v>22000000</v>
      </c>
    </row>
    <row r="11" spans="1:5" s="153" customFormat="1" ht="12" customHeight="1">
      <c r="A11" s="214" t="s">
        <v>65</v>
      </c>
      <c r="B11" s="6" t="s">
        <v>171</v>
      </c>
      <c r="C11" s="111"/>
      <c r="D11" s="266"/>
      <c r="E11" s="321">
        <f aca="true" t="shared" si="0" ref="E11:E25">C11+D11</f>
        <v>0</v>
      </c>
    </row>
    <row r="12" spans="1:5" s="153" customFormat="1" ht="12" customHeight="1">
      <c r="A12" s="214" t="s">
        <v>66</v>
      </c>
      <c r="B12" s="6" t="s">
        <v>172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>
        <v>50000</v>
      </c>
      <c r="D13" s="266"/>
      <c r="E13" s="321">
        <v>50000</v>
      </c>
    </row>
    <row r="14" spans="1:5" s="153" customFormat="1" ht="12" customHeight="1">
      <c r="A14" s="214" t="s">
        <v>67</v>
      </c>
      <c r="B14" s="6" t="s">
        <v>295</v>
      </c>
      <c r="C14" s="111">
        <v>5413000</v>
      </c>
      <c r="D14" s="266">
        <v>1300000</v>
      </c>
      <c r="E14" s="321">
        <v>6713000</v>
      </c>
    </row>
    <row r="15" spans="1:5" s="153" customFormat="1" ht="12" customHeight="1">
      <c r="A15" s="214" t="s">
        <v>68</v>
      </c>
      <c r="B15" s="5" t="s">
        <v>296</v>
      </c>
      <c r="C15" s="111">
        <v>4500000</v>
      </c>
      <c r="D15" s="266"/>
      <c r="E15" s="321">
        <v>4500000</v>
      </c>
    </row>
    <row r="16" spans="1:5" s="153" customFormat="1" ht="12" customHeight="1">
      <c r="A16" s="214" t="s">
        <v>75</v>
      </c>
      <c r="B16" s="6" t="s">
        <v>176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327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151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299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300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298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161</v>
      </c>
      <c r="B28" s="217" t="s">
        <v>301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162</v>
      </c>
      <c r="B29" s="66" t="s">
        <v>406</v>
      </c>
      <c r="C29" s="52"/>
      <c r="D29" s="334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302</v>
      </c>
      <c r="C30" s="114">
        <f>+C31+C32+C33</f>
        <v>0</v>
      </c>
      <c r="D30" s="114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183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184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185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271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303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407</v>
      </c>
      <c r="C36" s="114">
        <f>+C8+C20+C25+C26+C30+C34+C35</f>
        <v>29963000</v>
      </c>
      <c r="D36" s="268">
        <f>+D8+D20+D25+D26+D30+D34+D35</f>
        <v>3300000</v>
      </c>
      <c r="E36" s="148">
        <v>33263000</v>
      </c>
    </row>
    <row r="37" spans="1:5" s="153" customFormat="1" ht="12" customHeight="1" thickBot="1">
      <c r="A37" s="91" t="s">
        <v>15</v>
      </c>
      <c r="B37" s="61" t="s">
        <v>305</v>
      </c>
      <c r="C37" s="114">
        <f>+C38+C39+C40</f>
        <v>115837000</v>
      </c>
      <c r="D37" s="268">
        <f>+D38+D39+D40</f>
        <v>16964000</v>
      </c>
      <c r="E37" s="148">
        <v>132801000</v>
      </c>
    </row>
    <row r="38" spans="1:5" s="153" customFormat="1" ht="12" customHeight="1">
      <c r="A38" s="215" t="s">
        <v>306</v>
      </c>
      <c r="B38" s="216" t="s">
        <v>133</v>
      </c>
      <c r="C38" s="274"/>
      <c r="D38" s="63">
        <v>4653575</v>
      </c>
      <c r="E38" s="346">
        <v>4653575</v>
      </c>
    </row>
    <row r="39" spans="1:5" s="153" customFormat="1" ht="12" customHeight="1">
      <c r="A39" s="215" t="s">
        <v>307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308</v>
      </c>
      <c r="B40" s="66" t="s">
        <v>309</v>
      </c>
      <c r="C40" s="52">
        <v>115837000</v>
      </c>
      <c r="D40" s="303">
        <v>12310425</v>
      </c>
      <c r="E40" s="344">
        <v>128147425</v>
      </c>
    </row>
    <row r="41" spans="1:5" s="221" customFormat="1" ht="15" customHeight="1" thickBot="1">
      <c r="A41" s="91" t="s">
        <v>16</v>
      </c>
      <c r="B41" s="92" t="s">
        <v>310</v>
      </c>
      <c r="C41" s="300">
        <f>+C36+C37</f>
        <v>145800000</v>
      </c>
      <c r="D41" s="297">
        <f>+D36+D37</f>
        <v>20264000</v>
      </c>
      <c r="E41" s="345">
        <v>166064000</v>
      </c>
    </row>
    <row r="42" spans="1:5" s="221" customFormat="1" ht="15" customHeight="1">
      <c r="A42" s="93"/>
      <c r="B42" s="94"/>
      <c r="C42" s="149"/>
      <c r="E42" s="333"/>
    </row>
    <row r="43" spans="1:3" ht="13.5" thickBot="1">
      <c r="A43" s="95"/>
      <c r="B43" s="96"/>
      <c r="C43" s="150"/>
    </row>
    <row r="44" spans="1:5" s="220" customFormat="1" ht="16.5" customHeight="1" thickBot="1">
      <c r="A44" s="366" t="s">
        <v>40</v>
      </c>
      <c r="B44" s="367"/>
      <c r="C44" s="367"/>
      <c r="D44" s="367"/>
      <c r="E44" s="368"/>
    </row>
    <row r="45" spans="1:5" s="222" customFormat="1" ht="12" customHeight="1" thickBot="1">
      <c r="A45" s="80" t="s">
        <v>7</v>
      </c>
      <c r="B45" s="61" t="s">
        <v>311</v>
      </c>
      <c r="C45" s="114">
        <f>SUM(C46:C50)</f>
        <v>145800000</v>
      </c>
      <c r="D45" s="268">
        <f>SUM(D46:D50)</f>
        <v>20264000</v>
      </c>
      <c r="E45" s="148">
        <f>SUM(E46:E50)</f>
        <v>166064000</v>
      </c>
    </row>
    <row r="46" spans="1:5" ht="12" customHeight="1">
      <c r="A46" s="214" t="s">
        <v>63</v>
      </c>
      <c r="B46" s="7" t="s">
        <v>36</v>
      </c>
      <c r="C46" s="274">
        <v>86633000</v>
      </c>
      <c r="D46" s="63">
        <v>-1073000</v>
      </c>
      <c r="E46" s="323">
        <v>85560000</v>
      </c>
    </row>
    <row r="47" spans="1:5" ht="12" customHeight="1">
      <c r="A47" s="214" t="s">
        <v>64</v>
      </c>
      <c r="B47" s="6" t="s">
        <v>108</v>
      </c>
      <c r="C47" s="51">
        <v>19245000</v>
      </c>
      <c r="D47" s="64">
        <v>-195000</v>
      </c>
      <c r="E47" s="319">
        <v>19050000</v>
      </c>
    </row>
    <row r="48" spans="1:5" ht="12" customHeight="1">
      <c r="A48" s="214" t="s">
        <v>65</v>
      </c>
      <c r="B48" s="6" t="s">
        <v>82</v>
      </c>
      <c r="C48" s="51">
        <v>39922000</v>
      </c>
      <c r="D48" s="64">
        <v>21532000</v>
      </c>
      <c r="E48" s="319">
        <v>61454000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312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127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404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408</v>
      </c>
      <c r="C57" s="300">
        <f>+C45+C51+C56</f>
        <v>145800000</v>
      </c>
      <c r="D57" s="297">
        <f>+D45+D51+D56</f>
        <v>20264000</v>
      </c>
      <c r="E57" s="151">
        <f>+E45+E51+E56</f>
        <v>166064000</v>
      </c>
    </row>
    <row r="58" spans="3:5" ht="15" customHeight="1" thickBot="1">
      <c r="C58" s="152"/>
      <c r="E58" s="152"/>
    </row>
    <row r="59" spans="1:5" ht="14.25" customHeight="1" thickBot="1">
      <c r="A59" s="100" t="s">
        <v>399</v>
      </c>
      <c r="B59" s="101"/>
      <c r="C59" s="295">
        <v>27</v>
      </c>
      <c r="D59" s="295">
        <v>27</v>
      </c>
      <c r="E59" s="311">
        <v>27</v>
      </c>
    </row>
    <row r="60" spans="1:5" ht="13.5" thickBot="1">
      <c r="A60" s="100" t="s">
        <v>123</v>
      </c>
      <c r="B60" s="101"/>
      <c r="C60" s="295">
        <v>0</v>
      </c>
      <c r="D60" s="295">
        <v>0</v>
      </c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90" zoomScaleSheetLayoutView="100" workbookViewId="0" topLeftCell="B103">
      <selection activeCell="C121" sqref="C121:E121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59" t="s">
        <v>5</v>
      </c>
      <c r="B1" s="359"/>
      <c r="C1" s="359"/>
      <c r="D1" s="359"/>
      <c r="E1" s="359"/>
    </row>
    <row r="2" spans="1:5" ht="15.75" customHeight="1" thickBot="1">
      <c r="A2" s="350" t="s">
        <v>86</v>
      </c>
      <c r="B2" s="350"/>
      <c r="C2" s="250"/>
      <c r="E2" s="250" t="s">
        <v>484</v>
      </c>
    </row>
    <row r="3" spans="1:5" ht="15.75">
      <c r="A3" s="351" t="s">
        <v>51</v>
      </c>
      <c r="B3" s="353" t="s">
        <v>6</v>
      </c>
      <c r="C3" s="355" t="str">
        <f>+CONCATENATE(LEFT(ÖSSZEFÜGGÉSEK!A6,4),". évi")</f>
        <v>2017. évi</v>
      </c>
      <c r="D3" s="356"/>
      <c r="E3" s="357"/>
    </row>
    <row r="4" spans="1:5" ht="24.75" thickBot="1">
      <c r="A4" s="352"/>
      <c r="B4" s="354"/>
      <c r="C4" s="253" t="s">
        <v>412</v>
      </c>
      <c r="D4" s="251" t="s">
        <v>508</v>
      </c>
      <c r="E4" s="252" t="str">
        <f>+CONCATENATE(LEFT(ÖSSZEFÜGGÉSEK!A6,4),"",CHAR(10),"Módosítás utáni")</f>
        <v>2017
Módosítás utáni</v>
      </c>
    </row>
    <row r="5" spans="1:5" s="179" customFormat="1" ht="12" customHeight="1" thickBot="1">
      <c r="A5" s="175" t="s">
        <v>378</v>
      </c>
      <c r="B5" s="176" t="s">
        <v>379</v>
      </c>
      <c r="C5" s="176" t="s">
        <v>380</v>
      </c>
      <c r="D5" s="176" t="s">
        <v>382</v>
      </c>
      <c r="E5" s="324" t="s">
        <v>381</v>
      </c>
    </row>
    <row r="6" spans="1:5" s="180" customFormat="1" ht="12" customHeight="1" thickBot="1">
      <c r="A6" s="18" t="s">
        <v>7</v>
      </c>
      <c r="B6" s="19" t="s">
        <v>145</v>
      </c>
      <c r="C6" s="167">
        <f>+C7+C8+C9+C10+C11+C12</f>
        <v>310766332</v>
      </c>
      <c r="D6" s="167">
        <f>+D7+D8+D9+D10+D11+D12</f>
        <v>40658267</v>
      </c>
      <c r="E6" s="103">
        <f>+E7+E8+E9+E10+E11+E12</f>
        <v>351424599</v>
      </c>
    </row>
    <row r="7" spans="1:5" s="180" customFormat="1" ht="12" customHeight="1">
      <c r="A7" s="13" t="s">
        <v>63</v>
      </c>
      <c r="B7" s="181" t="s">
        <v>146</v>
      </c>
      <c r="C7" s="169">
        <v>87307433</v>
      </c>
      <c r="D7" s="169">
        <v>1000000</v>
      </c>
      <c r="E7" s="211">
        <v>88307433</v>
      </c>
    </row>
    <row r="8" spans="1:5" s="180" customFormat="1" ht="12" customHeight="1">
      <c r="A8" s="12" t="s">
        <v>64</v>
      </c>
      <c r="B8" s="182" t="s">
        <v>147</v>
      </c>
      <c r="C8" s="168">
        <v>83502900</v>
      </c>
      <c r="D8" s="168">
        <v>4685592</v>
      </c>
      <c r="E8" s="211">
        <v>88188492</v>
      </c>
    </row>
    <row r="9" spans="1:5" s="180" customFormat="1" ht="12" customHeight="1">
      <c r="A9" s="12" t="s">
        <v>65</v>
      </c>
      <c r="B9" s="182" t="s">
        <v>148</v>
      </c>
      <c r="C9" s="168">
        <v>135717479</v>
      </c>
      <c r="D9" s="168">
        <v>10033760</v>
      </c>
      <c r="E9" s="211">
        <v>145751239</v>
      </c>
    </row>
    <row r="10" spans="1:5" s="180" customFormat="1" ht="12" customHeight="1">
      <c r="A10" s="12" t="s">
        <v>66</v>
      </c>
      <c r="B10" s="182" t="s">
        <v>149</v>
      </c>
      <c r="C10" s="168">
        <v>4238520</v>
      </c>
      <c r="D10" s="168">
        <v>108745</v>
      </c>
      <c r="E10" s="211">
        <v>4347265</v>
      </c>
    </row>
    <row r="11" spans="1:5" s="180" customFormat="1" ht="12" customHeight="1">
      <c r="A11" s="12" t="s">
        <v>83</v>
      </c>
      <c r="B11" s="105" t="s">
        <v>323</v>
      </c>
      <c r="C11" s="168"/>
      <c r="D11" s="168">
        <v>24830170</v>
      </c>
      <c r="E11" s="211">
        <v>24830170</v>
      </c>
    </row>
    <row r="12" spans="1:5" s="180" customFormat="1" ht="12" customHeight="1" thickBot="1">
      <c r="A12" s="14" t="s">
        <v>67</v>
      </c>
      <c r="B12" s="106" t="s">
        <v>324</v>
      </c>
      <c r="C12" s="168"/>
      <c r="D12" s="168"/>
      <c r="E12" s="211">
        <f aca="true" t="shared" si="0" ref="E12:E62">C12+D12</f>
        <v>0</v>
      </c>
    </row>
    <row r="13" spans="1:5" s="180" customFormat="1" ht="12" customHeight="1" thickBot="1">
      <c r="A13" s="18" t="s">
        <v>8</v>
      </c>
      <c r="B13" s="104" t="s">
        <v>150</v>
      </c>
      <c r="C13" s="167">
        <f>+C14+C15+C16+C17+C18</f>
        <v>437665000</v>
      </c>
      <c r="D13" s="167">
        <f>+D14+D15+D16+D17+D18</f>
        <v>-87830021</v>
      </c>
      <c r="E13" s="103">
        <f>+E14+E15+E16+E17+E18</f>
        <v>349834979</v>
      </c>
    </row>
    <row r="14" spans="1:5" s="180" customFormat="1" ht="12" customHeight="1">
      <c r="A14" s="13" t="s">
        <v>69</v>
      </c>
      <c r="B14" s="181" t="s">
        <v>151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152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316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317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153</v>
      </c>
      <c r="C18" s="168">
        <v>437665000</v>
      </c>
      <c r="D18" s="168">
        <v>-87830021</v>
      </c>
      <c r="E18" s="211">
        <v>349834979</v>
      </c>
    </row>
    <row r="19" spans="1:5" s="180" customFormat="1" ht="12" customHeight="1" thickBot="1">
      <c r="A19" s="14" t="s">
        <v>79</v>
      </c>
      <c r="B19" s="106" t="s">
        <v>154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155</v>
      </c>
      <c r="C20" s="167">
        <f>+C21+C22+C23+C24+C25</f>
        <v>787393000</v>
      </c>
      <c r="D20" s="167">
        <f>+D21+D22+D23+D24+D25</f>
        <v>50000000</v>
      </c>
      <c r="E20" s="103">
        <f>+E21+E22+E23+E24+E25</f>
        <v>837393000</v>
      </c>
    </row>
    <row r="21" spans="1:5" s="180" customFormat="1" ht="12" customHeight="1">
      <c r="A21" s="13" t="s">
        <v>52</v>
      </c>
      <c r="B21" s="181" t="s">
        <v>156</v>
      </c>
      <c r="C21" s="169"/>
      <c r="D21" s="169">
        <v>50000000</v>
      </c>
      <c r="E21" s="211">
        <f t="shared" si="0"/>
        <v>50000000</v>
      </c>
    </row>
    <row r="22" spans="1:5" s="180" customFormat="1" ht="12" customHeight="1">
      <c r="A22" s="12" t="s">
        <v>53</v>
      </c>
      <c r="B22" s="182" t="s">
        <v>157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318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319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158</v>
      </c>
      <c r="C25" s="168">
        <v>787393000</v>
      </c>
      <c r="D25" s="168"/>
      <c r="E25" s="211">
        <v>787393000</v>
      </c>
    </row>
    <row r="26" spans="1:5" s="180" customFormat="1" ht="12" customHeight="1" thickBot="1">
      <c r="A26" s="14" t="s">
        <v>97</v>
      </c>
      <c r="B26" s="183" t="s">
        <v>159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467</v>
      </c>
      <c r="C27" s="173">
        <f>+C28+C29+C30+C31+C32+C33+C34</f>
        <v>158900000</v>
      </c>
      <c r="D27" s="173">
        <f>+D28+D29+D30+D31+D32+D33+D34</f>
        <v>0</v>
      </c>
      <c r="E27" s="210">
        <f>+E28+E29+E30+E31+E32+E33+E34</f>
        <v>158900000</v>
      </c>
    </row>
    <row r="28" spans="1:5" s="180" customFormat="1" ht="12" customHeight="1">
      <c r="A28" s="13" t="s">
        <v>160</v>
      </c>
      <c r="B28" s="181" t="s">
        <v>460</v>
      </c>
      <c r="C28" s="212">
        <v>18000000</v>
      </c>
      <c r="D28" s="212"/>
      <c r="E28" s="211">
        <v>18000000</v>
      </c>
    </row>
    <row r="29" spans="1:5" s="180" customFormat="1" ht="12" customHeight="1">
      <c r="A29" s="12" t="s">
        <v>161</v>
      </c>
      <c r="B29" s="182" t="s">
        <v>461</v>
      </c>
      <c r="C29" s="168">
        <v>2000000</v>
      </c>
      <c r="D29" s="168"/>
      <c r="E29" s="211">
        <v>2000000</v>
      </c>
    </row>
    <row r="30" spans="1:5" s="180" customFormat="1" ht="12" customHeight="1">
      <c r="A30" s="12" t="s">
        <v>162</v>
      </c>
      <c r="B30" s="182" t="s">
        <v>462</v>
      </c>
      <c r="C30" s="168">
        <v>130000000</v>
      </c>
      <c r="D30" s="168"/>
      <c r="E30" s="211">
        <v>130000000</v>
      </c>
    </row>
    <row r="31" spans="1:5" s="180" customFormat="1" ht="12" customHeight="1">
      <c r="A31" s="12" t="s">
        <v>163</v>
      </c>
      <c r="B31" s="182" t="s">
        <v>463</v>
      </c>
      <c r="C31" s="168">
        <v>1600000</v>
      </c>
      <c r="D31" s="168"/>
      <c r="E31" s="211">
        <v>1600000</v>
      </c>
    </row>
    <row r="32" spans="1:5" s="180" customFormat="1" ht="12" customHeight="1">
      <c r="A32" s="12" t="s">
        <v>464</v>
      </c>
      <c r="B32" s="182" t="s">
        <v>164</v>
      </c>
      <c r="C32" s="168">
        <v>6300000</v>
      </c>
      <c r="D32" s="168"/>
      <c r="E32" s="211">
        <v>6300000</v>
      </c>
    </row>
    <row r="33" spans="1:5" s="180" customFormat="1" ht="12" customHeight="1">
      <c r="A33" s="12" t="s">
        <v>465</v>
      </c>
      <c r="B33" s="182" t="s">
        <v>165</v>
      </c>
      <c r="C33" s="168"/>
      <c r="D33" s="168"/>
      <c r="E33" s="211">
        <v>0</v>
      </c>
    </row>
    <row r="34" spans="1:5" s="180" customFormat="1" ht="12" customHeight="1" thickBot="1">
      <c r="A34" s="14" t="s">
        <v>466</v>
      </c>
      <c r="B34" s="183" t="s">
        <v>166</v>
      </c>
      <c r="C34" s="170">
        <v>1000000</v>
      </c>
      <c r="D34" s="170"/>
      <c r="E34" s="211">
        <v>1000000</v>
      </c>
    </row>
    <row r="35" spans="1:5" s="180" customFormat="1" ht="12" customHeight="1" thickBot="1">
      <c r="A35" s="18" t="s">
        <v>11</v>
      </c>
      <c r="B35" s="19" t="s">
        <v>325</v>
      </c>
      <c r="C35" s="167">
        <f>SUM(C36:C46)</f>
        <v>80972668</v>
      </c>
      <c r="D35" s="167">
        <f>SUM(D36:D46)</f>
        <v>14438020</v>
      </c>
      <c r="E35" s="103">
        <f>SUM(E36:E46)</f>
        <v>95340668</v>
      </c>
    </row>
    <row r="36" spans="1:5" s="180" customFormat="1" ht="12" customHeight="1">
      <c r="A36" s="13" t="s">
        <v>56</v>
      </c>
      <c r="B36" s="181" t="s">
        <v>169</v>
      </c>
      <c r="C36" s="169"/>
      <c r="D36" s="169">
        <v>3800000</v>
      </c>
      <c r="E36" s="211">
        <v>3800000</v>
      </c>
    </row>
    <row r="37" spans="1:5" s="180" customFormat="1" ht="12" customHeight="1">
      <c r="A37" s="12" t="s">
        <v>57</v>
      </c>
      <c r="B37" s="182" t="s">
        <v>170</v>
      </c>
      <c r="C37" s="168">
        <v>21500000</v>
      </c>
      <c r="D37" s="168">
        <v>4500000</v>
      </c>
      <c r="E37" s="211">
        <v>26000000</v>
      </c>
    </row>
    <row r="38" spans="1:5" s="180" customFormat="1" ht="12" customHeight="1">
      <c r="A38" s="12" t="s">
        <v>58</v>
      </c>
      <c r="B38" s="182" t="s">
        <v>171</v>
      </c>
      <c r="C38" s="168"/>
      <c r="D38" s="168">
        <v>210000</v>
      </c>
      <c r="E38" s="211">
        <f t="shared" si="0"/>
        <v>210000</v>
      </c>
    </row>
    <row r="39" spans="1:5" s="180" customFormat="1" ht="12" customHeight="1">
      <c r="A39" s="12" t="s">
        <v>100</v>
      </c>
      <c r="B39" s="182" t="s">
        <v>172</v>
      </c>
      <c r="C39" s="168">
        <v>5522668</v>
      </c>
      <c r="D39" s="168"/>
      <c r="E39" s="211">
        <v>5522668</v>
      </c>
    </row>
    <row r="40" spans="1:5" s="180" customFormat="1" ht="12" customHeight="1">
      <c r="A40" s="12" t="s">
        <v>101</v>
      </c>
      <c r="B40" s="182" t="s">
        <v>173</v>
      </c>
      <c r="C40" s="168">
        <v>41700000</v>
      </c>
      <c r="D40" s="168">
        <v>1720000</v>
      </c>
      <c r="E40" s="211">
        <v>43420000</v>
      </c>
    </row>
    <row r="41" spans="1:5" s="180" customFormat="1" ht="12" customHeight="1">
      <c r="A41" s="12" t="s">
        <v>102</v>
      </c>
      <c r="B41" s="182" t="s">
        <v>174</v>
      </c>
      <c r="C41" s="168">
        <v>7670000</v>
      </c>
      <c r="D41" s="168">
        <v>3504000</v>
      </c>
      <c r="E41" s="211">
        <v>11174000</v>
      </c>
    </row>
    <row r="42" spans="1:5" s="180" customFormat="1" ht="12" customHeight="1">
      <c r="A42" s="12" t="s">
        <v>103</v>
      </c>
      <c r="B42" s="182" t="s">
        <v>175</v>
      </c>
      <c r="C42" s="168">
        <v>4500000</v>
      </c>
      <c r="D42" s="168"/>
      <c r="E42" s="211">
        <v>4500000</v>
      </c>
    </row>
    <row r="43" spans="1:5" s="180" customFormat="1" ht="12" customHeight="1">
      <c r="A43" s="12" t="s">
        <v>104</v>
      </c>
      <c r="B43" s="182" t="s">
        <v>468</v>
      </c>
      <c r="C43" s="168">
        <v>80</v>
      </c>
      <c r="D43" s="168">
        <v>20</v>
      </c>
      <c r="E43" s="211">
        <v>10000</v>
      </c>
    </row>
    <row r="44" spans="1:5" s="180" customFormat="1" ht="12" customHeight="1">
      <c r="A44" s="12" t="s">
        <v>167</v>
      </c>
      <c r="B44" s="182" t="s">
        <v>177</v>
      </c>
      <c r="C44" s="171"/>
      <c r="D44" s="171">
        <v>0</v>
      </c>
      <c r="E44" s="211">
        <f t="shared" si="0"/>
        <v>0</v>
      </c>
    </row>
    <row r="45" spans="1:5" s="180" customFormat="1" ht="12" customHeight="1">
      <c r="A45" s="14" t="s">
        <v>168</v>
      </c>
      <c r="B45" s="183" t="s">
        <v>327</v>
      </c>
      <c r="C45" s="172"/>
      <c r="D45" s="172">
        <v>704000</v>
      </c>
      <c r="E45" s="211">
        <f t="shared" si="0"/>
        <v>704000</v>
      </c>
    </row>
    <row r="46" spans="1:5" s="180" customFormat="1" ht="12" customHeight="1" thickBot="1">
      <c r="A46" s="14" t="s">
        <v>326</v>
      </c>
      <c r="B46" s="106" t="s">
        <v>178</v>
      </c>
      <c r="C46" s="172">
        <v>79920</v>
      </c>
      <c r="D46" s="172"/>
      <c r="E46" s="211"/>
    </row>
    <row r="47" spans="1:5" s="180" customFormat="1" ht="12" customHeight="1" thickBot="1">
      <c r="A47" s="18" t="s">
        <v>12</v>
      </c>
      <c r="B47" s="19" t="s">
        <v>179</v>
      </c>
      <c r="C47" s="167">
        <f>SUM(C48:C52)</f>
        <v>0</v>
      </c>
      <c r="D47" s="167">
        <f>SUM(D48:D52)</f>
        <v>16710500</v>
      </c>
      <c r="E47" s="103">
        <f>SUM(E48:E52)</f>
        <v>16710500</v>
      </c>
    </row>
    <row r="48" spans="1:5" s="180" customFormat="1" ht="12" customHeight="1">
      <c r="A48" s="13" t="s">
        <v>59</v>
      </c>
      <c r="B48" s="181" t="s">
        <v>183</v>
      </c>
      <c r="C48" s="223"/>
      <c r="D48" s="223"/>
      <c r="E48" s="308">
        <f t="shared" si="0"/>
        <v>0</v>
      </c>
    </row>
    <row r="49" spans="1:5" s="180" customFormat="1" ht="12" customHeight="1">
      <c r="A49" s="12" t="s">
        <v>60</v>
      </c>
      <c r="B49" s="182" t="s">
        <v>184</v>
      </c>
      <c r="C49" s="171"/>
      <c r="D49" s="171">
        <v>16710500</v>
      </c>
      <c r="E49" s="308">
        <v>16710500</v>
      </c>
    </row>
    <row r="50" spans="1:5" s="180" customFormat="1" ht="12" customHeight="1">
      <c r="A50" s="12" t="s">
        <v>180</v>
      </c>
      <c r="B50" s="182" t="s">
        <v>185</v>
      </c>
      <c r="C50" s="171"/>
      <c r="D50" s="171"/>
      <c r="E50" s="308">
        <f t="shared" si="0"/>
        <v>0</v>
      </c>
    </row>
    <row r="51" spans="1:5" s="180" customFormat="1" ht="12" customHeight="1">
      <c r="A51" s="12" t="s">
        <v>181</v>
      </c>
      <c r="B51" s="182" t="s">
        <v>186</v>
      </c>
      <c r="C51" s="171"/>
      <c r="D51" s="171"/>
      <c r="E51" s="308">
        <f t="shared" si="0"/>
        <v>0</v>
      </c>
    </row>
    <row r="52" spans="1:5" s="180" customFormat="1" ht="12" customHeight="1" thickBot="1">
      <c r="A52" s="14" t="s">
        <v>182</v>
      </c>
      <c r="B52" s="106" t="s">
        <v>187</v>
      </c>
      <c r="C52" s="172"/>
      <c r="D52" s="172"/>
      <c r="E52" s="308">
        <f t="shared" si="0"/>
        <v>0</v>
      </c>
    </row>
    <row r="53" spans="1:5" s="180" customFormat="1" ht="12" customHeight="1" thickBot="1">
      <c r="A53" s="18" t="s">
        <v>105</v>
      </c>
      <c r="B53" s="19" t="s">
        <v>188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189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320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192</v>
      </c>
      <c r="B56" s="182" t="s">
        <v>190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193</v>
      </c>
      <c r="B57" s="106" t="s">
        <v>191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194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196</v>
      </c>
      <c r="C59" s="171"/>
      <c r="D59" s="171"/>
      <c r="E59" s="306">
        <f t="shared" si="0"/>
        <v>0</v>
      </c>
    </row>
    <row r="60" spans="1:5" s="180" customFormat="1" ht="12" customHeight="1">
      <c r="A60" s="12" t="s">
        <v>107</v>
      </c>
      <c r="B60" s="182" t="s">
        <v>321</v>
      </c>
      <c r="C60" s="171"/>
      <c r="D60" s="171"/>
      <c r="E60" s="306">
        <f t="shared" si="0"/>
        <v>0</v>
      </c>
    </row>
    <row r="61" spans="1:5" s="180" customFormat="1" ht="12" customHeight="1">
      <c r="A61" s="12" t="s">
        <v>128</v>
      </c>
      <c r="B61" s="182" t="s">
        <v>197</v>
      </c>
      <c r="C61" s="171"/>
      <c r="D61" s="171"/>
      <c r="E61" s="306">
        <f t="shared" si="0"/>
        <v>0</v>
      </c>
    </row>
    <row r="62" spans="1:5" s="180" customFormat="1" ht="12" customHeight="1" thickBot="1">
      <c r="A62" s="14" t="s">
        <v>195</v>
      </c>
      <c r="B62" s="106" t="s">
        <v>198</v>
      </c>
      <c r="C62" s="171"/>
      <c r="D62" s="171"/>
      <c r="E62" s="306">
        <f t="shared" si="0"/>
        <v>0</v>
      </c>
    </row>
    <row r="63" spans="1:5" s="180" customFormat="1" ht="12" customHeight="1" thickBot="1">
      <c r="A63" s="237" t="s">
        <v>367</v>
      </c>
      <c r="B63" s="19" t="s">
        <v>199</v>
      </c>
      <c r="C63" s="173">
        <f>+C6+C13+C20+C27+C35+C47+C53+C58</f>
        <v>1775697000</v>
      </c>
      <c r="D63" s="173">
        <v>33906746</v>
      </c>
      <c r="E63" s="210">
        <f>+E6+E13+E20+E27+E35+E47+E53+E58</f>
        <v>1809603746</v>
      </c>
    </row>
    <row r="64" spans="1:5" s="180" customFormat="1" ht="12" customHeight="1" thickBot="1">
      <c r="A64" s="224" t="s">
        <v>200</v>
      </c>
      <c r="B64" s="104" t="s">
        <v>201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232</v>
      </c>
      <c r="B65" s="181" t="s">
        <v>202</v>
      </c>
      <c r="C65" s="171"/>
      <c r="D65" s="171"/>
      <c r="E65" s="306">
        <f aca="true" t="shared" si="1" ref="E65:E86">C65+D65</f>
        <v>0</v>
      </c>
    </row>
    <row r="66" spans="1:5" s="180" customFormat="1" ht="12" customHeight="1">
      <c r="A66" s="12" t="s">
        <v>241</v>
      </c>
      <c r="B66" s="182" t="s">
        <v>203</v>
      </c>
      <c r="C66" s="171"/>
      <c r="D66" s="171"/>
      <c r="E66" s="306">
        <f t="shared" si="1"/>
        <v>0</v>
      </c>
    </row>
    <row r="67" spans="1:5" s="180" customFormat="1" ht="12" customHeight="1" thickBot="1">
      <c r="A67" s="14" t="s">
        <v>242</v>
      </c>
      <c r="B67" s="233" t="s">
        <v>352</v>
      </c>
      <c r="C67" s="171"/>
      <c r="D67" s="171"/>
      <c r="E67" s="306">
        <f t="shared" si="1"/>
        <v>0</v>
      </c>
    </row>
    <row r="68" spans="1:5" s="180" customFormat="1" ht="12" customHeight="1" thickBot="1">
      <c r="A68" s="224" t="s">
        <v>205</v>
      </c>
      <c r="B68" s="104" t="s">
        <v>206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207</v>
      </c>
      <c r="C69" s="171"/>
      <c r="D69" s="171"/>
      <c r="E69" s="306">
        <f t="shared" si="1"/>
        <v>0</v>
      </c>
    </row>
    <row r="70" spans="1:5" s="180" customFormat="1" ht="12" customHeight="1">
      <c r="A70" s="12" t="s">
        <v>85</v>
      </c>
      <c r="B70" s="182" t="s">
        <v>208</v>
      </c>
      <c r="C70" s="171"/>
      <c r="D70" s="171"/>
      <c r="E70" s="306">
        <f t="shared" si="1"/>
        <v>0</v>
      </c>
    </row>
    <row r="71" spans="1:5" s="180" customFormat="1" ht="12" customHeight="1">
      <c r="A71" s="12" t="s">
        <v>233</v>
      </c>
      <c r="B71" s="182" t="s">
        <v>209</v>
      </c>
      <c r="C71" s="171"/>
      <c r="D71" s="171"/>
      <c r="E71" s="306">
        <f t="shared" si="1"/>
        <v>0</v>
      </c>
    </row>
    <row r="72" spans="1:5" s="180" customFormat="1" ht="12" customHeight="1" thickBot="1">
      <c r="A72" s="14" t="s">
        <v>234</v>
      </c>
      <c r="B72" s="106" t="s">
        <v>210</v>
      </c>
      <c r="C72" s="171"/>
      <c r="D72" s="171"/>
      <c r="E72" s="306">
        <f t="shared" si="1"/>
        <v>0</v>
      </c>
    </row>
    <row r="73" spans="1:5" s="180" customFormat="1" ht="12" customHeight="1" thickBot="1">
      <c r="A73" s="224" t="s">
        <v>211</v>
      </c>
      <c r="B73" s="104" t="s">
        <v>212</v>
      </c>
      <c r="C73" s="167">
        <f>SUM(C74:C75)</f>
        <v>0</v>
      </c>
      <c r="D73" s="167">
        <f>SUM(D74:D75)</f>
        <v>12256133</v>
      </c>
      <c r="E73" s="103">
        <f>SUM(E74:E75)</f>
        <v>12256133</v>
      </c>
    </row>
    <row r="74" spans="1:5" s="180" customFormat="1" ht="12" customHeight="1">
      <c r="A74" s="13" t="s">
        <v>235</v>
      </c>
      <c r="B74" s="181" t="s">
        <v>213</v>
      </c>
      <c r="C74" s="171"/>
      <c r="D74" s="171">
        <v>12256133</v>
      </c>
      <c r="E74" s="306">
        <f t="shared" si="1"/>
        <v>12256133</v>
      </c>
    </row>
    <row r="75" spans="1:5" s="180" customFormat="1" ht="12" customHeight="1" thickBot="1">
      <c r="A75" s="14" t="s">
        <v>236</v>
      </c>
      <c r="B75" s="106" t="s">
        <v>214</v>
      </c>
      <c r="C75" s="171"/>
      <c r="D75" s="171"/>
      <c r="E75" s="306">
        <f t="shared" si="1"/>
        <v>0</v>
      </c>
    </row>
    <row r="76" spans="1:5" s="180" customFormat="1" ht="12" customHeight="1" thickBot="1">
      <c r="A76" s="224" t="s">
        <v>215</v>
      </c>
      <c r="B76" s="104" t="s">
        <v>216</v>
      </c>
      <c r="C76" s="167">
        <f>SUM(C77:C79)</f>
        <v>0</v>
      </c>
      <c r="D76" s="167">
        <f>SUM(D77:D79)</f>
        <v>11258754</v>
      </c>
      <c r="E76" s="103">
        <f>SUM(E77:E79)</f>
        <v>11258754</v>
      </c>
    </row>
    <row r="77" spans="1:5" s="180" customFormat="1" ht="12" customHeight="1">
      <c r="A77" s="13" t="s">
        <v>237</v>
      </c>
      <c r="B77" s="181" t="s">
        <v>217</v>
      </c>
      <c r="C77" s="171"/>
      <c r="D77" s="171">
        <v>11258754</v>
      </c>
      <c r="E77" s="306">
        <f t="shared" si="1"/>
        <v>11258754</v>
      </c>
    </row>
    <row r="78" spans="1:5" s="180" customFormat="1" ht="12" customHeight="1">
      <c r="A78" s="12" t="s">
        <v>238</v>
      </c>
      <c r="B78" s="182" t="s">
        <v>218</v>
      </c>
      <c r="C78" s="171"/>
      <c r="D78" s="171"/>
      <c r="E78" s="306">
        <f t="shared" si="1"/>
        <v>0</v>
      </c>
    </row>
    <row r="79" spans="1:5" s="180" customFormat="1" ht="12" customHeight="1" thickBot="1">
      <c r="A79" s="14" t="s">
        <v>239</v>
      </c>
      <c r="B79" s="106" t="s">
        <v>219</v>
      </c>
      <c r="C79" s="171"/>
      <c r="D79" s="171"/>
      <c r="E79" s="306">
        <f t="shared" si="1"/>
        <v>0</v>
      </c>
    </row>
    <row r="80" spans="1:5" s="180" customFormat="1" ht="12" customHeight="1" thickBot="1">
      <c r="A80" s="224" t="s">
        <v>220</v>
      </c>
      <c r="B80" s="104" t="s">
        <v>240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221</v>
      </c>
      <c r="B81" s="181" t="s">
        <v>222</v>
      </c>
      <c r="C81" s="171"/>
      <c r="D81" s="171"/>
      <c r="E81" s="306">
        <f t="shared" si="1"/>
        <v>0</v>
      </c>
    </row>
    <row r="82" spans="1:5" s="180" customFormat="1" ht="12" customHeight="1">
      <c r="A82" s="186" t="s">
        <v>223</v>
      </c>
      <c r="B82" s="182" t="s">
        <v>224</v>
      </c>
      <c r="C82" s="171"/>
      <c r="D82" s="171"/>
      <c r="E82" s="306">
        <f t="shared" si="1"/>
        <v>0</v>
      </c>
    </row>
    <row r="83" spans="1:5" s="180" customFormat="1" ht="12" customHeight="1">
      <c r="A83" s="186" t="s">
        <v>225</v>
      </c>
      <c r="B83" s="182" t="s">
        <v>226</v>
      </c>
      <c r="C83" s="171"/>
      <c r="D83" s="171"/>
      <c r="E83" s="306">
        <f t="shared" si="1"/>
        <v>0</v>
      </c>
    </row>
    <row r="84" spans="1:5" s="180" customFormat="1" ht="12" customHeight="1" thickBot="1">
      <c r="A84" s="187" t="s">
        <v>227</v>
      </c>
      <c r="B84" s="106" t="s">
        <v>228</v>
      </c>
      <c r="C84" s="171"/>
      <c r="D84" s="171"/>
      <c r="E84" s="306">
        <f t="shared" si="1"/>
        <v>0</v>
      </c>
    </row>
    <row r="85" spans="1:5" s="180" customFormat="1" ht="12" customHeight="1" thickBot="1">
      <c r="A85" s="224" t="s">
        <v>229</v>
      </c>
      <c r="B85" s="104" t="s">
        <v>366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231</v>
      </c>
      <c r="B86" s="104" t="s">
        <v>230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243</v>
      </c>
      <c r="B87" s="188" t="s">
        <v>369</v>
      </c>
      <c r="C87" s="173">
        <f>+C64+C68+C73+C76+C80+C86+C85</f>
        <v>0</v>
      </c>
      <c r="D87" s="173">
        <f>+D64+D68+D73+D76+D80+D86+D85</f>
        <v>23514887</v>
      </c>
      <c r="E87" s="210">
        <f>+E64+E68+E73+E76+E80+E86+E85</f>
        <v>23514887</v>
      </c>
    </row>
    <row r="88" spans="1:5" s="180" customFormat="1" ht="25.5" customHeight="1" thickBot="1">
      <c r="A88" s="225" t="s">
        <v>368</v>
      </c>
      <c r="B88" s="189" t="s">
        <v>370</v>
      </c>
      <c r="C88" s="173">
        <f>+C63+C87</f>
        <v>1775697000</v>
      </c>
      <c r="D88" s="173">
        <f>+D63+D87</f>
        <v>57421633</v>
      </c>
      <c r="E88" s="210">
        <f>+E63+E87</f>
        <v>1833118633</v>
      </c>
    </row>
    <row r="89" spans="1:3" s="180" customFormat="1" ht="30.75" customHeight="1">
      <c r="A89" s="3"/>
      <c r="B89" s="4"/>
      <c r="C89" s="108"/>
    </row>
    <row r="90" spans="1:5" ht="16.5" customHeight="1">
      <c r="A90" s="359" t="s">
        <v>35</v>
      </c>
      <c r="B90" s="359"/>
      <c r="C90" s="359"/>
      <c r="D90" s="359"/>
      <c r="E90" s="359"/>
    </row>
    <row r="91" spans="1:5" s="190" customFormat="1" ht="16.5" customHeight="1" thickBot="1">
      <c r="A91" s="360" t="s">
        <v>87</v>
      </c>
      <c r="B91" s="360"/>
      <c r="C91" s="65"/>
      <c r="E91" s="65" t="str">
        <f>E2</f>
        <v>Forintban!</v>
      </c>
    </row>
    <row r="92" spans="1:5" ht="15.75">
      <c r="A92" s="351" t="s">
        <v>51</v>
      </c>
      <c r="B92" s="353" t="s">
        <v>413</v>
      </c>
      <c r="C92" s="355" t="str">
        <f>+CONCATENATE(LEFT(ÖSSZEFÜGGÉSEK!A6,4),". évi")</f>
        <v>2017. évi</v>
      </c>
      <c r="D92" s="356"/>
      <c r="E92" s="357"/>
    </row>
    <row r="93" spans="1:5" ht="24.75" thickBot="1">
      <c r="A93" s="352"/>
      <c r="B93" s="354"/>
      <c r="C93" s="253" t="s">
        <v>412</v>
      </c>
      <c r="D93" s="251" t="s">
        <v>505</v>
      </c>
      <c r="E93" s="252" t="str">
        <f>+CONCATENATE(LEFT(ÖSSZEFÜGGÉSEK!A6,4),"2",CHAR(10),"Módosítás utáni")</f>
        <v>20172
Módosítás utáni</v>
      </c>
    </row>
    <row r="94" spans="1:5" s="179" customFormat="1" ht="12" customHeight="1" thickBot="1">
      <c r="A94" s="25" t="s">
        <v>378</v>
      </c>
      <c r="B94" s="26" t="s">
        <v>379</v>
      </c>
      <c r="C94" s="26" t="s">
        <v>380</v>
      </c>
      <c r="D94" s="26" t="s">
        <v>382</v>
      </c>
      <c r="E94" s="339" t="s">
        <v>381</v>
      </c>
    </row>
    <row r="95" spans="1:5" ht="12" customHeight="1" thickBot="1">
      <c r="A95" s="20" t="s">
        <v>7</v>
      </c>
      <c r="B95" s="24" t="s">
        <v>328</v>
      </c>
      <c r="C95" s="166">
        <f>C96+C97+C98+C99+C100+C113</f>
        <v>988063000</v>
      </c>
      <c r="D95" s="166">
        <f>D96+D97+D98+D99+D100+D113</f>
        <v>98850945</v>
      </c>
      <c r="E95" s="240">
        <f>E96+E97+E98+E99+E100+E113</f>
        <v>1082913945</v>
      </c>
    </row>
    <row r="96" spans="1:5" ht="12" customHeight="1">
      <c r="A96" s="15" t="s">
        <v>63</v>
      </c>
      <c r="B96" s="8" t="s">
        <v>36</v>
      </c>
      <c r="C96" s="244">
        <v>608155000</v>
      </c>
      <c r="D96" s="244">
        <v>-59099954</v>
      </c>
      <c r="E96" s="309">
        <v>549055046</v>
      </c>
    </row>
    <row r="97" spans="1:5" ht="12" customHeight="1">
      <c r="A97" s="12" t="s">
        <v>64</v>
      </c>
      <c r="B97" s="6" t="s">
        <v>108</v>
      </c>
      <c r="C97" s="168">
        <v>101818000</v>
      </c>
      <c r="D97" s="168">
        <v>-2112967</v>
      </c>
      <c r="E97" s="304">
        <v>99705033</v>
      </c>
    </row>
    <row r="98" spans="1:5" ht="12" customHeight="1">
      <c r="A98" s="12" t="s">
        <v>65</v>
      </c>
      <c r="B98" s="6" t="s">
        <v>82</v>
      </c>
      <c r="C98" s="170">
        <v>249070000</v>
      </c>
      <c r="D98" s="170">
        <v>145744110</v>
      </c>
      <c r="E98" s="305">
        <v>394814110</v>
      </c>
    </row>
    <row r="99" spans="1:5" ht="12" customHeight="1">
      <c r="A99" s="12" t="s">
        <v>66</v>
      </c>
      <c r="B99" s="9" t="s">
        <v>109</v>
      </c>
      <c r="C99" s="170">
        <v>19920000</v>
      </c>
      <c r="D99" s="170">
        <v>9911002</v>
      </c>
      <c r="E99" s="305">
        <v>29831002</v>
      </c>
    </row>
    <row r="100" spans="1:5" ht="12" customHeight="1">
      <c r="A100" s="12" t="s">
        <v>74</v>
      </c>
      <c r="B100" s="17" t="s">
        <v>110</v>
      </c>
      <c r="C100" s="170">
        <v>5100000</v>
      </c>
      <c r="D100" s="170">
        <v>4408754</v>
      </c>
      <c r="E100" s="305">
        <v>9508754</v>
      </c>
    </row>
    <row r="101" spans="1:5" ht="12" customHeight="1">
      <c r="A101" s="12" t="s">
        <v>67</v>
      </c>
      <c r="B101" s="6" t="s">
        <v>333</v>
      </c>
      <c r="C101" s="170"/>
      <c r="D101" s="170">
        <v>562787</v>
      </c>
      <c r="E101" s="305">
        <v>562787</v>
      </c>
    </row>
    <row r="102" spans="1:5" ht="12" customHeight="1">
      <c r="A102" s="12" t="s">
        <v>68</v>
      </c>
      <c r="B102" s="69" t="s">
        <v>332</v>
      </c>
      <c r="C102" s="170"/>
      <c r="D102" s="170">
        <v>0</v>
      </c>
      <c r="E102" s="305">
        <f aca="true" t="shared" si="2" ref="E102:E128">C102+D102</f>
        <v>0</v>
      </c>
    </row>
    <row r="103" spans="1:5" ht="12" customHeight="1">
      <c r="A103" s="12" t="s">
        <v>75</v>
      </c>
      <c r="B103" s="69" t="s">
        <v>331</v>
      </c>
      <c r="C103" s="170"/>
      <c r="D103" s="170">
        <v>0</v>
      </c>
      <c r="E103" s="305">
        <f t="shared" si="2"/>
        <v>0</v>
      </c>
    </row>
    <row r="104" spans="1:5" ht="12" customHeight="1">
      <c r="A104" s="12" t="s">
        <v>76</v>
      </c>
      <c r="B104" s="67" t="s">
        <v>246</v>
      </c>
      <c r="C104" s="170"/>
      <c r="D104" s="170">
        <v>0</v>
      </c>
      <c r="E104" s="305">
        <f t="shared" si="2"/>
        <v>0</v>
      </c>
    </row>
    <row r="105" spans="1:5" ht="12" customHeight="1">
      <c r="A105" s="12" t="s">
        <v>77</v>
      </c>
      <c r="B105" s="68" t="s">
        <v>247</v>
      </c>
      <c r="C105" s="170"/>
      <c r="D105" s="170">
        <v>0</v>
      </c>
      <c r="E105" s="305">
        <f t="shared" si="2"/>
        <v>0</v>
      </c>
    </row>
    <row r="106" spans="1:5" ht="12" customHeight="1">
      <c r="A106" s="12" t="s">
        <v>78</v>
      </c>
      <c r="B106" s="68" t="s">
        <v>248</v>
      </c>
      <c r="C106" s="170"/>
      <c r="D106" s="170">
        <v>0</v>
      </c>
      <c r="E106" s="305">
        <f t="shared" si="2"/>
        <v>0</v>
      </c>
    </row>
    <row r="107" spans="1:5" ht="12" customHeight="1">
      <c r="A107" s="12" t="s">
        <v>80</v>
      </c>
      <c r="B107" s="67" t="s">
        <v>249</v>
      </c>
      <c r="C107" s="170"/>
      <c r="D107" s="170">
        <v>0</v>
      </c>
      <c r="E107" s="305">
        <f t="shared" si="2"/>
        <v>0</v>
      </c>
    </row>
    <row r="108" spans="1:5" ht="12" customHeight="1">
      <c r="A108" s="12" t="s">
        <v>111</v>
      </c>
      <c r="B108" s="67" t="s">
        <v>250</v>
      </c>
      <c r="C108" s="170"/>
      <c r="D108" s="170">
        <v>0</v>
      </c>
      <c r="E108" s="305">
        <f t="shared" si="2"/>
        <v>0</v>
      </c>
    </row>
    <row r="109" spans="1:5" ht="12" customHeight="1">
      <c r="A109" s="12" t="s">
        <v>244</v>
      </c>
      <c r="B109" s="68" t="s">
        <v>251</v>
      </c>
      <c r="C109" s="170"/>
      <c r="D109" s="170">
        <v>0</v>
      </c>
      <c r="E109" s="305">
        <f t="shared" si="2"/>
        <v>0</v>
      </c>
    </row>
    <row r="110" spans="1:5" ht="12" customHeight="1">
      <c r="A110" s="11" t="s">
        <v>245</v>
      </c>
      <c r="B110" s="69" t="s">
        <v>252</v>
      </c>
      <c r="C110" s="170"/>
      <c r="D110" s="170">
        <v>0</v>
      </c>
      <c r="E110" s="305">
        <f t="shared" si="2"/>
        <v>0</v>
      </c>
    </row>
    <row r="111" spans="1:5" ht="12" customHeight="1">
      <c r="A111" s="12" t="s">
        <v>329</v>
      </c>
      <c r="B111" s="69" t="s">
        <v>253</v>
      </c>
      <c r="C111" s="170"/>
      <c r="D111" s="170">
        <v>0</v>
      </c>
      <c r="E111" s="305">
        <f t="shared" si="2"/>
        <v>0</v>
      </c>
    </row>
    <row r="112" spans="1:5" ht="12" customHeight="1">
      <c r="A112" s="14" t="s">
        <v>330</v>
      </c>
      <c r="B112" s="69" t="s">
        <v>254</v>
      </c>
      <c r="C112" s="170">
        <v>5100000</v>
      </c>
      <c r="D112" s="170">
        <v>3845967</v>
      </c>
      <c r="E112" s="305">
        <v>8945967</v>
      </c>
    </row>
    <row r="113" spans="1:5" ht="12" customHeight="1">
      <c r="A113" s="12" t="s">
        <v>334</v>
      </c>
      <c r="B113" s="9" t="s">
        <v>37</v>
      </c>
      <c r="C113" s="168">
        <v>4000000</v>
      </c>
      <c r="D113" s="168"/>
      <c r="E113" s="304"/>
    </row>
    <row r="114" spans="1:5" ht="12" customHeight="1">
      <c r="A114" s="12" t="s">
        <v>335</v>
      </c>
      <c r="B114" s="6" t="s">
        <v>337</v>
      </c>
      <c r="C114" s="168">
        <v>3000000</v>
      </c>
      <c r="D114" s="168"/>
      <c r="E114" s="304"/>
    </row>
    <row r="115" spans="1:5" ht="12" customHeight="1" thickBot="1">
      <c r="A115" s="16" t="s">
        <v>336</v>
      </c>
      <c r="B115" s="236" t="s">
        <v>338</v>
      </c>
      <c r="C115" s="245">
        <v>1000000</v>
      </c>
      <c r="D115" s="245"/>
      <c r="E115" s="310"/>
    </row>
    <row r="116" spans="1:5" ht="12" customHeight="1" thickBot="1">
      <c r="A116" s="234" t="s">
        <v>8</v>
      </c>
      <c r="B116" s="235" t="s">
        <v>255</v>
      </c>
      <c r="C116" s="246">
        <f>+C117+C119+C121</f>
        <v>787634000</v>
      </c>
      <c r="D116" s="167">
        <f>+D117+D119+D121</f>
        <v>-70003266</v>
      </c>
      <c r="E116" s="241">
        <f>+E117+E119+E121</f>
        <v>717630734</v>
      </c>
    </row>
    <row r="117" spans="1:5" ht="12" customHeight="1">
      <c r="A117" s="13" t="s">
        <v>69</v>
      </c>
      <c r="B117" s="6" t="s">
        <v>127</v>
      </c>
      <c r="C117" s="169">
        <v>598979000</v>
      </c>
      <c r="D117" s="256">
        <v>-77003266</v>
      </c>
      <c r="E117" s="211">
        <v>521975734</v>
      </c>
    </row>
    <row r="118" spans="1:5" ht="12" customHeight="1">
      <c r="A118" s="13" t="s">
        <v>70</v>
      </c>
      <c r="B118" s="10" t="s">
        <v>259</v>
      </c>
      <c r="C118" s="169"/>
      <c r="D118" s="256">
        <v>0</v>
      </c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>
        <v>188055000</v>
      </c>
      <c r="D119" s="257">
        <v>5000000</v>
      </c>
      <c r="E119" s="304">
        <v>193055000</v>
      </c>
    </row>
    <row r="120" spans="1:5" ht="12" customHeight="1">
      <c r="A120" s="13" t="s">
        <v>72</v>
      </c>
      <c r="B120" s="10" t="s">
        <v>260</v>
      </c>
      <c r="C120" s="168"/>
      <c r="D120" s="257">
        <v>0</v>
      </c>
      <c r="E120" s="304">
        <f t="shared" si="2"/>
        <v>0</v>
      </c>
    </row>
    <row r="121" spans="1:5" ht="12" customHeight="1">
      <c r="A121" s="13" t="s">
        <v>73</v>
      </c>
      <c r="B121" s="106" t="s">
        <v>129</v>
      </c>
      <c r="C121" s="168">
        <v>600000</v>
      </c>
      <c r="D121" s="257">
        <v>2000000</v>
      </c>
      <c r="E121" s="304">
        <v>2600000</v>
      </c>
    </row>
    <row r="122" spans="1:5" ht="12" customHeight="1">
      <c r="A122" s="13" t="s">
        <v>79</v>
      </c>
      <c r="B122" s="105" t="s">
        <v>322</v>
      </c>
      <c r="C122" s="168"/>
      <c r="D122" s="257">
        <v>0</v>
      </c>
      <c r="E122" s="304">
        <f t="shared" si="2"/>
        <v>0</v>
      </c>
    </row>
    <row r="123" spans="1:5" ht="12" customHeight="1">
      <c r="A123" s="13" t="s">
        <v>81</v>
      </c>
      <c r="B123" s="177" t="s">
        <v>265</v>
      </c>
      <c r="C123" s="168"/>
      <c r="D123" s="257">
        <v>0</v>
      </c>
      <c r="E123" s="304">
        <f t="shared" si="2"/>
        <v>0</v>
      </c>
    </row>
    <row r="124" spans="1:5" ht="22.5">
      <c r="A124" s="13" t="s">
        <v>113</v>
      </c>
      <c r="B124" s="68" t="s">
        <v>248</v>
      </c>
      <c r="C124" s="168"/>
      <c r="D124" s="257">
        <v>0</v>
      </c>
      <c r="E124" s="304">
        <f t="shared" si="2"/>
        <v>0</v>
      </c>
    </row>
    <row r="125" spans="1:5" ht="12" customHeight="1">
      <c r="A125" s="13" t="s">
        <v>114</v>
      </c>
      <c r="B125" s="68" t="s">
        <v>264</v>
      </c>
      <c r="C125" s="168"/>
      <c r="D125" s="257">
        <v>0</v>
      </c>
      <c r="E125" s="304">
        <f t="shared" si="2"/>
        <v>0</v>
      </c>
    </row>
    <row r="126" spans="1:5" ht="12" customHeight="1">
      <c r="A126" s="13" t="s">
        <v>115</v>
      </c>
      <c r="B126" s="68" t="s">
        <v>263</v>
      </c>
      <c r="C126" s="168"/>
      <c r="D126" s="257">
        <v>0</v>
      </c>
      <c r="E126" s="304">
        <f t="shared" si="2"/>
        <v>0</v>
      </c>
    </row>
    <row r="127" spans="1:5" ht="12" customHeight="1">
      <c r="A127" s="13" t="s">
        <v>256</v>
      </c>
      <c r="B127" s="68" t="s">
        <v>251</v>
      </c>
      <c r="C127" s="168"/>
      <c r="D127" s="257">
        <v>0</v>
      </c>
      <c r="E127" s="304">
        <f t="shared" si="2"/>
        <v>0</v>
      </c>
    </row>
    <row r="128" spans="1:5" ht="12" customHeight="1">
      <c r="A128" s="13" t="s">
        <v>257</v>
      </c>
      <c r="B128" s="68" t="s">
        <v>262</v>
      </c>
      <c r="C128" s="168"/>
      <c r="D128" s="257">
        <v>0</v>
      </c>
      <c r="E128" s="304">
        <f t="shared" si="2"/>
        <v>0</v>
      </c>
    </row>
    <row r="129" spans="1:5" ht="23.25" thickBot="1">
      <c r="A129" s="11" t="s">
        <v>258</v>
      </c>
      <c r="B129" s="68" t="s">
        <v>261</v>
      </c>
      <c r="C129" s="170">
        <v>600000</v>
      </c>
      <c r="D129" s="258">
        <v>2000000</v>
      </c>
      <c r="E129" s="305">
        <v>2600000</v>
      </c>
    </row>
    <row r="130" spans="1:5" ht="12" customHeight="1" thickBot="1">
      <c r="A130" s="18" t="s">
        <v>9</v>
      </c>
      <c r="B130" s="61" t="s">
        <v>339</v>
      </c>
      <c r="C130" s="167">
        <f>+C95+C116</f>
        <v>1775697000</v>
      </c>
      <c r="D130" s="255">
        <v>24847679</v>
      </c>
      <c r="E130" s="103">
        <f>+E95+E116</f>
        <v>1800544679</v>
      </c>
    </row>
    <row r="131" spans="1:5" ht="12" customHeight="1" thickBot="1">
      <c r="A131" s="18" t="s">
        <v>10</v>
      </c>
      <c r="B131" s="61" t="s">
        <v>414</v>
      </c>
      <c r="C131" s="167">
        <f>+C132+C133+C134</f>
        <v>0</v>
      </c>
      <c r="D131" s="255">
        <f>+D132+D133+D134</f>
        <v>10137457</v>
      </c>
      <c r="E131" s="103">
        <f>+E132+E133+E134</f>
        <v>10137457</v>
      </c>
    </row>
    <row r="132" spans="1:5" ht="12" customHeight="1">
      <c r="A132" s="13" t="s">
        <v>160</v>
      </c>
      <c r="B132" s="10" t="s">
        <v>347</v>
      </c>
      <c r="C132" s="168"/>
      <c r="D132" s="257"/>
      <c r="E132" s="304">
        <f aca="true" t="shared" si="3" ref="E132:E154">C132+D132</f>
        <v>0</v>
      </c>
    </row>
    <row r="133" spans="1:5" ht="12" customHeight="1">
      <c r="A133" s="13" t="s">
        <v>161</v>
      </c>
      <c r="B133" s="10" t="s">
        <v>348</v>
      </c>
      <c r="C133" s="168"/>
      <c r="D133" s="257"/>
      <c r="E133" s="304">
        <f t="shared" si="3"/>
        <v>0</v>
      </c>
    </row>
    <row r="134" spans="1:5" ht="12" customHeight="1" thickBot="1">
      <c r="A134" s="11" t="s">
        <v>162</v>
      </c>
      <c r="B134" s="10" t="s">
        <v>349</v>
      </c>
      <c r="C134" s="168"/>
      <c r="D134" s="257">
        <v>10137457</v>
      </c>
      <c r="E134" s="304">
        <v>10137457</v>
      </c>
    </row>
    <row r="135" spans="1:5" ht="12" customHeight="1" thickBot="1">
      <c r="A135" s="18" t="s">
        <v>11</v>
      </c>
      <c r="B135" s="61" t="s">
        <v>341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350</v>
      </c>
      <c r="C136" s="168"/>
      <c r="D136" s="257"/>
      <c r="E136" s="304">
        <f t="shared" si="3"/>
        <v>0</v>
      </c>
    </row>
    <row r="137" spans="1:5" ht="12" customHeight="1">
      <c r="A137" s="13" t="s">
        <v>57</v>
      </c>
      <c r="B137" s="7" t="s">
        <v>342</v>
      </c>
      <c r="C137" s="168"/>
      <c r="D137" s="257"/>
      <c r="E137" s="304">
        <f t="shared" si="3"/>
        <v>0</v>
      </c>
    </row>
    <row r="138" spans="1:5" ht="12" customHeight="1">
      <c r="A138" s="13" t="s">
        <v>58</v>
      </c>
      <c r="B138" s="7" t="s">
        <v>343</v>
      </c>
      <c r="C138" s="168"/>
      <c r="D138" s="257"/>
      <c r="E138" s="304">
        <f t="shared" si="3"/>
        <v>0</v>
      </c>
    </row>
    <row r="139" spans="1:5" ht="12" customHeight="1">
      <c r="A139" s="13" t="s">
        <v>100</v>
      </c>
      <c r="B139" s="7" t="s">
        <v>344</v>
      </c>
      <c r="C139" s="168"/>
      <c r="D139" s="257"/>
      <c r="E139" s="304">
        <f t="shared" si="3"/>
        <v>0</v>
      </c>
    </row>
    <row r="140" spans="1:5" ht="12" customHeight="1">
      <c r="A140" s="13" t="s">
        <v>101</v>
      </c>
      <c r="B140" s="7" t="s">
        <v>345</v>
      </c>
      <c r="C140" s="168"/>
      <c r="D140" s="257"/>
      <c r="E140" s="304">
        <f t="shared" si="3"/>
        <v>0</v>
      </c>
    </row>
    <row r="141" spans="1:5" ht="12" customHeight="1" thickBot="1">
      <c r="A141" s="11" t="s">
        <v>102</v>
      </c>
      <c r="B141" s="7" t="s">
        <v>346</v>
      </c>
      <c r="C141" s="168"/>
      <c r="D141" s="257"/>
      <c r="E141" s="304">
        <f t="shared" si="3"/>
        <v>0</v>
      </c>
    </row>
    <row r="142" spans="1:5" ht="12" customHeight="1" thickBot="1">
      <c r="A142" s="18" t="s">
        <v>12</v>
      </c>
      <c r="B142" s="61" t="s">
        <v>354</v>
      </c>
      <c r="C142" s="173">
        <f>+C143+C144+C145+C146</f>
        <v>0</v>
      </c>
      <c r="D142" s="259">
        <f>+D143+D144+D145+D146</f>
        <v>22436497</v>
      </c>
      <c r="E142" s="210">
        <f>+E143+E144+E145+E146</f>
        <v>22436497</v>
      </c>
    </row>
    <row r="143" spans="1:5" ht="12" customHeight="1">
      <c r="A143" s="13" t="s">
        <v>59</v>
      </c>
      <c r="B143" s="7" t="s">
        <v>266</v>
      </c>
      <c r="C143" s="168"/>
      <c r="D143" s="257"/>
      <c r="E143" s="304">
        <f t="shared" si="3"/>
        <v>0</v>
      </c>
    </row>
    <row r="144" spans="1:5" ht="12" customHeight="1">
      <c r="A144" s="13" t="s">
        <v>60</v>
      </c>
      <c r="B144" s="7" t="s">
        <v>267</v>
      </c>
      <c r="C144" s="168"/>
      <c r="D144" s="257">
        <v>22436497</v>
      </c>
      <c r="E144" s="304">
        <v>22436497</v>
      </c>
    </row>
    <row r="145" spans="1:5" ht="12" customHeight="1">
      <c r="A145" s="13" t="s">
        <v>180</v>
      </c>
      <c r="B145" s="7" t="s">
        <v>355</v>
      </c>
      <c r="C145" s="168"/>
      <c r="D145" s="257"/>
      <c r="E145" s="304">
        <f t="shared" si="3"/>
        <v>0</v>
      </c>
    </row>
    <row r="146" spans="1:5" ht="12" customHeight="1" thickBot="1">
      <c r="A146" s="11" t="s">
        <v>181</v>
      </c>
      <c r="B146" s="5" t="s">
        <v>286</v>
      </c>
      <c r="C146" s="168"/>
      <c r="D146" s="257"/>
      <c r="E146" s="304">
        <f t="shared" si="3"/>
        <v>0</v>
      </c>
    </row>
    <row r="147" spans="1:5" ht="12" customHeight="1" thickBot="1">
      <c r="A147" s="18" t="s">
        <v>13</v>
      </c>
      <c r="B147" s="61" t="s">
        <v>356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61</v>
      </c>
      <c r="B148" s="7" t="s">
        <v>351</v>
      </c>
      <c r="C148" s="168"/>
      <c r="D148" s="257"/>
      <c r="E148" s="304">
        <f t="shared" si="3"/>
        <v>0</v>
      </c>
    </row>
    <row r="149" spans="1:5" ht="12" customHeight="1">
      <c r="A149" s="13" t="s">
        <v>62</v>
      </c>
      <c r="B149" s="7" t="s">
        <v>358</v>
      </c>
      <c r="C149" s="168"/>
      <c r="D149" s="257"/>
      <c r="E149" s="304">
        <f t="shared" si="3"/>
        <v>0</v>
      </c>
    </row>
    <row r="150" spans="1:5" ht="12" customHeight="1">
      <c r="A150" s="13" t="s">
        <v>192</v>
      </c>
      <c r="B150" s="7" t="s">
        <v>353</v>
      </c>
      <c r="C150" s="168"/>
      <c r="D150" s="257"/>
      <c r="E150" s="304">
        <f t="shared" si="3"/>
        <v>0</v>
      </c>
    </row>
    <row r="151" spans="1:5" ht="12" customHeight="1">
      <c r="A151" s="13" t="s">
        <v>193</v>
      </c>
      <c r="B151" s="7" t="s">
        <v>359</v>
      </c>
      <c r="C151" s="168"/>
      <c r="D151" s="257"/>
      <c r="E151" s="304">
        <f t="shared" si="3"/>
        <v>0</v>
      </c>
    </row>
    <row r="152" spans="1:5" ht="12" customHeight="1" thickBot="1">
      <c r="A152" s="13" t="s">
        <v>357</v>
      </c>
      <c r="B152" s="7" t="s">
        <v>360</v>
      </c>
      <c r="C152" s="168"/>
      <c r="D152" s="257"/>
      <c r="E152" s="305">
        <f t="shared" si="3"/>
        <v>0</v>
      </c>
    </row>
    <row r="153" spans="1:5" ht="12" customHeight="1" thickBot="1">
      <c r="A153" s="18" t="s">
        <v>14</v>
      </c>
      <c r="B153" s="61" t="s">
        <v>361</v>
      </c>
      <c r="C153" s="248"/>
      <c r="D153" s="261"/>
      <c r="E153" s="312">
        <f t="shared" si="3"/>
        <v>0</v>
      </c>
    </row>
    <row r="154" spans="1:5" ht="12" customHeight="1" thickBot="1">
      <c r="A154" s="18" t="s">
        <v>15</v>
      </c>
      <c r="B154" s="61" t="s">
        <v>362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364</v>
      </c>
      <c r="C155" s="249">
        <f>+C131+C135+C142+C147+C153+C154</f>
        <v>0</v>
      </c>
      <c r="D155" s="262">
        <f>+D131+D135+D142+D147+D153+D154</f>
        <v>32573954</v>
      </c>
      <c r="E155" s="243">
        <f>+E131+E135+E142+E147+E153+E154</f>
        <v>32573954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363</v>
      </c>
      <c r="C156" s="249">
        <f>+C130+C155</f>
        <v>1775697000</v>
      </c>
      <c r="D156" s="262">
        <f>+D130+D155</f>
        <v>57421633</v>
      </c>
      <c r="E156" s="243">
        <f>+E130+E155</f>
        <v>1833118633</v>
      </c>
    </row>
    <row r="157" ht="7.5" customHeight="1"/>
    <row r="158" spans="1:5" ht="15.75">
      <c r="A158" s="358" t="s">
        <v>268</v>
      </c>
      <c r="B158" s="358"/>
      <c r="C158" s="358"/>
      <c r="D158" s="358"/>
      <c r="E158" s="358"/>
    </row>
    <row r="159" spans="1:5" ht="15" customHeight="1" thickBot="1">
      <c r="A159" s="350" t="s">
        <v>88</v>
      </c>
      <c r="B159" s="350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365</v>
      </c>
      <c r="C160" s="254">
        <f>+C63-C130</f>
        <v>0</v>
      </c>
      <c r="D160" s="167">
        <f>+D63-D130</f>
        <v>9059067</v>
      </c>
      <c r="E160" s="103">
        <f>+E63-E130</f>
        <v>9059067</v>
      </c>
    </row>
    <row r="161" spans="1:5" ht="32.25" customHeight="1" thickBot="1">
      <c r="A161" s="18" t="s">
        <v>8</v>
      </c>
      <c r="B161" s="23" t="s">
        <v>371</v>
      </c>
      <c r="C161" s="167">
        <f>+C87-C155</f>
        <v>0</v>
      </c>
      <c r="D161" s="167">
        <f>+D87-D155</f>
        <v>-9059067</v>
      </c>
      <c r="E161" s="103">
        <f>+E87-E155</f>
        <v>-9059067</v>
      </c>
    </row>
  </sheetData>
  <sheetProtection/>
  <mergeCells count="12"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  <mergeCell ref="C92:E92"/>
    <mergeCell ref="A158:E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Vaja Város Önkormányzat
2017. ÉVI KÖLTSÉGVETÉSÉNEK ÖSSZEVONT MÓDOSÍTOTT MÉRLEGE&amp;10
&amp;R&amp;"Times New Roman CE,Félkövér dőlt"&amp;11 1.1. melléklet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34">
      <selection activeCell="E50" sqref="E50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492</v>
      </c>
    </row>
    <row r="2" spans="1:5" s="218" customFormat="1" ht="25.5" customHeight="1" thickBot="1">
      <c r="A2" s="77" t="s">
        <v>437</v>
      </c>
      <c r="B2" s="370" t="s">
        <v>491</v>
      </c>
      <c r="C2" s="371"/>
      <c r="D2" s="372"/>
      <c r="E2" s="298" t="s">
        <v>43</v>
      </c>
    </row>
    <row r="3" spans="1:5" s="218" customFormat="1" ht="24.75" thickBot="1">
      <c r="A3" s="77" t="s">
        <v>121</v>
      </c>
      <c r="B3" s="370" t="s">
        <v>313</v>
      </c>
      <c r="C3" s="371"/>
      <c r="D3" s="372"/>
      <c r="E3" s="298" t="s">
        <v>42</v>
      </c>
    </row>
    <row r="4" spans="1:5" s="219" customFormat="1" ht="15.75" customHeight="1" thickBot="1">
      <c r="A4" s="87"/>
      <c r="B4" s="87"/>
      <c r="C4" s="88"/>
      <c r="D4" s="54"/>
      <c r="E4" s="88" t="s">
        <v>504</v>
      </c>
    </row>
    <row r="5" spans="1:5" ht="24.75" thickBot="1">
      <c r="A5" s="174" t="s">
        <v>122</v>
      </c>
      <c r="B5" s="89" t="s">
        <v>483</v>
      </c>
      <c r="C5" s="328" t="s">
        <v>412</v>
      </c>
      <c r="D5" s="328" t="s">
        <v>508</v>
      </c>
      <c r="E5" s="329" t="str">
        <f>+CONCATENATE(LEFT(ÖSSZEFÜGGÉSEK!A7,4),"",CHAR(10),"Módosítás utáni")</f>
        <v>
Módosítás utáni</v>
      </c>
    </row>
    <row r="6" spans="1:5" s="220" customFormat="1" ht="12.75" customHeight="1" thickBot="1">
      <c r="A6" s="78" t="s">
        <v>378</v>
      </c>
      <c r="B6" s="79" t="s">
        <v>379</v>
      </c>
      <c r="C6" s="79" t="s">
        <v>380</v>
      </c>
      <c r="D6" s="290" t="s">
        <v>382</v>
      </c>
      <c r="E6" s="339" t="s">
        <v>381</v>
      </c>
    </row>
    <row r="7" spans="1:5" s="220" customFormat="1" ht="15.75" customHeight="1" thickBot="1">
      <c r="A7" s="366" t="s">
        <v>39</v>
      </c>
      <c r="B7" s="367"/>
      <c r="C7" s="367"/>
      <c r="D7" s="367"/>
      <c r="E7" s="368"/>
    </row>
    <row r="8" spans="1:5" s="153" customFormat="1" ht="12" customHeight="1" thickBot="1">
      <c r="A8" s="78" t="s">
        <v>7</v>
      </c>
      <c r="B8" s="90" t="s">
        <v>400</v>
      </c>
      <c r="C8" s="114">
        <f>SUM(C9:C19)</f>
        <v>900000</v>
      </c>
      <c r="D8" s="114">
        <f>SUM(D9:D19)</f>
        <v>0</v>
      </c>
      <c r="E8" s="148">
        <f>SUM(E9:E19)</f>
        <v>900000</v>
      </c>
    </row>
    <row r="9" spans="1:5" s="153" customFormat="1" ht="12" customHeight="1">
      <c r="A9" s="213" t="s">
        <v>63</v>
      </c>
      <c r="B9" s="8" t="s">
        <v>169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170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171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172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173</v>
      </c>
      <c r="C13" s="111">
        <v>900000</v>
      </c>
      <c r="D13" s="266"/>
      <c r="E13" s="321">
        <v>900000</v>
      </c>
    </row>
    <row r="14" spans="1:5" s="153" customFormat="1" ht="12" customHeight="1">
      <c r="A14" s="214" t="s">
        <v>67</v>
      </c>
      <c r="B14" s="6" t="s">
        <v>295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296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176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177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327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178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297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151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298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299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300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160</v>
      </c>
      <c r="B27" s="216" t="s">
        <v>298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161</v>
      </c>
      <c r="B28" s="217" t="s">
        <v>301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162</v>
      </c>
      <c r="B29" s="66" t="s">
        <v>406</v>
      </c>
      <c r="C29" s="52"/>
      <c r="D29" s="303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302</v>
      </c>
      <c r="C30" s="114">
        <f>+C31+C32+C33</f>
        <v>0</v>
      </c>
      <c r="D30" s="268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183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184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185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271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303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407</v>
      </c>
      <c r="C36" s="114">
        <f>+C8+C20+C25+C26+C30+C34+C35</f>
        <v>900000</v>
      </c>
      <c r="D36" s="268">
        <f>+D8+D20+D25+D26+D30+D34+D35</f>
        <v>0</v>
      </c>
      <c r="E36" s="148">
        <v>900000</v>
      </c>
    </row>
    <row r="37" spans="1:5" s="153" customFormat="1" ht="12" customHeight="1" thickBot="1">
      <c r="A37" s="91" t="s">
        <v>15</v>
      </c>
      <c r="B37" s="61" t="s">
        <v>305</v>
      </c>
      <c r="C37" s="114">
        <f>+C38+C39+C40</f>
        <v>31622000</v>
      </c>
      <c r="D37" s="268">
        <f>+D38+D39+D40</f>
        <v>2538208</v>
      </c>
      <c r="E37" s="148">
        <v>34160208</v>
      </c>
    </row>
    <row r="38" spans="1:5" s="153" customFormat="1" ht="12" customHeight="1">
      <c r="A38" s="215" t="s">
        <v>306</v>
      </c>
      <c r="B38" s="216" t="s">
        <v>133</v>
      </c>
      <c r="C38" s="274"/>
      <c r="D38" s="63">
        <v>959208</v>
      </c>
      <c r="E38" s="346">
        <v>959208</v>
      </c>
    </row>
    <row r="39" spans="1:5" s="153" customFormat="1" ht="12" customHeight="1">
      <c r="A39" s="215" t="s">
        <v>307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308</v>
      </c>
      <c r="B40" s="66" t="s">
        <v>309</v>
      </c>
      <c r="C40" s="52">
        <v>31622000</v>
      </c>
      <c r="D40" s="303">
        <v>1579000</v>
      </c>
      <c r="E40" s="344">
        <v>33201000</v>
      </c>
    </row>
    <row r="41" spans="1:5" s="221" customFormat="1" ht="15" customHeight="1" thickBot="1">
      <c r="A41" s="91" t="s">
        <v>16</v>
      </c>
      <c r="B41" s="92" t="s">
        <v>310</v>
      </c>
      <c r="C41" s="300">
        <f>+C36+C37</f>
        <v>32522000</v>
      </c>
      <c r="D41" s="297">
        <f>+D36+D37</f>
        <v>2538208</v>
      </c>
      <c r="E41" s="345">
        <v>35060208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6" t="s">
        <v>40</v>
      </c>
      <c r="B44" s="367"/>
      <c r="C44" s="367"/>
      <c r="D44" s="367"/>
      <c r="E44" s="368"/>
    </row>
    <row r="45" spans="1:5" s="222" customFormat="1" ht="12" customHeight="1" thickBot="1">
      <c r="A45" s="80" t="s">
        <v>7</v>
      </c>
      <c r="B45" s="61" t="s">
        <v>311</v>
      </c>
      <c r="C45" s="114">
        <f>SUM(C46:C50)</f>
        <v>32522000</v>
      </c>
      <c r="D45" s="268">
        <f>SUM(D46:D50)</f>
        <v>2538208</v>
      </c>
      <c r="E45" s="148">
        <f>SUM(E46:E50)</f>
        <v>35060208</v>
      </c>
    </row>
    <row r="46" spans="1:5" ht="12" customHeight="1">
      <c r="A46" s="214" t="s">
        <v>63</v>
      </c>
      <c r="B46" s="7" t="s">
        <v>36</v>
      </c>
      <c r="C46" s="274">
        <v>21276000</v>
      </c>
      <c r="D46" s="63">
        <v>-2237000</v>
      </c>
      <c r="E46" s="323">
        <v>19039000</v>
      </c>
    </row>
    <row r="47" spans="1:5" ht="12" customHeight="1">
      <c r="A47" s="214" t="s">
        <v>64</v>
      </c>
      <c r="B47" s="6" t="s">
        <v>108</v>
      </c>
      <c r="C47" s="51">
        <v>4927000</v>
      </c>
      <c r="D47" s="64">
        <v>-430000</v>
      </c>
      <c r="E47" s="319">
        <v>4497000</v>
      </c>
    </row>
    <row r="48" spans="1:5" ht="12" customHeight="1">
      <c r="A48" s="214" t="s">
        <v>65</v>
      </c>
      <c r="B48" s="6" t="s">
        <v>82</v>
      </c>
      <c r="C48" s="51">
        <v>6319000</v>
      </c>
      <c r="D48" s="64">
        <v>5205208</v>
      </c>
      <c r="E48" s="319">
        <v>11524208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312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127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404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408</v>
      </c>
      <c r="C57" s="300">
        <f>+C45+C51+C56</f>
        <v>32522000</v>
      </c>
      <c r="D57" s="297">
        <f>+D45+D51+D56</f>
        <v>2538208</v>
      </c>
      <c r="E57" s="151">
        <f>+E45+E51+E56</f>
        <v>35060208</v>
      </c>
    </row>
    <row r="58" spans="3:5" ht="15" customHeight="1" thickBot="1">
      <c r="C58" s="152"/>
      <c r="E58" s="152"/>
    </row>
    <row r="59" spans="1:5" ht="14.25" customHeight="1" thickBot="1">
      <c r="A59" s="100" t="s">
        <v>399</v>
      </c>
      <c r="B59" s="101"/>
      <c r="C59" s="295">
        <v>10</v>
      </c>
      <c r="D59" s="295">
        <v>10</v>
      </c>
      <c r="E59" s="311">
        <v>10</v>
      </c>
    </row>
    <row r="60" spans="1:5" ht="13.5" thickBot="1">
      <c r="A60" s="100" t="s">
        <v>123</v>
      </c>
      <c r="B60" s="101"/>
      <c r="C60" s="295">
        <v>0</v>
      </c>
      <c r="D60" s="295">
        <v>0</v>
      </c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SheetLayoutView="100" workbookViewId="0" topLeftCell="A1">
      <selection activeCell="E109" sqref="E109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59" t="s">
        <v>5</v>
      </c>
      <c r="B1" s="359"/>
      <c r="C1" s="359"/>
      <c r="D1" s="359"/>
      <c r="E1" s="359"/>
    </row>
    <row r="2" spans="1:5" ht="15.75" customHeight="1" thickBot="1">
      <c r="A2" s="350" t="s">
        <v>86</v>
      </c>
      <c r="B2" s="350"/>
      <c r="C2" s="250"/>
      <c r="E2" s="250" t="str">
        <f>'1.1.sz.mell.'!E2</f>
        <v>Forintban!</v>
      </c>
    </row>
    <row r="3" spans="1:5" ht="15.75">
      <c r="A3" s="351" t="s">
        <v>51</v>
      </c>
      <c r="B3" s="353" t="s">
        <v>6</v>
      </c>
      <c r="C3" s="355" t="str">
        <f>+CONCATENATE(LEFT(ÖSSZEFÜGGÉSEK!A6,4),". évi")</f>
        <v>2017. évi</v>
      </c>
      <c r="D3" s="356"/>
      <c r="E3" s="357"/>
    </row>
    <row r="4" spans="1:5" ht="24.75" thickBot="1">
      <c r="A4" s="352"/>
      <c r="B4" s="354"/>
      <c r="C4" s="253" t="s">
        <v>412</v>
      </c>
      <c r="D4" s="251" t="s">
        <v>508</v>
      </c>
      <c r="E4" s="252" t="str">
        <f>+CONCATENATE(LEFT(ÖSSZEFÜGGÉSEK!A6,4),"",CHAR(10),"Módosítás utáni")</f>
        <v>2017
Módosítás utáni</v>
      </c>
    </row>
    <row r="5" spans="1:5" s="179" customFormat="1" ht="12" customHeight="1" thickBot="1">
      <c r="A5" s="175" t="s">
        <v>378</v>
      </c>
      <c r="B5" s="176" t="s">
        <v>379</v>
      </c>
      <c r="C5" s="176" t="s">
        <v>380</v>
      </c>
      <c r="D5" s="176" t="s">
        <v>382</v>
      </c>
      <c r="E5" s="339" t="s">
        <v>381</v>
      </c>
    </row>
    <row r="6" spans="1:5" s="180" customFormat="1" ht="12" customHeight="1" thickBot="1">
      <c r="A6" s="18" t="s">
        <v>7</v>
      </c>
      <c r="B6" s="19" t="s">
        <v>145</v>
      </c>
      <c r="C6" s="167">
        <f>+C7+C8+C9+C10+C11+C12</f>
        <v>244106852</v>
      </c>
      <c r="D6" s="167">
        <f>+D7+D8+D9+D10+D11+D12</f>
        <v>15828097</v>
      </c>
      <c r="E6" s="103">
        <f>+E7+E8+E9+E10+E11+E12</f>
        <v>284765119</v>
      </c>
    </row>
    <row r="7" spans="1:5" s="180" customFormat="1" ht="12" customHeight="1">
      <c r="A7" s="13" t="s">
        <v>63</v>
      </c>
      <c r="B7" s="181" t="s">
        <v>146</v>
      </c>
      <c r="C7" s="169">
        <v>87307433</v>
      </c>
      <c r="D7" s="169">
        <v>1000000</v>
      </c>
      <c r="E7" s="211">
        <v>88307433</v>
      </c>
    </row>
    <row r="8" spans="1:5" s="180" customFormat="1" ht="12" customHeight="1">
      <c r="A8" s="12" t="s">
        <v>64</v>
      </c>
      <c r="B8" s="182" t="s">
        <v>147</v>
      </c>
      <c r="C8" s="168">
        <v>83502900</v>
      </c>
      <c r="D8" s="168">
        <v>4685592</v>
      </c>
      <c r="E8" s="211">
        <v>88188492</v>
      </c>
    </row>
    <row r="9" spans="1:5" s="180" customFormat="1" ht="12" customHeight="1">
      <c r="A9" s="12" t="s">
        <v>65</v>
      </c>
      <c r="B9" s="182" t="s">
        <v>148</v>
      </c>
      <c r="C9" s="168">
        <v>69057999</v>
      </c>
      <c r="D9" s="168">
        <v>10033760</v>
      </c>
      <c r="E9" s="211">
        <v>79091759</v>
      </c>
    </row>
    <row r="10" spans="1:5" s="180" customFormat="1" ht="12" customHeight="1">
      <c r="A10" s="12" t="s">
        <v>66</v>
      </c>
      <c r="B10" s="182" t="s">
        <v>149</v>
      </c>
      <c r="C10" s="168">
        <v>4238520</v>
      </c>
      <c r="D10" s="168">
        <v>108745</v>
      </c>
      <c r="E10" s="211">
        <v>4347265</v>
      </c>
    </row>
    <row r="11" spans="1:5" s="180" customFormat="1" ht="12" customHeight="1">
      <c r="A11" s="12" t="s">
        <v>83</v>
      </c>
      <c r="B11" s="105" t="s">
        <v>323</v>
      </c>
      <c r="C11" s="168"/>
      <c r="D11" s="168">
        <v>0</v>
      </c>
      <c r="E11" s="211">
        <v>24830170</v>
      </c>
    </row>
    <row r="12" spans="1:5" s="180" customFormat="1" ht="12" customHeight="1" thickBot="1">
      <c r="A12" s="14" t="s">
        <v>67</v>
      </c>
      <c r="B12" s="106" t="s">
        <v>324</v>
      </c>
      <c r="C12" s="168"/>
      <c r="D12" s="168"/>
      <c r="E12" s="211">
        <f>C12+D12</f>
        <v>0</v>
      </c>
    </row>
    <row r="13" spans="1:5" s="180" customFormat="1" ht="12" customHeight="1" thickBot="1">
      <c r="A13" s="18" t="s">
        <v>8</v>
      </c>
      <c r="B13" s="104" t="s">
        <v>150</v>
      </c>
      <c r="C13" s="167">
        <f>+C14+C15+C16+C17+C18</f>
        <v>437665000</v>
      </c>
      <c r="D13" s="167">
        <f>+D14+D15+D16+D17+D18</f>
        <v>-87830021</v>
      </c>
      <c r="E13" s="103">
        <f>+E14+E15+E16+E17+E18</f>
        <v>349834979</v>
      </c>
    </row>
    <row r="14" spans="1:5" s="180" customFormat="1" ht="12" customHeight="1">
      <c r="A14" s="13" t="s">
        <v>69</v>
      </c>
      <c r="B14" s="181" t="s">
        <v>151</v>
      </c>
      <c r="C14" s="169"/>
      <c r="D14" s="169"/>
      <c r="E14" s="211">
        <f>C14+D14</f>
        <v>0</v>
      </c>
    </row>
    <row r="15" spans="1:5" s="180" customFormat="1" ht="12" customHeight="1">
      <c r="A15" s="12" t="s">
        <v>70</v>
      </c>
      <c r="B15" s="182" t="s">
        <v>152</v>
      </c>
      <c r="C15" s="168"/>
      <c r="D15" s="168"/>
      <c r="E15" s="211">
        <f>C15+D15</f>
        <v>0</v>
      </c>
    </row>
    <row r="16" spans="1:5" s="180" customFormat="1" ht="12" customHeight="1">
      <c r="A16" s="12" t="s">
        <v>71</v>
      </c>
      <c r="B16" s="182" t="s">
        <v>316</v>
      </c>
      <c r="C16" s="168"/>
      <c r="D16" s="168"/>
      <c r="E16" s="211">
        <f>C16+D16</f>
        <v>0</v>
      </c>
    </row>
    <row r="17" spans="1:5" s="180" customFormat="1" ht="12" customHeight="1">
      <c r="A17" s="12" t="s">
        <v>72</v>
      </c>
      <c r="B17" s="182" t="s">
        <v>317</v>
      </c>
      <c r="C17" s="168"/>
      <c r="D17" s="168"/>
      <c r="E17" s="211">
        <f>C17+D17</f>
        <v>0</v>
      </c>
    </row>
    <row r="18" spans="1:5" s="180" customFormat="1" ht="12" customHeight="1">
      <c r="A18" s="12" t="s">
        <v>73</v>
      </c>
      <c r="B18" s="182" t="s">
        <v>153</v>
      </c>
      <c r="C18" s="168">
        <v>437665000</v>
      </c>
      <c r="D18" s="168">
        <v>-87830021</v>
      </c>
      <c r="E18" s="211">
        <v>349834979</v>
      </c>
    </row>
    <row r="19" spans="1:5" s="180" customFormat="1" ht="12" customHeight="1" thickBot="1">
      <c r="A19" s="14" t="s">
        <v>79</v>
      </c>
      <c r="B19" s="106" t="s">
        <v>154</v>
      </c>
      <c r="C19" s="170"/>
      <c r="D19" s="170"/>
      <c r="E19" s="211">
        <f>C19+D19</f>
        <v>0</v>
      </c>
    </row>
    <row r="20" spans="1:5" s="180" customFormat="1" ht="12" customHeight="1" thickBot="1">
      <c r="A20" s="18" t="s">
        <v>9</v>
      </c>
      <c r="B20" s="19" t="s">
        <v>155</v>
      </c>
      <c r="C20" s="167">
        <f>+C21+C22+C23+C24+C25</f>
        <v>787393000</v>
      </c>
      <c r="D20" s="167">
        <f>+D21+D22+D23+D24+D25</f>
        <v>50000000</v>
      </c>
      <c r="E20" s="103">
        <f>+E21+E22+E23+E24+E25</f>
        <v>837393000</v>
      </c>
    </row>
    <row r="21" spans="1:5" s="180" customFormat="1" ht="12" customHeight="1">
      <c r="A21" s="13" t="s">
        <v>52</v>
      </c>
      <c r="B21" s="181" t="s">
        <v>156</v>
      </c>
      <c r="C21" s="169"/>
      <c r="D21" s="169">
        <v>50000000</v>
      </c>
      <c r="E21" s="211">
        <v>50000000</v>
      </c>
    </row>
    <row r="22" spans="1:5" s="180" customFormat="1" ht="12" customHeight="1">
      <c r="A22" s="12" t="s">
        <v>53</v>
      </c>
      <c r="B22" s="182" t="s">
        <v>157</v>
      </c>
      <c r="C22" s="168"/>
      <c r="D22" s="168"/>
      <c r="E22" s="211">
        <v>0</v>
      </c>
    </row>
    <row r="23" spans="1:5" s="180" customFormat="1" ht="12" customHeight="1">
      <c r="A23" s="12" t="s">
        <v>54</v>
      </c>
      <c r="B23" s="182" t="s">
        <v>318</v>
      </c>
      <c r="C23" s="168"/>
      <c r="D23" s="168"/>
      <c r="E23" s="211">
        <v>0</v>
      </c>
    </row>
    <row r="24" spans="1:5" s="180" customFormat="1" ht="12" customHeight="1">
      <c r="A24" s="12" t="s">
        <v>55</v>
      </c>
      <c r="B24" s="182" t="s">
        <v>319</v>
      </c>
      <c r="C24" s="168"/>
      <c r="D24" s="168"/>
      <c r="E24" s="211">
        <v>0</v>
      </c>
    </row>
    <row r="25" spans="1:5" s="180" customFormat="1" ht="12" customHeight="1">
      <c r="A25" s="12" t="s">
        <v>96</v>
      </c>
      <c r="B25" s="182" t="s">
        <v>158</v>
      </c>
      <c r="C25" s="168">
        <v>787393000</v>
      </c>
      <c r="D25" s="168"/>
      <c r="E25" s="211">
        <v>787393000</v>
      </c>
    </row>
    <row r="26" spans="1:5" s="180" customFormat="1" ht="12" customHeight="1" thickBot="1">
      <c r="A26" s="14" t="s">
        <v>97</v>
      </c>
      <c r="B26" s="183" t="s">
        <v>159</v>
      </c>
      <c r="C26" s="170"/>
      <c r="D26" s="170"/>
      <c r="E26" s="211">
        <f>C26+D26</f>
        <v>0</v>
      </c>
    </row>
    <row r="27" spans="1:5" s="180" customFormat="1" ht="12" customHeight="1" thickBot="1">
      <c r="A27" s="18" t="s">
        <v>98</v>
      </c>
      <c r="B27" s="19" t="s">
        <v>467</v>
      </c>
      <c r="C27" s="173">
        <f>+C28+C29+C30+C31+C32+C33+C34</f>
        <v>158900000</v>
      </c>
      <c r="D27" s="173">
        <f>+D28+D29+D30+D31+D32+D33+D34</f>
        <v>0</v>
      </c>
      <c r="E27" s="210">
        <f>+E28+E29+E30+E31+E32+E33+E34</f>
        <v>158900000</v>
      </c>
    </row>
    <row r="28" spans="1:5" s="180" customFormat="1" ht="12" customHeight="1">
      <c r="A28" s="13" t="s">
        <v>160</v>
      </c>
      <c r="B28" s="181" t="s">
        <v>460</v>
      </c>
      <c r="C28" s="212">
        <v>18000000</v>
      </c>
      <c r="D28" s="212"/>
      <c r="E28" s="211">
        <v>18000000</v>
      </c>
    </row>
    <row r="29" spans="1:5" s="180" customFormat="1" ht="12" customHeight="1">
      <c r="A29" s="12" t="s">
        <v>161</v>
      </c>
      <c r="B29" s="182" t="s">
        <v>461</v>
      </c>
      <c r="C29" s="168">
        <v>2000000</v>
      </c>
      <c r="D29" s="168"/>
      <c r="E29" s="211">
        <v>2000000</v>
      </c>
    </row>
    <row r="30" spans="1:5" s="180" customFormat="1" ht="12" customHeight="1">
      <c r="A30" s="12" t="s">
        <v>162</v>
      </c>
      <c r="B30" s="182" t="s">
        <v>462</v>
      </c>
      <c r="C30" s="168">
        <v>130000000</v>
      </c>
      <c r="D30" s="168"/>
      <c r="E30" s="211">
        <v>130000000</v>
      </c>
    </row>
    <row r="31" spans="1:5" s="180" customFormat="1" ht="12" customHeight="1">
      <c r="A31" s="12" t="s">
        <v>163</v>
      </c>
      <c r="B31" s="182" t="s">
        <v>463</v>
      </c>
      <c r="C31" s="168">
        <v>1600000</v>
      </c>
      <c r="D31" s="168"/>
      <c r="E31" s="211">
        <v>1600000</v>
      </c>
    </row>
    <row r="32" spans="1:5" s="180" customFormat="1" ht="12" customHeight="1">
      <c r="A32" s="12" t="s">
        <v>464</v>
      </c>
      <c r="B32" s="182" t="s">
        <v>164</v>
      </c>
      <c r="C32" s="168">
        <v>6300000</v>
      </c>
      <c r="D32" s="168"/>
      <c r="E32" s="211">
        <v>6300000</v>
      </c>
    </row>
    <row r="33" spans="1:5" s="180" customFormat="1" ht="12" customHeight="1">
      <c r="A33" s="12" t="s">
        <v>465</v>
      </c>
      <c r="B33" s="182" t="s">
        <v>165</v>
      </c>
      <c r="C33" s="168"/>
      <c r="D33" s="168"/>
      <c r="E33" s="211">
        <v>0</v>
      </c>
    </row>
    <row r="34" spans="1:5" s="180" customFormat="1" ht="12" customHeight="1" thickBot="1">
      <c r="A34" s="14" t="s">
        <v>466</v>
      </c>
      <c r="B34" s="183" t="s">
        <v>166</v>
      </c>
      <c r="C34" s="170">
        <v>1000000</v>
      </c>
      <c r="D34" s="170"/>
      <c r="E34" s="211">
        <v>1000000</v>
      </c>
    </row>
    <row r="35" spans="1:5" s="180" customFormat="1" ht="12" customHeight="1" thickBot="1">
      <c r="A35" s="18" t="s">
        <v>11</v>
      </c>
      <c r="B35" s="19" t="s">
        <v>325</v>
      </c>
      <c r="C35" s="167">
        <f>SUM(C36:C46)</f>
        <v>47422668</v>
      </c>
      <c r="D35" s="167">
        <f>SUM(D36:D46)</f>
        <v>14438020</v>
      </c>
      <c r="E35" s="103">
        <f>SUM(E36:E46)</f>
        <v>61790668</v>
      </c>
    </row>
    <row r="36" spans="1:5" s="180" customFormat="1" ht="12" customHeight="1">
      <c r="A36" s="13" t="s">
        <v>56</v>
      </c>
      <c r="B36" s="181" t="s">
        <v>169</v>
      </c>
      <c r="C36" s="169"/>
      <c r="D36" s="169">
        <v>3800000</v>
      </c>
      <c r="E36" s="211">
        <v>3800000</v>
      </c>
    </row>
    <row r="37" spans="1:5" s="180" customFormat="1" ht="12" customHeight="1">
      <c r="A37" s="12" t="s">
        <v>57</v>
      </c>
      <c r="B37" s="182" t="s">
        <v>170</v>
      </c>
      <c r="C37" s="168">
        <v>21500000</v>
      </c>
      <c r="D37" s="168">
        <v>4500000</v>
      </c>
      <c r="E37" s="211">
        <v>26000000</v>
      </c>
    </row>
    <row r="38" spans="1:5" s="180" customFormat="1" ht="12" customHeight="1">
      <c r="A38" s="12" t="s">
        <v>58</v>
      </c>
      <c r="B38" s="182" t="s">
        <v>171</v>
      </c>
      <c r="C38" s="168"/>
      <c r="D38" s="168">
        <v>210000</v>
      </c>
      <c r="E38" s="211">
        <v>210000</v>
      </c>
    </row>
    <row r="39" spans="1:5" s="180" customFormat="1" ht="12" customHeight="1">
      <c r="A39" s="12" t="s">
        <v>100</v>
      </c>
      <c r="B39" s="182" t="s">
        <v>172</v>
      </c>
      <c r="C39" s="168">
        <v>5522668</v>
      </c>
      <c r="D39" s="168"/>
      <c r="E39" s="211">
        <v>5522668</v>
      </c>
    </row>
    <row r="40" spans="1:5" s="180" customFormat="1" ht="12" customHeight="1">
      <c r="A40" s="12" t="s">
        <v>101</v>
      </c>
      <c r="B40" s="182" t="s">
        <v>173</v>
      </c>
      <c r="C40" s="168">
        <v>8150000</v>
      </c>
      <c r="D40" s="168">
        <v>1720000</v>
      </c>
      <c r="E40" s="211">
        <v>9870000</v>
      </c>
    </row>
    <row r="41" spans="1:5" s="180" customFormat="1" ht="12" customHeight="1">
      <c r="A41" s="12" t="s">
        <v>102</v>
      </c>
      <c r="B41" s="182" t="s">
        <v>174</v>
      </c>
      <c r="C41" s="168">
        <v>7670000</v>
      </c>
      <c r="D41" s="168">
        <v>3504000</v>
      </c>
      <c r="E41" s="211">
        <v>11174000</v>
      </c>
    </row>
    <row r="42" spans="1:5" s="180" customFormat="1" ht="12" customHeight="1">
      <c r="A42" s="12" t="s">
        <v>103</v>
      </c>
      <c r="B42" s="182" t="s">
        <v>175</v>
      </c>
      <c r="C42" s="168">
        <v>4500000</v>
      </c>
      <c r="D42" s="168"/>
      <c r="E42" s="211">
        <v>4500000</v>
      </c>
    </row>
    <row r="43" spans="1:5" s="180" customFormat="1" ht="12" customHeight="1">
      <c r="A43" s="12" t="s">
        <v>104</v>
      </c>
      <c r="B43" s="182" t="s">
        <v>176</v>
      </c>
      <c r="C43" s="168">
        <v>80</v>
      </c>
      <c r="D43" s="168">
        <v>20</v>
      </c>
      <c r="E43" s="211">
        <v>10000</v>
      </c>
    </row>
    <row r="44" spans="1:5" s="180" customFormat="1" ht="12" customHeight="1">
      <c r="A44" s="12" t="s">
        <v>167</v>
      </c>
      <c r="B44" s="182" t="s">
        <v>177</v>
      </c>
      <c r="C44" s="171"/>
      <c r="D44" s="171">
        <v>0</v>
      </c>
      <c r="E44" s="211">
        <v>0</v>
      </c>
    </row>
    <row r="45" spans="1:5" s="180" customFormat="1" ht="12" customHeight="1">
      <c r="A45" s="14" t="s">
        <v>168</v>
      </c>
      <c r="B45" s="183" t="s">
        <v>327</v>
      </c>
      <c r="C45" s="172"/>
      <c r="D45" s="172">
        <v>704000</v>
      </c>
      <c r="E45" s="211">
        <v>704000</v>
      </c>
    </row>
    <row r="46" spans="1:5" s="180" customFormat="1" ht="12" customHeight="1" thickBot="1">
      <c r="A46" s="14" t="s">
        <v>326</v>
      </c>
      <c r="B46" s="106" t="s">
        <v>178</v>
      </c>
      <c r="C46" s="172">
        <v>79920</v>
      </c>
      <c r="D46" s="172"/>
      <c r="E46" s="211"/>
    </row>
    <row r="47" spans="1:5" s="180" customFormat="1" ht="12" customHeight="1" thickBot="1">
      <c r="A47" s="18" t="s">
        <v>12</v>
      </c>
      <c r="B47" s="19" t="s">
        <v>179</v>
      </c>
      <c r="C47" s="167">
        <f>SUM(C48:C52)</f>
        <v>0</v>
      </c>
      <c r="D47" s="167">
        <f>SUM(D48:D52)</f>
        <v>16710500</v>
      </c>
      <c r="E47" s="103">
        <f>SUM(E48:E52)</f>
        <v>16710500</v>
      </c>
    </row>
    <row r="48" spans="1:5" s="180" customFormat="1" ht="12" customHeight="1">
      <c r="A48" s="13" t="s">
        <v>59</v>
      </c>
      <c r="B48" s="181" t="s">
        <v>183</v>
      </c>
      <c r="C48" s="223"/>
      <c r="D48" s="223"/>
      <c r="E48" s="308">
        <f>C48+D48</f>
        <v>0</v>
      </c>
    </row>
    <row r="49" spans="1:5" s="180" customFormat="1" ht="12" customHeight="1">
      <c r="A49" s="12" t="s">
        <v>60</v>
      </c>
      <c r="B49" s="182" t="s">
        <v>184</v>
      </c>
      <c r="C49" s="171"/>
      <c r="D49" s="171">
        <v>16710500</v>
      </c>
      <c r="E49" s="308">
        <v>16710500</v>
      </c>
    </row>
    <row r="50" spans="1:5" s="180" customFormat="1" ht="12" customHeight="1">
      <c r="A50" s="12" t="s">
        <v>180</v>
      </c>
      <c r="B50" s="182" t="s">
        <v>185</v>
      </c>
      <c r="C50" s="171"/>
      <c r="D50" s="171"/>
      <c r="E50" s="308">
        <f>C50+D50</f>
        <v>0</v>
      </c>
    </row>
    <row r="51" spans="1:5" s="180" customFormat="1" ht="12" customHeight="1">
      <c r="A51" s="12" t="s">
        <v>181</v>
      </c>
      <c r="B51" s="182" t="s">
        <v>186</v>
      </c>
      <c r="C51" s="171"/>
      <c r="D51" s="171"/>
      <c r="E51" s="308">
        <f>C51+D51</f>
        <v>0</v>
      </c>
    </row>
    <row r="52" spans="1:5" s="180" customFormat="1" ht="12" customHeight="1" thickBot="1">
      <c r="A52" s="14" t="s">
        <v>182</v>
      </c>
      <c r="B52" s="106" t="s">
        <v>187</v>
      </c>
      <c r="C52" s="172"/>
      <c r="D52" s="172"/>
      <c r="E52" s="308">
        <f>C52+D52</f>
        <v>0</v>
      </c>
    </row>
    <row r="53" spans="1:5" s="180" customFormat="1" ht="12" customHeight="1" thickBot="1">
      <c r="A53" s="18" t="s">
        <v>105</v>
      </c>
      <c r="B53" s="19" t="s">
        <v>188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189</v>
      </c>
      <c r="C54" s="169"/>
      <c r="D54" s="169"/>
      <c r="E54" s="211">
        <f>C54+D54</f>
        <v>0</v>
      </c>
    </row>
    <row r="55" spans="1:5" s="180" customFormat="1" ht="12" customHeight="1">
      <c r="A55" s="12" t="s">
        <v>62</v>
      </c>
      <c r="B55" s="182" t="s">
        <v>320</v>
      </c>
      <c r="C55" s="168"/>
      <c r="D55" s="168"/>
      <c r="E55" s="211">
        <f>C55+D55</f>
        <v>0</v>
      </c>
    </row>
    <row r="56" spans="1:5" s="180" customFormat="1" ht="12" customHeight="1">
      <c r="A56" s="12" t="s">
        <v>192</v>
      </c>
      <c r="B56" s="182" t="s">
        <v>190</v>
      </c>
      <c r="C56" s="168"/>
      <c r="D56" s="168"/>
      <c r="E56" s="211">
        <f>C56+D56</f>
        <v>0</v>
      </c>
    </row>
    <row r="57" spans="1:5" s="180" customFormat="1" ht="12" customHeight="1" thickBot="1">
      <c r="A57" s="14" t="s">
        <v>193</v>
      </c>
      <c r="B57" s="106" t="s">
        <v>191</v>
      </c>
      <c r="C57" s="170"/>
      <c r="D57" s="170"/>
      <c r="E57" s="211">
        <f>C57+D57</f>
        <v>0</v>
      </c>
    </row>
    <row r="58" spans="1:5" s="180" customFormat="1" ht="12" customHeight="1" thickBot="1">
      <c r="A58" s="18" t="s">
        <v>14</v>
      </c>
      <c r="B58" s="104" t="s">
        <v>194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196</v>
      </c>
      <c r="C59" s="171"/>
      <c r="D59" s="171"/>
      <c r="E59" s="306">
        <f>C59+D59</f>
        <v>0</v>
      </c>
    </row>
    <row r="60" spans="1:5" s="180" customFormat="1" ht="12" customHeight="1">
      <c r="A60" s="12" t="s">
        <v>107</v>
      </c>
      <c r="B60" s="182" t="s">
        <v>321</v>
      </c>
      <c r="C60" s="171"/>
      <c r="D60" s="171"/>
      <c r="E60" s="306">
        <f>C60+D60</f>
        <v>0</v>
      </c>
    </row>
    <row r="61" spans="1:5" s="180" customFormat="1" ht="12" customHeight="1">
      <c r="A61" s="12" t="s">
        <v>128</v>
      </c>
      <c r="B61" s="182" t="s">
        <v>197</v>
      </c>
      <c r="C61" s="171"/>
      <c r="D61" s="171"/>
      <c r="E61" s="306">
        <f>C61+D61</f>
        <v>0</v>
      </c>
    </row>
    <row r="62" spans="1:5" s="180" customFormat="1" ht="12" customHeight="1" thickBot="1">
      <c r="A62" s="14" t="s">
        <v>195</v>
      </c>
      <c r="B62" s="106" t="s">
        <v>198</v>
      </c>
      <c r="C62" s="171"/>
      <c r="D62" s="171"/>
      <c r="E62" s="306">
        <f>C62+D62</f>
        <v>0</v>
      </c>
    </row>
    <row r="63" spans="1:5" s="180" customFormat="1" ht="12" customHeight="1" thickBot="1">
      <c r="A63" s="237" t="s">
        <v>367</v>
      </c>
      <c r="B63" s="19" t="s">
        <v>199</v>
      </c>
      <c r="C63" s="173">
        <f>+C6+C13+C20+C27+C35+C47+C53+C58</f>
        <v>1675487520</v>
      </c>
      <c r="D63" s="173">
        <v>33906746</v>
      </c>
      <c r="E63" s="210">
        <f>+E6+E13+E20+E27+E35+E47+E53+E58</f>
        <v>1709394266</v>
      </c>
    </row>
    <row r="64" spans="1:5" s="180" customFormat="1" ht="12" customHeight="1" thickBot="1">
      <c r="A64" s="224" t="s">
        <v>200</v>
      </c>
      <c r="B64" s="104" t="s">
        <v>201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232</v>
      </c>
      <c r="B65" s="181" t="s">
        <v>202</v>
      </c>
      <c r="C65" s="171"/>
      <c r="D65" s="171"/>
      <c r="E65" s="306">
        <f aca="true" t="shared" si="0" ref="E65:E86">C65+D65</f>
        <v>0</v>
      </c>
    </row>
    <row r="66" spans="1:5" s="180" customFormat="1" ht="12" customHeight="1">
      <c r="A66" s="12" t="s">
        <v>241</v>
      </c>
      <c r="B66" s="182" t="s">
        <v>203</v>
      </c>
      <c r="C66" s="171"/>
      <c r="D66" s="171"/>
      <c r="E66" s="306">
        <f t="shared" si="0"/>
        <v>0</v>
      </c>
    </row>
    <row r="67" spans="1:5" s="180" customFormat="1" ht="12" customHeight="1" thickBot="1">
      <c r="A67" s="14" t="s">
        <v>242</v>
      </c>
      <c r="B67" s="233" t="s">
        <v>352</v>
      </c>
      <c r="C67" s="171"/>
      <c r="D67" s="171"/>
      <c r="E67" s="306">
        <f t="shared" si="0"/>
        <v>0</v>
      </c>
    </row>
    <row r="68" spans="1:5" s="180" customFormat="1" ht="12" customHeight="1" thickBot="1">
      <c r="A68" s="224" t="s">
        <v>205</v>
      </c>
      <c r="B68" s="104" t="s">
        <v>206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207</v>
      </c>
      <c r="C69" s="171"/>
      <c r="D69" s="171"/>
      <c r="E69" s="306">
        <f t="shared" si="0"/>
        <v>0</v>
      </c>
    </row>
    <row r="70" spans="1:5" s="180" customFormat="1" ht="12" customHeight="1">
      <c r="A70" s="12" t="s">
        <v>85</v>
      </c>
      <c r="B70" s="182" t="s">
        <v>208</v>
      </c>
      <c r="C70" s="171"/>
      <c r="D70" s="171"/>
      <c r="E70" s="306">
        <f t="shared" si="0"/>
        <v>0</v>
      </c>
    </row>
    <row r="71" spans="1:5" s="180" customFormat="1" ht="12" customHeight="1">
      <c r="A71" s="12" t="s">
        <v>233</v>
      </c>
      <c r="B71" s="182" t="s">
        <v>209</v>
      </c>
      <c r="C71" s="171"/>
      <c r="D71" s="171"/>
      <c r="E71" s="306">
        <f t="shared" si="0"/>
        <v>0</v>
      </c>
    </row>
    <row r="72" spans="1:5" s="180" customFormat="1" ht="12" customHeight="1" thickBot="1">
      <c r="A72" s="14" t="s">
        <v>234</v>
      </c>
      <c r="B72" s="106" t="s">
        <v>210</v>
      </c>
      <c r="C72" s="171"/>
      <c r="D72" s="171"/>
      <c r="E72" s="306">
        <f t="shared" si="0"/>
        <v>0</v>
      </c>
    </row>
    <row r="73" spans="1:5" s="180" customFormat="1" ht="12" customHeight="1" thickBot="1">
      <c r="A73" s="224" t="s">
        <v>211</v>
      </c>
      <c r="B73" s="104" t="s">
        <v>212</v>
      </c>
      <c r="C73" s="167">
        <f>SUM(C74:C75)</f>
        <v>0</v>
      </c>
      <c r="D73" s="167">
        <f>SUM(D74:D75)</f>
        <v>12256133</v>
      </c>
      <c r="E73" s="103">
        <f>SUM(E74:E75)</f>
        <v>12256133</v>
      </c>
    </row>
    <row r="74" spans="1:5" s="180" customFormat="1" ht="12" customHeight="1">
      <c r="A74" s="13" t="s">
        <v>235</v>
      </c>
      <c r="B74" s="181" t="s">
        <v>213</v>
      </c>
      <c r="C74" s="171"/>
      <c r="D74" s="171">
        <v>12256133</v>
      </c>
      <c r="E74" s="306">
        <f t="shared" si="0"/>
        <v>12256133</v>
      </c>
    </row>
    <row r="75" spans="1:5" s="180" customFormat="1" ht="12" customHeight="1" thickBot="1">
      <c r="A75" s="14" t="s">
        <v>236</v>
      </c>
      <c r="B75" s="106" t="s">
        <v>214</v>
      </c>
      <c r="C75" s="171"/>
      <c r="D75" s="171"/>
      <c r="E75" s="306">
        <f t="shared" si="0"/>
        <v>0</v>
      </c>
    </row>
    <row r="76" spans="1:5" s="180" customFormat="1" ht="12" customHeight="1" thickBot="1">
      <c r="A76" s="224" t="s">
        <v>215</v>
      </c>
      <c r="B76" s="104" t="s">
        <v>216</v>
      </c>
      <c r="C76" s="167">
        <f>SUM(C77:C79)</f>
        <v>0</v>
      </c>
      <c r="D76" s="167">
        <f>SUM(D77:D79)</f>
        <v>11258754</v>
      </c>
      <c r="E76" s="103">
        <f>SUM(E77:E79)</f>
        <v>11258754</v>
      </c>
    </row>
    <row r="77" spans="1:5" s="180" customFormat="1" ht="12" customHeight="1">
      <c r="A77" s="13" t="s">
        <v>237</v>
      </c>
      <c r="B77" s="181" t="s">
        <v>217</v>
      </c>
      <c r="C77" s="171"/>
      <c r="D77" s="171">
        <v>11258754</v>
      </c>
      <c r="E77" s="306">
        <v>11258754</v>
      </c>
    </row>
    <row r="78" spans="1:5" s="180" customFormat="1" ht="12" customHeight="1">
      <c r="A78" s="12" t="s">
        <v>238</v>
      </c>
      <c r="B78" s="182" t="s">
        <v>218</v>
      </c>
      <c r="C78" s="171"/>
      <c r="D78" s="171"/>
      <c r="E78" s="306">
        <f t="shared" si="0"/>
        <v>0</v>
      </c>
    </row>
    <row r="79" spans="1:5" s="180" customFormat="1" ht="12" customHeight="1" thickBot="1">
      <c r="A79" s="14" t="s">
        <v>239</v>
      </c>
      <c r="B79" s="106" t="s">
        <v>219</v>
      </c>
      <c r="C79" s="171"/>
      <c r="D79" s="171"/>
      <c r="E79" s="306">
        <f t="shared" si="0"/>
        <v>0</v>
      </c>
    </row>
    <row r="80" spans="1:5" s="180" customFormat="1" ht="12" customHeight="1" thickBot="1">
      <c r="A80" s="224" t="s">
        <v>220</v>
      </c>
      <c r="B80" s="104" t="s">
        <v>240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221</v>
      </c>
      <c r="B81" s="181" t="s">
        <v>222</v>
      </c>
      <c r="C81" s="171"/>
      <c r="D81" s="171"/>
      <c r="E81" s="306">
        <f t="shared" si="0"/>
        <v>0</v>
      </c>
    </row>
    <row r="82" spans="1:5" s="180" customFormat="1" ht="12" customHeight="1">
      <c r="A82" s="186" t="s">
        <v>223</v>
      </c>
      <c r="B82" s="182" t="s">
        <v>224</v>
      </c>
      <c r="C82" s="171"/>
      <c r="D82" s="171"/>
      <c r="E82" s="306">
        <f t="shared" si="0"/>
        <v>0</v>
      </c>
    </row>
    <row r="83" spans="1:5" s="180" customFormat="1" ht="12" customHeight="1">
      <c r="A83" s="186" t="s">
        <v>225</v>
      </c>
      <c r="B83" s="182" t="s">
        <v>226</v>
      </c>
      <c r="C83" s="171"/>
      <c r="D83" s="171"/>
      <c r="E83" s="306">
        <f t="shared" si="0"/>
        <v>0</v>
      </c>
    </row>
    <row r="84" spans="1:5" s="180" customFormat="1" ht="12" customHeight="1" thickBot="1">
      <c r="A84" s="187" t="s">
        <v>227</v>
      </c>
      <c r="B84" s="106" t="s">
        <v>228</v>
      </c>
      <c r="C84" s="171"/>
      <c r="D84" s="171"/>
      <c r="E84" s="306">
        <f t="shared" si="0"/>
        <v>0</v>
      </c>
    </row>
    <row r="85" spans="1:5" s="180" customFormat="1" ht="12" customHeight="1" thickBot="1">
      <c r="A85" s="224" t="s">
        <v>229</v>
      </c>
      <c r="B85" s="104" t="s">
        <v>366</v>
      </c>
      <c r="C85" s="226"/>
      <c r="D85" s="226"/>
      <c r="E85" s="103">
        <f t="shared" si="0"/>
        <v>0</v>
      </c>
    </row>
    <row r="86" spans="1:5" s="180" customFormat="1" ht="13.5" customHeight="1" thickBot="1">
      <c r="A86" s="224" t="s">
        <v>231</v>
      </c>
      <c r="B86" s="104" t="s">
        <v>230</v>
      </c>
      <c r="C86" s="226"/>
      <c r="D86" s="226"/>
      <c r="E86" s="103">
        <f t="shared" si="0"/>
        <v>0</v>
      </c>
    </row>
    <row r="87" spans="1:5" s="180" customFormat="1" ht="15.75" customHeight="1" thickBot="1">
      <c r="A87" s="224" t="s">
        <v>243</v>
      </c>
      <c r="B87" s="188" t="s">
        <v>369</v>
      </c>
      <c r="C87" s="173">
        <f>+C64+C68+C73+C76+C80+C86+C85</f>
        <v>0</v>
      </c>
      <c r="D87" s="173">
        <f>+D64+D68+D73+D76+D80+D86+D85</f>
        <v>23514887</v>
      </c>
      <c r="E87" s="210">
        <f>+E64+E68+E73+E76+E80+E86+E85</f>
        <v>23514887</v>
      </c>
    </row>
    <row r="88" spans="1:5" s="180" customFormat="1" ht="25.5" customHeight="1" thickBot="1">
      <c r="A88" s="225" t="s">
        <v>368</v>
      </c>
      <c r="B88" s="189" t="s">
        <v>370</v>
      </c>
      <c r="C88" s="173">
        <f>+C63+C87</f>
        <v>1675487520</v>
      </c>
      <c r="D88" s="173">
        <f>+D63+D87</f>
        <v>57421633</v>
      </c>
      <c r="E88" s="210">
        <f>+E63+E87</f>
        <v>1732909153</v>
      </c>
    </row>
    <row r="89" spans="1:3" s="180" customFormat="1" ht="83.25" customHeight="1">
      <c r="A89" s="3"/>
      <c r="B89" s="4"/>
      <c r="C89" s="108"/>
    </row>
    <row r="90" spans="1:5" ht="16.5" customHeight="1">
      <c r="A90" s="359" t="s">
        <v>35</v>
      </c>
      <c r="B90" s="359"/>
      <c r="C90" s="359"/>
      <c r="D90" s="359"/>
      <c r="E90" s="359"/>
    </row>
    <row r="91" spans="1:5" s="190" customFormat="1" ht="16.5" customHeight="1" thickBot="1">
      <c r="A91" s="360" t="s">
        <v>87</v>
      </c>
      <c r="B91" s="360"/>
      <c r="C91" s="65"/>
      <c r="E91" s="65" t="str">
        <f>E2</f>
        <v>Forintban!</v>
      </c>
    </row>
    <row r="92" spans="1:5" ht="15.75">
      <c r="A92" s="351" t="s">
        <v>51</v>
      </c>
      <c r="B92" s="353" t="s">
        <v>413</v>
      </c>
      <c r="C92" s="355" t="str">
        <f>+CONCATENATE(LEFT(ÖSSZEFÜGGÉSEK!A6,4),". évi")</f>
        <v>2017. évi</v>
      </c>
      <c r="D92" s="356"/>
      <c r="E92" s="357"/>
    </row>
    <row r="93" spans="1:5" ht="24.75" thickBot="1">
      <c r="A93" s="352"/>
      <c r="B93" s="354"/>
      <c r="C93" s="253" t="s">
        <v>412</v>
      </c>
      <c r="D93" s="251" t="s">
        <v>505</v>
      </c>
      <c r="E93" s="252" t="str">
        <f>+CONCATENATE(LEFT(ÖSSZEFÜGGÉSEK!A6,4),"2",CHAR(10),"Módosítás utáni")</f>
        <v>20172
Módosítás utáni</v>
      </c>
    </row>
    <row r="94" spans="1:5" s="179" customFormat="1" ht="12" customHeight="1" thickBot="1">
      <c r="A94" s="25" t="s">
        <v>378</v>
      </c>
      <c r="B94" s="26" t="s">
        <v>379</v>
      </c>
      <c r="C94" s="26" t="s">
        <v>380</v>
      </c>
      <c r="D94" s="26" t="s">
        <v>382</v>
      </c>
      <c r="E94" s="324" t="s">
        <v>381</v>
      </c>
    </row>
    <row r="95" spans="1:5" ht="12" customHeight="1" thickBot="1">
      <c r="A95" s="20" t="s">
        <v>7</v>
      </c>
      <c r="B95" s="24" t="s">
        <v>328</v>
      </c>
      <c r="C95" s="166">
        <f>C96+C97+C98+C99+C100+C113</f>
        <v>871853000</v>
      </c>
      <c r="D95" s="166">
        <f>D96+D97+D98+D99+D100+D113</f>
        <v>75391189</v>
      </c>
      <c r="E95" s="240">
        <f>E96+E97+E98+E99+E100+E113</f>
        <v>943244189</v>
      </c>
    </row>
    <row r="96" spans="1:5" ht="12" customHeight="1">
      <c r="A96" s="15" t="s">
        <v>63</v>
      </c>
      <c r="B96" s="8" t="s">
        <v>36</v>
      </c>
      <c r="C96" s="244">
        <v>557456000</v>
      </c>
      <c r="D96" s="244">
        <v>-57997954</v>
      </c>
      <c r="E96" s="309">
        <v>499458046</v>
      </c>
    </row>
    <row r="97" spans="1:5" ht="12" customHeight="1">
      <c r="A97" s="12" t="s">
        <v>64</v>
      </c>
      <c r="B97" s="6" t="s">
        <v>108</v>
      </c>
      <c r="C97" s="168">
        <v>90649000</v>
      </c>
      <c r="D97" s="168">
        <v>-2112967</v>
      </c>
      <c r="E97" s="304">
        <v>88536033</v>
      </c>
    </row>
    <row r="98" spans="1:5" ht="12" customHeight="1">
      <c r="A98" s="12" t="s">
        <v>65</v>
      </c>
      <c r="B98" s="6" t="s">
        <v>82</v>
      </c>
      <c r="C98" s="170">
        <v>219748000</v>
      </c>
      <c r="D98" s="170">
        <v>135502110</v>
      </c>
      <c r="E98" s="305">
        <v>355250110</v>
      </c>
    </row>
    <row r="99" spans="1:5" ht="12" customHeight="1">
      <c r="A99" s="12" t="s">
        <v>66</v>
      </c>
      <c r="B99" s="9" t="s">
        <v>109</v>
      </c>
      <c r="C99" s="170"/>
      <c r="D99" s="170"/>
      <c r="E99" s="305"/>
    </row>
    <row r="100" spans="1:5" ht="12" customHeight="1">
      <c r="A100" s="12" t="s">
        <v>74</v>
      </c>
      <c r="B100" s="17" t="s">
        <v>110</v>
      </c>
      <c r="C100" s="170"/>
      <c r="D100" s="170"/>
      <c r="E100" s="305"/>
    </row>
    <row r="101" spans="1:5" ht="12" customHeight="1">
      <c r="A101" s="12" t="s">
        <v>67</v>
      </c>
      <c r="B101" s="6" t="s">
        <v>333</v>
      </c>
      <c r="C101" s="170"/>
      <c r="D101" s="170"/>
      <c r="E101" s="305"/>
    </row>
    <row r="102" spans="1:5" ht="12" customHeight="1">
      <c r="A102" s="12" t="s">
        <v>68</v>
      </c>
      <c r="B102" s="69" t="s">
        <v>332</v>
      </c>
      <c r="C102" s="170"/>
      <c r="D102" s="170"/>
      <c r="E102" s="305"/>
    </row>
    <row r="103" spans="1:5" ht="12" customHeight="1">
      <c r="A103" s="12" t="s">
        <v>75</v>
      </c>
      <c r="B103" s="69" t="s">
        <v>331</v>
      </c>
      <c r="C103" s="170"/>
      <c r="D103" s="170"/>
      <c r="E103" s="305"/>
    </row>
    <row r="104" spans="1:5" ht="12" customHeight="1">
      <c r="A104" s="12" t="s">
        <v>76</v>
      </c>
      <c r="B104" s="67" t="s">
        <v>246</v>
      </c>
      <c r="C104" s="170"/>
      <c r="D104" s="170"/>
      <c r="E104" s="305"/>
    </row>
    <row r="105" spans="1:5" ht="12" customHeight="1">
      <c r="A105" s="12" t="s">
        <v>77</v>
      </c>
      <c r="B105" s="68" t="s">
        <v>247</v>
      </c>
      <c r="C105" s="170"/>
      <c r="D105" s="170"/>
      <c r="E105" s="305"/>
    </row>
    <row r="106" spans="1:5" ht="12" customHeight="1">
      <c r="A106" s="12" t="s">
        <v>78</v>
      </c>
      <c r="B106" s="68" t="s">
        <v>248</v>
      </c>
      <c r="C106" s="170"/>
      <c r="D106" s="170"/>
      <c r="E106" s="305"/>
    </row>
    <row r="107" spans="1:5" ht="12" customHeight="1">
      <c r="A107" s="12" t="s">
        <v>80</v>
      </c>
      <c r="B107" s="67" t="s">
        <v>249</v>
      </c>
      <c r="C107" s="170"/>
      <c r="D107" s="170"/>
      <c r="E107" s="305"/>
    </row>
    <row r="108" spans="1:5" ht="12" customHeight="1">
      <c r="A108" s="12" t="s">
        <v>111</v>
      </c>
      <c r="B108" s="67" t="s">
        <v>250</v>
      </c>
      <c r="C108" s="170"/>
      <c r="D108" s="170"/>
      <c r="E108" s="305"/>
    </row>
    <row r="109" spans="1:5" ht="12" customHeight="1">
      <c r="A109" s="12" t="s">
        <v>244</v>
      </c>
      <c r="B109" s="68" t="s">
        <v>251</v>
      </c>
      <c r="C109" s="170"/>
      <c r="D109" s="170"/>
      <c r="E109" s="305"/>
    </row>
    <row r="110" spans="1:5" ht="12" customHeight="1">
      <c r="A110" s="11" t="s">
        <v>245</v>
      </c>
      <c r="B110" s="69" t="s">
        <v>252</v>
      </c>
      <c r="C110" s="170"/>
      <c r="D110" s="170"/>
      <c r="E110" s="305"/>
    </row>
    <row r="111" spans="1:5" ht="12" customHeight="1">
      <c r="A111" s="12" t="s">
        <v>329</v>
      </c>
      <c r="B111" s="69" t="s">
        <v>253</v>
      </c>
      <c r="C111" s="170"/>
      <c r="D111" s="170"/>
      <c r="E111" s="305"/>
    </row>
    <row r="112" spans="1:5" ht="12" customHeight="1">
      <c r="A112" s="14" t="s">
        <v>330</v>
      </c>
      <c r="B112" s="69" t="s">
        <v>254</v>
      </c>
      <c r="C112" s="170"/>
      <c r="D112" s="170"/>
      <c r="E112" s="305"/>
    </row>
    <row r="113" spans="1:5" ht="12" customHeight="1">
      <c r="A113" s="12" t="s">
        <v>334</v>
      </c>
      <c r="B113" s="9" t="s">
        <v>37</v>
      </c>
      <c r="C113" s="168">
        <v>4000000</v>
      </c>
      <c r="D113" s="168"/>
      <c r="E113" s="304"/>
    </row>
    <row r="114" spans="1:5" ht="12" customHeight="1">
      <c r="A114" s="12" t="s">
        <v>335</v>
      </c>
      <c r="B114" s="6" t="s">
        <v>337</v>
      </c>
      <c r="C114" s="168">
        <v>3000000</v>
      </c>
      <c r="D114" s="168"/>
      <c r="E114" s="304"/>
    </row>
    <row r="115" spans="1:5" ht="12" customHeight="1" thickBot="1">
      <c r="A115" s="16" t="s">
        <v>336</v>
      </c>
      <c r="B115" s="236" t="s">
        <v>338</v>
      </c>
      <c r="C115" s="245">
        <v>1000000</v>
      </c>
      <c r="D115" s="245"/>
      <c r="E115" s="310"/>
    </row>
    <row r="116" spans="1:5" ht="12" customHeight="1" thickBot="1">
      <c r="A116" s="234" t="s">
        <v>8</v>
      </c>
      <c r="B116" s="235" t="s">
        <v>255</v>
      </c>
      <c r="C116" s="246">
        <f>+C117+C119+C121</f>
        <v>787634000</v>
      </c>
      <c r="D116" s="167">
        <f>+D117+D119+D121</f>
        <v>-70003266</v>
      </c>
      <c r="E116" s="241">
        <f>+E117+E119+E121</f>
        <v>717630734</v>
      </c>
    </row>
    <row r="117" spans="1:5" ht="12" customHeight="1">
      <c r="A117" s="13" t="s">
        <v>69</v>
      </c>
      <c r="B117" s="6" t="s">
        <v>127</v>
      </c>
      <c r="C117" s="169">
        <v>598979000</v>
      </c>
      <c r="D117" s="256">
        <v>-77003266</v>
      </c>
      <c r="E117" s="211">
        <v>521975734</v>
      </c>
    </row>
    <row r="118" spans="1:5" ht="12" customHeight="1">
      <c r="A118" s="13" t="s">
        <v>70</v>
      </c>
      <c r="B118" s="10" t="s">
        <v>259</v>
      </c>
      <c r="C118" s="169"/>
      <c r="D118" s="256">
        <v>0</v>
      </c>
      <c r="E118" s="211">
        <v>0</v>
      </c>
    </row>
    <row r="119" spans="1:5" ht="12" customHeight="1">
      <c r="A119" s="13" t="s">
        <v>71</v>
      </c>
      <c r="B119" s="10" t="s">
        <v>112</v>
      </c>
      <c r="C119" s="168">
        <v>188055000</v>
      </c>
      <c r="D119" s="257">
        <v>5000000</v>
      </c>
      <c r="E119" s="304">
        <v>193055000</v>
      </c>
    </row>
    <row r="120" spans="1:5" ht="12" customHeight="1">
      <c r="A120" s="13" t="s">
        <v>72</v>
      </c>
      <c r="B120" s="10" t="s">
        <v>260</v>
      </c>
      <c r="C120" s="168"/>
      <c r="D120" s="257">
        <v>0</v>
      </c>
      <c r="E120" s="304">
        <v>0</v>
      </c>
    </row>
    <row r="121" spans="1:5" ht="12" customHeight="1">
      <c r="A121" s="13" t="s">
        <v>73</v>
      </c>
      <c r="B121" s="106" t="s">
        <v>129</v>
      </c>
      <c r="C121" s="168">
        <v>600000</v>
      </c>
      <c r="D121" s="257">
        <v>2000000</v>
      </c>
      <c r="E121" s="304">
        <v>2600000</v>
      </c>
    </row>
    <row r="122" spans="1:5" ht="12" customHeight="1">
      <c r="A122" s="13" t="s">
        <v>79</v>
      </c>
      <c r="B122" s="105" t="s">
        <v>322</v>
      </c>
      <c r="C122" s="168"/>
      <c r="D122" s="257">
        <v>0</v>
      </c>
      <c r="E122" s="304">
        <v>0</v>
      </c>
    </row>
    <row r="123" spans="1:5" ht="12" customHeight="1">
      <c r="A123" s="13" t="s">
        <v>81</v>
      </c>
      <c r="B123" s="177" t="s">
        <v>265</v>
      </c>
      <c r="C123" s="168"/>
      <c r="D123" s="257">
        <v>0</v>
      </c>
      <c r="E123" s="304">
        <v>0</v>
      </c>
    </row>
    <row r="124" spans="1:5" ht="22.5">
      <c r="A124" s="13" t="s">
        <v>113</v>
      </c>
      <c r="B124" s="68" t="s">
        <v>248</v>
      </c>
      <c r="C124" s="168"/>
      <c r="D124" s="257">
        <v>0</v>
      </c>
      <c r="E124" s="304">
        <v>0</v>
      </c>
    </row>
    <row r="125" spans="1:5" ht="12" customHeight="1">
      <c r="A125" s="13" t="s">
        <v>114</v>
      </c>
      <c r="B125" s="68" t="s">
        <v>264</v>
      </c>
      <c r="C125" s="168"/>
      <c r="D125" s="257">
        <v>0</v>
      </c>
      <c r="E125" s="304">
        <v>0</v>
      </c>
    </row>
    <row r="126" spans="1:5" ht="12" customHeight="1">
      <c r="A126" s="13" t="s">
        <v>115</v>
      </c>
      <c r="B126" s="68" t="s">
        <v>263</v>
      </c>
      <c r="C126" s="168"/>
      <c r="D126" s="257">
        <v>0</v>
      </c>
      <c r="E126" s="304">
        <v>0</v>
      </c>
    </row>
    <row r="127" spans="1:5" ht="12" customHeight="1">
      <c r="A127" s="13" t="s">
        <v>256</v>
      </c>
      <c r="B127" s="68" t="s">
        <v>251</v>
      </c>
      <c r="C127" s="168"/>
      <c r="D127" s="257">
        <v>0</v>
      </c>
      <c r="E127" s="304">
        <v>0</v>
      </c>
    </row>
    <row r="128" spans="1:5" ht="12" customHeight="1">
      <c r="A128" s="13" t="s">
        <v>257</v>
      </c>
      <c r="B128" s="68" t="s">
        <v>262</v>
      </c>
      <c r="C128" s="168"/>
      <c r="D128" s="257">
        <v>0</v>
      </c>
      <c r="E128" s="304">
        <v>0</v>
      </c>
    </row>
    <row r="129" spans="1:5" ht="23.25" thickBot="1">
      <c r="A129" s="11" t="s">
        <v>258</v>
      </c>
      <c r="B129" s="68" t="s">
        <v>261</v>
      </c>
      <c r="C129" s="170">
        <v>600000</v>
      </c>
      <c r="D129" s="258">
        <v>2000000</v>
      </c>
      <c r="E129" s="305">
        <v>2600000</v>
      </c>
    </row>
    <row r="130" spans="1:5" ht="12" customHeight="1" thickBot="1">
      <c r="A130" s="18" t="s">
        <v>9</v>
      </c>
      <c r="B130" s="61" t="s">
        <v>339</v>
      </c>
      <c r="C130" s="167">
        <f>+C95+C116</f>
        <v>1659487000</v>
      </c>
      <c r="D130" s="255">
        <f>+D95+D116</f>
        <v>5387923</v>
      </c>
      <c r="E130" s="103">
        <f>+E95+E116</f>
        <v>1660874923</v>
      </c>
    </row>
    <row r="131" spans="1:5" ht="12" customHeight="1" thickBot="1">
      <c r="A131" s="18" t="s">
        <v>10</v>
      </c>
      <c r="B131" s="61" t="s">
        <v>414</v>
      </c>
      <c r="C131" s="167">
        <f>+C132+C133+C134</f>
        <v>0</v>
      </c>
      <c r="D131" s="255">
        <f>+D132+D133+D134</f>
        <v>10137457</v>
      </c>
      <c r="E131" s="103">
        <f>+E132+E133+E134</f>
        <v>10137457</v>
      </c>
    </row>
    <row r="132" spans="1:5" ht="12" customHeight="1">
      <c r="A132" s="13" t="s">
        <v>160</v>
      </c>
      <c r="B132" s="10" t="s">
        <v>347</v>
      </c>
      <c r="C132" s="168"/>
      <c r="D132" s="257"/>
      <c r="E132" s="304">
        <f aca="true" t="shared" si="1" ref="E132:E154">C132+D132</f>
        <v>0</v>
      </c>
    </row>
    <row r="133" spans="1:5" ht="12" customHeight="1">
      <c r="A133" s="13" t="s">
        <v>161</v>
      </c>
      <c r="B133" s="10" t="s">
        <v>348</v>
      </c>
      <c r="C133" s="168"/>
      <c r="D133" s="257"/>
      <c r="E133" s="304">
        <f t="shared" si="1"/>
        <v>0</v>
      </c>
    </row>
    <row r="134" spans="1:5" ht="12" customHeight="1" thickBot="1">
      <c r="A134" s="11" t="s">
        <v>162</v>
      </c>
      <c r="B134" s="10" t="s">
        <v>349</v>
      </c>
      <c r="C134" s="168"/>
      <c r="D134" s="257">
        <v>10137457</v>
      </c>
      <c r="E134" s="304">
        <v>10137457</v>
      </c>
    </row>
    <row r="135" spans="1:5" ht="12" customHeight="1" thickBot="1">
      <c r="A135" s="18" t="s">
        <v>11</v>
      </c>
      <c r="B135" s="61" t="s">
        <v>341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350</v>
      </c>
      <c r="C136" s="168"/>
      <c r="D136" s="257"/>
      <c r="E136" s="304">
        <f t="shared" si="1"/>
        <v>0</v>
      </c>
    </row>
    <row r="137" spans="1:5" ht="12" customHeight="1">
      <c r="A137" s="13" t="s">
        <v>57</v>
      </c>
      <c r="B137" s="7" t="s">
        <v>342</v>
      </c>
      <c r="C137" s="168"/>
      <c r="D137" s="257"/>
      <c r="E137" s="304">
        <f t="shared" si="1"/>
        <v>0</v>
      </c>
    </row>
    <row r="138" spans="1:5" ht="12" customHeight="1">
      <c r="A138" s="13" t="s">
        <v>58</v>
      </c>
      <c r="B138" s="7" t="s">
        <v>343</v>
      </c>
      <c r="C138" s="168"/>
      <c r="D138" s="257"/>
      <c r="E138" s="304">
        <f t="shared" si="1"/>
        <v>0</v>
      </c>
    </row>
    <row r="139" spans="1:5" ht="12" customHeight="1">
      <c r="A139" s="13" t="s">
        <v>100</v>
      </c>
      <c r="B139" s="7" t="s">
        <v>344</v>
      </c>
      <c r="C139" s="168"/>
      <c r="D139" s="257"/>
      <c r="E139" s="304">
        <f t="shared" si="1"/>
        <v>0</v>
      </c>
    </row>
    <row r="140" spans="1:5" ht="12" customHeight="1">
      <c r="A140" s="13" t="s">
        <v>101</v>
      </c>
      <c r="B140" s="7" t="s">
        <v>345</v>
      </c>
      <c r="C140" s="168"/>
      <c r="D140" s="257"/>
      <c r="E140" s="304">
        <f t="shared" si="1"/>
        <v>0</v>
      </c>
    </row>
    <row r="141" spans="1:5" ht="12" customHeight="1" thickBot="1">
      <c r="A141" s="11" t="s">
        <v>102</v>
      </c>
      <c r="B141" s="7" t="s">
        <v>346</v>
      </c>
      <c r="C141" s="168"/>
      <c r="D141" s="257"/>
      <c r="E141" s="304">
        <f t="shared" si="1"/>
        <v>0</v>
      </c>
    </row>
    <row r="142" spans="1:5" ht="12" customHeight="1" thickBot="1">
      <c r="A142" s="18" t="s">
        <v>12</v>
      </c>
      <c r="B142" s="61" t="s">
        <v>354</v>
      </c>
      <c r="C142" s="173">
        <f>+C143+C144+C145+C146</f>
        <v>0</v>
      </c>
      <c r="D142" s="259">
        <f>+D143+D144+D145+D146</f>
        <v>22436497</v>
      </c>
      <c r="E142" s="210">
        <f>+E143+E144+E145+E146</f>
        <v>22436497</v>
      </c>
    </row>
    <row r="143" spans="1:5" ht="12" customHeight="1">
      <c r="A143" s="13" t="s">
        <v>59</v>
      </c>
      <c r="B143" s="7" t="s">
        <v>266</v>
      </c>
      <c r="C143" s="168"/>
      <c r="D143" s="257"/>
      <c r="E143" s="304">
        <f t="shared" si="1"/>
        <v>0</v>
      </c>
    </row>
    <row r="144" spans="1:5" ht="12" customHeight="1">
      <c r="A144" s="13" t="s">
        <v>60</v>
      </c>
      <c r="B144" s="7" t="s">
        <v>267</v>
      </c>
      <c r="C144" s="168"/>
      <c r="D144" s="257">
        <v>22436497</v>
      </c>
      <c r="E144" s="304">
        <v>22436497</v>
      </c>
    </row>
    <row r="145" spans="1:5" ht="12" customHeight="1">
      <c r="A145" s="13" t="s">
        <v>180</v>
      </c>
      <c r="B145" s="7" t="s">
        <v>355</v>
      </c>
      <c r="C145" s="168"/>
      <c r="D145" s="257"/>
      <c r="E145" s="304">
        <f t="shared" si="1"/>
        <v>0</v>
      </c>
    </row>
    <row r="146" spans="1:5" ht="12" customHeight="1" thickBot="1">
      <c r="A146" s="11" t="s">
        <v>181</v>
      </c>
      <c r="B146" s="5" t="s">
        <v>286</v>
      </c>
      <c r="C146" s="168"/>
      <c r="D146" s="257"/>
      <c r="E146" s="304">
        <f t="shared" si="1"/>
        <v>0</v>
      </c>
    </row>
    <row r="147" spans="1:5" ht="12" customHeight="1" thickBot="1">
      <c r="A147" s="18" t="s">
        <v>13</v>
      </c>
      <c r="B147" s="61" t="s">
        <v>356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61</v>
      </c>
      <c r="B148" s="7" t="s">
        <v>351</v>
      </c>
      <c r="C148" s="168"/>
      <c r="D148" s="257"/>
      <c r="E148" s="304">
        <f t="shared" si="1"/>
        <v>0</v>
      </c>
    </row>
    <row r="149" spans="1:5" ht="12" customHeight="1">
      <c r="A149" s="13" t="s">
        <v>62</v>
      </c>
      <c r="B149" s="7" t="s">
        <v>358</v>
      </c>
      <c r="C149" s="168"/>
      <c r="D149" s="257"/>
      <c r="E149" s="304">
        <f t="shared" si="1"/>
        <v>0</v>
      </c>
    </row>
    <row r="150" spans="1:5" ht="12" customHeight="1">
      <c r="A150" s="13" t="s">
        <v>192</v>
      </c>
      <c r="B150" s="7" t="s">
        <v>353</v>
      </c>
      <c r="C150" s="168"/>
      <c r="D150" s="257"/>
      <c r="E150" s="304">
        <f t="shared" si="1"/>
        <v>0</v>
      </c>
    </row>
    <row r="151" spans="1:5" ht="12" customHeight="1">
      <c r="A151" s="13" t="s">
        <v>193</v>
      </c>
      <c r="B151" s="7" t="s">
        <v>359</v>
      </c>
      <c r="C151" s="168"/>
      <c r="D151" s="257"/>
      <c r="E151" s="304">
        <f t="shared" si="1"/>
        <v>0</v>
      </c>
    </row>
    <row r="152" spans="1:5" ht="12" customHeight="1" thickBot="1">
      <c r="A152" s="13" t="s">
        <v>357</v>
      </c>
      <c r="B152" s="7" t="s">
        <v>360</v>
      </c>
      <c r="C152" s="168"/>
      <c r="D152" s="257"/>
      <c r="E152" s="305">
        <f t="shared" si="1"/>
        <v>0</v>
      </c>
    </row>
    <row r="153" spans="1:5" ht="12" customHeight="1" thickBot="1">
      <c r="A153" s="18" t="s">
        <v>14</v>
      </c>
      <c r="B153" s="61" t="s">
        <v>361</v>
      </c>
      <c r="C153" s="248"/>
      <c r="D153" s="261"/>
      <c r="E153" s="312">
        <f t="shared" si="1"/>
        <v>0</v>
      </c>
    </row>
    <row r="154" spans="1:5" ht="12" customHeight="1" thickBot="1">
      <c r="A154" s="18" t="s">
        <v>15</v>
      </c>
      <c r="B154" s="61" t="s">
        <v>362</v>
      </c>
      <c r="C154" s="248"/>
      <c r="D154" s="261"/>
      <c r="E154" s="211">
        <f t="shared" si="1"/>
        <v>0</v>
      </c>
    </row>
    <row r="155" spans="1:9" ht="15" customHeight="1" thickBot="1">
      <c r="A155" s="18" t="s">
        <v>16</v>
      </c>
      <c r="B155" s="61" t="s">
        <v>364</v>
      </c>
      <c r="C155" s="249">
        <f>+C131+C135+C142+C147+C153+C154</f>
        <v>0</v>
      </c>
      <c r="D155" s="262">
        <f>+D131+D135+D142+D147+D153+D154</f>
        <v>32573954</v>
      </c>
      <c r="E155" s="243">
        <f>+E131+E135+E142+E147+E153+E154</f>
        <v>32573954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363</v>
      </c>
      <c r="C156" s="249">
        <f>+C130+C155</f>
        <v>1659487000</v>
      </c>
      <c r="D156" s="262">
        <f>+D130+D155</f>
        <v>37961877</v>
      </c>
      <c r="E156" s="243">
        <f>+E130+E155</f>
        <v>1693448877</v>
      </c>
    </row>
    <row r="157" ht="7.5" customHeight="1"/>
    <row r="158" spans="1:5" ht="15.75">
      <c r="A158" s="358" t="s">
        <v>268</v>
      </c>
      <c r="B158" s="358"/>
      <c r="C158" s="358"/>
      <c r="D158" s="358"/>
      <c r="E158" s="358"/>
    </row>
    <row r="159" spans="1:5" ht="15" customHeight="1" thickBot="1">
      <c r="A159" s="350" t="s">
        <v>88</v>
      </c>
      <c r="B159" s="350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365</v>
      </c>
      <c r="C160" s="254">
        <f>+C63-C130</f>
        <v>16000520</v>
      </c>
      <c r="D160" s="167">
        <f>+D63-D130</f>
        <v>28518823</v>
      </c>
      <c r="E160" s="103">
        <f>+E63-E130</f>
        <v>48519343</v>
      </c>
    </row>
    <row r="161" spans="1:5" ht="32.25" customHeight="1" thickBot="1">
      <c r="A161" s="18" t="s">
        <v>8</v>
      </c>
      <c r="B161" s="23" t="s">
        <v>371</v>
      </c>
      <c r="C161" s="167">
        <f>+C87-C155</f>
        <v>0</v>
      </c>
      <c r="D161" s="167">
        <f>+D87-D155</f>
        <v>-9059067</v>
      </c>
      <c r="E161" s="103">
        <f>+E87-E155</f>
        <v>-9059067</v>
      </c>
    </row>
  </sheetData>
  <sheetProtection/>
  <mergeCells count="12">
    <mergeCell ref="A1:E1"/>
    <mergeCell ref="A90:E90"/>
    <mergeCell ref="A158:E158"/>
    <mergeCell ref="A159:B159"/>
    <mergeCell ref="A2:B2"/>
    <mergeCell ref="A3:A4"/>
    <mergeCell ref="B3:B4"/>
    <mergeCell ref="C3:E3"/>
    <mergeCell ref="A91:B91"/>
    <mergeCell ref="A92:A93"/>
    <mergeCell ref="B92:B93"/>
    <mergeCell ref="C92:E9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Vaja Város Önkormányzat
2017. ÉVI KÖLTSÉGVETÉS
KÖTELEZŐ FELADATAINAK MÓDOSÍTOTT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SheetLayoutView="100" workbookViewId="0" topLeftCell="A1">
      <selection activeCell="E96" sqref="E96:E100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59" t="s">
        <v>5</v>
      </c>
      <c r="B1" s="359"/>
      <c r="C1" s="359"/>
      <c r="D1" s="359"/>
      <c r="E1" s="359"/>
    </row>
    <row r="2" spans="1:5" ht="15.75" customHeight="1" thickBot="1">
      <c r="A2" s="350" t="s">
        <v>86</v>
      </c>
      <c r="B2" s="350"/>
      <c r="C2" s="250"/>
      <c r="E2" s="250" t="str">
        <f>'1.2.sz.mell.'!E2</f>
        <v>Forintban!</v>
      </c>
    </row>
    <row r="3" spans="1:5" ht="15.75">
      <c r="A3" s="351" t="s">
        <v>51</v>
      </c>
      <c r="B3" s="353" t="s">
        <v>6</v>
      </c>
      <c r="C3" s="355" t="str">
        <f>+CONCATENATE(LEFT(ÖSSZEFÜGGÉSEK!A6,4),". évi")</f>
        <v>2017. évi</v>
      </c>
      <c r="D3" s="356"/>
      <c r="E3" s="357"/>
    </row>
    <row r="4" spans="1:5" ht="24.75" thickBot="1">
      <c r="A4" s="352"/>
      <c r="B4" s="354"/>
      <c r="C4" s="253" t="s">
        <v>412</v>
      </c>
      <c r="D4" s="251" t="s">
        <v>508</v>
      </c>
      <c r="E4" s="252" t="str">
        <f>+CONCATENATE(LEFT(ÖSSZEFÜGGÉSEK!A6,4),"",CHAR(10),"Módosítás utáni")</f>
        <v>2017
Módosítás utáni</v>
      </c>
    </row>
    <row r="5" spans="1:5" s="179" customFormat="1" ht="12" customHeight="1" thickBot="1">
      <c r="A5" s="175" t="s">
        <v>378</v>
      </c>
      <c r="B5" s="176" t="s">
        <v>379</v>
      </c>
      <c r="C5" s="176" t="s">
        <v>380</v>
      </c>
      <c r="D5" s="176" t="s">
        <v>382</v>
      </c>
      <c r="E5" s="339" t="s">
        <v>480</v>
      </c>
    </row>
    <row r="6" spans="1:5" s="180" customFormat="1" ht="12" customHeight="1" thickBot="1">
      <c r="A6" s="18" t="s">
        <v>7</v>
      </c>
      <c r="B6" s="19" t="s">
        <v>145</v>
      </c>
      <c r="C6" s="167">
        <f>+C7+C8+C9+C10+C11+C12</f>
        <v>42484480</v>
      </c>
      <c r="D6" s="167">
        <f>+D7+D8+D9+D10+D11+D12</f>
        <v>42484480</v>
      </c>
      <c r="E6" s="103">
        <f>+E7+E8+E9+E10+E11+E12</f>
        <v>42484480</v>
      </c>
    </row>
    <row r="7" spans="1:5" s="180" customFormat="1" ht="12" customHeight="1">
      <c r="A7" s="13" t="s">
        <v>63</v>
      </c>
      <c r="B7" s="181" t="s">
        <v>146</v>
      </c>
      <c r="C7" s="169"/>
      <c r="D7" s="169"/>
      <c r="E7" s="211">
        <f>C7+D7</f>
        <v>0</v>
      </c>
    </row>
    <row r="8" spans="1:5" s="180" customFormat="1" ht="12" customHeight="1">
      <c r="A8" s="12" t="s">
        <v>64</v>
      </c>
      <c r="B8" s="182" t="s">
        <v>147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148</v>
      </c>
      <c r="C9" s="168">
        <v>42484480</v>
      </c>
      <c r="D9" s="168">
        <v>42484480</v>
      </c>
      <c r="E9" s="211">
        <v>42484480</v>
      </c>
    </row>
    <row r="10" spans="1:5" s="180" customFormat="1" ht="12" customHeight="1">
      <c r="A10" s="12" t="s">
        <v>66</v>
      </c>
      <c r="B10" s="182" t="s">
        <v>149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83</v>
      </c>
      <c r="B11" s="105" t="s">
        <v>323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67</v>
      </c>
      <c r="B12" s="106" t="s">
        <v>324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150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69</v>
      </c>
      <c r="B14" s="181" t="s">
        <v>151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152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316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317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153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79</v>
      </c>
      <c r="B19" s="106" t="s">
        <v>154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155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52</v>
      </c>
      <c r="B21" s="181" t="s">
        <v>156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157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318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319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158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97</v>
      </c>
      <c r="B26" s="183" t="s">
        <v>159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467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160</v>
      </c>
      <c r="B28" s="181" t="s">
        <v>460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161</v>
      </c>
      <c r="B29" s="182" t="s">
        <v>461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162</v>
      </c>
      <c r="B30" s="182" t="s">
        <v>462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163</v>
      </c>
      <c r="B31" s="182" t="s">
        <v>463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464</v>
      </c>
      <c r="B32" s="182" t="s">
        <v>164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465</v>
      </c>
      <c r="B33" s="182" t="s">
        <v>165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466</v>
      </c>
      <c r="B34" s="183" t="s">
        <v>166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325</v>
      </c>
      <c r="C35" s="167">
        <f>SUM(C36:C46)</f>
        <v>33550000</v>
      </c>
      <c r="D35" s="167">
        <f>SUM(D36:D46)</f>
        <v>33550000</v>
      </c>
      <c r="E35" s="103">
        <f>SUM(E36:E46)</f>
        <v>33550000</v>
      </c>
    </row>
    <row r="36" spans="1:5" s="180" customFormat="1" ht="12" customHeight="1">
      <c r="A36" s="13" t="s">
        <v>56</v>
      </c>
      <c r="B36" s="181" t="s">
        <v>169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170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58</v>
      </c>
      <c r="B38" s="182" t="s">
        <v>171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100</v>
      </c>
      <c r="B39" s="182" t="s">
        <v>172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101</v>
      </c>
      <c r="B40" s="182" t="s">
        <v>173</v>
      </c>
      <c r="C40" s="168">
        <v>33550000</v>
      </c>
      <c r="D40" s="168">
        <v>33550000</v>
      </c>
      <c r="E40" s="211">
        <v>33550000</v>
      </c>
    </row>
    <row r="41" spans="1:5" s="180" customFormat="1" ht="12" customHeight="1">
      <c r="A41" s="12" t="s">
        <v>102</v>
      </c>
      <c r="B41" s="182" t="s">
        <v>174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103</v>
      </c>
      <c r="B42" s="182" t="s">
        <v>175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176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167</v>
      </c>
      <c r="B44" s="182" t="s">
        <v>177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168</v>
      </c>
      <c r="B45" s="183" t="s">
        <v>327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326</v>
      </c>
      <c r="B46" s="106" t="s">
        <v>178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179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59</v>
      </c>
      <c r="B48" s="181" t="s">
        <v>183</v>
      </c>
      <c r="C48" s="223"/>
      <c r="D48" s="223"/>
      <c r="E48" s="308">
        <f t="shared" si="0"/>
        <v>0</v>
      </c>
    </row>
    <row r="49" spans="1:5" s="180" customFormat="1" ht="12" customHeight="1">
      <c r="A49" s="12" t="s">
        <v>60</v>
      </c>
      <c r="B49" s="182" t="s">
        <v>184</v>
      </c>
      <c r="C49" s="171"/>
      <c r="D49" s="171"/>
      <c r="E49" s="308">
        <f t="shared" si="0"/>
        <v>0</v>
      </c>
    </row>
    <row r="50" spans="1:5" s="180" customFormat="1" ht="12" customHeight="1">
      <c r="A50" s="12" t="s">
        <v>180</v>
      </c>
      <c r="B50" s="182" t="s">
        <v>185</v>
      </c>
      <c r="C50" s="171"/>
      <c r="D50" s="171"/>
      <c r="E50" s="308">
        <f t="shared" si="0"/>
        <v>0</v>
      </c>
    </row>
    <row r="51" spans="1:5" s="180" customFormat="1" ht="12" customHeight="1">
      <c r="A51" s="12" t="s">
        <v>181</v>
      </c>
      <c r="B51" s="182" t="s">
        <v>186</v>
      </c>
      <c r="C51" s="171"/>
      <c r="D51" s="171"/>
      <c r="E51" s="308">
        <f t="shared" si="0"/>
        <v>0</v>
      </c>
    </row>
    <row r="52" spans="1:5" s="180" customFormat="1" ht="12" customHeight="1" thickBot="1">
      <c r="A52" s="14" t="s">
        <v>182</v>
      </c>
      <c r="B52" s="106" t="s">
        <v>187</v>
      </c>
      <c r="C52" s="172"/>
      <c r="D52" s="172"/>
      <c r="E52" s="308">
        <f t="shared" si="0"/>
        <v>0</v>
      </c>
    </row>
    <row r="53" spans="1:5" s="180" customFormat="1" ht="12" customHeight="1" thickBot="1">
      <c r="A53" s="18" t="s">
        <v>105</v>
      </c>
      <c r="B53" s="19" t="s">
        <v>188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189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320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192</v>
      </c>
      <c r="B56" s="182" t="s">
        <v>190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193</v>
      </c>
      <c r="B57" s="106" t="s">
        <v>191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194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196</v>
      </c>
      <c r="C59" s="171"/>
      <c r="D59" s="171"/>
      <c r="E59" s="306">
        <f t="shared" si="0"/>
        <v>0</v>
      </c>
    </row>
    <row r="60" spans="1:5" s="180" customFormat="1" ht="12" customHeight="1">
      <c r="A60" s="12" t="s">
        <v>107</v>
      </c>
      <c r="B60" s="182" t="s">
        <v>321</v>
      </c>
      <c r="C60" s="171"/>
      <c r="D60" s="171"/>
      <c r="E60" s="306">
        <f t="shared" si="0"/>
        <v>0</v>
      </c>
    </row>
    <row r="61" spans="1:5" s="180" customFormat="1" ht="12" customHeight="1">
      <c r="A61" s="12" t="s">
        <v>128</v>
      </c>
      <c r="B61" s="182" t="s">
        <v>197</v>
      </c>
      <c r="C61" s="171"/>
      <c r="D61" s="171"/>
      <c r="E61" s="306">
        <f t="shared" si="0"/>
        <v>0</v>
      </c>
    </row>
    <row r="62" spans="1:5" s="180" customFormat="1" ht="12" customHeight="1" thickBot="1">
      <c r="A62" s="14" t="s">
        <v>195</v>
      </c>
      <c r="B62" s="106" t="s">
        <v>198</v>
      </c>
      <c r="C62" s="171"/>
      <c r="D62" s="171"/>
      <c r="E62" s="306">
        <f t="shared" si="0"/>
        <v>0</v>
      </c>
    </row>
    <row r="63" spans="1:5" s="180" customFormat="1" ht="12" customHeight="1" thickBot="1">
      <c r="A63" s="237" t="s">
        <v>367</v>
      </c>
      <c r="B63" s="19" t="s">
        <v>199</v>
      </c>
      <c r="C63" s="173">
        <f>+C6+C13+C20+C27+C35+C47+C53+C58</f>
        <v>76034480</v>
      </c>
      <c r="D63" s="173">
        <f>+D6+D13+D20+D27+D35+D47+D53+D58</f>
        <v>76034480</v>
      </c>
      <c r="E63" s="210">
        <f>+E6+E13+E20+E27+E35+E47+E53+E58</f>
        <v>76034480</v>
      </c>
    </row>
    <row r="64" spans="1:5" s="180" customFormat="1" ht="12" customHeight="1" thickBot="1">
      <c r="A64" s="224" t="s">
        <v>200</v>
      </c>
      <c r="B64" s="104" t="s">
        <v>201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232</v>
      </c>
      <c r="B65" s="181" t="s">
        <v>202</v>
      </c>
      <c r="C65" s="171"/>
      <c r="D65" s="171"/>
      <c r="E65" s="306">
        <f aca="true" t="shared" si="1" ref="E65:E86">C65+D65</f>
        <v>0</v>
      </c>
    </row>
    <row r="66" spans="1:5" s="180" customFormat="1" ht="12" customHeight="1">
      <c r="A66" s="12" t="s">
        <v>241</v>
      </c>
      <c r="B66" s="182" t="s">
        <v>203</v>
      </c>
      <c r="C66" s="171"/>
      <c r="D66" s="171"/>
      <c r="E66" s="306">
        <f t="shared" si="1"/>
        <v>0</v>
      </c>
    </row>
    <row r="67" spans="1:5" s="180" customFormat="1" ht="12" customHeight="1" thickBot="1">
      <c r="A67" s="14" t="s">
        <v>242</v>
      </c>
      <c r="B67" s="233" t="s">
        <v>352</v>
      </c>
      <c r="C67" s="171"/>
      <c r="D67" s="171"/>
      <c r="E67" s="306">
        <f t="shared" si="1"/>
        <v>0</v>
      </c>
    </row>
    <row r="68" spans="1:5" s="180" customFormat="1" ht="12" customHeight="1" thickBot="1">
      <c r="A68" s="224" t="s">
        <v>205</v>
      </c>
      <c r="B68" s="104" t="s">
        <v>206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207</v>
      </c>
      <c r="C69" s="171"/>
      <c r="D69" s="171"/>
      <c r="E69" s="306">
        <f t="shared" si="1"/>
        <v>0</v>
      </c>
    </row>
    <row r="70" spans="1:5" s="180" customFormat="1" ht="12" customHeight="1">
      <c r="A70" s="12" t="s">
        <v>85</v>
      </c>
      <c r="B70" s="182" t="s">
        <v>208</v>
      </c>
      <c r="C70" s="171"/>
      <c r="D70" s="171"/>
      <c r="E70" s="306">
        <f t="shared" si="1"/>
        <v>0</v>
      </c>
    </row>
    <row r="71" spans="1:5" s="180" customFormat="1" ht="12" customHeight="1">
      <c r="A71" s="12" t="s">
        <v>233</v>
      </c>
      <c r="B71" s="182" t="s">
        <v>209</v>
      </c>
      <c r="C71" s="171"/>
      <c r="D71" s="171"/>
      <c r="E71" s="306">
        <f t="shared" si="1"/>
        <v>0</v>
      </c>
    </row>
    <row r="72" spans="1:5" s="180" customFormat="1" ht="12" customHeight="1" thickBot="1">
      <c r="A72" s="14" t="s">
        <v>234</v>
      </c>
      <c r="B72" s="106" t="s">
        <v>210</v>
      </c>
      <c r="C72" s="171"/>
      <c r="D72" s="171"/>
      <c r="E72" s="306">
        <f t="shared" si="1"/>
        <v>0</v>
      </c>
    </row>
    <row r="73" spans="1:5" s="180" customFormat="1" ht="12" customHeight="1" thickBot="1">
      <c r="A73" s="224" t="s">
        <v>211</v>
      </c>
      <c r="B73" s="104" t="s">
        <v>212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235</v>
      </c>
      <c r="B74" s="181" t="s">
        <v>213</v>
      </c>
      <c r="C74" s="171"/>
      <c r="D74" s="171"/>
      <c r="E74" s="306">
        <f t="shared" si="1"/>
        <v>0</v>
      </c>
    </row>
    <row r="75" spans="1:5" s="180" customFormat="1" ht="12" customHeight="1" thickBot="1">
      <c r="A75" s="14" t="s">
        <v>236</v>
      </c>
      <c r="B75" s="106" t="s">
        <v>214</v>
      </c>
      <c r="C75" s="171"/>
      <c r="D75" s="171"/>
      <c r="E75" s="306">
        <f t="shared" si="1"/>
        <v>0</v>
      </c>
    </row>
    <row r="76" spans="1:5" s="180" customFormat="1" ht="12" customHeight="1" thickBot="1">
      <c r="A76" s="224" t="s">
        <v>215</v>
      </c>
      <c r="B76" s="104" t="s">
        <v>216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237</v>
      </c>
      <c r="B77" s="181" t="s">
        <v>217</v>
      </c>
      <c r="C77" s="171"/>
      <c r="D77" s="171"/>
      <c r="E77" s="306">
        <f t="shared" si="1"/>
        <v>0</v>
      </c>
    </row>
    <row r="78" spans="1:5" s="180" customFormat="1" ht="12" customHeight="1">
      <c r="A78" s="12" t="s">
        <v>238</v>
      </c>
      <c r="B78" s="182" t="s">
        <v>218</v>
      </c>
      <c r="C78" s="171"/>
      <c r="D78" s="171"/>
      <c r="E78" s="306">
        <f t="shared" si="1"/>
        <v>0</v>
      </c>
    </row>
    <row r="79" spans="1:5" s="180" customFormat="1" ht="12" customHeight="1" thickBot="1">
      <c r="A79" s="14" t="s">
        <v>239</v>
      </c>
      <c r="B79" s="106" t="s">
        <v>219</v>
      </c>
      <c r="C79" s="171"/>
      <c r="D79" s="171"/>
      <c r="E79" s="306">
        <f t="shared" si="1"/>
        <v>0</v>
      </c>
    </row>
    <row r="80" spans="1:5" s="180" customFormat="1" ht="12" customHeight="1" thickBot="1">
      <c r="A80" s="224" t="s">
        <v>220</v>
      </c>
      <c r="B80" s="104" t="s">
        <v>240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221</v>
      </c>
      <c r="B81" s="181" t="s">
        <v>222</v>
      </c>
      <c r="C81" s="171"/>
      <c r="D81" s="171"/>
      <c r="E81" s="306">
        <f t="shared" si="1"/>
        <v>0</v>
      </c>
    </row>
    <row r="82" spans="1:5" s="180" customFormat="1" ht="12" customHeight="1">
      <c r="A82" s="186" t="s">
        <v>223</v>
      </c>
      <c r="B82" s="182" t="s">
        <v>224</v>
      </c>
      <c r="C82" s="171"/>
      <c r="D82" s="171"/>
      <c r="E82" s="306">
        <f t="shared" si="1"/>
        <v>0</v>
      </c>
    </row>
    <row r="83" spans="1:5" s="180" customFormat="1" ht="12" customHeight="1">
      <c r="A83" s="186" t="s">
        <v>225</v>
      </c>
      <c r="B83" s="182" t="s">
        <v>226</v>
      </c>
      <c r="C83" s="171"/>
      <c r="D83" s="171"/>
      <c r="E83" s="306">
        <f t="shared" si="1"/>
        <v>0</v>
      </c>
    </row>
    <row r="84" spans="1:5" s="180" customFormat="1" ht="12" customHeight="1" thickBot="1">
      <c r="A84" s="187" t="s">
        <v>227</v>
      </c>
      <c r="B84" s="106" t="s">
        <v>228</v>
      </c>
      <c r="C84" s="171"/>
      <c r="D84" s="171"/>
      <c r="E84" s="306">
        <f t="shared" si="1"/>
        <v>0</v>
      </c>
    </row>
    <row r="85" spans="1:5" s="180" customFormat="1" ht="12" customHeight="1" thickBot="1">
      <c r="A85" s="224" t="s">
        <v>229</v>
      </c>
      <c r="B85" s="104" t="s">
        <v>366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231</v>
      </c>
      <c r="B86" s="104" t="s">
        <v>230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243</v>
      </c>
      <c r="B87" s="188" t="s">
        <v>369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368</v>
      </c>
      <c r="B88" s="189" t="s">
        <v>370</v>
      </c>
      <c r="C88" s="173">
        <f>+C63+C87</f>
        <v>76034480</v>
      </c>
      <c r="D88" s="173">
        <f>+D63+D87</f>
        <v>76034480</v>
      </c>
      <c r="E88" s="210">
        <f>+E63+E87</f>
        <v>76034480</v>
      </c>
    </row>
    <row r="89" spans="1:3" s="180" customFormat="1" ht="83.25" customHeight="1">
      <c r="A89" s="3"/>
      <c r="B89" s="4"/>
      <c r="C89" s="108"/>
    </row>
    <row r="90" spans="1:5" ht="16.5" customHeight="1">
      <c r="A90" s="359" t="s">
        <v>35</v>
      </c>
      <c r="B90" s="359"/>
      <c r="C90" s="359"/>
      <c r="D90" s="359"/>
      <c r="E90" s="359"/>
    </row>
    <row r="91" spans="1:5" s="190" customFormat="1" ht="16.5" customHeight="1" thickBot="1">
      <c r="A91" s="360" t="s">
        <v>87</v>
      </c>
      <c r="B91" s="360"/>
      <c r="C91" s="65"/>
      <c r="E91" s="65" t="str">
        <f>E2</f>
        <v>Forintban!</v>
      </c>
    </row>
    <row r="92" spans="1:5" ht="15.75">
      <c r="A92" s="351" t="s">
        <v>51</v>
      </c>
      <c r="B92" s="353" t="s">
        <v>413</v>
      </c>
      <c r="C92" s="355" t="str">
        <f>+CONCATENATE(LEFT(ÖSSZEFÜGGÉSEK!A6,4),". évi")</f>
        <v>2017. évi</v>
      </c>
      <c r="D92" s="356"/>
      <c r="E92" s="357"/>
    </row>
    <row r="93" spans="1:5" ht="24.75" thickBot="1">
      <c r="A93" s="352"/>
      <c r="B93" s="354"/>
      <c r="C93" s="253" t="s">
        <v>412</v>
      </c>
      <c r="D93" s="251" t="s">
        <v>505</v>
      </c>
      <c r="E93" s="252" t="str">
        <f>+CONCATENATE(LEFT(ÖSSZEFÜGGÉSEK!A6,4),"2",CHAR(10),"Módosítás utáni")</f>
        <v>20172
Módosítás utáni</v>
      </c>
    </row>
    <row r="94" spans="1:5" s="179" customFormat="1" ht="12" customHeight="1" thickBot="1">
      <c r="A94" s="25" t="s">
        <v>378</v>
      </c>
      <c r="B94" s="26" t="s">
        <v>379</v>
      </c>
      <c r="C94" s="26" t="s">
        <v>380</v>
      </c>
      <c r="D94" s="26" t="s">
        <v>382</v>
      </c>
      <c r="E94" s="324" t="s">
        <v>381</v>
      </c>
    </row>
    <row r="95" spans="1:5" ht="12" customHeight="1" thickBot="1">
      <c r="A95" s="20" t="s">
        <v>7</v>
      </c>
      <c r="B95" s="24" t="s">
        <v>328</v>
      </c>
      <c r="C95" s="166">
        <f>C96+C97+C98+C99+C100+C113</f>
        <v>96290000</v>
      </c>
      <c r="D95" s="166">
        <f>D96+D97+D98+D99+D100+D113</f>
        <v>13548754</v>
      </c>
      <c r="E95" s="240">
        <f>E96+E97+E98+E99+E100+E113</f>
        <v>109838754</v>
      </c>
    </row>
    <row r="96" spans="1:5" ht="12" customHeight="1">
      <c r="A96" s="15" t="s">
        <v>63</v>
      </c>
      <c r="B96" s="8" t="s">
        <v>36</v>
      </c>
      <c r="C96" s="244">
        <v>50699000</v>
      </c>
      <c r="D96" s="244">
        <v>-1102000</v>
      </c>
      <c r="E96" s="309">
        <v>49597000</v>
      </c>
    </row>
    <row r="97" spans="1:5" ht="12" customHeight="1">
      <c r="A97" s="12" t="s">
        <v>64</v>
      </c>
      <c r="B97" s="6" t="s">
        <v>108</v>
      </c>
      <c r="C97" s="168">
        <v>11169000</v>
      </c>
      <c r="D97" s="168"/>
      <c r="E97" s="304">
        <v>11169000</v>
      </c>
    </row>
    <row r="98" spans="1:5" ht="12" customHeight="1">
      <c r="A98" s="12" t="s">
        <v>65</v>
      </c>
      <c r="B98" s="6" t="s">
        <v>82</v>
      </c>
      <c r="C98" s="170">
        <v>29322000</v>
      </c>
      <c r="D98" s="170">
        <v>10242000</v>
      </c>
      <c r="E98" s="305">
        <v>39564000</v>
      </c>
    </row>
    <row r="99" spans="1:5" ht="12" customHeight="1">
      <c r="A99" s="12" t="s">
        <v>66</v>
      </c>
      <c r="B99" s="9" t="s">
        <v>109</v>
      </c>
      <c r="C99" s="170"/>
      <c r="D99" s="170">
        <v>0</v>
      </c>
      <c r="E99" s="305">
        <f aca="true" t="shared" si="2" ref="E99:E129">C99+D99</f>
        <v>0</v>
      </c>
    </row>
    <row r="100" spans="1:5" ht="12" customHeight="1">
      <c r="A100" s="12" t="s">
        <v>74</v>
      </c>
      <c r="B100" s="17" t="s">
        <v>110</v>
      </c>
      <c r="C100" s="170">
        <v>5100000</v>
      </c>
      <c r="D100" s="170">
        <v>4408754</v>
      </c>
      <c r="E100" s="305">
        <v>9508754</v>
      </c>
    </row>
    <row r="101" spans="1:5" ht="12" customHeight="1">
      <c r="A101" s="12" t="s">
        <v>67</v>
      </c>
      <c r="B101" s="6" t="s">
        <v>333</v>
      </c>
      <c r="C101" s="170"/>
      <c r="D101" s="170">
        <v>562787</v>
      </c>
      <c r="E101" s="305">
        <v>562787</v>
      </c>
    </row>
    <row r="102" spans="1:5" ht="12" customHeight="1">
      <c r="A102" s="12" t="s">
        <v>68</v>
      </c>
      <c r="B102" s="69" t="s">
        <v>332</v>
      </c>
      <c r="C102" s="170"/>
      <c r="D102" s="170">
        <v>0</v>
      </c>
      <c r="E102" s="305">
        <v>0</v>
      </c>
    </row>
    <row r="103" spans="1:5" ht="12" customHeight="1">
      <c r="A103" s="12" t="s">
        <v>75</v>
      </c>
      <c r="B103" s="69" t="s">
        <v>331</v>
      </c>
      <c r="C103" s="170"/>
      <c r="D103" s="170">
        <v>0</v>
      </c>
      <c r="E103" s="305">
        <v>0</v>
      </c>
    </row>
    <row r="104" spans="1:5" ht="12" customHeight="1">
      <c r="A104" s="12" t="s">
        <v>76</v>
      </c>
      <c r="B104" s="67" t="s">
        <v>246</v>
      </c>
      <c r="C104" s="170"/>
      <c r="D104" s="170">
        <v>0</v>
      </c>
      <c r="E104" s="305">
        <v>0</v>
      </c>
    </row>
    <row r="105" spans="1:5" ht="12" customHeight="1">
      <c r="A105" s="12" t="s">
        <v>77</v>
      </c>
      <c r="B105" s="68" t="s">
        <v>247</v>
      </c>
      <c r="C105" s="170"/>
      <c r="D105" s="170">
        <v>0</v>
      </c>
      <c r="E105" s="305">
        <v>0</v>
      </c>
    </row>
    <row r="106" spans="1:5" ht="12" customHeight="1">
      <c r="A106" s="12" t="s">
        <v>78</v>
      </c>
      <c r="B106" s="68" t="s">
        <v>248</v>
      </c>
      <c r="C106" s="170"/>
      <c r="D106" s="170">
        <v>0</v>
      </c>
      <c r="E106" s="305">
        <v>0</v>
      </c>
    </row>
    <row r="107" spans="1:5" ht="12" customHeight="1">
      <c r="A107" s="12" t="s">
        <v>80</v>
      </c>
      <c r="B107" s="67" t="s">
        <v>249</v>
      </c>
      <c r="C107" s="170"/>
      <c r="D107" s="170">
        <v>0</v>
      </c>
      <c r="E107" s="305">
        <v>0</v>
      </c>
    </row>
    <row r="108" spans="1:5" ht="12" customHeight="1">
      <c r="A108" s="12" t="s">
        <v>111</v>
      </c>
      <c r="B108" s="67" t="s">
        <v>250</v>
      </c>
      <c r="C108" s="170"/>
      <c r="D108" s="170">
        <v>0</v>
      </c>
      <c r="E108" s="305">
        <v>0</v>
      </c>
    </row>
    <row r="109" spans="1:5" ht="12" customHeight="1">
      <c r="A109" s="12" t="s">
        <v>244</v>
      </c>
      <c r="B109" s="68" t="s">
        <v>251</v>
      </c>
      <c r="C109" s="170"/>
      <c r="D109" s="170">
        <v>0</v>
      </c>
      <c r="E109" s="305">
        <v>0</v>
      </c>
    </row>
    <row r="110" spans="1:5" ht="12" customHeight="1">
      <c r="A110" s="11" t="s">
        <v>245</v>
      </c>
      <c r="B110" s="69" t="s">
        <v>252</v>
      </c>
      <c r="C110" s="170"/>
      <c r="D110" s="170">
        <v>0</v>
      </c>
      <c r="E110" s="305">
        <v>0</v>
      </c>
    </row>
    <row r="111" spans="1:5" ht="12" customHeight="1">
      <c r="A111" s="12" t="s">
        <v>329</v>
      </c>
      <c r="B111" s="69" t="s">
        <v>253</v>
      </c>
      <c r="C111" s="170"/>
      <c r="D111" s="170">
        <v>0</v>
      </c>
      <c r="E111" s="305">
        <v>0</v>
      </c>
    </row>
    <row r="112" spans="1:5" ht="12" customHeight="1">
      <c r="A112" s="14" t="s">
        <v>330</v>
      </c>
      <c r="B112" s="69" t="s">
        <v>254</v>
      </c>
      <c r="C112" s="170">
        <v>5100000</v>
      </c>
      <c r="D112" s="170">
        <v>3845967</v>
      </c>
      <c r="E112" s="305">
        <v>8945967</v>
      </c>
    </row>
    <row r="113" spans="1:5" ht="12" customHeight="1">
      <c r="A113" s="12" t="s">
        <v>334</v>
      </c>
      <c r="B113" s="9" t="s">
        <v>37</v>
      </c>
      <c r="C113" s="168"/>
      <c r="D113" s="168">
        <v>0</v>
      </c>
      <c r="E113" s="304">
        <f t="shared" si="2"/>
        <v>0</v>
      </c>
    </row>
    <row r="114" spans="1:5" ht="12" customHeight="1">
      <c r="A114" s="12" t="s">
        <v>335</v>
      </c>
      <c r="B114" s="6" t="s">
        <v>337</v>
      </c>
      <c r="C114" s="168"/>
      <c r="D114" s="168">
        <v>0</v>
      </c>
      <c r="E114" s="304">
        <f t="shared" si="2"/>
        <v>0</v>
      </c>
    </row>
    <row r="115" spans="1:5" ht="12" customHeight="1" thickBot="1">
      <c r="A115" s="16" t="s">
        <v>336</v>
      </c>
      <c r="B115" s="236" t="s">
        <v>338</v>
      </c>
      <c r="C115" s="245"/>
      <c r="D115" s="245">
        <v>0</v>
      </c>
      <c r="E115" s="310">
        <f t="shared" si="2"/>
        <v>0</v>
      </c>
    </row>
    <row r="116" spans="1:5" ht="12" customHeight="1" thickBot="1">
      <c r="A116" s="234" t="s">
        <v>8</v>
      </c>
      <c r="B116" s="235" t="s">
        <v>255</v>
      </c>
      <c r="C116" s="246">
        <f>+C117+C119+C121</f>
        <v>0</v>
      </c>
      <c r="D116" s="167">
        <f>+D117+D119+D121</f>
        <v>0</v>
      </c>
      <c r="E116" s="241">
        <f>+E117+E119+E121</f>
        <v>0</v>
      </c>
    </row>
    <row r="117" spans="1:5" ht="12" customHeight="1">
      <c r="A117" s="13" t="s">
        <v>69</v>
      </c>
      <c r="B117" s="6" t="s">
        <v>127</v>
      </c>
      <c r="C117" s="169"/>
      <c r="D117" s="256"/>
      <c r="E117" s="211">
        <f t="shared" si="2"/>
        <v>0</v>
      </c>
    </row>
    <row r="118" spans="1:5" ht="12" customHeight="1">
      <c r="A118" s="13" t="s">
        <v>70</v>
      </c>
      <c r="B118" s="10" t="s">
        <v>259</v>
      </c>
      <c r="C118" s="169"/>
      <c r="D118" s="256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/>
      <c r="D119" s="257"/>
      <c r="E119" s="304">
        <f t="shared" si="2"/>
        <v>0</v>
      </c>
    </row>
    <row r="120" spans="1:5" ht="12" customHeight="1">
      <c r="A120" s="13" t="s">
        <v>72</v>
      </c>
      <c r="B120" s="10" t="s">
        <v>260</v>
      </c>
      <c r="C120" s="168"/>
      <c r="D120" s="257"/>
      <c r="E120" s="304">
        <f t="shared" si="2"/>
        <v>0</v>
      </c>
    </row>
    <row r="121" spans="1:5" ht="12" customHeight="1">
      <c r="A121" s="13" t="s">
        <v>73</v>
      </c>
      <c r="B121" s="106" t="s">
        <v>129</v>
      </c>
      <c r="C121" s="168"/>
      <c r="D121" s="257"/>
      <c r="E121" s="304">
        <f t="shared" si="2"/>
        <v>0</v>
      </c>
    </row>
    <row r="122" spans="1:5" ht="12" customHeight="1">
      <c r="A122" s="13" t="s">
        <v>79</v>
      </c>
      <c r="B122" s="105" t="s">
        <v>322</v>
      </c>
      <c r="C122" s="168"/>
      <c r="D122" s="257"/>
      <c r="E122" s="304">
        <f t="shared" si="2"/>
        <v>0</v>
      </c>
    </row>
    <row r="123" spans="1:5" ht="12" customHeight="1">
      <c r="A123" s="13" t="s">
        <v>81</v>
      </c>
      <c r="B123" s="177" t="s">
        <v>265</v>
      </c>
      <c r="C123" s="168"/>
      <c r="D123" s="257"/>
      <c r="E123" s="304">
        <f t="shared" si="2"/>
        <v>0</v>
      </c>
    </row>
    <row r="124" spans="1:5" ht="22.5">
      <c r="A124" s="13" t="s">
        <v>113</v>
      </c>
      <c r="B124" s="68" t="s">
        <v>248</v>
      </c>
      <c r="C124" s="168"/>
      <c r="D124" s="257"/>
      <c r="E124" s="304">
        <f t="shared" si="2"/>
        <v>0</v>
      </c>
    </row>
    <row r="125" spans="1:5" ht="12" customHeight="1">
      <c r="A125" s="13" t="s">
        <v>114</v>
      </c>
      <c r="B125" s="68" t="s">
        <v>264</v>
      </c>
      <c r="C125" s="168"/>
      <c r="D125" s="257"/>
      <c r="E125" s="304">
        <f t="shared" si="2"/>
        <v>0</v>
      </c>
    </row>
    <row r="126" spans="1:5" ht="12" customHeight="1">
      <c r="A126" s="13" t="s">
        <v>115</v>
      </c>
      <c r="B126" s="68" t="s">
        <v>263</v>
      </c>
      <c r="C126" s="168"/>
      <c r="D126" s="257"/>
      <c r="E126" s="304">
        <f t="shared" si="2"/>
        <v>0</v>
      </c>
    </row>
    <row r="127" spans="1:5" ht="12" customHeight="1">
      <c r="A127" s="13" t="s">
        <v>256</v>
      </c>
      <c r="B127" s="68" t="s">
        <v>251</v>
      </c>
      <c r="C127" s="168"/>
      <c r="D127" s="257"/>
      <c r="E127" s="304">
        <f t="shared" si="2"/>
        <v>0</v>
      </c>
    </row>
    <row r="128" spans="1:5" ht="12" customHeight="1">
      <c r="A128" s="13" t="s">
        <v>257</v>
      </c>
      <c r="B128" s="68" t="s">
        <v>262</v>
      </c>
      <c r="C128" s="168"/>
      <c r="D128" s="257"/>
      <c r="E128" s="304">
        <f t="shared" si="2"/>
        <v>0</v>
      </c>
    </row>
    <row r="129" spans="1:5" ht="23.25" thickBot="1">
      <c r="A129" s="11" t="s">
        <v>258</v>
      </c>
      <c r="B129" s="68" t="s">
        <v>261</v>
      </c>
      <c r="C129" s="170"/>
      <c r="D129" s="258"/>
      <c r="E129" s="305">
        <f t="shared" si="2"/>
        <v>0</v>
      </c>
    </row>
    <row r="130" spans="1:5" ht="12" customHeight="1" thickBot="1">
      <c r="A130" s="18" t="s">
        <v>9</v>
      </c>
      <c r="B130" s="61" t="s">
        <v>339</v>
      </c>
      <c r="C130" s="167">
        <f>+C95+C116</f>
        <v>96290000</v>
      </c>
      <c r="D130" s="255">
        <f>+D95+D116</f>
        <v>13548754</v>
      </c>
      <c r="E130" s="103">
        <f>+E95+E116</f>
        <v>109838754</v>
      </c>
    </row>
    <row r="131" spans="1:5" ht="12" customHeight="1" thickBot="1">
      <c r="A131" s="18" t="s">
        <v>10</v>
      </c>
      <c r="B131" s="61" t="s">
        <v>414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160</v>
      </c>
      <c r="B132" s="10" t="s">
        <v>347</v>
      </c>
      <c r="C132" s="168"/>
      <c r="D132" s="257"/>
      <c r="E132" s="304">
        <f aca="true" t="shared" si="3" ref="E132:E154">C132+D132</f>
        <v>0</v>
      </c>
    </row>
    <row r="133" spans="1:5" ht="12" customHeight="1">
      <c r="A133" s="13" t="s">
        <v>161</v>
      </c>
      <c r="B133" s="10" t="s">
        <v>348</v>
      </c>
      <c r="C133" s="168"/>
      <c r="D133" s="257"/>
      <c r="E133" s="304">
        <f t="shared" si="3"/>
        <v>0</v>
      </c>
    </row>
    <row r="134" spans="1:5" ht="12" customHeight="1" thickBot="1">
      <c r="A134" s="11" t="s">
        <v>162</v>
      </c>
      <c r="B134" s="10" t="s">
        <v>349</v>
      </c>
      <c r="C134" s="168"/>
      <c r="D134" s="257"/>
      <c r="E134" s="304">
        <f t="shared" si="3"/>
        <v>0</v>
      </c>
    </row>
    <row r="135" spans="1:5" ht="12" customHeight="1" thickBot="1">
      <c r="A135" s="18" t="s">
        <v>11</v>
      </c>
      <c r="B135" s="61" t="s">
        <v>341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350</v>
      </c>
      <c r="C136" s="168"/>
      <c r="D136" s="257"/>
      <c r="E136" s="304">
        <f t="shared" si="3"/>
        <v>0</v>
      </c>
    </row>
    <row r="137" spans="1:5" ht="12" customHeight="1">
      <c r="A137" s="13" t="s">
        <v>57</v>
      </c>
      <c r="B137" s="7" t="s">
        <v>342</v>
      </c>
      <c r="C137" s="168"/>
      <c r="D137" s="257"/>
      <c r="E137" s="304">
        <f t="shared" si="3"/>
        <v>0</v>
      </c>
    </row>
    <row r="138" spans="1:5" ht="12" customHeight="1">
      <c r="A138" s="13" t="s">
        <v>58</v>
      </c>
      <c r="B138" s="7" t="s">
        <v>343</v>
      </c>
      <c r="C138" s="168"/>
      <c r="D138" s="257"/>
      <c r="E138" s="304">
        <f t="shared" si="3"/>
        <v>0</v>
      </c>
    </row>
    <row r="139" spans="1:5" ht="12" customHeight="1">
      <c r="A139" s="13" t="s">
        <v>100</v>
      </c>
      <c r="B139" s="7" t="s">
        <v>344</v>
      </c>
      <c r="C139" s="168"/>
      <c r="D139" s="257"/>
      <c r="E139" s="304">
        <f t="shared" si="3"/>
        <v>0</v>
      </c>
    </row>
    <row r="140" spans="1:5" ht="12" customHeight="1">
      <c r="A140" s="13" t="s">
        <v>101</v>
      </c>
      <c r="B140" s="7" t="s">
        <v>345</v>
      </c>
      <c r="C140" s="168"/>
      <c r="D140" s="257"/>
      <c r="E140" s="304">
        <f t="shared" si="3"/>
        <v>0</v>
      </c>
    </row>
    <row r="141" spans="1:5" ht="12" customHeight="1" thickBot="1">
      <c r="A141" s="11" t="s">
        <v>102</v>
      </c>
      <c r="B141" s="7" t="s">
        <v>346</v>
      </c>
      <c r="C141" s="168"/>
      <c r="D141" s="257"/>
      <c r="E141" s="304">
        <f t="shared" si="3"/>
        <v>0</v>
      </c>
    </row>
    <row r="142" spans="1:5" ht="12" customHeight="1" thickBot="1">
      <c r="A142" s="18" t="s">
        <v>12</v>
      </c>
      <c r="B142" s="61" t="s">
        <v>354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59</v>
      </c>
      <c r="B143" s="7" t="s">
        <v>266</v>
      </c>
      <c r="C143" s="168"/>
      <c r="D143" s="257"/>
      <c r="E143" s="304">
        <f t="shared" si="3"/>
        <v>0</v>
      </c>
    </row>
    <row r="144" spans="1:5" ht="12" customHeight="1">
      <c r="A144" s="13" t="s">
        <v>60</v>
      </c>
      <c r="B144" s="7" t="s">
        <v>267</v>
      </c>
      <c r="C144" s="168"/>
      <c r="D144" s="257"/>
      <c r="E144" s="304">
        <f t="shared" si="3"/>
        <v>0</v>
      </c>
    </row>
    <row r="145" spans="1:5" ht="12" customHeight="1">
      <c r="A145" s="13" t="s">
        <v>180</v>
      </c>
      <c r="B145" s="7" t="s">
        <v>355</v>
      </c>
      <c r="C145" s="168"/>
      <c r="D145" s="257"/>
      <c r="E145" s="304">
        <f t="shared" si="3"/>
        <v>0</v>
      </c>
    </row>
    <row r="146" spans="1:5" ht="12" customHeight="1" thickBot="1">
      <c r="A146" s="11" t="s">
        <v>181</v>
      </c>
      <c r="B146" s="5" t="s">
        <v>286</v>
      </c>
      <c r="C146" s="168"/>
      <c r="D146" s="257"/>
      <c r="E146" s="304">
        <f t="shared" si="3"/>
        <v>0</v>
      </c>
    </row>
    <row r="147" spans="1:5" ht="12" customHeight="1" thickBot="1">
      <c r="A147" s="18" t="s">
        <v>13</v>
      </c>
      <c r="B147" s="61" t="s">
        <v>356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61</v>
      </c>
      <c r="B148" s="7" t="s">
        <v>351</v>
      </c>
      <c r="C148" s="168"/>
      <c r="D148" s="257"/>
      <c r="E148" s="304">
        <f t="shared" si="3"/>
        <v>0</v>
      </c>
    </row>
    <row r="149" spans="1:5" ht="12" customHeight="1">
      <c r="A149" s="13" t="s">
        <v>62</v>
      </c>
      <c r="B149" s="7" t="s">
        <v>358</v>
      </c>
      <c r="C149" s="168"/>
      <c r="D149" s="257"/>
      <c r="E149" s="304">
        <f t="shared" si="3"/>
        <v>0</v>
      </c>
    </row>
    <row r="150" spans="1:5" ht="12" customHeight="1">
      <c r="A150" s="13" t="s">
        <v>192</v>
      </c>
      <c r="B150" s="7" t="s">
        <v>353</v>
      </c>
      <c r="C150" s="168"/>
      <c r="D150" s="257"/>
      <c r="E150" s="304">
        <f t="shared" si="3"/>
        <v>0</v>
      </c>
    </row>
    <row r="151" spans="1:5" ht="12" customHeight="1">
      <c r="A151" s="13" t="s">
        <v>193</v>
      </c>
      <c r="B151" s="7" t="s">
        <v>359</v>
      </c>
      <c r="C151" s="168"/>
      <c r="D151" s="257"/>
      <c r="E151" s="304">
        <f t="shared" si="3"/>
        <v>0</v>
      </c>
    </row>
    <row r="152" spans="1:5" ht="12" customHeight="1" thickBot="1">
      <c r="A152" s="13" t="s">
        <v>357</v>
      </c>
      <c r="B152" s="7" t="s">
        <v>360</v>
      </c>
      <c r="C152" s="168"/>
      <c r="D152" s="257"/>
      <c r="E152" s="305">
        <f t="shared" si="3"/>
        <v>0</v>
      </c>
    </row>
    <row r="153" spans="1:5" ht="12" customHeight="1" thickBot="1">
      <c r="A153" s="18" t="s">
        <v>14</v>
      </c>
      <c r="B153" s="61" t="s">
        <v>361</v>
      </c>
      <c r="C153" s="248"/>
      <c r="D153" s="261"/>
      <c r="E153" s="312">
        <f t="shared" si="3"/>
        <v>0</v>
      </c>
    </row>
    <row r="154" spans="1:5" ht="12" customHeight="1" thickBot="1">
      <c r="A154" s="18" t="s">
        <v>15</v>
      </c>
      <c r="B154" s="61" t="s">
        <v>362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364</v>
      </c>
      <c r="C155" s="249">
        <f>+C131+C135+C142+C147+C153+C154</f>
        <v>0</v>
      </c>
      <c r="D155" s="262">
        <f>+D131+D135+D142+D147+D153+D154</f>
        <v>0</v>
      </c>
      <c r="E155" s="243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363</v>
      </c>
      <c r="C156" s="249">
        <f>+C130+C155</f>
        <v>96290000</v>
      </c>
      <c r="D156" s="262">
        <f>+D130+D155</f>
        <v>13548754</v>
      </c>
      <c r="E156" s="243">
        <f>+E130+E155</f>
        <v>109838754</v>
      </c>
    </row>
    <row r="157" ht="7.5" customHeight="1"/>
    <row r="158" spans="1:5" ht="15.75">
      <c r="A158" s="358" t="s">
        <v>268</v>
      </c>
      <c r="B158" s="358"/>
      <c r="C158" s="358"/>
      <c r="D158" s="358"/>
      <c r="E158" s="358"/>
    </row>
    <row r="159" spans="1:5" ht="15" customHeight="1" thickBot="1">
      <c r="A159" s="350" t="s">
        <v>88</v>
      </c>
      <c r="B159" s="350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365</v>
      </c>
      <c r="C160" s="254">
        <f>+C63-C130</f>
        <v>-20255520</v>
      </c>
      <c r="D160" s="167">
        <f>+D63-D130</f>
        <v>62485726</v>
      </c>
      <c r="E160" s="103">
        <f>+E63-E130</f>
        <v>-33804274</v>
      </c>
    </row>
    <row r="161" spans="1:5" ht="32.25" customHeight="1" thickBot="1">
      <c r="A161" s="18" t="s">
        <v>8</v>
      </c>
      <c r="B161" s="23" t="s">
        <v>371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/>
  <mergeCells count="12">
    <mergeCell ref="A1:E1"/>
    <mergeCell ref="A90:E90"/>
    <mergeCell ref="A158:E158"/>
    <mergeCell ref="A159:B159"/>
    <mergeCell ref="A2:B2"/>
    <mergeCell ref="A3:A4"/>
    <mergeCell ref="B3:B4"/>
    <mergeCell ref="C3:E3"/>
    <mergeCell ref="A91:B91"/>
    <mergeCell ref="A92:A93"/>
    <mergeCell ref="B92:B93"/>
    <mergeCell ref="C92:E9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Vaja Város Önkormányzat
2017. ÉVI KÖLTSÉGVETÉS
ÖNKÉNT VÁLLALT FELADATAINAK MÓDOSÍTOTT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SheetLayoutView="100" workbookViewId="0" topLeftCell="A1">
      <selection activeCell="C99" sqref="C99:E99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59" t="s">
        <v>5</v>
      </c>
      <c r="B1" s="359"/>
      <c r="C1" s="359"/>
      <c r="D1" s="359"/>
      <c r="E1" s="359"/>
    </row>
    <row r="2" spans="1:5" ht="15.75" customHeight="1" thickBot="1">
      <c r="A2" s="350" t="s">
        <v>86</v>
      </c>
      <c r="B2" s="350"/>
      <c r="C2" s="250"/>
      <c r="E2" s="250" t="str">
        <f>'1.3.sz.mell.'!E2</f>
        <v>Forintban!</v>
      </c>
    </row>
    <row r="3" spans="1:5" ht="15.75">
      <c r="A3" s="351" t="s">
        <v>51</v>
      </c>
      <c r="B3" s="353" t="s">
        <v>6</v>
      </c>
      <c r="C3" s="355" t="str">
        <f>+CONCATENATE(LEFT(ÖSSZEFÜGGÉSEK!A6,4),". évi")</f>
        <v>2017. évi</v>
      </c>
      <c r="D3" s="356"/>
      <c r="E3" s="357"/>
    </row>
    <row r="4" spans="1:5" ht="24.75" thickBot="1">
      <c r="A4" s="352"/>
      <c r="B4" s="354"/>
      <c r="C4" s="253" t="s">
        <v>412</v>
      </c>
      <c r="D4" s="251" t="s">
        <v>508</v>
      </c>
      <c r="E4" s="252" t="str">
        <f>+CONCATENATE(LEFT(ÖSSZEFÜGGÉSEK!A6,4),"",CHAR(10),"Módosítás utáni")</f>
        <v>2017
Módosítás utáni</v>
      </c>
    </row>
    <row r="5" spans="1:5" s="179" customFormat="1" ht="12" customHeight="1" thickBot="1">
      <c r="A5" s="175" t="s">
        <v>378</v>
      </c>
      <c r="B5" s="176" t="s">
        <v>379</v>
      </c>
      <c r="C5" s="176" t="s">
        <v>380</v>
      </c>
      <c r="D5" s="176" t="s">
        <v>382</v>
      </c>
      <c r="E5" s="339" t="s">
        <v>381</v>
      </c>
    </row>
    <row r="6" spans="1:5" s="180" customFormat="1" ht="12" customHeight="1" thickBot="1">
      <c r="A6" s="18" t="s">
        <v>7</v>
      </c>
      <c r="B6" s="19" t="s">
        <v>145</v>
      </c>
      <c r="C6" s="167">
        <f>+C7+C8+C9+C10+C11+C12</f>
        <v>24175000</v>
      </c>
      <c r="D6" s="167">
        <f>+D7+D8+D9+D10+D11+D12</f>
        <v>24175000</v>
      </c>
      <c r="E6" s="103">
        <f>+E7+E8+E9+E10+E11+E12</f>
        <v>24175000</v>
      </c>
    </row>
    <row r="7" spans="1:5" s="180" customFormat="1" ht="12" customHeight="1">
      <c r="A7" s="13" t="s">
        <v>63</v>
      </c>
      <c r="B7" s="181" t="s">
        <v>146</v>
      </c>
      <c r="C7" s="169"/>
      <c r="D7" s="169"/>
      <c r="E7" s="211">
        <f>C7+D7</f>
        <v>0</v>
      </c>
    </row>
    <row r="8" spans="1:5" s="180" customFormat="1" ht="12" customHeight="1">
      <c r="A8" s="12" t="s">
        <v>64</v>
      </c>
      <c r="B8" s="182" t="s">
        <v>147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148</v>
      </c>
      <c r="C9" s="168">
        <v>24175000</v>
      </c>
      <c r="D9" s="168">
        <v>24175000</v>
      </c>
      <c r="E9" s="211">
        <v>24175000</v>
      </c>
    </row>
    <row r="10" spans="1:5" s="180" customFormat="1" ht="12" customHeight="1">
      <c r="A10" s="12" t="s">
        <v>66</v>
      </c>
      <c r="B10" s="182" t="s">
        <v>149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83</v>
      </c>
      <c r="B11" s="105" t="s">
        <v>323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67</v>
      </c>
      <c r="B12" s="106" t="s">
        <v>324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150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69</v>
      </c>
      <c r="B14" s="181" t="s">
        <v>151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152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316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317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153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79</v>
      </c>
      <c r="B19" s="106" t="s">
        <v>154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155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52</v>
      </c>
      <c r="B21" s="181" t="s">
        <v>156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157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318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319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158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97</v>
      </c>
      <c r="B26" s="183" t="s">
        <v>159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467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160</v>
      </c>
      <c r="B28" s="181" t="s">
        <v>460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161</v>
      </c>
      <c r="B29" s="182" t="s">
        <v>461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162</v>
      </c>
      <c r="B30" s="182" t="s">
        <v>462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163</v>
      </c>
      <c r="B31" s="182" t="s">
        <v>463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464</v>
      </c>
      <c r="B32" s="182" t="s">
        <v>164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465</v>
      </c>
      <c r="B33" s="182" t="s">
        <v>165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466</v>
      </c>
      <c r="B34" s="183" t="s">
        <v>166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325</v>
      </c>
      <c r="C35" s="167">
        <f>SUM(C36:C46)</f>
        <v>0</v>
      </c>
      <c r="D35" s="167">
        <f>SUM(D36:D46)</f>
        <v>0</v>
      </c>
      <c r="E35" s="103">
        <f>SUM(E36:E46)</f>
        <v>0</v>
      </c>
    </row>
    <row r="36" spans="1:5" s="180" customFormat="1" ht="12" customHeight="1">
      <c r="A36" s="13" t="s">
        <v>56</v>
      </c>
      <c r="B36" s="181" t="s">
        <v>169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170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58</v>
      </c>
      <c r="B38" s="182" t="s">
        <v>171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100</v>
      </c>
      <c r="B39" s="182" t="s">
        <v>172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101</v>
      </c>
      <c r="B40" s="182" t="s">
        <v>173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102</v>
      </c>
      <c r="B41" s="182" t="s">
        <v>174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103</v>
      </c>
      <c r="B42" s="182" t="s">
        <v>175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176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167</v>
      </c>
      <c r="B44" s="182" t="s">
        <v>177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168</v>
      </c>
      <c r="B45" s="183" t="s">
        <v>327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326</v>
      </c>
      <c r="B46" s="106" t="s">
        <v>178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179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59</v>
      </c>
      <c r="B48" s="181" t="s">
        <v>183</v>
      </c>
      <c r="C48" s="223"/>
      <c r="D48" s="223"/>
      <c r="E48" s="308">
        <f t="shared" si="0"/>
        <v>0</v>
      </c>
    </row>
    <row r="49" spans="1:5" s="180" customFormat="1" ht="12" customHeight="1">
      <c r="A49" s="12" t="s">
        <v>60</v>
      </c>
      <c r="B49" s="182" t="s">
        <v>184</v>
      </c>
      <c r="C49" s="171"/>
      <c r="D49" s="171"/>
      <c r="E49" s="308">
        <f t="shared" si="0"/>
        <v>0</v>
      </c>
    </row>
    <row r="50" spans="1:5" s="180" customFormat="1" ht="12" customHeight="1">
      <c r="A50" s="12" t="s">
        <v>180</v>
      </c>
      <c r="B50" s="182" t="s">
        <v>185</v>
      </c>
      <c r="C50" s="171"/>
      <c r="D50" s="171"/>
      <c r="E50" s="308">
        <f t="shared" si="0"/>
        <v>0</v>
      </c>
    </row>
    <row r="51" spans="1:5" s="180" customFormat="1" ht="12" customHeight="1">
      <c r="A51" s="12" t="s">
        <v>181</v>
      </c>
      <c r="B51" s="182" t="s">
        <v>186</v>
      </c>
      <c r="C51" s="171"/>
      <c r="D51" s="171"/>
      <c r="E51" s="308">
        <f t="shared" si="0"/>
        <v>0</v>
      </c>
    </row>
    <row r="52" spans="1:5" s="180" customFormat="1" ht="12" customHeight="1" thickBot="1">
      <c r="A52" s="14" t="s">
        <v>182</v>
      </c>
      <c r="B52" s="106" t="s">
        <v>187</v>
      </c>
      <c r="C52" s="172"/>
      <c r="D52" s="172"/>
      <c r="E52" s="308">
        <f t="shared" si="0"/>
        <v>0</v>
      </c>
    </row>
    <row r="53" spans="1:5" s="180" customFormat="1" ht="12" customHeight="1" thickBot="1">
      <c r="A53" s="18" t="s">
        <v>105</v>
      </c>
      <c r="B53" s="19" t="s">
        <v>188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189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320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192</v>
      </c>
      <c r="B56" s="182" t="s">
        <v>190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193</v>
      </c>
      <c r="B57" s="106" t="s">
        <v>191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194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196</v>
      </c>
      <c r="C59" s="171"/>
      <c r="D59" s="171"/>
      <c r="E59" s="306">
        <f t="shared" si="0"/>
        <v>0</v>
      </c>
    </row>
    <row r="60" spans="1:5" s="180" customFormat="1" ht="12" customHeight="1">
      <c r="A60" s="12" t="s">
        <v>107</v>
      </c>
      <c r="B60" s="182" t="s">
        <v>321</v>
      </c>
      <c r="C60" s="171"/>
      <c r="D60" s="171"/>
      <c r="E60" s="306">
        <f t="shared" si="0"/>
        <v>0</v>
      </c>
    </row>
    <row r="61" spans="1:5" s="180" customFormat="1" ht="12" customHeight="1">
      <c r="A61" s="12" t="s">
        <v>128</v>
      </c>
      <c r="B61" s="182" t="s">
        <v>197</v>
      </c>
      <c r="C61" s="171"/>
      <c r="D61" s="171"/>
      <c r="E61" s="306">
        <f t="shared" si="0"/>
        <v>0</v>
      </c>
    </row>
    <row r="62" spans="1:5" s="180" customFormat="1" ht="12" customHeight="1" thickBot="1">
      <c r="A62" s="14" t="s">
        <v>195</v>
      </c>
      <c r="B62" s="106" t="s">
        <v>198</v>
      </c>
      <c r="C62" s="171"/>
      <c r="D62" s="171"/>
      <c r="E62" s="306">
        <f t="shared" si="0"/>
        <v>0</v>
      </c>
    </row>
    <row r="63" spans="1:5" s="180" customFormat="1" ht="12" customHeight="1" thickBot="1">
      <c r="A63" s="237" t="s">
        <v>367</v>
      </c>
      <c r="B63" s="19" t="s">
        <v>199</v>
      </c>
      <c r="C63" s="173">
        <f>+C6+C13+C20+C27+C35+C47+C53+C58</f>
        <v>24175000</v>
      </c>
      <c r="D63" s="173">
        <f>+D6+D13+D20+D27+D35+D47+D53+D58</f>
        <v>24175000</v>
      </c>
      <c r="E63" s="210">
        <f>+E6+E13+E20+E27+E35+E47+E53+E58</f>
        <v>24175000</v>
      </c>
    </row>
    <row r="64" spans="1:5" s="180" customFormat="1" ht="12" customHeight="1" thickBot="1">
      <c r="A64" s="224" t="s">
        <v>200</v>
      </c>
      <c r="B64" s="104" t="s">
        <v>201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232</v>
      </c>
      <c r="B65" s="181" t="s">
        <v>202</v>
      </c>
      <c r="C65" s="171"/>
      <c r="D65" s="171"/>
      <c r="E65" s="306">
        <f aca="true" t="shared" si="1" ref="E65:E86">C65+D65</f>
        <v>0</v>
      </c>
    </row>
    <row r="66" spans="1:5" s="180" customFormat="1" ht="12" customHeight="1">
      <c r="A66" s="12" t="s">
        <v>241</v>
      </c>
      <c r="B66" s="182" t="s">
        <v>203</v>
      </c>
      <c r="C66" s="171"/>
      <c r="D66" s="171"/>
      <c r="E66" s="306">
        <f t="shared" si="1"/>
        <v>0</v>
      </c>
    </row>
    <row r="67" spans="1:5" s="180" customFormat="1" ht="12" customHeight="1" thickBot="1">
      <c r="A67" s="14" t="s">
        <v>242</v>
      </c>
      <c r="B67" s="233" t="s">
        <v>352</v>
      </c>
      <c r="C67" s="171"/>
      <c r="D67" s="171"/>
      <c r="E67" s="306">
        <f t="shared" si="1"/>
        <v>0</v>
      </c>
    </row>
    <row r="68" spans="1:5" s="180" customFormat="1" ht="12" customHeight="1" thickBot="1">
      <c r="A68" s="224" t="s">
        <v>205</v>
      </c>
      <c r="B68" s="104" t="s">
        <v>206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207</v>
      </c>
      <c r="C69" s="171"/>
      <c r="D69" s="171"/>
      <c r="E69" s="306">
        <f t="shared" si="1"/>
        <v>0</v>
      </c>
    </row>
    <row r="70" spans="1:5" s="180" customFormat="1" ht="12" customHeight="1">
      <c r="A70" s="12" t="s">
        <v>85</v>
      </c>
      <c r="B70" s="182" t="s">
        <v>208</v>
      </c>
      <c r="C70" s="171"/>
      <c r="D70" s="171"/>
      <c r="E70" s="306">
        <f t="shared" si="1"/>
        <v>0</v>
      </c>
    </row>
    <row r="71" spans="1:5" s="180" customFormat="1" ht="12" customHeight="1">
      <c r="A71" s="12" t="s">
        <v>233</v>
      </c>
      <c r="B71" s="182" t="s">
        <v>209</v>
      </c>
      <c r="C71" s="171"/>
      <c r="D71" s="171"/>
      <c r="E71" s="306">
        <f t="shared" si="1"/>
        <v>0</v>
      </c>
    </row>
    <row r="72" spans="1:5" s="180" customFormat="1" ht="12" customHeight="1" thickBot="1">
      <c r="A72" s="14" t="s">
        <v>234</v>
      </c>
      <c r="B72" s="106" t="s">
        <v>210</v>
      </c>
      <c r="C72" s="171"/>
      <c r="D72" s="171"/>
      <c r="E72" s="306">
        <f t="shared" si="1"/>
        <v>0</v>
      </c>
    </row>
    <row r="73" spans="1:5" s="180" customFormat="1" ht="12" customHeight="1" thickBot="1">
      <c r="A73" s="224" t="s">
        <v>211</v>
      </c>
      <c r="B73" s="104" t="s">
        <v>212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235</v>
      </c>
      <c r="B74" s="181" t="s">
        <v>213</v>
      </c>
      <c r="C74" s="171"/>
      <c r="D74" s="171"/>
      <c r="E74" s="306">
        <f t="shared" si="1"/>
        <v>0</v>
      </c>
    </row>
    <row r="75" spans="1:5" s="180" customFormat="1" ht="12" customHeight="1" thickBot="1">
      <c r="A75" s="14" t="s">
        <v>236</v>
      </c>
      <c r="B75" s="106" t="s">
        <v>214</v>
      </c>
      <c r="C75" s="171"/>
      <c r="D75" s="171"/>
      <c r="E75" s="306">
        <f t="shared" si="1"/>
        <v>0</v>
      </c>
    </row>
    <row r="76" spans="1:5" s="180" customFormat="1" ht="12" customHeight="1" thickBot="1">
      <c r="A76" s="224" t="s">
        <v>215</v>
      </c>
      <c r="B76" s="104" t="s">
        <v>216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237</v>
      </c>
      <c r="B77" s="181" t="s">
        <v>217</v>
      </c>
      <c r="C77" s="171"/>
      <c r="D77" s="171"/>
      <c r="E77" s="306">
        <f t="shared" si="1"/>
        <v>0</v>
      </c>
    </row>
    <row r="78" spans="1:5" s="180" customFormat="1" ht="12" customHeight="1">
      <c r="A78" s="12" t="s">
        <v>238</v>
      </c>
      <c r="B78" s="182" t="s">
        <v>218</v>
      </c>
      <c r="C78" s="171"/>
      <c r="D78" s="171"/>
      <c r="E78" s="306">
        <f t="shared" si="1"/>
        <v>0</v>
      </c>
    </row>
    <row r="79" spans="1:5" s="180" customFormat="1" ht="12" customHeight="1" thickBot="1">
      <c r="A79" s="14" t="s">
        <v>239</v>
      </c>
      <c r="B79" s="106" t="s">
        <v>219</v>
      </c>
      <c r="C79" s="171"/>
      <c r="D79" s="171"/>
      <c r="E79" s="306">
        <f t="shared" si="1"/>
        <v>0</v>
      </c>
    </row>
    <row r="80" spans="1:5" s="180" customFormat="1" ht="12" customHeight="1" thickBot="1">
      <c r="A80" s="224" t="s">
        <v>220</v>
      </c>
      <c r="B80" s="104" t="s">
        <v>240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221</v>
      </c>
      <c r="B81" s="181" t="s">
        <v>222</v>
      </c>
      <c r="C81" s="171"/>
      <c r="D81" s="171"/>
      <c r="E81" s="306">
        <f t="shared" si="1"/>
        <v>0</v>
      </c>
    </row>
    <row r="82" spans="1:5" s="180" customFormat="1" ht="12" customHeight="1">
      <c r="A82" s="186" t="s">
        <v>223</v>
      </c>
      <c r="B82" s="182" t="s">
        <v>224</v>
      </c>
      <c r="C82" s="171"/>
      <c r="D82" s="171"/>
      <c r="E82" s="306">
        <f t="shared" si="1"/>
        <v>0</v>
      </c>
    </row>
    <row r="83" spans="1:5" s="180" customFormat="1" ht="12" customHeight="1">
      <c r="A83" s="186" t="s">
        <v>225</v>
      </c>
      <c r="B83" s="182" t="s">
        <v>226</v>
      </c>
      <c r="C83" s="171"/>
      <c r="D83" s="171"/>
      <c r="E83" s="306">
        <f t="shared" si="1"/>
        <v>0</v>
      </c>
    </row>
    <row r="84" spans="1:5" s="180" customFormat="1" ht="12" customHeight="1" thickBot="1">
      <c r="A84" s="187" t="s">
        <v>227</v>
      </c>
      <c r="B84" s="106" t="s">
        <v>228</v>
      </c>
      <c r="C84" s="171"/>
      <c r="D84" s="171"/>
      <c r="E84" s="306">
        <f t="shared" si="1"/>
        <v>0</v>
      </c>
    </row>
    <row r="85" spans="1:5" s="180" customFormat="1" ht="12" customHeight="1" thickBot="1">
      <c r="A85" s="224" t="s">
        <v>229</v>
      </c>
      <c r="B85" s="104" t="s">
        <v>366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231</v>
      </c>
      <c r="B86" s="104" t="s">
        <v>230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243</v>
      </c>
      <c r="B87" s="188" t="s">
        <v>369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368</v>
      </c>
      <c r="B88" s="189" t="s">
        <v>370</v>
      </c>
      <c r="C88" s="173">
        <f>+C63+C87</f>
        <v>24175000</v>
      </c>
      <c r="D88" s="173">
        <f>+D63+D87</f>
        <v>24175000</v>
      </c>
      <c r="E88" s="210">
        <f>+E63+E87</f>
        <v>24175000</v>
      </c>
    </row>
    <row r="89" spans="1:3" s="180" customFormat="1" ht="83.25" customHeight="1">
      <c r="A89" s="3"/>
      <c r="B89" s="4"/>
      <c r="C89" s="108"/>
    </row>
    <row r="90" spans="1:5" ht="16.5" customHeight="1">
      <c r="A90" s="359" t="s">
        <v>35</v>
      </c>
      <c r="B90" s="359"/>
      <c r="C90" s="359"/>
      <c r="D90" s="359"/>
      <c r="E90" s="359"/>
    </row>
    <row r="91" spans="1:5" s="190" customFormat="1" ht="16.5" customHeight="1" thickBot="1">
      <c r="A91" s="360" t="s">
        <v>87</v>
      </c>
      <c r="B91" s="360"/>
      <c r="C91" s="65"/>
      <c r="E91" s="65" t="str">
        <f>E2</f>
        <v>Forintban!</v>
      </c>
    </row>
    <row r="92" spans="1:5" ht="15.75">
      <c r="A92" s="351" t="s">
        <v>51</v>
      </c>
      <c r="B92" s="353" t="s">
        <v>413</v>
      </c>
      <c r="C92" s="355" t="str">
        <f>+CONCATENATE(LEFT(ÖSSZEFÜGGÉSEK!A6,4),". évi")</f>
        <v>2017. évi</v>
      </c>
      <c r="D92" s="356"/>
      <c r="E92" s="357"/>
    </row>
    <row r="93" spans="1:5" ht="24.75" thickBot="1">
      <c r="A93" s="352"/>
      <c r="B93" s="354"/>
      <c r="C93" s="253" t="s">
        <v>412</v>
      </c>
      <c r="D93" s="251" t="s">
        <v>505</v>
      </c>
      <c r="E93" s="252" t="str">
        <f>+CONCATENATE(LEFT(ÖSSZEFÜGGÉSEK!A6,4),". 2",CHAR(10),"Módosítás utáni")</f>
        <v>2017. 2
Módosítás utáni</v>
      </c>
    </row>
    <row r="94" spans="1:5" s="179" customFormat="1" ht="12" customHeight="1" thickBot="1">
      <c r="A94" s="25" t="s">
        <v>378</v>
      </c>
      <c r="B94" s="26" t="s">
        <v>379</v>
      </c>
      <c r="C94" s="26" t="s">
        <v>380</v>
      </c>
      <c r="D94" s="26" t="s">
        <v>382</v>
      </c>
      <c r="E94" s="324" t="s">
        <v>381</v>
      </c>
    </row>
    <row r="95" spans="1:5" ht="12" customHeight="1" thickBot="1">
      <c r="A95" s="20" t="s">
        <v>7</v>
      </c>
      <c r="B95" s="24" t="s">
        <v>328</v>
      </c>
      <c r="C95" s="166">
        <f>C96+C97+C98+C99+C100+C113</f>
        <v>19920000</v>
      </c>
      <c r="D95" s="166">
        <f>D96+D97+D98+D99+D100+D113</f>
        <v>9911002</v>
      </c>
      <c r="E95" s="240">
        <f>E96+E97+E98+E99+E100+E113</f>
        <v>29831002</v>
      </c>
    </row>
    <row r="96" spans="1:5" ht="12" customHeight="1">
      <c r="A96" s="15" t="s">
        <v>63</v>
      </c>
      <c r="B96" s="8" t="s">
        <v>36</v>
      </c>
      <c r="C96" s="244"/>
      <c r="D96" s="244"/>
      <c r="E96" s="309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68"/>
      <c r="D97" s="168"/>
      <c r="E97" s="304">
        <f t="shared" si="2"/>
        <v>0</v>
      </c>
    </row>
    <row r="98" spans="1:5" ht="12" customHeight="1">
      <c r="A98" s="12" t="s">
        <v>65</v>
      </c>
      <c r="B98" s="6" t="s">
        <v>82</v>
      </c>
      <c r="C98" s="170"/>
      <c r="D98" s="170"/>
      <c r="E98" s="305">
        <f t="shared" si="2"/>
        <v>0</v>
      </c>
    </row>
    <row r="99" spans="1:5" ht="12" customHeight="1">
      <c r="A99" s="12" t="s">
        <v>66</v>
      </c>
      <c r="B99" s="9" t="s">
        <v>109</v>
      </c>
      <c r="C99" s="170">
        <v>19920000</v>
      </c>
      <c r="D99" s="170">
        <v>9911002</v>
      </c>
      <c r="E99" s="305">
        <v>29831002</v>
      </c>
    </row>
    <row r="100" spans="1:5" ht="12" customHeight="1">
      <c r="A100" s="12" t="s">
        <v>74</v>
      </c>
      <c r="B100" s="17" t="s">
        <v>110</v>
      </c>
      <c r="C100" s="170"/>
      <c r="D100" s="170"/>
      <c r="E100" s="305">
        <f t="shared" si="2"/>
        <v>0</v>
      </c>
    </row>
    <row r="101" spans="1:5" ht="12" customHeight="1">
      <c r="A101" s="12" t="s">
        <v>67</v>
      </c>
      <c r="B101" s="6" t="s">
        <v>333</v>
      </c>
      <c r="C101" s="170"/>
      <c r="D101" s="170"/>
      <c r="E101" s="305">
        <f t="shared" si="2"/>
        <v>0</v>
      </c>
    </row>
    <row r="102" spans="1:5" ht="12" customHeight="1">
      <c r="A102" s="12" t="s">
        <v>68</v>
      </c>
      <c r="B102" s="69" t="s">
        <v>332</v>
      </c>
      <c r="C102" s="170"/>
      <c r="D102" s="170"/>
      <c r="E102" s="305">
        <f t="shared" si="2"/>
        <v>0</v>
      </c>
    </row>
    <row r="103" spans="1:5" ht="12" customHeight="1">
      <c r="A103" s="12" t="s">
        <v>75</v>
      </c>
      <c r="B103" s="69" t="s">
        <v>331</v>
      </c>
      <c r="C103" s="170"/>
      <c r="D103" s="170"/>
      <c r="E103" s="305">
        <f t="shared" si="2"/>
        <v>0</v>
      </c>
    </row>
    <row r="104" spans="1:5" ht="12" customHeight="1">
      <c r="A104" s="12" t="s">
        <v>76</v>
      </c>
      <c r="B104" s="67" t="s">
        <v>246</v>
      </c>
      <c r="C104" s="170"/>
      <c r="D104" s="170"/>
      <c r="E104" s="305">
        <f t="shared" si="2"/>
        <v>0</v>
      </c>
    </row>
    <row r="105" spans="1:5" ht="12" customHeight="1">
      <c r="A105" s="12" t="s">
        <v>77</v>
      </c>
      <c r="B105" s="68" t="s">
        <v>247</v>
      </c>
      <c r="C105" s="170"/>
      <c r="D105" s="170"/>
      <c r="E105" s="305">
        <f t="shared" si="2"/>
        <v>0</v>
      </c>
    </row>
    <row r="106" spans="1:5" ht="12" customHeight="1">
      <c r="A106" s="12" t="s">
        <v>78</v>
      </c>
      <c r="B106" s="68" t="s">
        <v>248</v>
      </c>
      <c r="C106" s="170"/>
      <c r="D106" s="170"/>
      <c r="E106" s="305">
        <f t="shared" si="2"/>
        <v>0</v>
      </c>
    </row>
    <row r="107" spans="1:5" ht="12" customHeight="1">
      <c r="A107" s="12" t="s">
        <v>80</v>
      </c>
      <c r="B107" s="67" t="s">
        <v>249</v>
      </c>
      <c r="C107" s="170"/>
      <c r="D107" s="170"/>
      <c r="E107" s="305">
        <f t="shared" si="2"/>
        <v>0</v>
      </c>
    </row>
    <row r="108" spans="1:5" ht="12" customHeight="1">
      <c r="A108" s="12" t="s">
        <v>111</v>
      </c>
      <c r="B108" s="67" t="s">
        <v>250</v>
      </c>
      <c r="C108" s="170"/>
      <c r="D108" s="170"/>
      <c r="E108" s="305">
        <f t="shared" si="2"/>
        <v>0</v>
      </c>
    </row>
    <row r="109" spans="1:5" ht="12" customHeight="1">
      <c r="A109" s="12" t="s">
        <v>244</v>
      </c>
      <c r="B109" s="68" t="s">
        <v>251</v>
      </c>
      <c r="C109" s="170"/>
      <c r="D109" s="170"/>
      <c r="E109" s="305">
        <f t="shared" si="2"/>
        <v>0</v>
      </c>
    </row>
    <row r="110" spans="1:5" ht="12" customHeight="1">
      <c r="A110" s="11" t="s">
        <v>245</v>
      </c>
      <c r="B110" s="69" t="s">
        <v>252</v>
      </c>
      <c r="C110" s="170"/>
      <c r="D110" s="170"/>
      <c r="E110" s="305">
        <f t="shared" si="2"/>
        <v>0</v>
      </c>
    </row>
    <row r="111" spans="1:5" ht="12" customHeight="1">
      <c r="A111" s="12" t="s">
        <v>329</v>
      </c>
      <c r="B111" s="69" t="s">
        <v>253</v>
      </c>
      <c r="C111" s="170"/>
      <c r="D111" s="170"/>
      <c r="E111" s="305">
        <f t="shared" si="2"/>
        <v>0</v>
      </c>
    </row>
    <row r="112" spans="1:5" ht="12" customHeight="1">
      <c r="A112" s="14" t="s">
        <v>330</v>
      </c>
      <c r="B112" s="69" t="s">
        <v>254</v>
      </c>
      <c r="C112" s="170"/>
      <c r="D112" s="170"/>
      <c r="E112" s="305">
        <f t="shared" si="2"/>
        <v>0</v>
      </c>
    </row>
    <row r="113" spans="1:5" ht="12" customHeight="1">
      <c r="A113" s="12" t="s">
        <v>334</v>
      </c>
      <c r="B113" s="9" t="s">
        <v>37</v>
      </c>
      <c r="C113" s="168"/>
      <c r="D113" s="168"/>
      <c r="E113" s="304">
        <f t="shared" si="2"/>
        <v>0</v>
      </c>
    </row>
    <row r="114" spans="1:5" ht="12" customHeight="1">
      <c r="A114" s="12" t="s">
        <v>335</v>
      </c>
      <c r="B114" s="6" t="s">
        <v>337</v>
      </c>
      <c r="C114" s="168"/>
      <c r="D114" s="168"/>
      <c r="E114" s="304">
        <f t="shared" si="2"/>
        <v>0</v>
      </c>
    </row>
    <row r="115" spans="1:5" ht="12" customHeight="1" thickBot="1">
      <c r="A115" s="16" t="s">
        <v>336</v>
      </c>
      <c r="B115" s="236" t="s">
        <v>338</v>
      </c>
      <c r="C115" s="245"/>
      <c r="D115" s="245"/>
      <c r="E115" s="310">
        <f t="shared" si="2"/>
        <v>0</v>
      </c>
    </row>
    <row r="116" spans="1:5" ht="12" customHeight="1" thickBot="1">
      <c r="A116" s="234" t="s">
        <v>8</v>
      </c>
      <c r="B116" s="235" t="s">
        <v>255</v>
      </c>
      <c r="C116" s="246">
        <f>+C117+C119+C121</f>
        <v>0</v>
      </c>
      <c r="D116" s="167">
        <f>+D117+D119+D121</f>
        <v>0</v>
      </c>
      <c r="E116" s="241">
        <f>+E117+E119+E121</f>
        <v>0</v>
      </c>
    </row>
    <row r="117" spans="1:5" ht="12" customHeight="1">
      <c r="A117" s="13" t="s">
        <v>69</v>
      </c>
      <c r="B117" s="6" t="s">
        <v>127</v>
      </c>
      <c r="C117" s="169"/>
      <c r="D117" s="256"/>
      <c r="E117" s="211">
        <f t="shared" si="2"/>
        <v>0</v>
      </c>
    </row>
    <row r="118" spans="1:5" ht="12" customHeight="1">
      <c r="A118" s="13" t="s">
        <v>70</v>
      </c>
      <c r="B118" s="10" t="s">
        <v>259</v>
      </c>
      <c r="C118" s="169"/>
      <c r="D118" s="256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/>
      <c r="D119" s="257"/>
      <c r="E119" s="304">
        <f t="shared" si="2"/>
        <v>0</v>
      </c>
    </row>
    <row r="120" spans="1:5" ht="12" customHeight="1">
      <c r="A120" s="13" t="s">
        <v>72</v>
      </c>
      <c r="B120" s="10" t="s">
        <v>260</v>
      </c>
      <c r="C120" s="168"/>
      <c r="D120" s="257"/>
      <c r="E120" s="304">
        <f t="shared" si="2"/>
        <v>0</v>
      </c>
    </row>
    <row r="121" spans="1:5" ht="12" customHeight="1">
      <c r="A121" s="13" t="s">
        <v>73</v>
      </c>
      <c r="B121" s="106" t="s">
        <v>129</v>
      </c>
      <c r="C121" s="168"/>
      <c r="D121" s="257"/>
      <c r="E121" s="304">
        <f t="shared" si="2"/>
        <v>0</v>
      </c>
    </row>
    <row r="122" spans="1:5" ht="12" customHeight="1">
      <c r="A122" s="13" t="s">
        <v>79</v>
      </c>
      <c r="B122" s="105" t="s">
        <v>322</v>
      </c>
      <c r="C122" s="168"/>
      <c r="D122" s="257"/>
      <c r="E122" s="304">
        <f t="shared" si="2"/>
        <v>0</v>
      </c>
    </row>
    <row r="123" spans="1:5" ht="12" customHeight="1">
      <c r="A123" s="13" t="s">
        <v>81</v>
      </c>
      <c r="B123" s="177" t="s">
        <v>265</v>
      </c>
      <c r="C123" s="168"/>
      <c r="D123" s="257"/>
      <c r="E123" s="304">
        <f t="shared" si="2"/>
        <v>0</v>
      </c>
    </row>
    <row r="124" spans="1:5" ht="22.5">
      <c r="A124" s="13" t="s">
        <v>113</v>
      </c>
      <c r="B124" s="68" t="s">
        <v>248</v>
      </c>
      <c r="C124" s="168"/>
      <c r="D124" s="257"/>
      <c r="E124" s="304">
        <f t="shared" si="2"/>
        <v>0</v>
      </c>
    </row>
    <row r="125" spans="1:5" ht="12" customHeight="1">
      <c r="A125" s="13" t="s">
        <v>114</v>
      </c>
      <c r="B125" s="68" t="s">
        <v>264</v>
      </c>
      <c r="C125" s="168"/>
      <c r="D125" s="257"/>
      <c r="E125" s="304">
        <f t="shared" si="2"/>
        <v>0</v>
      </c>
    </row>
    <row r="126" spans="1:5" ht="12" customHeight="1">
      <c r="A126" s="13" t="s">
        <v>115</v>
      </c>
      <c r="B126" s="68" t="s">
        <v>263</v>
      </c>
      <c r="C126" s="168"/>
      <c r="D126" s="257"/>
      <c r="E126" s="304">
        <f t="shared" si="2"/>
        <v>0</v>
      </c>
    </row>
    <row r="127" spans="1:5" ht="12" customHeight="1">
      <c r="A127" s="13" t="s">
        <v>256</v>
      </c>
      <c r="B127" s="68" t="s">
        <v>251</v>
      </c>
      <c r="C127" s="168"/>
      <c r="D127" s="257"/>
      <c r="E127" s="304">
        <f t="shared" si="2"/>
        <v>0</v>
      </c>
    </row>
    <row r="128" spans="1:5" ht="12" customHeight="1">
      <c r="A128" s="13" t="s">
        <v>257</v>
      </c>
      <c r="B128" s="68" t="s">
        <v>262</v>
      </c>
      <c r="C128" s="168"/>
      <c r="D128" s="257"/>
      <c r="E128" s="304">
        <f t="shared" si="2"/>
        <v>0</v>
      </c>
    </row>
    <row r="129" spans="1:5" ht="23.25" thickBot="1">
      <c r="A129" s="11" t="s">
        <v>258</v>
      </c>
      <c r="B129" s="68" t="s">
        <v>261</v>
      </c>
      <c r="C129" s="170"/>
      <c r="D129" s="258"/>
      <c r="E129" s="305">
        <f t="shared" si="2"/>
        <v>0</v>
      </c>
    </row>
    <row r="130" spans="1:5" ht="12" customHeight="1" thickBot="1">
      <c r="A130" s="18" t="s">
        <v>9</v>
      </c>
      <c r="B130" s="61" t="s">
        <v>339</v>
      </c>
      <c r="C130" s="167">
        <f>+C95+C116</f>
        <v>19920000</v>
      </c>
      <c r="D130" s="255">
        <f>+D95+D116</f>
        <v>9911002</v>
      </c>
      <c r="E130" s="103">
        <f>+E95+E116</f>
        <v>29831002</v>
      </c>
    </row>
    <row r="131" spans="1:5" ht="12" customHeight="1" thickBot="1">
      <c r="A131" s="18" t="s">
        <v>10</v>
      </c>
      <c r="B131" s="61" t="s">
        <v>414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160</v>
      </c>
      <c r="B132" s="10" t="s">
        <v>347</v>
      </c>
      <c r="C132" s="168"/>
      <c r="D132" s="257"/>
      <c r="E132" s="304">
        <f aca="true" t="shared" si="3" ref="E132:E154">C132+D132</f>
        <v>0</v>
      </c>
    </row>
    <row r="133" spans="1:5" ht="12" customHeight="1">
      <c r="A133" s="13" t="s">
        <v>161</v>
      </c>
      <c r="B133" s="10" t="s">
        <v>348</v>
      </c>
      <c r="C133" s="168"/>
      <c r="D133" s="257"/>
      <c r="E133" s="304">
        <f t="shared" si="3"/>
        <v>0</v>
      </c>
    </row>
    <row r="134" spans="1:5" ht="12" customHeight="1" thickBot="1">
      <c r="A134" s="11" t="s">
        <v>162</v>
      </c>
      <c r="B134" s="10" t="s">
        <v>349</v>
      </c>
      <c r="C134" s="168"/>
      <c r="D134" s="257"/>
      <c r="E134" s="304">
        <f t="shared" si="3"/>
        <v>0</v>
      </c>
    </row>
    <row r="135" spans="1:5" ht="12" customHeight="1" thickBot="1">
      <c r="A135" s="18" t="s">
        <v>11</v>
      </c>
      <c r="B135" s="61" t="s">
        <v>341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350</v>
      </c>
      <c r="C136" s="168"/>
      <c r="D136" s="257"/>
      <c r="E136" s="304">
        <f t="shared" si="3"/>
        <v>0</v>
      </c>
    </row>
    <row r="137" spans="1:5" ht="12" customHeight="1">
      <c r="A137" s="13" t="s">
        <v>57</v>
      </c>
      <c r="B137" s="7" t="s">
        <v>342</v>
      </c>
      <c r="C137" s="168"/>
      <c r="D137" s="257"/>
      <c r="E137" s="304">
        <f t="shared" si="3"/>
        <v>0</v>
      </c>
    </row>
    <row r="138" spans="1:5" ht="12" customHeight="1">
      <c r="A138" s="13" t="s">
        <v>58</v>
      </c>
      <c r="B138" s="7" t="s">
        <v>343</v>
      </c>
      <c r="C138" s="168"/>
      <c r="D138" s="257"/>
      <c r="E138" s="304">
        <f t="shared" si="3"/>
        <v>0</v>
      </c>
    </row>
    <row r="139" spans="1:5" ht="12" customHeight="1">
      <c r="A139" s="13" t="s">
        <v>100</v>
      </c>
      <c r="B139" s="7" t="s">
        <v>344</v>
      </c>
      <c r="C139" s="168"/>
      <c r="D139" s="257"/>
      <c r="E139" s="304">
        <f t="shared" si="3"/>
        <v>0</v>
      </c>
    </row>
    <row r="140" spans="1:5" ht="12" customHeight="1">
      <c r="A140" s="13" t="s">
        <v>101</v>
      </c>
      <c r="B140" s="7" t="s">
        <v>345</v>
      </c>
      <c r="C140" s="168"/>
      <c r="D140" s="257"/>
      <c r="E140" s="304">
        <f t="shared" si="3"/>
        <v>0</v>
      </c>
    </row>
    <row r="141" spans="1:5" ht="12" customHeight="1" thickBot="1">
      <c r="A141" s="11" t="s">
        <v>102</v>
      </c>
      <c r="B141" s="7" t="s">
        <v>346</v>
      </c>
      <c r="C141" s="168"/>
      <c r="D141" s="257"/>
      <c r="E141" s="304">
        <f t="shared" si="3"/>
        <v>0</v>
      </c>
    </row>
    <row r="142" spans="1:5" ht="12" customHeight="1" thickBot="1">
      <c r="A142" s="18" t="s">
        <v>12</v>
      </c>
      <c r="B142" s="61" t="s">
        <v>354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59</v>
      </c>
      <c r="B143" s="7" t="s">
        <v>266</v>
      </c>
      <c r="C143" s="168"/>
      <c r="D143" s="257"/>
      <c r="E143" s="304">
        <f t="shared" si="3"/>
        <v>0</v>
      </c>
    </row>
    <row r="144" spans="1:5" ht="12" customHeight="1">
      <c r="A144" s="13" t="s">
        <v>60</v>
      </c>
      <c r="B144" s="7" t="s">
        <v>267</v>
      </c>
      <c r="C144" s="168"/>
      <c r="D144" s="257"/>
      <c r="E144" s="304">
        <f t="shared" si="3"/>
        <v>0</v>
      </c>
    </row>
    <row r="145" spans="1:5" ht="12" customHeight="1">
      <c r="A145" s="13" t="s">
        <v>180</v>
      </c>
      <c r="B145" s="7" t="s">
        <v>355</v>
      </c>
      <c r="C145" s="168"/>
      <c r="D145" s="257"/>
      <c r="E145" s="304">
        <f t="shared" si="3"/>
        <v>0</v>
      </c>
    </row>
    <row r="146" spans="1:5" ht="12" customHeight="1" thickBot="1">
      <c r="A146" s="11" t="s">
        <v>181</v>
      </c>
      <c r="B146" s="5" t="s">
        <v>286</v>
      </c>
      <c r="C146" s="168"/>
      <c r="D146" s="257"/>
      <c r="E146" s="304">
        <f t="shared" si="3"/>
        <v>0</v>
      </c>
    </row>
    <row r="147" spans="1:5" ht="12" customHeight="1" thickBot="1">
      <c r="A147" s="18" t="s">
        <v>13</v>
      </c>
      <c r="B147" s="61" t="s">
        <v>356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61</v>
      </c>
      <c r="B148" s="7" t="s">
        <v>351</v>
      </c>
      <c r="C148" s="168"/>
      <c r="D148" s="257"/>
      <c r="E148" s="304">
        <f t="shared" si="3"/>
        <v>0</v>
      </c>
    </row>
    <row r="149" spans="1:5" ht="12" customHeight="1">
      <c r="A149" s="13" t="s">
        <v>62</v>
      </c>
      <c r="B149" s="7" t="s">
        <v>358</v>
      </c>
      <c r="C149" s="168"/>
      <c r="D149" s="257"/>
      <c r="E149" s="304">
        <f t="shared" si="3"/>
        <v>0</v>
      </c>
    </row>
    <row r="150" spans="1:5" ht="12" customHeight="1">
      <c r="A150" s="13" t="s">
        <v>192</v>
      </c>
      <c r="B150" s="7" t="s">
        <v>353</v>
      </c>
      <c r="C150" s="168"/>
      <c r="D150" s="257"/>
      <c r="E150" s="304">
        <f t="shared" si="3"/>
        <v>0</v>
      </c>
    </row>
    <row r="151" spans="1:5" ht="12" customHeight="1">
      <c r="A151" s="13" t="s">
        <v>193</v>
      </c>
      <c r="B151" s="7" t="s">
        <v>359</v>
      </c>
      <c r="C151" s="168"/>
      <c r="D151" s="257"/>
      <c r="E151" s="304">
        <f t="shared" si="3"/>
        <v>0</v>
      </c>
    </row>
    <row r="152" spans="1:5" ht="12" customHeight="1" thickBot="1">
      <c r="A152" s="13" t="s">
        <v>357</v>
      </c>
      <c r="B152" s="7" t="s">
        <v>360</v>
      </c>
      <c r="C152" s="168"/>
      <c r="D152" s="257"/>
      <c r="E152" s="305">
        <f t="shared" si="3"/>
        <v>0</v>
      </c>
    </row>
    <row r="153" spans="1:5" ht="12" customHeight="1" thickBot="1">
      <c r="A153" s="18" t="s">
        <v>14</v>
      </c>
      <c r="B153" s="61" t="s">
        <v>361</v>
      </c>
      <c r="C153" s="248"/>
      <c r="D153" s="261"/>
      <c r="E153" s="312">
        <f t="shared" si="3"/>
        <v>0</v>
      </c>
    </row>
    <row r="154" spans="1:5" ht="12" customHeight="1" thickBot="1">
      <c r="A154" s="18" t="s">
        <v>15</v>
      </c>
      <c r="B154" s="61" t="s">
        <v>362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364</v>
      </c>
      <c r="C155" s="249">
        <f>+C131+C135+C142+C147+C153+C154</f>
        <v>0</v>
      </c>
      <c r="D155" s="262">
        <f>+D131+D135+D142+D147+D153+D154</f>
        <v>0</v>
      </c>
      <c r="E155" s="243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363</v>
      </c>
      <c r="C156" s="249">
        <f>+C130+C155</f>
        <v>19920000</v>
      </c>
      <c r="D156" s="262">
        <f>+D130+D155</f>
        <v>9911002</v>
      </c>
      <c r="E156" s="243">
        <f>+E130+E155</f>
        <v>29831002</v>
      </c>
    </row>
    <row r="157" ht="7.5" customHeight="1"/>
    <row r="158" spans="1:5" ht="15.75">
      <c r="A158" s="358" t="s">
        <v>268</v>
      </c>
      <c r="B158" s="358"/>
      <c r="C158" s="358"/>
      <c r="D158" s="358"/>
      <c r="E158" s="358"/>
    </row>
    <row r="159" spans="1:5" ht="15" customHeight="1" thickBot="1">
      <c r="A159" s="350" t="s">
        <v>88</v>
      </c>
      <c r="B159" s="350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365</v>
      </c>
      <c r="C160" s="254">
        <f>+C63-C130</f>
        <v>4255000</v>
      </c>
      <c r="D160" s="167">
        <f>+D63-D130</f>
        <v>14263998</v>
      </c>
      <c r="E160" s="103">
        <f>+E63-E130</f>
        <v>-5656002</v>
      </c>
    </row>
    <row r="161" spans="1:5" ht="32.25" customHeight="1" thickBot="1">
      <c r="A161" s="18" t="s">
        <v>8</v>
      </c>
      <c r="B161" s="23" t="s">
        <v>371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/>
  <mergeCells count="12">
    <mergeCell ref="A1:E1"/>
    <mergeCell ref="A90:E90"/>
    <mergeCell ref="A158:E158"/>
    <mergeCell ref="A159:B159"/>
    <mergeCell ref="A2:B2"/>
    <mergeCell ref="A3:A4"/>
    <mergeCell ref="B3:B4"/>
    <mergeCell ref="C3:E3"/>
    <mergeCell ref="A91:B91"/>
    <mergeCell ref="A92:A93"/>
    <mergeCell ref="B92:B93"/>
    <mergeCell ref="C92:E9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Vaja Város Önkormányzat
2017. ÉVI KÖLTSÉGVETÉS 
ÁLLAMIGAZGATÁSI FELADATOK MÓDOSÍTOTT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SheetLayoutView="100" workbookViewId="0" topLeftCell="C10">
      <selection activeCell="F11" sqref="F11"/>
    </sheetView>
  </sheetViews>
  <sheetFormatPr defaultColWidth="9.00390625" defaultRowHeight="12.75"/>
  <cols>
    <col min="1" max="1" width="6.875" style="36" customWidth="1"/>
    <col min="2" max="2" width="48.00390625" style="72" customWidth="1"/>
    <col min="3" max="5" width="15.50390625" style="36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116" t="s">
        <v>92</v>
      </c>
      <c r="C1" s="117"/>
      <c r="D1" s="117"/>
      <c r="E1" s="117"/>
      <c r="F1" s="117"/>
      <c r="G1" s="117"/>
      <c r="H1" s="117"/>
      <c r="I1" s="117"/>
      <c r="J1" s="363" t="s">
        <v>415</v>
      </c>
    </row>
    <row r="2" spans="7:10" ht="14.25" thickBot="1">
      <c r="G2" s="118"/>
      <c r="H2" s="118"/>
      <c r="I2" s="118" t="str">
        <f>'1.4.sz.mell.'!E2</f>
        <v>Forintban!</v>
      </c>
      <c r="J2" s="363"/>
    </row>
    <row r="3" spans="1:10" ht="18" customHeight="1" thickBot="1">
      <c r="A3" s="361" t="s">
        <v>51</v>
      </c>
      <c r="B3" s="119" t="s">
        <v>39</v>
      </c>
      <c r="C3" s="120"/>
      <c r="D3" s="263"/>
      <c r="E3" s="263"/>
      <c r="F3" s="119" t="s">
        <v>40</v>
      </c>
      <c r="G3" s="121"/>
      <c r="H3" s="270"/>
      <c r="I3" s="271"/>
      <c r="J3" s="363"/>
    </row>
    <row r="4" spans="1:10" s="122" customFormat="1" ht="35.25" customHeight="1" thickBot="1">
      <c r="A4" s="362"/>
      <c r="B4" s="73" t="s">
        <v>44</v>
      </c>
      <c r="C4" s="74" t="str">
        <f>+CONCATENATE('1.1.sz.mell.'!C3," eredeti előirányzat")</f>
        <v>2017. évi eredeti előirányzat</v>
      </c>
      <c r="D4" s="264" t="str">
        <f>+CONCATENATE('1.1.sz.mell.'!C3," H15 módosítás D")</f>
        <v>2017. évi H15 módosítás D</v>
      </c>
      <c r="E4" s="264" t="str">
        <f>+CONCATENATE(LEFT('1.1.sz.mell.'!C3,4),"2 Módisítás után")</f>
        <v>20172 Módisítás után</v>
      </c>
      <c r="F4" s="73" t="s">
        <v>44</v>
      </c>
      <c r="G4" s="74" t="str">
        <f>+C4</f>
        <v>2017. évi eredeti előirányzat</v>
      </c>
      <c r="H4" s="74" t="str">
        <f>+D4</f>
        <v>2017. évi H15 módosítás D</v>
      </c>
      <c r="I4" s="272" t="str">
        <f>+E4</f>
        <v>20172 Módisítás után</v>
      </c>
      <c r="J4" s="363"/>
    </row>
    <row r="5" spans="1:10" s="126" customFormat="1" ht="12" customHeight="1" thickBot="1">
      <c r="A5" s="123" t="s">
        <v>378</v>
      </c>
      <c r="B5" s="124" t="s">
        <v>379</v>
      </c>
      <c r="C5" s="125" t="s">
        <v>380</v>
      </c>
      <c r="D5" s="265" t="s">
        <v>382</v>
      </c>
      <c r="E5" s="265" t="s">
        <v>381</v>
      </c>
      <c r="F5" s="124" t="s">
        <v>416</v>
      </c>
      <c r="G5" s="125" t="s">
        <v>384</v>
      </c>
      <c r="H5" s="125" t="s">
        <v>385</v>
      </c>
      <c r="I5" s="340" t="s">
        <v>507</v>
      </c>
      <c r="J5" s="363"/>
    </row>
    <row r="6" spans="1:10" ht="12.75" customHeight="1">
      <c r="A6" s="127" t="s">
        <v>7</v>
      </c>
      <c r="B6" s="128" t="s">
        <v>269</v>
      </c>
      <c r="C6" s="110">
        <v>310766332</v>
      </c>
      <c r="D6" s="110">
        <v>40658267</v>
      </c>
      <c r="E6" s="313">
        <v>351424599</v>
      </c>
      <c r="F6" s="128" t="s">
        <v>45</v>
      </c>
      <c r="G6" s="110">
        <v>608155000</v>
      </c>
      <c r="H6" s="110">
        <v>-59099954</v>
      </c>
      <c r="I6" s="317">
        <v>549055046</v>
      </c>
      <c r="J6" s="363"/>
    </row>
    <row r="7" spans="1:10" ht="12.75" customHeight="1">
      <c r="A7" s="129" t="s">
        <v>8</v>
      </c>
      <c r="B7" s="130" t="s">
        <v>270</v>
      </c>
      <c r="C7" s="111">
        <v>437665000</v>
      </c>
      <c r="D7" s="111">
        <v>-87830021</v>
      </c>
      <c r="E7" s="313">
        <v>349834979</v>
      </c>
      <c r="F7" s="130" t="s">
        <v>108</v>
      </c>
      <c r="G7" s="111">
        <v>101818000</v>
      </c>
      <c r="H7" s="111">
        <v>-2112967</v>
      </c>
      <c r="I7" s="317">
        <v>99705033</v>
      </c>
      <c r="J7" s="363"/>
    </row>
    <row r="8" spans="1:10" ht="12.75" customHeight="1">
      <c r="A8" s="129" t="s">
        <v>9</v>
      </c>
      <c r="B8" s="130" t="s">
        <v>291</v>
      </c>
      <c r="C8" s="111"/>
      <c r="D8" s="111">
        <v>0</v>
      </c>
      <c r="E8" s="313">
        <v>0</v>
      </c>
      <c r="F8" s="130" t="s">
        <v>131</v>
      </c>
      <c r="G8" s="111">
        <v>249070000</v>
      </c>
      <c r="H8" s="111">
        <v>145744110</v>
      </c>
      <c r="I8" s="317">
        <v>394814110</v>
      </c>
      <c r="J8" s="363"/>
    </row>
    <row r="9" spans="1:10" ht="12.75" customHeight="1">
      <c r="A9" s="129" t="s">
        <v>10</v>
      </c>
      <c r="B9" s="130" t="s">
        <v>99</v>
      </c>
      <c r="C9" s="111">
        <v>158900000</v>
      </c>
      <c r="D9" s="111"/>
      <c r="E9" s="313">
        <v>158900000</v>
      </c>
      <c r="F9" s="130" t="s">
        <v>109</v>
      </c>
      <c r="G9" s="111">
        <v>19920000</v>
      </c>
      <c r="H9" s="111">
        <v>9911002</v>
      </c>
      <c r="I9" s="317">
        <v>29831002</v>
      </c>
      <c r="J9" s="363"/>
    </row>
    <row r="10" spans="1:10" ht="12.75" customHeight="1">
      <c r="A10" s="129" t="s">
        <v>11</v>
      </c>
      <c r="B10" s="131" t="s">
        <v>315</v>
      </c>
      <c r="C10" s="111">
        <v>80972668</v>
      </c>
      <c r="D10" s="111">
        <v>14368000</v>
      </c>
      <c r="E10" s="313">
        <v>95340668</v>
      </c>
      <c r="F10" s="130" t="s">
        <v>110</v>
      </c>
      <c r="G10" s="111">
        <v>5100000</v>
      </c>
      <c r="H10" s="111">
        <v>4408754</v>
      </c>
      <c r="I10" s="317">
        <v>9508754</v>
      </c>
      <c r="J10" s="363"/>
    </row>
    <row r="11" spans="1:10" ht="12.75" customHeight="1">
      <c r="A11" s="129" t="s">
        <v>12</v>
      </c>
      <c r="B11" s="130" t="s">
        <v>271</v>
      </c>
      <c r="C11" s="112"/>
      <c r="D11" s="112"/>
      <c r="E11" s="313">
        <f aca="true" t="shared" si="0" ref="E11:E16">C11+D11</f>
        <v>0</v>
      </c>
      <c r="F11" s="130" t="s">
        <v>37</v>
      </c>
      <c r="G11" s="111">
        <v>4000000</v>
      </c>
      <c r="H11" s="111"/>
      <c r="I11" s="317"/>
      <c r="J11" s="363"/>
    </row>
    <row r="12" spans="1:10" ht="12.75" customHeight="1">
      <c r="A12" s="129" t="s">
        <v>13</v>
      </c>
      <c r="B12" s="130" t="s">
        <v>372</v>
      </c>
      <c r="C12" s="111"/>
      <c r="D12" s="111"/>
      <c r="E12" s="313">
        <f t="shared" si="0"/>
        <v>0</v>
      </c>
      <c r="F12" s="30"/>
      <c r="G12" s="111"/>
      <c r="H12" s="111"/>
      <c r="I12" s="317">
        <f aca="true" t="shared" si="1" ref="I12:I17">G12+H12</f>
        <v>0</v>
      </c>
      <c r="J12" s="363"/>
    </row>
    <row r="13" spans="1:10" ht="12.75" customHeight="1">
      <c r="A13" s="129" t="s">
        <v>14</v>
      </c>
      <c r="B13" s="30"/>
      <c r="C13" s="111"/>
      <c r="D13" s="111"/>
      <c r="E13" s="313">
        <f t="shared" si="0"/>
        <v>0</v>
      </c>
      <c r="F13" s="30"/>
      <c r="G13" s="111"/>
      <c r="H13" s="111"/>
      <c r="I13" s="317">
        <f t="shared" si="1"/>
        <v>0</v>
      </c>
      <c r="J13" s="363"/>
    </row>
    <row r="14" spans="1:10" ht="12.75" customHeight="1">
      <c r="A14" s="129" t="s">
        <v>15</v>
      </c>
      <c r="B14" s="193"/>
      <c r="C14" s="112"/>
      <c r="D14" s="112"/>
      <c r="E14" s="313">
        <f t="shared" si="0"/>
        <v>0</v>
      </c>
      <c r="F14" s="30"/>
      <c r="G14" s="111"/>
      <c r="H14" s="111"/>
      <c r="I14" s="317">
        <f t="shared" si="1"/>
        <v>0</v>
      </c>
      <c r="J14" s="363"/>
    </row>
    <row r="15" spans="1:10" ht="12.75" customHeight="1">
      <c r="A15" s="129" t="s">
        <v>16</v>
      </c>
      <c r="B15" s="30"/>
      <c r="C15" s="111"/>
      <c r="D15" s="111"/>
      <c r="E15" s="313">
        <f t="shared" si="0"/>
        <v>0</v>
      </c>
      <c r="F15" s="30"/>
      <c r="G15" s="111"/>
      <c r="H15" s="111"/>
      <c r="I15" s="317">
        <f t="shared" si="1"/>
        <v>0</v>
      </c>
      <c r="J15" s="363"/>
    </row>
    <row r="16" spans="1:10" ht="12.75" customHeight="1">
      <c r="A16" s="129" t="s">
        <v>17</v>
      </c>
      <c r="B16" s="30"/>
      <c r="C16" s="111"/>
      <c r="D16" s="111"/>
      <c r="E16" s="313">
        <f t="shared" si="0"/>
        <v>0</v>
      </c>
      <c r="F16" s="30"/>
      <c r="G16" s="111"/>
      <c r="H16" s="111"/>
      <c r="I16" s="317">
        <f t="shared" si="1"/>
        <v>0</v>
      </c>
      <c r="J16" s="363"/>
    </row>
    <row r="17" spans="1:10" ht="12.75" customHeight="1" thickBot="1">
      <c r="A17" s="129" t="s">
        <v>18</v>
      </c>
      <c r="B17" s="38"/>
      <c r="C17" s="113"/>
      <c r="D17" s="113"/>
      <c r="E17" s="314"/>
      <c r="F17" s="30"/>
      <c r="G17" s="113"/>
      <c r="H17" s="113"/>
      <c r="I17" s="317">
        <f t="shared" si="1"/>
        <v>0</v>
      </c>
      <c r="J17" s="363"/>
    </row>
    <row r="18" spans="1:10" ht="21.75" thickBot="1">
      <c r="A18" s="132" t="s">
        <v>19</v>
      </c>
      <c r="B18" s="62" t="s">
        <v>373</v>
      </c>
      <c r="C18" s="114">
        <f>SUM(C6:C17)</f>
        <v>988304000</v>
      </c>
      <c r="D18" s="114">
        <f>SUM(D6:D17)</f>
        <v>-32803754</v>
      </c>
      <c r="E18" s="114">
        <f>SUM(E6:E17)</f>
        <v>955500246</v>
      </c>
      <c r="F18" s="62" t="s">
        <v>277</v>
      </c>
      <c r="G18" s="114">
        <f>SUM(G6:G17)</f>
        <v>988063000</v>
      </c>
      <c r="H18" s="114">
        <v>94850945</v>
      </c>
      <c r="I18" s="148">
        <f>SUM(I6:I17)</f>
        <v>1082913945</v>
      </c>
      <c r="J18" s="363"/>
    </row>
    <row r="19" spans="1:10" ht="12.75" customHeight="1">
      <c r="A19" s="133" t="s">
        <v>20</v>
      </c>
      <c r="B19" s="134" t="s">
        <v>274</v>
      </c>
      <c r="C19" s="238">
        <f>+C20+C21+C22+C23</f>
        <v>0</v>
      </c>
      <c r="D19" s="238">
        <f>+D20+D21+D22+D23</f>
        <v>23514887</v>
      </c>
      <c r="E19" s="238">
        <f>+E20+E21+E22+E23</f>
        <v>23514887</v>
      </c>
      <c r="F19" s="135" t="s">
        <v>267</v>
      </c>
      <c r="G19" s="115"/>
      <c r="H19" s="115">
        <v>22436497</v>
      </c>
      <c r="I19" s="318">
        <v>22436497</v>
      </c>
      <c r="J19" s="363"/>
    </row>
    <row r="20" spans="1:10" ht="12.75" customHeight="1">
      <c r="A20" s="136" t="s">
        <v>21</v>
      </c>
      <c r="B20" s="135" t="s">
        <v>125</v>
      </c>
      <c r="C20" s="51"/>
      <c r="D20" s="51">
        <v>12256133</v>
      </c>
      <c r="E20" s="315">
        <v>12256133</v>
      </c>
      <c r="F20" s="135" t="s">
        <v>276</v>
      </c>
      <c r="G20" s="51"/>
      <c r="H20" s="51">
        <v>0</v>
      </c>
      <c r="I20" s="319">
        <v>0</v>
      </c>
      <c r="J20" s="363"/>
    </row>
    <row r="21" spans="1:10" ht="12.75" customHeight="1">
      <c r="A21" s="136" t="s">
        <v>22</v>
      </c>
      <c r="B21" s="135" t="s">
        <v>126</v>
      </c>
      <c r="C21" s="51"/>
      <c r="D21" s="51"/>
      <c r="E21" s="315">
        <f>C21+D21</f>
        <v>0</v>
      </c>
      <c r="F21" s="135" t="s">
        <v>90</v>
      </c>
      <c r="G21" s="51"/>
      <c r="H21" s="51">
        <v>10137457</v>
      </c>
      <c r="I21" s="319">
        <v>10137457</v>
      </c>
      <c r="J21" s="363"/>
    </row>
    <row r="22" spans="1:10" ht="12.75" customHeight="1">
      <c r="A22" s="136" t="s">
        <v>23</v>
      </c>
      <c r="B22" s="135" t="s">
        <v>130</v>
      </c>
      <c r="C22" s="51"/>
      <c r="D22" s="51"/>
      <c r="E22" s="315">
        <f>C22+D22</f>
        <v>0</v>
      </c>
      <c r="F22" s="135" t="s">
        <v>91</v>
      </c>
      <c r="G22" s="51"/>
      <c r="H22" s="51"/>
      <c r="I22" s="319">
        <f aca="true" t="shared" si="2" ref="I22:I28">G22+H22</f>
        <v>0</v>
      </c>
      <c r="J22" s="363"/>
    </row>
    <row r="23" spans="1:10" ht="12.75" customHeight="1">
      <c r="A23" s="136" t="s">
        <v>24</v>
      </c>
      <c r="B23" s="135" t="s">
        <v>513</v>
      </c>
      <c r="C23" s="51"/>
      <c r="D23" s="51">
        <v>11258754</v>
      </c>
      <c r="E23" s="315">
        <v>11258754</v>
      </c>
      <c r="F23" s="134" t="s">
        <v>132</v>
      </c>
      <c r="G23" s="51"/>
      <c r="H23" s="51"/>
      <c r="I23" s="319">
        <f t="shared" si="2"/>
        <v>0</v>
      </c>
      <c r="J23" s="363"/>
    </row>
    <row r="24" spans="1:10" ht="12.75" customHeight="1">
      <c r="A24" s="136" t="s">
        <v>25</v>
      </c>
      <c r="B24" s="135" t="s">
        <v>275</v>
      </c>
      <c r="C24" s="137">
        <f>+C25+C26</f>
        <v>0</v>
      </c>
      <c r="D24" s="137">
        <f>+D25+D26</f>
        <v>0</v>
      </c>
      <c r="E24" s="137">
        <f>+E25+E26</f>
        <v>0</v>
      </c>
      <c r="F24" s="135" t="s">
        <v>117</v>
      </c>
      <c r="G24" s="51"/>
      <c r="H24" s="51"/>
      <c r="I24" s="319">
        <f t="shared" si="2"/>
        <v>0</v>
      </c>
      <c r="J24" s="363"/>
    </row>
    <row r="25" spans="1:10" ht="12.75" customHeight="1">
      <c r="A25" s="133" t="s">
        <v>26</v>
      </c>
      <c r="B25" s="134" t="s">
        <v>272</v>
      </c>
      <c r="C25" s="115"/>
      <c r="D25" s="115"/>
      <c r="E25" s="316">
        <f>C25+D25</f>
        <v>0</v>
      </c>
      <c r="F25" s="128" t="s">
        <v>355</v>
      </c>
      <c r="G25" s="115"/>
      <c r="H25" s="115"/>
      <c r="I25" s="318">
        <f t="shared" si="2"/>
        <v>0</v>
      </c>
      <c r="J25" s="363"/>
    </row>
    <row r="26" spans="1:10" ht="12.75" customHeight="1">
      <c r="A26" s="136" t="s">
        <v>27</v>
      </c>
      <c r="B26" s="135" t="s">
        <v>273</v>
      </c>
      <c r="C26" s="51"/>
      <c r="D26" s="51"/>
      <c r="E26" s="315">
        <f>C26+D26</f>
        <v>0</v>
      </c>
      <c r="F26" s="130" t="s">
        <v>361</v>
      </c>
      <c r="G26" s="51"/>
      <c r="H26" s="51"/>
      <c r="I26" s="319">
        <f t="shared" si="2"/>
        <v>0</v>
      </c>
      <c r="J26" s="363"/>
    </row>
    <row r="27" spans="1:10" ht="12.75" customHeight="1">
      <c r="A27" s="129" t="s">
        <v>28</v>
      </c>
      <c r="B27" s="135" t="s">
        <v>470</v>
      </c>
      <c r="C27" s="51"/>
      <c r="D27" s="51"/>
      <c r="E27" s="315">
        <f>C27+D27</f>
        <v>0</v>
      </c>
      <c r="F27" s="130" t="s">
        <v>362</v>
      </c>
      <c r="G27" s="51"/>
      <c r="H27" s="51"/>
      <c r="I27" s="319">
        <f t="shared" si="2"/>
        <v>0</v>
      </c>
      <c r="J27" s="363"/>
    </row>
    <row r="28" spans="1:10" ht="12.75" customHeight="1" thickBot="1">
      <c r="A28" s="163" t="s">
        <v>29</v>
      </c>
      <c r="B28" s="134" t="s">
        <v>230</v>
      </c>
      <c r="C28" s="115"/>
      <c r="D28" s="115"/>
      <c r="E28" s="316">
        <f>C28+D28</f>
        <v>0</v>
      </c>
      <c r="F28" s="195"/>
      <c r="G28" s="115"/>
      <c r="H28" s="115"/>
      <c r="I28" s="318">
        <f t="shared" si="2"/>
        <v>0</v>
      </c>
      <c r="J28" s="363"/>
    </row>
    <row r="29" spans="1:10" ht="24" customHeight="1" thickBot="1">
      <c r="A29" s="132" t="s">
        <v>30</v>
      </c>
      <c r="B29" s="62" t="s">
        <v>374</v>
      </c>
      <c r="C29" s="114">
        <f>+C19+C24+C27+C28</f>
        <v>0</v>
      </c>
      <c r="D29" s="114">
        <f>+D19+D24+D27+D28</f>
        <v>23514887</v>
      </c>
      <c r="E29" s="268">
        <f>+E19+E24+E27+E28</f>
        <v>23514887</v>
      </c>
      <c r="F29" s="62" t="s">
        <v>376</v>
      </c>
      <c r="G29" s="114">
        <f>SUM(G19:G28)</f>
        <v>0</v>
      </c>
      <c r="H29" s="114">
        <f>SUM(H19:H28)</f>
        <v>32573954</v>
      </c>
      <c r="I29" s="148">
        <f>SUM(I19:I28)</f>
        <v>32573954</v>
      </c>
      <c r="J29" s="363"/>
    </row>
    <row r="30" spans="1:10" ht="13.5" thickBot="1">
      <c r="A30" s="132" t="s">
        <v>31</v>
      </c>
      <c r="B30" s="138" t="s">
        <v>375</v>
      </c>
      <c r="C30" s="341">
        <f>+C18+C29</f>
        <v>988304000</v>
      </c>
      <c r="D30" s="341">
        <f>+D18+D29</f>
        <v>-9288867</v>
      </c>
      <c r="E30" s="342">
        <f>+E18+E29</f>
        <v>979015133</v>
      </c>
      <c r="F30" s="138" t="s">
        <v>377</v>
      </c>
      <c r="G30" s="341">
        <f>+G18+G29</f>
        <v>988063000</v>
      </c>
      <c r="H30" s="341">
        <f>+H18+H29</f>
        <v>127424899</v>
      </c>
      <c r="I30" s="342">
        <f>+I18+I29</f>
        <v>1115487899</v>
      </c>
      <c r="J30" s="363"/>
    </row>
    <row r="31" spans="1:10" ht="13.5" thickBot="1">
      <c r="A31" s="132" t="s">
        <v>32</v>
      </c>
      <c r="B31" s="138" t="s">
        <v>94</v>
      </c>
      <c r="C31" s="341" t="str">
        <f>IF(C18-G18&lt;0,G18-C18,"-")</f>
        <v>-</v>
      </c>
      <c r="D31" s="341">
        <f>IF(D18-H18&lt;0,H18-D18,"-")</f>
        <v>127654699</v>
      </c>
      <c r="E31" s="342">
        <f>IF(E18-I18&lt;0,I18-E18,"-")</f>
        <v>127413699</v>
      </c>
      <c r="F31" s="138" t="s">
        <v>95</v>
      </c>
      <c r="G31" s="341">
        <f>IF(C18-G18&gt;0,C18-G18,"-")</f>
        <v>241000</v>
      </c>
      <c r="H31" s="341" t="str">
        <f>IF(D18-H18&gt;0,D18-H18,"-")</f>
        <v>-</v>
      </c>
      <c r="I31" s="342" t="str">
        <f>IF(E18-I18&gt;0,E18-I18,"-")</f>
        <v>-</v>
      </c>
      <c r="J31" s="363"/>
    </row>
    <row r="32" spans="1:10" ht="13.5" thickBot="1">
      <c r="A32" s="132" t="s">
        <v>33</v>
      </c>
      <c r="B32" s="138" t="s">
        <v>486</v>
      </c>
      <c r="C32" s="341" t="str">
        <f>IF(C30-G30&lt;0,G30-C30,"-")</f>
        <v>-</v>
      </c>
      <c r="D32" s="341">
        <f>IF(D30-H30&lt;0,H30-D30,"-")</f>
        <v>136713766</v>
      </c>
      <c r="E32" s="341">
        <f>IF(E30-I30&lt;0,I30-E30,"-")</f>
        <v>136472766</v>
      </c>
      <c r="F32" s="138" t="s">
        <v>487</v>
      </c>
      <c r="G32" s="341">
        <f>IF(C30-G30&gt;0,C30-G30,"-")</f>
        <v>241000</v>
      </c>
      <c r="H32" s="341" t="str">
        <f>IF(D30-H30&gt;0,D30-H30,"-")</f>
        <v>-</v>
      </c>
      <c r="I32" s="343" t="str">
        <f>IF(E30-I30&gt;0,E30-I30,"-")</f>
        <v>-</v>
      </c>
      <c r="J32" s="363"/>
    </row>
    <row r="33" spans="2:6" ht="18.75">
      <c r="B33" s="364"/>
      <c r="C33" s="364"/>
      <c r="D33" s="364"/>
      <c r="E33" s="364"/>
      <c r="F33" s="364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0">
      <selection activeCell="C17" sqref="C17:D17"/>
    </sheetView>
  </sheetViews>
  <sheetFormatPr defaultColWidth="9.00390625" defaultRowHeight="12.75"/>
  <cols>
    <col min="1" max="1" width="6.875" style="36" customWidth="1"/>
    <col min="2" max="2" width="49.875" style="72" customWidth="1"/>
    <col min="3" max="5" width="15.50390625" style="36" customWidth="1"/>
    <col min="6" max="6" width="49.87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1.5">
      <c r="B1" s="116" t="s">
        <v>93</v>
      </c>
      <c r="C1" s="117"/>
      <c r="D1" s="117"/>
      <c r="E1" s="117"/>
      <c r="F1" s="117"/>
      <c r="G1" s="117"/>
      <c r="H1" s="117"/>
      <c r="I1" s="117"/>
      <c r="J1" s="363" t="s">
        <v>417</v>
      </c>
    </row>
    <row r="2" spans="7:10" ht="14.25" thickBot="1">
      <c r="G2" s="118"/>
      <c r="H2" s="118"/>
      <c r="I2" s="118" t="str">
        <f>'2.1.sz.mell  '!I2</f>
        <v>Forintban!</v>
      </c>
      <c r="J2" s="363"/>
    </row>
    <row r="3" spans="1:10" ht="13.5" customHeight="1" thickBot="1">
      <c r="A3" s="361" t="s">
        <v>51</v>
      </c>
      <c r="B3" s="119" t="s">
        <v>39</v>
      </c>
      <c r="C3" s="120"/>
      <c r="D3" s="263"/>
      <c r="E3" s="263"/>
      <c r="F3" s="119" t="s">
        <v>40</v>
      </c>
      <c r="G3" s="121"/>
      <c r="H3" s="270"/>
      <c r="I3" s="271"/>
      <c r="J3" s="363"/>
    </row>
    <row r="4" spans="1:10" s="122" customFormat="1" ht="24.75" thickBot="1">
      <c r="A4" s="362"/>
      <c r="B4" s="73" t="s">
        <v>44</v>
      </c>
      <c r="C4" s="74" t="str">
        <f>+CONCATENATE('1.1.sz.mell.'!C3," eredeti előirányzat")</f>
        <v>2017. évi eredeti előirányzat</v>
      </c>
      <c r="D4" s="264" t="str">
        <f>+CONCATENATE('1.1.sz.mell.'!C3," 1. sz. módosítás ")</f>
        <v>2017. évi 1. sz. módosítás </v>
      </c>
      <c r="E4" s="264" t="str">
        <f>+CONCATENATE(LEFT('1.1.sz.mell.'!C3,4),"2Módisítás után")</f>
        <v>20172Módisítás után</v>
      </c>
      <c r="F4" s="73" t="s">
        <v>44</v>
      </c>
      <c r="G4" s="74" t="str">
        <f>+C4</f>
        <v>2017. évi eredeti előirányzat</v>
      </c>
      <c r="H4" s="74" t="str">
        <f>+D4</f>
        <v>2017. évi 1. sz. módosítás </v>
      </c>
      <c r="I4" s="272" t="str">
        <f>+E4</f>
        <v>20172Módisítás után</v>
      </c>
      <c r="J4" s="363"/>
    </row>
    <row r="5" spans="1:10" s="122" customFormat="1" ht="13.5" thickBot="1">
      <c r="A5" s="123" t="s">
        <v>378</v>
      </c>
      <c r="B5" s="124" t="s">
        <v>379</v>
      </c>
      <c r="C5" s="125" t="s">
        <v>380</v>
      </c>
      <c r="D5" s="265" t="s">
        <v>382</v>
      </c>
      <c r="E5" s="265" t="s">
        <v>381</v>
      </c>
      <c r="F5" s="124" t="s">
        <v>416</v>
      </c>
      <c r="G5" s="125" t="s">
        <v>384</v>
      </c>
      <c r="H5" s="125" t="s">
        <v>385</v>
      </c>
      <c r="I5" s="340" t="s">
        <v>481</v>
      </c>
      <c r="J5" s="363"/>
    </row>
    <row r="6" spans="1:10" ht="12.75" customHeight="1">
      <c r="A6" s="127" t="s">
        <v>7</v>
      </c>
      <c r="B6" s="128" t="s">
        <v>278</v>
      </c>
      <c r="C6" s="110">
        <v>787393000</v>
      </c>
      <c r="D6" s="110">
        <v>50000000</v>
      </c>
      <c r="E6" s="313">
        <v>837393000</v>
      </c>
      <c r="F6" s="128" t="s">
        <v>127</v>
      </c>
      <c r="G6" s="110">
        <v>598979000</v>
      </c>
      <c r="H6" s="275">
        <v>-77003266</v>
      </c>
      <c r="I6" s="320">
        <v>521975734</v>
      </c>
      <c r="J6" s="363"/>
    </row>
    <row r="7" spans="1:10" ht="12.75">
      <c r="A7" s="129" t="s">
        <v>8</v>
      </c>
      <c r="B7" s="130" t="s">
        <v>279</v>
      </c>
      <c r="C7" s="111"/>
      <c r="D7" s="111"/>
      <c r="E7" s="313">
        <f aca="true" t="shared" si="0" ref="E7:E16">C7+D7</f>
        <v>0</v>
      </c>
      <c r="F7" s="130" t="s">
        <v>284</v>
      </c>
      <c r="G7" s="111"/>
      <c r="H7" s="111">
        <v>0</v>
      </c>
      <c r="I7" s="321">
        <v>0</v>
      </c>
      <c r="J7" s="363"/>
    </row>
    <row r="8" spans="1:10" ht="12.75" customHeight="1">
      <c r="A8" s="129" t="s">
        <v>9</v>
      </c>
      <c r="B8" s="130" t="s">
        <v>3</v>
      </c>
      <c r="C8" s="111"/>
      <c r="D8" s="111">
        <v>16710500</v>
      </c>
      <c r="E8" s="313">
        <v>16710500</v>
      </c>
      <c r="F8" s="130" t="s">
        <v>112</v>
      </c>
      <c r="G8" s="111">
        <v>188055000</v>
      </c>
      <c r="H8" s="111">
        <v>5000000</v>
      </c>
      <c r="I8" s="321">
        <v>193055000</v>
      </c>
      <c r="J8" s="363"/>
    </row>
    <row r="9" spans="1:10" ht="12.75" customHeight="1">
      <c r="A9" s="129" t="s">
        <v>10</v>
      </c>
      <c r="B9" s="130" t="s">
        <v>280</v>
      </c>
      <c r="C9" s="111"/>
      <c r="D9" s="111"/>
      <c r="E9" s="313">
        <f t="shared" si="0"/>
        <v>0</v>
      </c>
      <c r="F9" s="130" t="s">
        <v>285</v>
      </c>
      <c r="G9" s="111"/>
      <c r="H9" s="111">
        <v>0</v>
      </c>
      <c r="I9" s="321">
        <v>0</v>
      </c>
      <c r="J9" s="363"/>
    </row>
    <row r="10" spans="1:10" ht="12.75" customHeight="1">
      <c r="A10" s="129" t="s">
        <v>11</v>
      </c>
      <c r="B10" s="130" t="s">
        <v>281</v>
      </c>
      <c r="C10" s="111"/>
      <c r="D10" s="111"/>
      <c r="E10" s="313">
        <f t="shared" si="0"/>
        <v>0</v>
      </c>
      <c r="F10" s="130" t="s">
        <v>129</v>
      </c>
      <c r="G10" s="111">
        <v>600000</v>
      </c>
      <c r="H10" s="111">
        <v>2000000</v>
      </c>
      <c r="I10" s="321">
        <v>2600000</v>
      </c>
      <c r="J10" s="363"/>
    </row>
    <row r="11" spans="1:10" ht="12.75" customHeight="1">
      <c r="A11" s="129" t="s">
        <v>12</v>
      </c>
      <c r="B11" s="130" t="s">
        <v>282</v>
      </c>
      <c r="C11" s="112"/>
      <c r="D11" s="112"/>
      <c r="E11" s="313">
        <f t="shared" si="0"/>
        <v>0</v>
      </c>
      <c r="F11" s="196"/>
      <c r="G11" s="111"/>
      <c r="H11" s="111"/>
      <c r="I11" s="321">
        <f aca="true" t="shared" si="1" ref="I11:I29">G11+H11</f>
        <v>0</v>
      </c>
      <c r="J11" s="363"/>
    </row>
    <row r="12" spans="1:10" ht="12.75" customHeight="1">
      <c r="A12" s="129" t="s">
        <v>13</v>
      </c>
      <c r="B12" s="30"/>
      <c r="C12" s="111"/>
      <c r="D12" s="111"/>
      <c r="E12" s="313">
        <f t="shared" si="0"/>
        <v>0</v>
      </c>
      <c r="F12" s="196"/>
      <c r="G12" s="111"/>
      <c r="H12" s="111"/>
      <c r="I12" s="321">
        <f t="shared" si="1"/>
        <v>0</v>
      </c>
      <c r="J12" s="363"/>
    </row>
    <row r="13" spans="1:10" ht="12.75" customHeight="1">
      <c r="A13" s="129" t="s">
        <v>14</v>
      </c>
      <c r="B13" s="30"/>
      <c r="C13" s="111"/>
      <c r="D13" s="111"/>
      <c r="E13" s="313">
        <f t="shared" si="0"/>
        <v>0</v>
      </c>
      <c r="F13" s="197"/>
      <c r="G13" s="111"/>
      <c r="H13" s="111"/>
      <c r="I13" s="321">
        <f t="shared" si="1"/>
        <v>0</v>
      </c>
      <c r="J13" s="363"/>
    </row>
    <row r="14" spans="1:10" ht="12.75" customHeight="1">
      <c r="A14" s="129" t="s">
        <v>15</v>
      </c>
      <c r="B14" s="194"/>
      <c r="C14" s="112"/>
      <c r="D14" s="112"/>
      <c r="E14" s="313">
        <f t="shared" si="0"/>
        <v>0</v>
      </c>
      <c r="F14" s="196"/>
      <c r="G14" s="111"/>
      <c r="H14" s="111"/>
      <c r="I14" s="321">
        <f t="shared" si="1"/>
        <v>0</v>
      </c>
      <c r="J14" s="363"/>
    </row>
    <row r="15" spans="1:10" ht="12.75">
      <c r="A15" s="129" t="s">
        <v>16</v>
      </c>
      <c r="B15" s="30"/>
      <c r="C15" s="112"/>
      <c r="D15" s="112"/>
      <c r="E15" s="313">
        <f t="shared" si="0"/>
        <v>0</v>
      </c>
      <c r="F15" s="196"/>
      <c r="G15" s="111"/>
      <c r="H15" s="111"/>
      <c r="I15" s="321">
        <f t="shared" si="1"/>
        <v>0</v>
      </c>
      <c r="J15" s="363"/>
    </row>
    <row r="16" spans="1:10" ht="12.75" customHeight="1" thickBot="1">
      <c r="A16" s="163" t="s">
        <v>17</v>
      </c>
      <c r="B16" s="195"/>
      <c r="C16" s="165"/>
      <c r="D16" s="165"/>
      <c r="E16" s="313">
        <f t="shared" si="0"/>
        <v>0</v>
      </c>
      <c r="F16" s="164" t="s">
        <v>37</v>
      </c>
      <c r="G16" s="273"/>
      <c r="H16" s="273"/>
      <c r="I16" s="322">
        <f t="shared" si="1"/>
        <v>0</v>
      </c>
      <c r="J16" s="363"/>
    </row>
    <row r="17" spans="1:10" ht="15.75" customHeight="1" thickBot="1">
      <c r="A17" s="132" t="s">
        <v>18</v>
      </c>
      <c r="B17" s="62" t="s">
        <v>292</v>
      </c>
      <c r="C17" s="114">
        <f>+C6+C8+C9+C11+C12+C13+C14+C15+C16</f>
        <v>787393000</v>
      </c>
      <c r="D17" s="114">
        <f>+D6+D8+D9+D11+D12+D13+D14+D15+D16</f>
        <v>66710500</v>
      </c>
      <c r="E17" s="114">
        <f>+E6+E8+E9+E11+E12+E13+E14+E15+E16</f>
        <v>854103500</v>
      </c>
      <c r="F17" s="62" t="s">
        <v>293</v>
      </c>
      <c r="G17" s="114">
        <f>+G6+G8+G10+G11+G12+G13+G14+G15+G16</f>
        <v>787634000</v>
      </c>
      <c r="H17" s="114">
        <f>+H6+H8+H10+H11+H12+H13+H14+H15+H16</f>
        <v>-70003266</v>
      </c>
      <c r="I17" s="148">
        <f>+I6+I8+I10+I11+I12+I13+I14+I15+I16</f>
        <v>717630734</v>
      </c>
      <c r="J17" s="363"/>
    </row>
    <row r="18" spans="1:10" ht="12.75" customHeight="1">
      <c r="A18" s="127" t="s">
        <v>19</v>
      </c>
      <c r="B18" s="140" t="s">
        <v>144</v>
      </c>
      <c r="C18" s="147">
        <f>+C19+C20+C21+C22+C23</f>
        <v>0</v>
      </c>
      <c r="D18" s="147">
        <f>+D19+D20+D21+D22+D23</f>
        <v>0</v>
      </c>
      <c r="E18" s="147">
        <f>+E19+E20+E21+E22+E23</f>
        <v>0</v>
      </c>
      <c r="F18" s="135" t="s">
        <v>116</v>
      </c>
      <c r="G18" s="274"/>
      <c r="H18" s="274"/>
      <c r="I18" s="323">
        <f t="shared" si="1"/>
        <v>0</v>
      </c>
      <c r="J18" s="363"/>
    </row>
    <row r="19" spans="1:10" ht="12.75" customHeight="1">
      <c r="A19" s="129" t="s">
        <v>20</v>
      </c>
      <c r="B19" s="141" t="s">
        <v>133</v>
      </c>
      <c r="C19" s="51"/>
      <c r="D19" s="51"/>
      <c r="E19" s="315">
        <f aca="true" t="shared" si="2" ref="E19:E29">C19+D19</f>
        <v>0</v>
      </c>
      <c r="F19" s="135" t="s">
        <v>119</v>
      </c>
      <c r="G19" s="51"/>
      <c r="H19" s="51"/>
      <c r="I19" s="319">
        <f t="shared" si="1"/>
        <v>0</v>
      </c>
      <c r="J19" s="363"/>
    </row>
    <row r="20" spans="1:10" ht="12.75" customHeight="1">
      <c r="A20" s="127" t="s">
        <v>21</v>
      </c>
      <c r="B20" s="141" t="s">
        <v>134</v>
      </c>
      <c r="C20" s="51"/>
      <c r="D20" s="51"/>
      <c r="E20" s="315">
        <f t="shared" si="2"/>
        <v>0</v>
      </c>
      <c r="F20" s="135" t="s">
        <v>90</v>
      </c>
      <c r="G20" s="51"/>
      <c r="H20" s="51"/>
      <c r="I20" s="319">
        <f t="shared" si="1"/>
        <v>0</v>
      </c>
      <c r="J20" s="363"/>
    </row>
    <row r="21" spans="1:10" ht="12.75" customHeight="1">
      <c r="A21" s="129" t="s">
        <v>22</v>
      </c>
      <c r="B21" s="141" t="s">
        <v>135</v>
      </c>
      <c r="C21" s="51"/>
      <c r="D21" s="51"/>
      <c r="E21" s="315">
        <f t="shared" si="2"/>
        <v>0</v>
      </c>
      <c r="F21" s="135" t="s">
        <v>91</v>
      </c>
      <c r="G21" s="51"/>
      <c r="H21" s="51"/>
      <c r="I21" s="319">
        <f t="shared" si="1"/>
        <v>0</v>
      </c>
      <c r="J21" s="363"/>
    </row>
    <row r="22" spans="1:10" ht="12.75" customHeight="1">
      <c r="A22" s="127" t="s">
        <v>23</v>
      </c>
      <c r="B22" s="141" t="s">
        <v>136</v>
      </c>
      <c r="C22" s="51"/>
      <c r="D22" s="51"/>
      <c r="E22" s="315">
        <f t="shared" si="2"/>
        <v>0</v>
      </c>
      <c r="F22" s="134" t="s">
        <v>132</v>
      </c>
      <c r="G22" s="51"/>
      <c r="H22" s="51"/>
      <c r="I22" s="319">
        <f t="shared" si="1"/>
        <v>0</v>
      </c>
      <c r="J22" s="363"/>
    </row>
    <row r="23" spans="1:10" ht="12.75" customHeight="1">
      <c r="A23" s="129" t="s">
        <v>24</v>
      </c>
      <c r="B23" s="142" t="s">
        <v>137</v>
      </c>
      <c r="C23" s="51"/>
      <c r="D23" s="51"/>
      <c r="E23" s="315">
        <f t="shared" si="2"/>
        <v>0</v>
      </c>
      <c r="F23" s="135" t="s">
        <v>120</v>
      </c>
      <c r="G23" s="51"/>
      <c r="H23" s="51"/>
      <c r="I23" s="319">
        <f t="shared" si="1"/>
        <v>0</v>
      </c>
      <c r="J23" s="363"/>
    </row>
    <row r="24" spans="1:10" ht="12.75" customHeight="1">
      <c r="A24" s="127" t="s">
        <v>25</v>
      </c>
      <c r="B24" s="143" t="s">
        <v>138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4" t="s">
        <v>118</v>
      </c>
      <c r="G24" s="51"/>
      <c r="H24" s="51"/>
      <c r="I24" s="319">
        <f t="shared" si="1"/>
        <v>0</v>
      </c>
      <c r="J24" s="363"/>
    </row>
    <row r="25" spans="1:10" ht="12.75" customHeight="1">
      <c r="A25" s="129" t="s">
        <v>26</v>
      </c>
      <c r="B25" s="142" t="s">
        <v>139</v>
      </c>
      <c r="C25" s="51"/>
      <c r="D25" s="51"/>
      <c r="E25" s="315">
        <f t="shared" si="2"/>
        <v>0</v>
      </c>
      <c r="F25" s="144" t="s">
        <v>286</v>
      </c>
      <c r="G25" s="51"/>
      <c r="H25" s="51"/>
      <c r="I25" s="319">
        <f t="shared" si="1"/>
        <v>0</v>
      </c>
      <c r="J25" s="363"/>
    </row>
    <row r="26" spans="1:10" ht="12.75" customHeight="1">
      <c r="A26" s="127" t="s">
        <v>27</v>
      </c>
      <c r="B26" s="142" t="s">
        <v>140</v>
      </c>
      <c r="C26" s="51"/>
      <c r="D26" s="51"/>
      <c r="E26" s="315">
        <f t="shared" si="2"/>
        <v>0</v>
      </c>
      <c r="F26" s="139"/>
      <c r="G26" s="51"/>
      <c r="H26" s="51"/>
      <c r="I26" s="319">
        <f t="shared" si="1"/>
        <v>0</v>
      </c>
      <c r="J26" s="363"/>
    </row>
    <row r="27" spans="1:10" ht="12.75" customHeight="1">
      <c r="A27" s="129" t="s">
        <v>28</v>
      </c>
      <c r="B27" s="141" t="s">
        <v>141</v>
      </c>
      <c r="C27" s="51"/>
      <c r="D27" s="51"/>
      <c r="E27" s="315">
        <f t="shared" si="2"/>
        <v>0</v>
      </c>
      <c r="F27" s="60"/>
      <c r="G27" s="51"/>
      <c r="H27" s="51"/>
      <c r="I27" s="319">
        <f t="shared" si="1"/>
        <v>0</v>
      </c>
      <c r="J27" s="363"/>
    </row>
    <row r="28" spans="1:10" ht="12.75" customHeight="1">
      <c r="A28" s="127" t="s">
        <v>29</v>
      </c>
      <c r="B28" s="145" t="s">
        <v>142</v>
      </c>
      <c r="C28" s="51"/>
      <c r="D28" s="51"/>
      <c r="E28" s="315">
        <f t="shared" si="2"/>
        <v>0</v>
      </c>
      <c r="F28" s="30"/>
      <c r="G28" s="51"/>
      <c r="H28" s="51"/>
      <c r="I28" s="319">
        <f t="shared" si="1"/>
        <v>0</v>
      </c>
      <c r="J28" s="363"/>
    </row>
    <row r="29" spans="1:10" ht="12.75" customHeight="1" thickBot="1">
      <c r="A29" s="129" t="s">
        <v>30</v>
      </c>
      <c r="B29" s="146" t="s">
        <v>143</v>
      </c>
      <c r="C29" s="51"/>
      <c r="D29" s="51"/>
      <c r="E29" s="315">
        <f t="shared" si="2"/>
        <v>0</v>
      </c>
      <c r="F29" s="60"/>
      <c r="G29" s="51"/>
      <c r="H29" s="51"/>
      <c r="I29" s="319">
        <f t="shared" si="1"/>
        <v>0</v>
      </c>
      <c r="J29" s="363"/>
    </row>
    <row r="30" spans="1:10" ht="21.75" customHeight="1" thickBot="1">
      <c r="A30" s="132" t="s">
        <v>31</v>
      </c>
      <c r="B30" s="62" t="s">
        <v>283</v>
      </c>
      <c r="C30" s="114">
        <f>+C18+C24</f>
        <v>0</v>
      </c>
      <c r="D30" s="114">
        <f>+D18+D24</f>
        <v>0</v>
      </c>
      <c r="E30" s="114">
        <f>+E18+E24</f>
        <v>0</v>
      </c>
      <c r="F30" s="62" t="s">
        <v>287</v>
      </c>
      <c r="G30" s="114">
        <f>SUM(G18:G29)</f>
        <v>0</v>
      </c>
      <c r="H30" s="114">
        <f>SUM(H18:H29)</f>
        <v>0</v>
      </c>
      <c r="I30" s="148">
        <f>SUM(I18:I29)</f>
        <v>0</v>
      </c>
      <c r="J30" s="363"/>
    </row>
    <row r="31" spans="1:10" ht="13.5" thickBot="1">
      <c r="A31" s="132" t="s">
        <v>32</v>
      </c>
      <c r="B31" s="138" t="s">
        <v>288</v>
      </c>
      <c r="C31" s="341">
        <f>+C17+C30</f>
        <v>787393000</v>
      </c>
      <c r="D31" s="341">
        <f>+D17+D30</f>
        <v>66710500</v>
      </c>
      <c r="E31" s="342">
        <f>+E17+E30</f>
        <v>854103500</v>
      </c>
      <c r="F31" s="138" t="s">
        <v>289</v>
      </c>
      <c r="G31" s="341">
        <f>+G17+G30</f>
        <v>787634000</v>
      </c>
      <c r="H31" s="341">
        <f>+H17+H30</f>
        <v>-70003266</v>
      </c>
      <c r="I31" s="342">
        <f>+I17+I30</f>
        <v>717630734</v>
      </c>
      <c r="J31" s="363"/>
    </row>
    <row r="32" spans="1:10" ht="13.5" thickBot="1">
      <c r="A32" s="132" t="s">
        <v>33</v>
      </c>
      <c r="B32" s="138" t="s">
        <v>94</v>
      </c>
      <c r="C32" s="341">
        <f>IF(C17-G17&lt;0,G17-C17,"-")</f>
        <v>241000</v>
      </c>
      <c r="D32" s="341" t="str">
        <f>IF(D17-H17&lt;0,H17-D17,"-")</f>
        <v>-</v>
      </c>
      <c r="E32" s="342" t="str">
        <f>IF(E17-I17&lt;0,I17-E17,"-")</f>
        <v>-</v>
      </c>
      <c r="F32" s="138" t="s">
        <v>95</v>
      </c>
      <c r="G32" s="341" t="str">
        <f>IF(C17-G17&gt;0,C17-G17,"-")</f>
        <v>-</v>
      </c>
      <c r="H32" s="341">
        <f>IF(D17-H17&gt;0,D17-H17,"-")</f>
        <v>136713766</v>
      </c>
      <c r="I32" s="342">
        <f>IF(E17-I17&gt;0,E17-I17,"-")</f>
        <v>136472766</v>
      </c>
      <c r="J32" s="363"/>
    </row>
    <row r="33" spans="1:10" ht="13.5" thickBot="1">
      <c r="A33" s="132" t="s">
        <v>34</v>
      </c>
      <c r="B33" s="138" t="s">
        <v>486</v>
      </c>
      <c r="C33" s="341">
        <f>IF(C31-G31&lt;0,G31-C31,"-")</f>
        <v>241000</v>
      </c>
      <c r="D33" s="341" t="str">
        <f>IF(D31-H31&lt;0,H31-D31,"-")</f>
        <v>-</v>
      </c>
      <c r="E33" s="341" t="str">
        <f>IF(E31-I31&lt;0,I31-E31,"-")</f>
        <v>-</v>
      </c>
      <c r="F33" s="138" t="s">
        <v>487</v>
      </c>
      <c r="G33" s="341" t="str">
        <f>IF(C31-G31&gt;0,C31-G31,"-")</f>
        <v>-</v>
      </c>
      <c r="H33" s="341">
        <f>IF(D31-H31&gt;0,D31-H31,"-")</f>
        <v>136713766</v>
      </c>
      <c r="I33" s="343">
        <f>IF(E31-I31&gt;0,E31-I31,"-")</f>
        <v>136472766</v>
      </c>
      <c r="J33" s="363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6" t="s">
        <v>479</v>
      </c>
      <c r="B1" s="81"/>
      <c r="C1" s="81"/>
      <c r="D1" s="81"/>
      <c r="E1" s="277" t="s">
        <v>89</v>
      </c>
    </row>
    <row r="2" spans="1:5" ht="12.75">
      <c r="A2" s="81"/>
      <c r="B2" s="81"/>
      <c r="C2" s="81"/>
      <c r="D2" s="81"/>
      <c r="E2" s="81"/>
    </row>
    <row r="3" spans="1:5" ht="12.75">
      <c r="A3" s="278"/>
      <c r="B3" s="279"/>
      <c r="C3" s="278"/>
      <c r="D3" s="280"/>
      <c r="E3" s="279"/>
    </row>
    <row r="4" spans="1:5" ht="15.75">
      <c r="A4" s="83" t="str">
        <f>+ÖSSZEFÜGGÉSEK!A6</f>
        <v>2017. évi eredeti előirányzat BEVÉTELEK</v>
      </c>
      <c r="B4" s="281"/>
      <c r="C4" s="282"/>
      <c r="D4" s="280"/>
      <c r="E4" s="279"/>
    </row>
    <row r="5" spans="1:5" ht="12.75">
      <c r="A5" s="278"/>
      <c r="B5" s="279"/>
      <c r="C5" s="278"/>
      <c r="D5" s="280"/>
      <c r="E5" s="279"/>
    </row>
    <row r="6" spans="1:5" ht="12.75">
      <c r="A6" s="278" t="s">
        <v>440</v>
      </c>
      <c r="B6" s="279">
        <f>+'1.1.sz.mell.'!C63</f>
        <v>1775697000</v>
      </c>
      <c r="C6" s="278" t="s">
        <v>418</v>
      </c>
      <c r="D6" s="280">
        <f>+'2.1.sz.mell  '!C18+'2.2.sz.mell  '!C17</f>
        <v>1775697000</v>
      </c>
      <c r="E6" s="279">
        <f>+B6-D6</f>
        <v>0</v>
      </c>
    </row>
    <row r="7" spans="1:5" ht="12.75">
      <c r="A7" s="278" t="s">
        <v>456</v>
      </c>
      <c r="B7" s="279">
        <f>+'1.1.sz.mell.'!C87</f>
        <v>0</v>
      </c>
      <c r="C7" s="278" t="s">
        <v>424</v>
      </c>
      <c r="D7" s="280">
        <f>+'2.1.sz.mell  '!C29+'2.2.sz.mell  '!C30</f>
        <v>0</v>
      </c>
      <c r="E7" s="279">
        <f>+B7-D7</f>
        <v>0</v>
      </c>
    </row>
    <row r="8" spans="1:5" ht="12.75">
      <c r="A8" s="278" t="s">
        <v>457</v>
      </c>
      <c r="B8" s="279">
        <f>+'1.1.sz.mell.'!C88</f>
        <v>1775697000</v>
      </c>
      <c r="C8" s="278" t="s">
        <v>425</v>
      </c>
      <c r="D8" s="280">
        <f>+'2.1.sz.mell  '!C30+'2.2.sz.mell  '!C31</f>
        <v>1775697000</v>
      </c>
      <c r="E8" s="279">
        <f>+B8-D8</f>
        <v>0</v>
      </c>
    </row>
    <row r="9" spans="1:5" ht="12.75">
      <c r="A9" s="278"/>
      <c r="B9" s="279"/>
      <c r="C9" s="278"/>
      <c r="D9" s="280"/>
      <c r="E9" s="279"/>
    </row>
    <row r="10" spans="1:5" ht="15.75">
      <c r="A10" s="83" t="str">
        <f>+ÖSSZEFÜGGÉSEK!A13</f>
        <v>2017. évi előirányzat módosítások BEVÉTELEK</v>
      </c>
      <c r="B10" s="281"/>
      <c r="C10" s="282"/>
      <c r="D10" s="280"/>
      <c r="E10" s="279"/>
    </row>
    <row r="11" spans="1:5" ht="12.75">
      <c r="A11" s="278"/>
      <c r="B11" s="279"/>
      <c r="C11" s="278"/>
      <c r="D11" s="280"/>
      <c r="E11" s="279"/>
    </row>
    <row r="12" spans="1:5" ht="12.75">
      <c r="A12" s="278" t="s">
        <v>441</v>
      </c>
      <c r="B12" s="279">
        <f>+'1.1.sz.mell.'!D63</f>
        <v>33906746</v>
      </c>
      <c r="C12" s="278" t="s">
        <v>419</v>
      </c>
      <c r="D12" s="280">
        <f>+'2.1.sz.mell  '!D18+'2.2.sz.mell  '!D17</f>
        <v>33906746</v>
      </c>
      <c r="E12" s="279">
        <f>+B12-D12</f>
        <v>0</v>
      </c>
    </row>
    <row r="13" spans="1:5" ht="12.75">
      <c r="A13" s="278" t="s">
        <v>442</v>
      </c>
      <c r="B13" s="279">
        <f>+'1.1.sz.mell.'!D87</f>
        <v>23514887</v>
      </c>
      <c r="C13" s="278" t="s">
        <v>426</v>
      </c>
      <c r="D13" s="280">
        <f>+'2.1.sz.mell  '!D29+'2.2.sz.mell  '!D30</f>
        <v>23514887</v>
      </c>
      <c r="E13" s="279">
        <f>+B13-D13</f>
        <v>0</v>
      </c>
    </row>
    <row r="14" spans="1:5" ht="12.75">
      <c r="A14" s="278" t="s">
        <v>443</v>
      </c>
      <c r="B14" s="279">
        <f>+'1.1.sz.mell.'!D88</f>
        <v>57421633</v>
      </c>
      <c r="C14" s="278" t="s">
        <v>427</v>
      </c>
      <c r="D14" s="280">
        <f>+'2.1.sz.mell  '!D30+'2.2.sz.mell  '!D31</f>
        <v>57421633</v>
      </c>
      <c r="E14" s="279">
        <f>+B14-D14</f>
        <v>0</v>
      </c>
    </row>
    <row r="15" spans="1:5" ht="12.75">
      <c r="A15" s="278"/>
      <c r="B15" s="279"/>
      <c r="C15" s="278"/>
      <c r="D15" s="280"/>
      <c r="E15" s="279"/>
    </row>
    <row r="16" spans="1:5" ht="14.25">
      <c r="A16" s="283" t="str">
        <f>+ÖSSZEFÜGGÉSEK!A19</f>
        <v>2017. módosítás utáni módosított előrirányzatok BEVÉTELEK</v>
      </c>
      <c r="B16" s="82"/>
      <c r="C16" s="282"/>
      <c r="D16" s="280"/>
      <c r="E16" s="279"/>
    </row>
    <row r="17" spans="1:5" ht="12.75">
      <c r="A17" s="278"/>
      <c r="B17" s="279"/>
      <c r="C17" s="278"/>
      <c r="D17" s="280"/>
      <c r="E17" s="279"/>
    </row>
    <row r="18" spans="1:5" ht="12.75">
      <c r="A18" s="278" t="s">
        <v>444</v>
      </c>
      <c r="B18" s="279">
        <f>+'1.1.sz.mell.'!E63</f>
        <v>1809603746</v>
      </c>
      <c r="C18" s="278" t="s">
        <v>420</v>
      </c>
      <c r="D18" s="280">
        <f>+'2.1.sz.mell  '!E18+'2.2.sz.mell  '!E17</f>
        <v>1809603746</v>
      </c>
      <c r="E18" s="279">
        <f>+B18-D18</f>
        <v>0</v>
      </c>
    </row>
    <row r="19" spans="1:5" ht="12.75">
      <c r="A19" s="278" t="s">
        <v>445</v>
      </c>
      <c r="B19" s="279">
        <f>+'1.1.sz.mell.'!E87</f>
        <v>23514887</v>
      </c>
      <c r="C19" s="278" t="s">
        <v>428</v>
      </c>
      <c r="D19" s="280">
        <f>+'2.1.sz.mell  '!E29+'2.2.sz.mell  '!E30</f>
        <v>23514887</v>
      </c>
      <c r="E19" s="279">
        <f>+B19-D19</f>
        <v>0</v>
      </c>
    </row>
    <row r="20" spans="1:5" ht="12.75">
      <c r="A20" s="278" t="s">
        <v>446</v>
      </c>
      <c r="B20" s="279">
        <f>+'1.1.sz.mell.'!E88</f>
        <v>1833118633</v>
      </c>
      <c r="C20" s="278" t="s">
        <v>429</v>
      </c>
      <c r="D20" s="280">
        <f>+'2.1.sz.mell  '!E30+'2.2.sz.mell  '!E31</f>
        <v>1833118633</v>
      </c>
      <c r="E20" s="279">
        <f>+B20-D20</f>
        <v>0</v>
      </c>
    </row>
    <row r="21" spans="1:5" ht="12.75">
      <c r="A21" s="278"/>
      <c r="B21" s="279"/>
      <c r="C21" s="278"/>
      <c r="D21" s="280"/>
      <c r="E21" s="279"/>
    </row>
    <row r="22" spans="1:5" ht="15.75">
      <c r="A22" s="83" t="str">
        <f>+ÖSSZEFÜGGÉSEK!A25</f>
        <v>2017. évi eredeti előirányzat KIADÁSOK</v>
      </c>
      <c r="B22" s="281"/>
      <c r="C22" s="282"/>
      <c r="D22" s="280"/>
      <c r="E22" s="279"/>
    </row>
    <row r="23" spans="1:5" ht="12.75">
      <c r="A23" s="278"/>
      <c r="B23" s="279"/>
      <c r="C23" s="278"/>
      <c r="D23" s="280"/>
      <c r="E23" s="279"/>
    </row>
    <row r="24" spans="1:5" ht="12.75">
      <c r="A24" s="278" t="s">
        <v>458</v>
      </c>
      <c r="B24" s="279">
        <f>+'1.1.sz.mell.'!C130</f>
        <v>1775697000</v>
      </c>
      <c r="C24" s="278" t="s">
        <v>421</v>
      </c>
      <c r="D24" s="280">
        <f>+'2.1.sz.mell  '!G18+'2.2.sz.mell  '!G17</f>
        <v>1775697000</v>
      </c>
      <c r="E24" s="279">
        <f>+B24-D24</f>
        <v>0</v>
      </c>
    </row>
    <row r="25" spans="1:5" ht="12.75">
      <c r="A25" s="278" t="s">
        <v>448</v>
      </c>
      <c r="B25" s="279">
        <f>+'1.1.sz.mell.'!C155</f>
        <v>0</v>
      </c>
      <c r="C25" s="278" t="s">
        <v>430</v>
      </c>
      <c r="D25" s="280">
        <f>+'2.1.sz.mell  '!G29+'2.2.sz.mell  '!G30</f>
        <v>0</v>
      </c>
      <c r="E25" s="279">
        <f>+B25-D25</f>
        <v>0</v>
      </c>
    </row>
    <row r="26" spans="1:5" ht="12.75">
      <c r="A26" s="278" t="s">
        <v>449</v>
      </c>
      <c r="B26" s="279">
        <f>+'1.1.sz.mell.'!C156</f>
        <v>1775697000</v>
      </c>
      <c r="C26" s="278" t="s">
        <v>431</v>
      </c>
      <c r="D26" s="280">
        <f>+'2.1.sz.mell  '!G30+'2.2.sz.mell  '!G31</f>
        <v>1775697000</v>
      </c>
      <c r="E26" s="279">
        <f>+B26-D26</f>
        <v>0</v>
      </c>
    </row>
    <row r="27" spans="1:5" ht="12.75">
      <c r="A27" s="278"/>
      <c r="B27" s="279"/>
      <c r="C27" s="278"/>
      <c r="D27" s="280"/>
      <c r="E27" s="279"/>
    </row>
    <row r="28" spans="1:5" ht="15.75">
      <c r="A28" s="83" t="str">
        <f>+ÖSSZEFÜGGÉSEK!A31</f>
        <v>2017. évi előirányzat módosítások KIADÁSOK</v>
      </c>
      <c r="B28" s="281"/>
      <c r="C28" s="282"/>
      <c r="D28" s="280"/>
      <c r="E28" s="279"/>
    </row>
    <row r="29" spans="1:5" ht="12.75">
      <c r="A29" s="278"/>
      <c r="B29" s="279"/>
      <c r="C29" s="278"/>
      <c r="D29" s="280"/>
      <c r="E29" s="279"/>
    </row>
    <row r="30" spans="1:5" ht="12.75">
      <c r="A30" s="278" t="s">
        <v>450</v>
      </c>
      <c r="B30" s="279">
        <f>+'1.1.sz.mell.'!D130</f>
        <v>24847679</v>
      </c>
      <c r="C30" s="278" t="s">
        <v>422</v>
      </c>
      <c r="D30" s="280">
        <f>+'2.1.sz.mell  '!H18+'2.2.sz.mell  '!H17</f>
        <v>24847679</v>
      </c>
      <c r="E30" s="279">
        <f>+B30-D30</f>
        <v>0</v>
      </c>
    </row>
    <row r="31" spans="1:5" ht="12.75">
      <c r="A31" s="278" t="s">
        <v>451</v>
      </c>
      <c r="B31" s="279">
        <f>+'1.1.sz.mell.'!D155</f>
        <v>32573954</v>
      </c>
      <c r="C31" s="278" t="s">
        <v>432</v>
      </c>
      <c r="D31" s="280">
        <f>+'2.1.sz.mell  '!H29+'2.2.sz.mell  '!H30</f>
        <v>32573954</v>
      </c>
      <c r="E31" s="279">
        <f>+B31-D31</f>
        <v>0</v>
      </c>
    </row>
    <row r="32" spans="1:5" ht="12.75">
      <c r="A32" s="278" t="s">
        <v>452</v>
      </c>
      <c r="B32" s="279">
        <f>+'1.1.sz.mell.'!D156</f>
        <v>57421633</v>
      </c>
      <c r="C32" s="278" t="s">
        <v>433</v>
      </c>
      <c r="D32" s="280">
        <f>+'2.1.sz.mell  '!H30+'2.2.sz.mell  '!H31</f>
        <v>57421633</v>
      </c>
      <c r="E32" s="279">
        <f>+B32-D32</f>
        <v>0</v>
      </c>
    </row>
    <row r="33" spans="1:5" ht="12.75">
      <c r="A33" s="278"/>
      <c r="B33" s="279"/>
      <c r="C33" s="278"/>
      <c r="D33" s="280"/>
      <c r="E33" s="279"/>
    </row>
    <row r="34" spans="1:5" ht="15.75">
      <c r="A34" s="284" t="str">
        <f>+ÖSSZEFÜGGÉSEK!A37</f>
        <v>2017. módosítás utáni módosított előirányzatok KIADÁSOK</v>
      </c>
      <c r="B34" s="281"/>
      <c r="C34" s="282"/>
      <c r="D34" s="280"/>
      <c r="E34" s="279"/>
    </row>
    <row r="35" spans="1:5" ht="12.75">
      <c r="A35" s="278"/>
      <c r="B35" s="279"/>
      <c r="C35" s="278"/>
      <c r="D35" s="280"/>
      <c r="E35" s="279"/>
    </row>
    <row r="36" spans="1:5" ht="12.75">
      <c r="A36" s="278" t="s">
        <v>453</v>
      </c>
      <c r="B36" s="279">
        <f>+'1.1.sz.mell.'!E130</f>
        <v>1800544679</v>
      </c>
      <c r="C36" s="278" t="s">
        <v>423</v>
      </c>
      <c r="D36" s="280">
        <f>+'2.1.sz.mell  '!I18+'2.2.sz.mell  '!I17</f>
        <v>1800544679</v>
      </c>
      <c r="E36" s="279">
        <f>+B36-D36</f>
        <v>0</v>
      </c>
    </row>
    <row r="37" spans="1:5" ht="12.75">
      <c r="A37" s="278" t="s">
        <v>454</v>
      </c>
      <c r="B37" s="279">
        <f>+'1.1.sz.mell.'!E155</f>
        <v>32573954</v>
      </c>
      <c r="C37" s="278" t="s">
        <v>434</v>
      </c>
      <c r="D37" s="280">
        <f>+'2.1.sz.mell  '!I29+'2.2.sz.mell  '!I30</f>
        <v>32573954</v>
      </c>
      <c r="E37" s="279">
        <f>+B37-D37</f>
        <v>0</v>
      </c>
    </row>
    <row r="38" spans="1:5" ht="12.75">
      <c r="A38" s="278" t="s">
        <v>459</v>
      </c>
      <c r="B38" s="279">
        <f>+'1.1.sz.mell.'!E156</f>
        <v>1833118633</v>
      </c>
      <c r="C38" s="278" t="s">
        <v>435</v>
      </c>
      <c r="D38" s="280">
        <f>+'2.1.sz.mell  '!I30+'2.2.sz.mell  '!I31</f>
        <v>1833118633</v>
      </c>
      <c r="E38" s="279">
        <f>+B38-D38</f>
        <v>0</v>
      </c>
    </row>
  </sheetData>
  <sheetProtection sheet="1"/>
  <conditionalFormatting sqref="E3:E15">
    <cfRule type="cellIs" priority="2" dxfId="0" operator="notEqual" stopIfTrue="1">
      <formula>0</formula>
    </cfRule>
  </conditionalFormatting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1">
      <selection activeCell="G8" sqref="G8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365" t="s">
        <v>0</v>
      </c>
      <c r="B1" s="365"/>
      <c r="C1" s="365"/>
      <c r="D1" s="365"/>
      <c r="E1" s="365"/>
      <c r="F1" s="365"/>
      <c r="G1" s="365"/>
    </row>
    <row r="2" spans="1:7" ht="22.5" customHeight="1" thickBot="1">
      <c r="A2" s="72"/>
      <c r="B2" s="36"/>
      <c r="C2" s="36"/>
      <c r="D2" s="36"/>
      <c r="E2" s="36"/>
      <c r="F2" s="36"/>
      <c r="G2" s="31" t="str">
        <f>'2.2.sz.mell  '!I2</f>
        <v>Forintban!</v>
      </c>
    </row>
    <row r="3" spans="1:7" s="29" customFormat="1" ht="44.25" customHeight="1" thickBot="1">
      <c r="A3" s="73" t="s">
        <v>47</v>
      </c>
      <c r="B3" s="74" t="s">
        <v>48</v>
      </c>
      <c r="C3" s="74" t="s">
        <v>49</v>
      </c>
      <c r="D3" s="74" t="str">
        <f>+CONCATENATE("Felhasználás   ",LEFT(ÖSSZEFÜGGÉSEK!A6,4)-1,". XII. 31-ig")</f>
        <v>Felhasználás   2016. XII. 31-ig</v>
      </c>
      <c r="E3" s="74" t="str">
        <f>+CONCATENATE(LEFT(ÖSSZEFÜGGÉSEK!A6,4),". évi",CHAR(10),"eredeti előirányzat")</f>
        <v>2017. évi
eredeti előirányzat</v>
      </c>
      <c r="F3" s="74" t="str">
        <f>+CONCATENATE(". Módosítás",CHAR(10),LEFT(ÖSSZEFÜGGÉSEK!A6,4),".
(±)")</f>
        <v>. Módosítás
2017.
(±)</v>
      </c>
      <c r="G3" s="32" t="str">
        <f>+CONCATENATE("Módosítás utáni",CHAR(10),LEFT(ÖSSZEFÜGGÉSEK!A6,4),". …….")</f>
        <v>Módosítás utáni
2017. …….</v>
      </c>
    </row>
    <row r="4" spans="1:7" s="36" customFormat="1" ht="12" customHeight="1" thickBot="1">
      <c r="A4" s="33" t="s">
        <v>378</v>
      </c>
      <c r="B4" s="34" t="s">
        <v>379</v>
      </c>
      <c r="C4" s="34" t="s">
        <v>380</v>
      </c>
      <c r="D4" s="34" t="s">
        <v>382</v>
      </c>
      <c r="E4" s="34" t="s">
        <v>381</v>
      </c>
      <c r="F4" s="34" t="s">
        <v>383</v>
      </c>
      <c r="G4" s="35" t="s">
        <v>436</v>
      </c>
    </row>
    <row r="5" spans="1:7" ht="15.75" customHeight="1">
      <c r="A5" s="227" t="s">
        <v>493</v>
      </c>
      <c r="B5" s="21">
        <v>150507984</v>
      </c>
      <c r="C5" s="229" t="s">
        <v>500</v>
      </c>
      <c r="D5" s="21"/>
      <c r="E5" s="21">
        <v>150507984</v>
      </c>
      <c r="F5" s="21">
        <v>150507984</v>
      </c>
      <c r="G5" s="37">
        <v>150507984</v>
      </c>
    </row>
    <row r="6" spans="1:7" ht="15.75" customHeight="1">
      <c r="A6" s="227" t="s">
        <v>494</v>
      </c>
      <c r="B6" s="21">
        <v>177080709</v>
      </c>
      <c r="C6" s="229" t="s">
        <v>501</v>
      </c>
      <c r="D6" s="21"/>
      <c r="E6" s="21">
        <v>177080709</v>
      </c>
      <c r="F6" s="21">
        <v>171778560</v>
      </c>
      <c r="G6" s="37">
        <v>171778560</v>
      </c>
    </row>
    <row r="7" spans="1:7" ht="15.75" customHeight="1">
      <c r="A7" s="227" t="s">
        <v>495</v>
      </c>
      <c r="B7" s="21">
        <v>50422111</v>
      </c>
      <c r="C7" s="229" t="s">
        <v>501</v>
      </c>
      <c r="D7" s="21"/>
      <c r="E7" s="21">
        <v>50422111</v>
      </c>
      <c r="F7" s="21">
        <v>50422111</v>
      </c>
      <c r="G7" s="37">
        <v>50422111</v>
      </c>
    </row>
    <row r="8" spans="1:7" ht="15.75" customHeight="1">
      <c r="A8" s="228" t="s">
        <v>496</v>
      </c>
      <c r="B8" s="21">
        <v>61808001</v>
      </c>
      <c r="C8" s="229" t="s">
        <v>501</v>
      </c>
      <c r="D8" s="21"/>
      <c r="E8" s="21">
        <v>61808001</v>
      </c>
      <c r="F8" s="21">
        <v>43152001</v>
      </c>
      <c r="G8" s="37">
        <v>43152001</v>
      </c>
    </row>
    <row r="9" spans="1:7" ht="15.75" customHeight="1">
      <c r="A9" s="227" t="s">
        <v>497</v>
      </c>
      <c r="B9" s="21">
        <v>8000000</v>
      </c>
      <c r="C9" s="229" t="s">
        <v>501</v>
      </c>
      <c r="D9" s="21"/>
      <c r="E9" s="21">
        <v>8000000</v>
      </c>
      <c r="F9" s="21">
        <v>8000000</v>
      </c>
      <c r="G9" s="37">
        <v>8000000</v>
      </c>
    </row>
    <row r="10" spans="1:7" ht="15.75" customHeight="1">
      <c r="A10" s="228" t="s">
        <v>498</v>
      </c>
      <c r="B10" s="21">
        <v>111110858</v>
      </c>
      <c r="C10" s="229" t="s">
        <v>500</v>
      </c>
      <c r="D10" s="21"/>
      <c r="E10" s="21">
        <v>68527190</v>
      </c>
      <c r="F10" s="21">
        <v>111110858</v>
      </c>
      <c r="G10" s="37">
        <v>66255858</v>
      </c>
    </row>
    <row r="11" spans="1:7" ht="15.75" customHeight="1">
      <c r="A11" s="227" t="s">
        <v>499</v>
      </c>
      <c r="B11" s="21">
        <v>31859220</v>
      </c>
      <c r="C11" s="229" t="s">
        <v>501</v>
      </c>
      <c r="D11" s="21"/>
      <c r="E11" s="21">
        <v>31859220</v>
      </c>
      <c r="F11" s="21">
        <v>31859220</v>
      </c>
      <c r="G11" s="37">
        <v>31859220</v>
      </c>
    </row>
    <row r="12" spans="1:7" ht="15.75" customHeight="1">
      <c r="A12" s="227"/>
      <c r="B12" s="21"/>
      <c r="C12" s="229"/>
      <c r="D12" s="21"/>
      <c r="E12" s="21"/>
      <c r="F12" s="21"/>
      <c r="G12" s="37">
        <f aca="true" t="shared" si="0" ref="G12:G22">E12+F12</f>
        <v>0</v>
      </c>
    </row>
    <row r="13" spans="1:7" ht="15.75" customHeight="1">
      <c r="A13" s="227"/>
      <c r="B13" s="21"/>
      <c r="C13" s="229"/>
      <c r="D13" s="21"/>
      <c r="E13" s="21"/>
      <c r="F13" s="21"/>
      <c r="G13" s="37">
        <f t="shared" si="0"/>
        <v>0</v>
      </c>
    </row>
    <row r="14" spans="1:7" ht="15.75" customHeight="1">
      <c r="A14" s="227"/>
      <c r="B14" s="21"/>
      <c r="C14" s="229"/>
      <c r="D14" s="21"/>
      <c r="E14" s="21"/>
      <c r="F14" s="21"/>
      <c r="G14" s="37">
        <f t="shared" si="0"/>
        <v>0</v>
      </c>
    </row>
    <row r="15" spans="1:7" ht="15.75" customHeight="1">
      <c r="A15" s="227"/>
      <c r="B15" s="21"/>
      <c r="C15" s="229"/>
      <c r="D15" s="21"/>
      <c r="E15" s="21"/>
      <c r="F15" s="21"/>
      <c r="G15" s="37">
        <f t="shared" si="0"/>
        <v>0</v>
      </c>
    </row>
    <row r="16" spans="1:7" ht="15.75" customHeight="1">
      <c r="A16" s="227"/>
      <c r="B16" s="21"/>
      <c r="C16" s="229"/>
      <c r="D16" s="21"/>
      <c r="E16" s="21"/>
      <c r="F16" s="21"/>
      <c r="G16" s="37">
        <f t="shared" si="0"/>
        <v>0</v>
      </c>
    </row>
    <row r="17" spans="1:7" ht="15.75" customHeight="1">
      <c r="A17" s="227"/>
      <c r="B17" s="21"/>
      <c r="C17" s="229"/>
      <c r="D17" s="21"/>
      <c r="E17" s="21"/>
      <c r="F17" s="21"/>
      <c r="G17" s="37">
        <f t="shared" si="0"/>
        <v>0</v>
      </c>
    </row>
    <row r="18" spans="1:7" ht="15.75" customHeight="1">
      <c r="A18" s="227"/>
      <c r="B18" s="21"/>
      <c r="C18" s="229"/>
      <c r="D18" s="21"/>
      <c r="E18" s="21"/>
      <c r="F18" s="21"/>
      <c r="G18" s="37">
        <f t="shared" si="0"/>
        <v>0</v>
      </c>
    </row>
    <row r="19" spans="1:7" ht="15.75" customHeight="1">
      <c r="A19" s="227"/>
      <c r="B19" s="21"/>
      <c r="C19" s="229"/>
      <c r="D19" s="21"/>
      <c r="E19" s="21"/>
      <c r="F19" s="21"/>
      <c r="G19" s="37">
        <f t="shared" si="0"/>
        <v>0</v>
      </c>
    </row>
    <row r="20" spans="1:7" ht="15.75" customHeight="1">
      <c r="A20" s="227"/>
      <c r="B20" s="21"/>
      <c r="C20" s="229"/>
      <c r="D20" s="21"/>
      <c r="E20" s="21"/>
      <c r="F20" s="21"/>
      <c r="G20" s="37">
        <f t="shared" si="0"/>
        <v>0</v>
      </c>
    </row>
    <row r="21" spans="1:7" ht="15.75" customHeight="1">
      <c r="A21" s="227"/>
      <c r="B21" s="21"/>
      <c r="C21" s="229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30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5" t="s">
        <v>46</v>
      </c>
      <c r="B23" s="40">
        <f>SUM(B5:B22)</f>
        <v>590788883</v>
      </c>
      <c r="C23" s="58"/>
      <c r="D23" s="40">
        <f>SUM(D5:D22)</f>
        <v>0</v>
      </c>
      <c r="E23" s="40">
        <f>SUM(E5:E22)</f>
        <v>548205215</v>
      </c>
      <c r="F23" s="40">
        <f>SUM(F5:F22)</f>
        <v>566830734</v>
      </c>
      <c r="G23" s="41">
        <f>SUM(G5:G22)</f>
        <v>521975734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Jegyzőnő</cp:lastModifiedBy>
  <cp:lastPrinted>2018-02-05T10:38:59Z</cp:lastPrinted>
  <dcterms:created xsi:type="dcterms:W3CDTF">1999-10-30T10:30:45Z</dcterms:created>
  <dcterms:modified xsi:type="dcterms:W3CDTF">2018-02-05T12:47:59Z</dcterms:modified>
  <cp:category/>
  <cp:version/>
  <cp:contentType/>
  <cp:contentStatus/>
</cp:coreProperties>
</file>