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Mórágy\Testületi ülések\2020.02.14\"/>
    </mc:Choice>
  </mc:AlternateContent>
  <bookViews>
    <workbookView xWindow="0" yWindow="0" windowWidth="19425" windowHeight="11025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sz.mell." sheetId="3" r:id="rId7"/>
    <sheet name="5.m" sheetId="36" r:id="rId8"/>
    <sheet name="6.m" sheetId="35" r:id="rId9"/>
    <sheet name="7. sz. mell" sheetId="10" r:id="rId10"/>
    <sheet name="8. sz. mell. " sheetId="14" r:id="rId11"/>
    <sheet name="9. sz. mell" sheetId="15" r:id="rId12"/>
    <sheet name="10. sz. mell" sheetId="16" r:id="rId13"/>
    <sheet name="11.sz.mell." sheetId="34" r:id="rId14"/>
    <sheet name="12.m." sheetId="33" r:id="rId15"/>
    <sheet name="13.m" sheetId="29" r:id="rId16"/>
    <sheet name="14.m." sheetId="17" r:id="rId17"/>
    <sheet name="15.m" sheetId="30" r:id="rId18"/>
    <sheet name="16.m" sheetId="32" r:id="rId19"/>
    <sheet name="Munka1" sheetId="37" r:id="rId20"/>
  </sheets>
  <externalReferences>
    <externalReference r:id="rId21"/>
  </externalReferences>
  <definedNames>
    <definedName name="_xlnm.Print_Titles" localSheetId="5">'3. sz. mell'!$A:$B,'3. sz. mell'!$1:$2</definedName>
    <definedName name="_xlnm.Print_Titles" localSheetId="6">'4.sz.mell.'!$86:$86</definedName>
    <definedName name="_xlnm.Print_Area" localSheetId="0">'1.1.sz.mell.'!$A$1:$D$146</definedName>
    <definedName name="_xlnm.Print_Area" localSheetId="1">'1.2.sz.mell.'!$A$1:$D$144</definedName>
    <definedName name="_xlnm.Print_Area" localSheetId="2">'1.3.sz.mell.'!$A$1:$D$147</definedName>
    <definedName name="_xlnm.Print_Area" localSheetId="3">'1.4.sz.mell.'!$A$1:$D$146</definedName>
    <definedName name="_xlnm.Print_Area" localSheetId="13">'11.sz.mell.'!$A$1:$U$8</definedName>
    <definedName name="_xlnm.Print_Area" localSheetId="15">'13.m'!$A$1:$O$28</definedName>
    <definedName name="_xlnm.Print_Area" localSheetId="17">'15.m'!$A$1:$E$31</definedName>
    <definedName name="_xlnm.Print_Area" localSheetId="4">'2.sz.mell  '!$A$1:$F$66</definedName>
    <definedName name="_xlnm.Print_Area" localSheetId="5">'3. sz. mell'!$A$1:$E$65</definedName>
    <definedName name="_xlnm.Print_Area" localSheetId="6">'4.sz.mell.'!$A$1:$F$134</definedName>
    <definedName name="_xlnm.Print_Area" localSheetId="7">'5.m'!$A$2:$F$25</definedName>
    <definedName name="_xlnm.Print_Area" localSheetId="9">'7. sz. mell'!$A$1:$E$136</definedName>
    <definedName name="_xlnm.Print_Area" localSheetId="11">'9. sz. mell'!$A$1:$I$1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4" l="1"/>
  <c r="G12" i="15" l="1"/>
  <c r="E6" i="34"/>
  <c r="B8" i="34"/>
  <c r="D123" i="10"/>
  <c r="C123" i="10"/>
  <c r="C55" i="3"/>
  <c r="C49" i="3"/>
  <c r="D59" i="5"/>
  <c r="D52" i="5"/>
  <c r="D121" i="4"/>
  <c r="D122" i="4"/>
  <c r="D123" i="4"/>
  <c r="E82" i="10"/>
  <c r="E83" i="10"/>
  <c r="E65" i="10"/>
  <c r="E61" i="10"/>
  <c r="E62" i="10"/>
  <c r="D19" i="30"/>
  <c r="E19" i="30"/>
  <c r="C19" i="30"/>
  <c r="I17" i="15"/>
  <c r="H16" i="15"/>
  <c r="G16" i="15"/>
  <c r="F16" i="15"/>
  <c r="E16" i="15"/>
  <c r="D16" i="15"/>
  <c r="I15" i="15"/>
  <c r="H14" i="15"/>
  <c r="G14" i="15"/>
  <c r="F14" i="15"/>
  <c r="E14" i="15"/>
  <c r="D14" i="15"/>
  <c r="I13" i="15"/>
  <c r="H12" i="15"/>
  <c r="F12" i="15"/>
  <c r="E12" i="15"/>
  <c r="D12" i="15"/>
  <c r="I11" i="15"/>
  <c r="I10" i="15"/>
  <c r="H9" i="15"/>
  <c r="G9" i="15"/>
  <c r="F9" i="15"/>
  <c r="E9" i="15"/>
  <c r="D9" i="15"/>
  <c r="I8" i="15"/>
  <c r="I7" i="15"/>
  <c r="H6" i="15"/>
  <c r="G6" i="15"/>
  <c r="F6" i="15"/>
  <c r="F18" i="15" s="1"/>
  <c r="E6" i="15"/>
  <c r="D6" i="15"/>
  <c r="H4" i="15"/>
  <c r="G4" i="15"/>
  <c r="F4" i="15"/>
  <c r="E4" i="15"/>
  <c r="D3" i="15"/>
  <c r="I2" i="15"/>
  <c r="E22" i="14"/>
  <c r="D22" i="14"/>
  <c r="C22" i="14"/>
  <c r="B21" i="14"/>
  <c r="B20" i="14"/>
  <c r="B19" i="14"/>
  <c r="B18" i="14"/>
  <c r="B17" i="14"/>
  <c r="E16" i="14"/>
  <c r="D16" i="14"/>
  <c r="C16" i="14"/>
  <c r="B15" i="14"/>
  <c r="B14" i="14"/>
  <c r="B13" i="14"/>
  <c r="B12" i="14"/>
  <c r="B11" i="14"/>
  <c r="B10" i="14"/>
  <c r="E7" i="14"/>
  <c r="D7" i="14"/>
  <c r="C7" i="14"/>
  <c r="E4" i="14"/>
  <c r="B16" i="14" l="1"/>
  <c r="E18" i="15"/>
  <c r="I12" i="15"/>
  <c r="G18" i="15"/>
  <c r="I9" i="15"/>
  <c r="I16" i="15"/>
  <c r="B22" i="14"/>
  <c r="D18" i="15"/>
  <c r="H18" i="15"/>
  <c r="I14" i="15"/>
  <c r="I6" i="15"/>
  <c r="I18" i="15" s="1"/>
  <c r="E25" i="36"/>
  <c r="D25" i="36"/>
  <c r="B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6" i="36"/>
  <c r="E24" i="35"/>
  <c r="D24" i="35"/>
  <c r="B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6" i="35"/>
  <c r="E6" i="35"/>
  <c r="E6" i="36" s="1"/>
  <c r="D6" i="35"/>
  <c r="D6" i="36" s="1"/>
  <c r="F5" i="35"/>
  <c r="F5" i="36" s="1"/>
  <c r="D79" i="7"/>
  <c r="D79" i="6"/>
  <c r="D84" i="5"/>
  <c r="D119" i="7"/>
  <c r="D119" i="6"/>
  <c r="F25" i="36" l="1"/>
  <c r="F24" i="35"/>
  <c r="D9" i="16"/>
  <c r="C9" i="16"/>
  <c r="O20" i="29" l="1"/>
  <c r="Q7" i="34" l="1"/>
  <c r="E7" i="34"/>
  <c r="K5" i="34"/>
  <c r="E5" i="34"/>
  <c r="E8" i="34" s="1"/>
  <c r="E18" i="10" l="1"/>
  <c r="E25" i="10"/>
  <c r="D34" i="10"/>
  <c r="G179" i="33" l="1"/>
  <c r="D77" i="4" l="1"/>
  <c r="C129" i="10" l="1"/>
  <c r="C118" i="10"/>
  <c r="C114" i="10"/>
  <c r="C107" i="10"/>
  <c r="C103" i="10"/>
  <c r="C97" i="10"/>
  <c r="C84" i="10"/>
  <c r="C79" i="10"/>
  <c r="C76" i="10"/>
  <c r="C71" i="10"/>
  <c r="C67" i="10"/>
  <c r="C59" i="10"/>
  <c r="C52" i="10"/>
  <c r="C46" i="10"/>
  <c r="C34" i="10"/>
  <c r="C26" i="10"/>
  <c r="C19" i="10"/>
  <c r="C12" i="10"/>
  <c r="C5" i="10"/>
  <c r="C113" i="10" l="1"/>
  <c r="C66" i="10"/>
  <c r="C90" i="10"/>
  <c r="C135" i="10"/>
  <c r="C136" i="10" l="1"/>
  <c r="C91" i="10"/>
  <c r="F133" i="3" l="1"/>
  <c r="D41" i="4" l="1"/>
  <c r="D42" i="4"/>
  <c r="D43" i="4"/>
  <c r="D45" i="4"/>
  <c r="D99" i="3" l="1"/>
  <c r="E99" i="3"/>
  <c r="C99" i="3"/>
  <c r="D4" i="3"/>
  <c r="E4" i="3"/>
  <c r="D11" i="3"/>
  <c r="E11" i="3"/>
  <c r="D17" i="3"/>
  <c r="E17" i="3"/>
  <c r="D23" i="3"/>
  <c r="E23" i="3"/>
  <c r="D31" i="3"/>
  <c r="E31" i="3"/>
  <c r="D89" i="3"/>
  <c r="D95" i="3"/>
  <c r="E95" i="3"/>
  <c r="F16" i="3"/>
  <c r="D16" i="4" l="1"/>
  <c r="F120" i="3" l="1"/>
  <c r="T25" i="29" l="1"/>
  <c r="T27" i="29"/>
  <c r="D117" i="3"/>
  <c r="E117" i="3"/>
  <c r="C117" i="3"/>
  <c r="D118" i="10" l="1"/>
  <c r="E118" i="10"/>
  <c r="E19" i="22" l="1"/>
  <c r="E20" i="22"/>
  <c r="D135" i="4"/>
  <c r="D134" i="4"/>
  <c r="D133" i="4"/>
  <c r="D132" i="4"/>
  <c r="D131" i="4"/>
  <c r="D129" i="4"/>
  <c r="D128" i="4"/>
  <c r="D127" i="4"/>
  <c r="E126" i="10" s="1"/>
  <c r="D126" i="4"/>
  <c r="D125" i="4"/>
  <c r="D118" i="4"/>
  <c r="D117" i="4"/>
  <c r="D116" i="4"/>
  <c r="D113" i="4"/>
  <c r="D112" i="4"/>
  <c r="D111" i="4"/>
  <c r="D110" i="4"/>
  <c r="D109" i="4"/>
  <c r="D107" i="4"/>
  <c r="F42" i="8" s="1"/>
  <c r="D106" i="4"/>
  <c r="D105" i="4"/>
  <c r="D103" i="4"/>
  <c r="R20" i="29" s="1"/>
  <c r="T20" i="29" s="1"/>
  <c r="D102" i="4"/>
  <c r="R19" i="29" s="1"/>
  <c r="T19" i="29" s="1"/>
  <c r="D101" i="4"/>
  <c r="R18" i="29" s="1"/>
  <c r="T18" i="29" s="1"/>
  <c r="D100" i="4"/>
  <c r="R17" i="29" s="1"/>
  <c r="T17" i="29" s="1"/>
  <c r="D99" i="4"/>
  <c r="R16" i="29" s="1"/>
  <c r="T16" i="29" s="1"/>
  <c r="D88" i="4"/>
  <c r="E88" i="10" s="1"/>
  <c r="D87" i="4"/>
  <c r="E87" i="10" s="1"/>
  <c r="D86" i="4"/>
  <c r="E86" i="10" s="1"/>
  <c r="D85" i="4"/>
  <c r="E85" i="10" s="1"/>
  <c r="D78" i="4"/>
  <c r="E78" i="10" s="1"/>
  <c r="D75" i="4"/>
  <c r="E75" i="10" s="1"/>
  <c r="D74" i="4"/>
  <c r="E74" i="10" s="1"/>
  <c r="D73" i="4"/>
  <c r="E73" i="10" s="1"/>
  <c r="D72" i="4"/>
  <c r="E72" i="10" s="1"/>
  <c r="D70" i="4"/>
  <c r="E70" i="10" s="1"/>
  <c r="D69" i="4"/>
  <c r="E69" i="10" s="1"/>
  <c r="D68" i="4"/>
  <c r="D64" i="4"/>
  <c r="D63" i="4"/>
  <c r="E63" i="10" s="1"/>
  <c r="D60" i="4"/>
  <c r="E56" i="10" s="1"/>
  <c r="D57" i="4"/>
  <c r="D56" i="4"/>
  <c r="E55" i="10" s="1"/>
  <c r="D53" i="4"/>
  <c r="D51" i="4"/>
  <c r="D50" i="4"/>
  <c r="D49" i="4"/>
  <c r="D48" i="4"/>
  <c r="D47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4" i="4"/>
  <c r="D23" i="4"/>
  <c r="D22" i="4"/>
  <c r="D21" i="4"/>
  <c r="D20" i="4"/>
  <c r="D17" i="4"/>
  <c r="D14" i="4"/>
  <c r="D13" i="4"/>
  <c r="D11" i="4"/>
  <c r="D10" i="4"/>
  <c r="D9" i="4"/>
  <c r="D8" i="4"/>
  <c r="D7" i="4"/>
  <c r="D6" i="4"/>
  <c r="D130" i="7"/>
  <c r="D124" i="7"/>
  <c r="D115" i="7"/>
  <c r="D108" i="7"/>
  <c r="D104" i="7"/>
  <c r="D98" i="7"/>
  <c r="D84" i="7"/>
  <c r="D76" i="7"/>
  <c r="D71" i="7"/>
  <c r="D67" i="7"/>
  <c r="D59" i="7"/>
  <c r="D52" i="7"/>
  <c r="D46" i="7"/>
  <c r="D34" i="7"/>
  <c r="D26" i="7"/>
  <c r="D19" i="7"/>
  <c r="D12" i="7"/>
  <c r="D5" i="7"/>
  <c r="D130" i="6"/>
  <c r="D124" i="6"/>
  <c r="D115" i="6"/>
  <c r="D108" i="6"/>
  <c r="D104" i="6"/>
  <c r="D98" i="6"/>
  <c r="D84" i="6"/>
  <c r="D76" i="6"/>
  <c r="D71" i="6"/>
  <c r="D67" i="6"/>
  <c r="D59" i="6"/>
  <c r="D52" i="6"/>
  <c r="D46" i="6"/>
  <c r="D34" i="6"/>
  <c r="D26" i="6"/>
  <c r="D19" i="6"/>
  <c r="D12" i="6"/>
  <c r="D5" i="6"/>
  <c r="D124" i="5"/>
  <c r="E64" i="22"/>
  <c r="I16" i="30"/>
  <c r="J16" i="30" s="1"/>
  <c r="I17" i="30"/>
  <c r="J17" i="30" s="1"/>
  <c r="I18" i="30"/>
  <c r="J18" i="30" s="1"/>
  <c r="I19" i="30"/>
  <c r="J19" i="30" s="1"/>
  <c r="I20" i="30"/>
  <c r="J20" i="30" s="1"/>
  <c r="I27" i="30"/>
  <c r="J27" i="30" s="1"/>
  <c r="I30" i="30"/>
  <c r="J30" i="30" s="1"/>
  <c r="I13" i="30"/>
  <c r="J13" i="30" s="1"/>
  <c r="E64" i="10" l="1"/>
  <c r="C40" i="8"/>
  <c r="D59" i="4"/>
  <c r="G12" i="30" s="1"/>
  <c r="I12" i="30" s="1"/>
  <c r="J12" i="30" s="1"/>
  <c r="K12" i="30" s="1"/>
  <c r="O12" i="30" s="1"/>
  <c r="D52" i="4"/>
  <c r="G11" i="30" s="1"/>
  <c r="I11" i="30" s="1"/>
  <c r="E57" i="10"/>
  <c r="E60" i="10"/>
  <c r="C56" i="8"/>
  <c r="E68" i="10"/>
  <c r="D19" i="4"/>
  <c r="E104" i="10"/>
  <c r="F11" i="8"/>
  <c r="E77" i="10"/>
  <c r="E108" i="10"/>
  <c r="G23" i="30"/>
  <c r="I23" i="30" s="1"/>
  <c r="J23" i="30" s="1"/>
  <c r="K23" i="30" s="1"/>
  <c r="O23" i="30" s="1"/>
  <c r="R21" i="29"/>
  <c r="T21" i="29" s="1"/>
  <c r="G25" i="30"/>
  <c r="I25" i="30" s="1"/>
  <c r="J25" i="30" s="1"/>
  <c r="K25" i="30" s="1"/>
  <c r="O25" i="30" s="1"/>
  <c r="R23" i="29"/>
  <c r="T23" i="29" s="1"/>
  <c r="G24" i="30"/>
  <c r="R22" i="29"/>
  <c r="T22" i="29" s="1"/>
  <c r="D91" i="6"/>
  <c r="D114" i="6"/>
  <c r="D66" i="6"/>
  <c r="E98" i="10"/>
  <c r="F6" i="8"/>
  <c r="F8" i="8"/>
  <c r="E100" i="10"/>
  <c r="E102" i="10"/>
  <c r="F10" i="8"/>
  <c r="E105" i="10"/>
  <c r="E110" i="10"/>
  <c r="F39" i="8"/>
  <c r="E112" i="10"/>
  <c r="F41" i="8"/>
  <c r="E99" i="10"/>
  <c r="F7" i="8"/>
  <c r="E101" i="10"/>
  <c r="F9" i="8"/>
  <c r="E106" i="10"/>
  <c r="E109" i="10"/>
  <c r="F38" i="8"/>
  <c r="E111" i="10"/>
  <c r="F40" i="8"/>
  <c r="E115" i="10"/>
  <c r="F52" i="8"/>
  <c r="E125" i="10"/>
  <c r="E123" i="10" s="1"/>
  <c r="F26" i="8"/>
  <c r="D108" i="4"/>
  <c r="G22" i="30" s="1"/>
  <c r="I22" i="30" s="1"/>
  <c r="J22" i="30" s="1"/>
  <c r="K22" i="30" s="1"/>
  <c r="O22" i="30" s="1"/>
  <c r="F37" i="8"/>
  <c r="D115" i="4"/>
  <c r="D104" i="4"/>
  <c r="D138" i="6"/>
  <c r="D66" i="7"/>
  <c r="D91" i="7"/>
  <c r="D138" i="7"/>
  <c r="D114" i="7"/>
  <c r="D67" i="4"/>
  <c r="D12" i="4"/>
  <c r="D26" i="4"/>
  <c r="D34" i="4"/>
  <c r="D46" i="4"/>
  <c r="D71" i="4"/>
  <c r="D76" i="4"/>
  <c r="D84" i="4"/>
  <c r="D98" i="4"/>
  <c r="G21" i="30" s="1"/>
  <c r="I21" i="30" s="1"/>
  <c r="J21" i="30" s="1"/>
  <c r="N21" i="30" s="1"/>
  <c r="D124" i="4"/>
  <c r="D130" i="4"/>
  <c r="D5" i="4"/>
  <c r="K13" i="30"/>
  <c r="O13" i="30" s="1"/>
  <c r="N13" i="30"/>
  <c r="M13" i="30"/>
  <c r="K27" i="30"/>
  <c r="O27" i="30" s="1"/>
  <c r="N27" i="30"/>
  <c r="K19" i="30"/>
  <c r="O19" i="30" s="1"/>
  <c r="N19" i="30"/>
  <c r="K17" i="30"/>
  <c r="O17" i="30" s="1"/>
  <c r="N17" i="30"/>
  <c r="K30" i="30"/>
  <c r="O30" i="30" s="1"/>
  <c r="N30" i="30"/>
  <c r="K20" i="30"/>
  <c r="O20" i="30" s="1"/>
  <c r="N20" i="30"/>
  <c r="K18" i="30"/>
  <c r="O18" i="30" s="1"/>
  <c r="N18" i="30"/>
  <c r="K16" i="30"/>
  <c r="O16" i="30" s="1"/>
  <c r="N16" i="30"/>
  <c r="M30" i="30"/>
  <c r="M27" i="30"/>
  <c r="M20" i="30"/>
  <c r="M19" i="30"/>
  <c r="M18" i="30"/>
  <c r="M17" i="30"/>
  <c r="M16" i="30"/>
  <c r="O26" i="29"/>
  <c r="O23" i="29"/>
  <c r="O24" i="29"/>
  <c r="O25" i="29"/>
  <c r="Q25" i="29" s="1"/>
  <c r="Q15" i="29"/>
  <c r="J11" i="30" l="1"/>
  <c r="M11" i="30"/>
  <c r="N12" i="30"/>
  <c r="M12" i="30"/>
  <c r="Q23" i="29"/>
  <c r="N25" i="30"/>
  <c r="M25" i="30"/>
  <c r="G7" i="30"/>
  <c r="I7" i="30" s="1"/>
  <c r="R7" i="29"/>
  <c r="T7" i="29" s="1"/>
  <c r="U7" i="29" s="1"/>
  <c r="G5" i="30"/>
  <c r="I5" i="30" s="1"/>
  <c r="R5" i="29"/>
  <c r="T5" i="29" s="1"/>
  <c r="U5" i="29" s="1"/>
  <c r="M21" i="30"/>
  <c r="K21" i="30"/>
  <c r="O21" i="30" s="1"/>
  <c r="G6" i="30"/>
  <c r="I6" i="30" s="1"/>
  <c r="R6" i="29"/>
  <c r="T6" i="29" s="1"/>
  <c r="U6" i="29" s="1"/>
  <c r="M23" i="30"/>
  <c r="N23" i="30"/>
  <c r="D92" i="7"/>
  <c r="G10" i="30"/>
  <c r="I10" i="30" s="1"/>
  <c r="R10" i="29"/>
  <c r="T10" i="29" s="1"/>
  <c r="U10" i="29" s="1"/>
  <c r="D144" i="6"/>
  <c r="G26" i="30"/>
  <c r="I26" i="30" s="1"/>
  <c r="R24" i="29"/>
  <c r="T24" i="29" s="1"/>
  <c r="U24" i="29" s="1"/>
  <c r="G8" i="30"/>
  <c r="I8" i="30" s="1"/>
  <c r="R8" i="29"/>
  <c r="T8" i="29" s="1"/>
  <c r="U8" i="29" s="1"/>
  <c r="N22" i="30"/>
  <c r="M22" i="30"/>
  <c r="I24" i="30"/>
  <c r="G9" i="30"/>
  <c r="R9" i="29"/>
  <c r="D92" i="6"/>
  <c r="D143" i="6"/>
  <c r="D143" i="7"/>
  <c r="D114" i="4"/>
  <c r="D139" i="6"/>
  <c r="D139" i="7"/>
  <c r="D144" i="7"/>
  <c r="D66" i="4"/>
  <c r="O8" i="29"/>
  <c r="T11" i="29"/>
  <c r="U11" i="29" s="1"/>
  <c r="T12" i="29"/>
  <c r="U12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K11" i="30" l="1"/>
  <c r="O11" i="30" s="1"/>
  <c r="N11" i="30"/>
  <c r="J6" i="30"/>
  <c r="M6" i="30"/>
  <c r="J5" i="30"/>
  <c r="M5" i="30"/>
  <c r="D146" i="7"/>
  <c r="J10" i="30"/>
  <c r="M10" i="30"/>
  <c r="J7" i="30"/>
  <c r="M7" i="30"/>
  <c r="Q8" i="29"/>
  <c r="J26" i="30"/>
  <c r="M26" i="30"/>
  <c r="Q24" i="29"/>
  <c r="J8" i="30"/>
  <c r="M8" i="30"/>
  <c r="T9" i="29"/>
  <c r="U9" i="29" s="1"/>
  <c r="J24" i="30"/>
  <c r="M24" i="30"/>
  <c r="I9" i="30"/>
  <c r="D146" i="6"/>
  <c r="D143" i="4"/>
  <c r="K5" i="30" l="1"/>
  <c r="O5" i="30" s="1"/>
  <c r="N5" i="30"/>
  <c r="N10" i="30"/>
  <c r="K10" i="30"/>
  <c r="O10" i="30" s="1"/>
  <c r="K7" i="30"/>
  <c r="O7" i="30" s="1"/>
  <c r="N7" i="30"/>
  <c r="K6" i="30"/>
  <c r="O6" i="30" s="1"/>
  <c r="N6" i="30"/>
  <c r="N26" i="30"/>
  <c r="K26" i="30"/>
  <c r="O26" i="30" s="1"/>
  <c r="K8" i="30"/>
  <c r="O8" i="30" s="1"/>
  <c r="N8" i="30"/>
  <c r="K24" i="30"/>
  <c r="O24" i="30" s="1"/>
  <c r="N24" i="30"/>
  <c r="J9" i="30"/>
  <c r="M9" i="30"/>
  <c r="K9" i="30" l="1"/>
  <c r="O9" i="30" s="1"/>
  <c r="N9" i="30"/>
  <c r="D59" i="10"/>
  <c r="D52" i="10"/>
  <c r="D26" i="10"/>
  <c r="E28" i="10"/>
  <c r="D26" i="5"/>
  <c r="C89" i="3"/>
  <c r="F25" i="3"/>
  <c r="F30" i="3" l="1"/>
  <c r="C23" i="3" l="1"/>
  <c r="E37" i="22"/>
  <c r="E38" i="22"/>
  <c r="E54" i="10"/>
  <c r="E29" i="10"/>
  <c r="E30" i="10"/>
  <c r="E31" i="10"/>
  <c r="E32" i="10"/>
  <c r="E33" i="10"/>
  <c r="E27" i="10"/>
  <c r="E26" i="10" l="1"/>
  <c r="O6" i="32" l="1"/>
  <c r="N26" i="32"/>
  <c r="M26" i="32"/>
  <c r="L26" i="32"/>
  <c r="K26" i="32"/>
  <c r="J26" i="32"/>
  <c r="I26" i="32"/>
  <c r="H26" i="32"/>
  <c r="G26" i="32"/>
  <c r="F26" i="32"/>
  <c r="E26" i="32"/>
  <c r="D26" i="32"/>
  <c r="C26" i="32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C27" i="32"/>
  <c r="O26" i="32"/>
  <c r="D15" i="32" l="1"/>
  <c r="D27" i="32" s="1"/>
  <c r="O9" i="29"/>
  <c r="Q9" i="29" s="1"/>
  <c r="E22" i="30"/>
  <c r="D22" i="30"/>
  <c r="C22" i="30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Q20" i="29"/>
  <c r="O19" i="29"/>
  <c r="Q19" i="29" s="1"/>
  <c r="O18" i="29"/>
  <c r="Q18" i="29" s="1"/>
  <c r="O17" i="29"/>
  <c r="Q17" i="29" s="1"/>
  <c r="O16" i="29"/>
  <c r="Q16" i="29" s="1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O12" i="29"/>
  <c r="Q12" i="29" s="1"/>
  <c r="O11" i="29"/>
  <c r="Q11" i="29" s="1"/>
  <c r="O10" i="29"/>
  <c r="Q10" i="29" s="1"/>
  <c r="O7" i="29"/>
  <c r="Q7" i="29" s="1"/>
  <c r="O6" i="29"/>
  <c r="Q6" i="29" s="1"/>
  <c r="O5" i="29"/>
  <c r="Q5" i="29" s="1"/>
  <c r="E15" i="32" l="1"/>
  <c r="E27" i="32" s="1"/>
  <c r="F15" i="32" s="1"/>
  <c r="F27" i="32" s="1"/>
  <c r="D29" i="30"/>
  <c r="E29" i="30"/>
  <c r="E14" i="30" s="1"/>
  <c r="E15" i="30" s="1"/>
  <c r="F28" i="29"/>
  <c r="L28" i="29"/>
  <c r="H28" i="29"/>
  <c r="D28" i="29"/>
  <c r="J28" i="29"/>
  <c r="N28" i="29"/>
  <c r="O27" i="29"/>
  <c r="Q27" i="29" s="1"/>
  <c r="E28" i="29"/>
  <c r="I28" i="29"/>
  <c r="M28" i="29"/>
  <c r="O14" i="29"/>
  <c r="G28" i="29"/>
  <c r="K28" i="29"/>
  <c r="C28" i="29"/>
  <c r="D14" i="30" l="1"/>
  <c r="D15" i="30" s="1"/>
  <c r="G15" i="32"/>
  <c r="G27" i="32" s="1"/>
  <c r="O28" i="29"/>
  <c r="E36" i="22"/>
  <c r="E35" i="22"/>
  <c r="E34" i="22"/>
  <c r="H15" i="32" l="1"/>
  <c r="H27" i="32" s="1"/>
  <c r="D104" i="5"/>
  <c r="D106" i="3"/>
  <c r="E106" i="3"/>
  <c r="I15" i="32" l="1"/>
  <c r="I27" i="32" s="1"/>
  <c r="D37" i="8"/>
  <c r="D39" i="8"/>
  <c r="D40" i="8"/>
  <c r="D38" i="8"/>
  <c r="D41" i="8"/>
  <c r="D49" i="8"/>
  <c r="D56" i="8"/>
  <c r="D55" i="8" s="1"/>
  <c r="G52" i="8"/>
  <c r="G61" i="8" s="1"/>
  <c r="G26" i="8"/>
  <c r="G27" i="8" s="1"/>
  <c r="G42" i="8"/>
  <c r="G41" i="8"/>
  <c r="G40" i="8"/>
  <c r="G39" i="8"/>
  <c r="G37" i="8"/>
  <c r="G11" i="8"/>
  <c r="G10" i="8"/>
  <c r="G9" i="8"/>
  <c r="G8" i="8"/>
  <c r="G7" i="8"/>
  <c r="G6" i="8"/>
  <c r="D19" i="8"/>
  <c r="D24" i="8"/>
  <c r="D8" i="8"/>
  <c r="D11" i="8"/>
  <c r="D10" i="8"/>
  <c r="D9" i="8"/>
  <c r="D7" i="8"/>
  <c r="D6" i="8"/>
  <c r="F134" i="3"/>
  <c r="D4" i="22"/>
  <c r="C4" i="22"/>
  <c r="E15" i="22"/>
  <c r="E13" i="22"/>
  <c r="E12" i="22"/>
  <c r="E11" i="22"/>
  <c r="E10" i="22"/>
  <c r="E9" i="22"/>
  <c r="E8" i="22"/>
  <c r="E7" i="22"/>
  <c r="E6" i="22"/>
  <c r="E5" i="22"/>
  <c r="E18" i="22"/>
  <c r="D33" i="22"/>
  <c r="E33" i="22"/>
  <c r="C33" i="22"/>
  <c r="E61" i="22"/>
  <c r="E60" i="22"/>
  <c r="E59" i="22"/>
  <c r="E57" i="22"/>
  <c r="E55" i="22"/>
  <c r="D54" i="22"/>
  <c r="C54" i="22"/>
  <c r="E53" i="22"/>
  <c r="E52" i="22"/>
  <c r="E51" i="22"/>
  <c r="E50" i="22"/>
  <c r="E49" i="22"/>
  <c r="D48" i="22"/>
  <c r="C48" i="22"/>
  <c r="E43" i="22"/>
  <c r="E42" i="22"/>
  <c r="E39" i="22"/>
  <c r="E32" i="22"/>
  <c r="E31" i="22"/>
  <c r="E30" i="22"/>
  <c r="D29" i="22"/>
  <c r="C29" i="22"/>
  <c r="E28" i="22"/>
  <c r="E24" i="22"/>
  <c r="D23" i="22"/>
  <c r="C23" i="22"/>
  <c r="E21" i="22"/>
  <c r="E17" i="22"/>
  <c r="D16" i="22"/>
  <c r="C16" i="22"/>
  <c r="D30" i="16"/>
  <c r="C30" i="16"/>
  <c r="D43" i="3"/>
  <c r="D49" i="3"/>
  <c r="D55" i="3"/>
  <c r="D62" i="3"/>
  <c r="D66" i="3"/>
  <c r="D71" i="3"/>
  <c r="D74" i="3"/>
  <c r="D78" i="3"/>
  <c r="C4" i="3"/>
  <c r="C11" i="3"/>
  <c r="C17" i="3"/>
  <c r="C31" i="3"/>
  <c r="C43" i="3"/>
  <c r="C62" i="3"/>
  <c r="C66" i="3"/>
  <c r="C71" i="3"/>
  <c r="C74" i="3"/>
  <c r="C78" i="3"/>
  <c r="F103" i="3"/>
  <c r="F101" i="3"/>
  <c r="F100" i="3"/>
  <c r="F102" i="3"/>
  <c r="F104" i="3"/>
  <c r="F10" i="3"/>
  <c r="F9" i="3"/>
  <c r="F8" i="3"/>
  <c r="F7" i="3"/>
  <c r="F6" i="3"/>
  <c r="F5" i="3"/>
  <c r="F15" i="3"/>
  <c r="F14" i="3"/>
  <c r="F13" i="3"/>
  <c r="F12" i="3"/>
  <c r="F22" i="3"/>
  <c r="F21" i="3"/>
  <c r="F20" i="3"/>
  <c r="F19" i="3"/>
  <c r="F18" i="3"/>
  <c r="F29" i="3"/>
  <c r="F28" i="3"/>
  <c r="F27" i="3"/>
  <c r="F26" i="3"/>
  <c r="F42" i="3"/>
  <c r="F40" i="3"/>
  <c r="F39" i="3"/>
  <c r="F38" i="3"/>
  <c r="F37" i="3"/>
  <c r="F36" i="3"/>
  <c r="F35" i="3"/>
  <c r="F34" i="3"/>
  <c r="F33" i="3"/>
  <c r="F32" i="3"/>
  <c r="F48" i="3"/>
  <c r="F47" i="3"/>
  <c r="F46" i="3"/>
  <c r="F45" i="3"/>
  <c r="F44" i="3"/>
  <c r="F54" i="3"/>
  <c r="F52" i="3"/>
  <c r="F51" i="3"/>
  <c r="F50" i="3"/>
  <c r="F60" i="3"/>
  <c r="F58" i="3"/>
  <c r="F57" i="3"/>
  <c r="F56" i="3"/>
  <c r="F65" i="3"/>
  <c r="F64" i="3"/>
  <c r="F63" i="3"/>
  <c r="F72" i="3"/>
  <c r="F70" i="3"/>
  <c r="F69" i="3"/>
  <c r="F68" i="3"/>
  <c r="F67" i="3"/>
  <c r="F73" i="3"/>
  <c r="F76" i="3"/>
  <c r="F75" i="3"/>
  <c r="F81" i="3"/>
  <c r="F80" i="3"/>
  <c r="F79" i="3"/>
  <c r="F83" i="3"/>
  <c r="C95" i="3"/>
  <c r="F98" i="3"/>
  <c r="F97" i="3"/>
  <c r="F96" i="3"/>
  <c r="C106" i="3"/>
  <c r="F107" i="3"/>
  <c r="E43" i="3"/>
  <c r="E49" i="3"/>
  <c r="E55" i="3"/>
  <c r="E62" i="3"/>
  <c r="E66" i="3"/>
  <c r="E71" i="3"/>
  <c r="E74" i="3"/>
  <c r="E78" i="3"/>
  <c r="D130" i="3"/>
  <c r="E89" i="3"/>
  <c r="H10" i="17"/>
  <c r="G10" i="17"/>
  <c r="F10" i="17"/>
  <c r="E10" i="17"/>
  <c r="H5" i="17"/>
  <c r="G5" i="17"/>
  <c r="F5" i="17"/>
  <c r="E134" i="10"/>
  <c r="E133" i="10"/>
  <c r="E131" i="10"/>
  <c r="D114" i="10"/>
  <c r="D76" i="10"/>
  <c r="E53" i="10"/>
  <c r="E52" i="10" s="1"/>
  <c r="E51" i="10"/>
  <c r="E50" i="10"/>
  <c r="E49" i="10"/>
  <c r="E48" i="10"/>
  <c r="E47" i="10"/>
  <c r="D46" i="10"/>
  <c r="E24" i="10"/>
  <c r="E23" i="10"/>
  <c r="E21" i="10"/>
  <c r="E20" i="10"/>
  <c r="E17" i="10"/>
  <c r="E16" i="10"/>
  <c r="E15" i="10"/>
  <c r="E14" i="10"/>
  <c r="E13" i="10"/>
  <c r="E11" i="10"/>
  <c r="E10" i="10"/>
  <c r="E9" i="10"/>
  <c r="E8" i="10"/>
  <c r="E7" i="10"/>
  <c r="E6" i="10"/>
  <c r="E36" i="10"/>
  <c r="E41" i="10"/>
  <c r="E45" i="10"/>
  <c r="E43" i="10"/>
  <c r="E42" i="10"/>
  <c r="D115" i="5"/>
  <c r="D130" i="5"/>
  <c r="E40" i="10"/>
  <c r="E39" i="10"/>
  <c r="E38" i="10"/>
  <c r="E37" i="10"/>
  <c r="C49" i="8"/>
  <c r="C24" i="8"/>
  <c r="D108" i="5"/>
  <c r="D98" i="5"/>
  <c r="D76" i="5"/>
  <c r="D71" i="5"/>
  <c r="D67" i="5"/>
  <c r="D46" i="5"/>
  <c r="D34" i="5"/>
  <c r="D19" i="5"/>
  <c r="D12" i="5"/>
  <c r="D5" i="5"/>
  <c r="F121" i="3"/>
  <c r="E124" i="3"/>
  <c r="E110" i="3"/>
  <c r="F129" i="3"/>
  <c r="F127" i="3"/>
  <c r="F126" i="3"/>
  <c r="F125" i="3"/>
  <c r="F123" i="3"/>
  <c r="F122" i="3"/>
  <c r="F119" i="3"/>
  <c r="F118" i="3"/>
  <c r="F116" i="3"/>
  <c r="F115" i="3"/>
  <c r="F114" i="3"/>
  <c r="F111" i="3"/>
  <c r="F109" i="3"/>
  <c r="F108" i="3"/>
  <c r="C124" i="3"/>
  <c r="C110" i="3"/>
  <c r="F94" i="3"/>
  <c r="F93" i="3"/>
  <c r="F92" i="3"/>
  <c r="F91" i="3"/>
  <c r="F90" i="3"/>
  <c r="F24" i="3"/>
  <c r="D103" i="10"/>
  <c r="C19" i="8"/>
  <c r="D107" i="10"/>
  <c r="D84" i="10"/>
  <c r="D71" i="10"/>
  <c r="D129" i="10"/>
  <c r="D5" i="10"/>
  <c r="D67" i="10"/>
  <c r="D97" i="10"/>
  <c r="D79" i="10"/>
  <c r="G38" i="8"/>
  <c r="F15" i="17" l="1"/>
  <c r="G15" i="17"/>
  <c r="H15" i="17"/>
  <c r="E23" i="22"/>
  <c r="F117" i="3"/>
  <c r="J15" i="32"/>
  <c r="J27" i="32" s="1"/>
  <c r="D62" i="22"/>
  <c r="E59" i="10"/>
  <c r="D61" i="8"/>
  <c r="D27" i="8"/>
  <c r="F23" i="3"/>
  <c r="F4" i="3"/>
  <c r="D105" i="3"/>
  <c r="D131" i="3" s="1"/>
  <c r="E84" i="3"/>
  <c r="F106" i="3"/>
  <c r="F71" i="3"/>
  <c r="E54" i="22"/>
  <c r="E4" i="22"/>
  <c r="C62" i="22"/>
  <c r="E76" i="10"/>
  <c r="C55" i="8"/>
  <c r="C61" i="8" s="1"/>
  <c r="C39" i="8"/>
  <c r="C27" i="8"/>
  <c r="E15" i="17"/>
  <c r="C37" i="8"/>
  <c r="F124" i="3"/>
  <c r="F95" i="3"/>
  <c r="E105" i="3"/>
  <c r="F49" i="3"/>
  <c r="D40" i="22"/>
  <c r="D114" i="5"/>
  <c r="C6" i="8"/>
  <c r="C8" i="8"/>
  <c r="D113" i="10"/>
  <c r="F66" i="3"/>
  <c r="F99" i="3"/>
  <c r="C84" i="3"/>
  <c r="D84" i="3"/>
  <c r="D61" i="3"/>
  <c r="G48" i="8"/>
  <c r="G62" i="8" s="1"/>
  <c r="F31" i="3"/>
  <c r="F11" i="3"/>
  <c r="E29" i="22"/>
  <c r="D135" i="10"/>
  <c r="F78" i="3"/>
  <c r="F74" i="3"/>
  <c r="F55" i="3"/>
  <c r="F43" i="3"/>
  <c r="G18" i="8"/>
  <c r="G28" i="8" s="1"/>
  <c r="E61" i="3"/>
  <c r="E103" i="10"/>
  <c r="F27" i="8"/>
  <c r="D90" i="10"/>
  <c r="F89" i="3"/>
  <c r="E84" i="10"/>
  <c r="F62" i="3"/>
  <c r="C40" i="22"/>
  <c r="F61" i="8"/>
  <c r="E114" i="10"/>
  <c r="C9" i="8"/>
  <c r="E35" i="10"/>
  <c r="E34" i="10" s="1"/>
  <c r="C7" i="8"/>
  <c r="F110" i="3"/>
  <c r="C130" i="3"/>
  <c r="E12" i="10"/>
  <c r="E46" i="10"/>
  <c r="E71" i="10"/>
  <c r="F17" i="3"/>
  <c r="E16" i="22"/>
  <c r="E48" i="22"/>
  <c r="C10" i="8"/>
  <c r="E130" i="10"/>
  <c r="E129" i="10" s="1"/>
  <c r="E5" i="10"/>
  <c r="E22" i="10"/>
  <c r="E19" i="10" s="1"/>
  <c r="E67" i="10"/>
  <c r="E107" i="10"/>
  <c r="D66" i="5"/>
  <c r="E130" i="3"/>
  <c r="C61" i="3"/>
  <c r="C105" i="3"/>
  <c r="D48" i="8"/>
  <c r="D18" i="8"/>
  <c r="K15" i="32" l="1"/>
  <c r="K27" i="32" s="1"/>
  <c r="D44" i="22"/>
  <c r="C131" i="3"/>
  <c r="D85" i="3"/>
  <c r="F84" i="3"/>
  <c r="E131" i="3"/>
  <c r="E85" i="3"/>
  <c r="F130" i="3"/>
  <c r="F61" i="3"/>
  <c r="F105" i="3"/>
  <c r="G65" i="8"/>
  <c r="C48" i="8"/>
  <c r="D12" i="10"/>
  <c r="D143" i="5"/>
  <c r="D19" i="10"/>
  <c r="C18" i="8"/>
  <c r="C28" i="8" s="1"/>
  <c r="E97" i="10"/>
  <c r="E113" i="10" s="1"/>
  <c r="E135" i="10"/>
  <c r="F48" i="8"/>
  <c r="F62" i="8" s="1"/>
  <c r="C44" i="22"/>
  <c r="E62" i="22"/>
  <c r="D136" i="10"/>
  <c r="F18" i="8"/>
  <c r="F28" i="8" s="1"/>
  <c r="E40" i="22"/>
  <c r="E66" i="10"/>
  <c r="C85" i="3"/>
  <c r="G30" i="8"/>
  <c r="D30" i="8"/>
  <c r="G29" i="8"/>
  <c r="D28" i="8"/>
  <c r="D29" i="8"/>
  <c r="D63" i="8"/>
  <c r="G63" i="8"/>
  <c r="D64" i="8"/>
  <c r="D62" i="8"/>
  <c r="G64" i="8"/>
  <c r="C136" i="3" l="1"/>
  <c r="F85" i="3"/>
  <c r="D136" i="3"/>
  <c r="C137" i="3"/>
  <c r="E137" i="3"/>
  <c r="D137" i="3"/>
  <c r="E136" i="3"/>
  <c r="C62" i="8"/>
  <c r="C65" i="8" s="1"/>
  <c r="C63" i="8"/>
  <c r="C64" i="8"/>
  <c r="D41" i="22"/>
  <c r="C41" i="22"/>
  <c r="L15" i="32"/>
  <c r="L27" i="32" s="1"/>
  <c r="F131" i="3"/>
  <c r="F63" i="8"/>
  <c r="D66" i="10"/>
  <c r="D91" i="10" s="1"/>
  <c r="E44" i="22"/>
  <c r="F29" i="8"/>
  <c r="F64" i="8"/>
  <c r="F65" i="8"/>
  <c r="E136" i="10"/>
  <c r="F30" i="8"/>
  <c r="C29" i="8"/>
  <c r="C30" i="8"/>
  <c r="D65" i="8"/>
  <c r="F137" i="3" l="1"/>
  <c r="C45" i="22"/>
  <c r="F136" i="3"/>
  <c r="E67" i="8"/>
  <c r="D45" i="22"/>
  <c r="M15" i="32"/>
  <c r="M27" i="32" s="1"/>
  <c r="E41" i="22"/>
  <c r="N15" i="32" l="1"/>
  <c r="N27" i="32" s="1"/>
  <c r="E45" i="22"/>
  <c r="C29" i="30" l="1"/>
  <c r="C14" i="30" s="1"/>
  <c r="C15" i="30" s="1"/>
  <c r="D120" i="4" l="1"/>
  <c r="D119" i="5"/>
  <c r="D138" i="5" s="1"/>
  <c r="D119" i="4" l="1"/>
  <c r="D138" i="4" s="1"/>
  <c r="R26" i="29" s="1"/>
  <c r="D139" i="5"/>
  <c r="D139" i="4" l="1"/>
  <c r="G28" i="30"/>
  <c r="G29" i="30" s="1"/>
  <c r="I29" i="30" s="1"/>
  <c r="Q26" i="29"/>
  <c r="T26" i="29"/>
  <c r="U26" i="29" s="1"/>
  <c r="R28" i="29"/>
  <c r="I28" i="30" l="1"/>
  <c r="M28" i="30" s="1"/>
  <c r="M29" i="30"/>
  <c r="J29" i="30"/>
  <c r="T28" i="29"/>
  <c r="U28" i="29" s="1"/>
  <c r="Q28" i="29"/>
  <c r="J28" i="30" l="1"/>
  <c r="N28" i="30" s="1"/>
  <c r="N29" i="30"/>
  <c r="K29" i="30"/>
  <c r="O29" i="30" s="1"/>
  <c r="D80" i="4"/>
  <c r="D79" i="5"/>
  <c r="D91" i="5" s="1"/>
  <c r="D92" i="5" s="1"/>
  <c r="D81" i="4"/>
  <c r="E81" i="10" s="1"/>
  <c r="K28" i="30" l="1"/>
  <c r="O28" i="30" s="1"/>
  <c r="D79" i="4"/>
  <c r="D91" i="4" s="1"/>
  <c r="D144" i="4" s="1"/>
  <c r="E80" i="10"/>
  <c r="E79" i="10" s="1"/>
  <c r="E90" i="10" s="1"/>
  <c r="E91" i="10" s="1"/>
  <c r="D147" i="5"/>
  <c r="D146" i="5"/>
  <c r="D144" i="5"/>
  <c r="R13" i="29" l="1"/>
  <c r="T13" i="29" s="1"/>
  <c r="U13" i="29" s="1"/>
  <c r="G14" i="30"/>
  <c r="G15" i="30" s="1"/>
  <c r="I15" i="30" s="1"/>
  <c r="D92" i="4"/>
  <c r="D146" i="4" s="1"/>
  <c r="R14" i="29" l="1"/>
  <c r="T14" i="29" s="1"/>
  <c r="U14" i="29" s="1"/>
  <c r="I14" i="30"/>
  <c r="J14" i="30" s="1"/>
  <c r="Q13" i="29"/>
  <c r="J15" i="30"/>
  <c r="M15" i="30"/>
  <c r="Q14" i="29" l="1"/>
  <c r="M14" i="30"/>
  <c r="N15" i="30"/>
  <c r="K15" i="30"/>
  <c r="O15" i="30" s="1"/>
  <c r="N14" i="30"/>
  <c r="K14" i="30"/>
  <c r="O14" i="30" s="1"/>
</calcChain>
</file>

<file path=xl/sharedStrings.xml><?xml version="1.0" encoding="utf-8"?>
<sst xmlns="http://schemas.openxmlformats.org/spreadsheetml/2006/main" count="3527" uniqueCount="1125">
  <si>
    <t>III.3.f Időskorúak nappali intézményi ellátása</t>
  </si>
  <si>
    <t>III.3.i Hajléktalanok nappali intézményi ellátása</t>
  </si>
  <si>
    <t>III.3.k Hajléktalanok átmeneti intézményei</t>
  </si>
  <si>
    <t>férőhely</t>
  </si>
  <si>
    <t>B E V É T E L E K</t>
  </si>
  <si>
    <t>1. sz. táblázat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</si>
  <si>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</si>
  <si>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</si>
  <si>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</si>
  <si>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</si>
  <si>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</si>
  <si>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</si>
  <si>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</si>
  <si>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</si>
  <si>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</si>
  <si>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</si>
  <si>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</si>
  <si>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</si>
  <si>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</si>
  <si>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</si>
  <si>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</si>
  <si>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</si>
  <si>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</si>
  <si>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</si>
  <si>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</si>
  <si>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</si>
  <si>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</si>
  <si>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</si>
  <si>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</si>
  <si>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</si>
  <si>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</si>
  <si>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</si>
  <si>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</si>
  <si>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</si>
  <si>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</si>
  <si>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</si>
  <si>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</si>
  <si>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</si>
  <si>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</si>
  <si>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</si>
  <si>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</si>
  <si>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</si>
  <si>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</si>
  <si>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</si>
  <si>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</si>
  <si>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</si>
  <si>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</si>
  <si>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</si>
  <si>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</si>
  <si>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</si>
  <si>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</si>
  <si>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</si>
  <si>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</si>
  <si>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</si>
  <si>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</si>
  <si>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</si>
  <si>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</si>
  <si>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</si>
  <si>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</si>
  <si>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</si>
  <si>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</si>
  <si>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</si>
  <si>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</si>
  <si>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</si>
  <si>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</si>
  <si>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</si>
  <si>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</si>
  <si>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</si>
  <si>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</si>
  <si>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</si>
  <si>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</si>
  <si>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</si>
  <si>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</si>
  <si>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</si>
  <si>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</si>
  <si>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</si>
  <si>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</si>
  <si>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</si>
  <si>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</si>
  <si>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</si>
  <si>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</si>
  <si>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</si>
  <si>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</si>
  <si>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</si>
  <si>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</si>
  <si>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</si>
  <si>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</si>
  <si>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</si>
  <si>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</si>
  <si>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</si>
  <si>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</si>
  <si>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</si>
  <si>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</si>
  <si>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</si>
  <si>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</si>
  <si>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</si>
  <si>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</si>
  <si>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</si>
  <si>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</si>
  <si>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</si>
  <si>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</si>
  <si>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</si>
  <si>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</si>
  <si>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</si>
  <si>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</si>
  <si>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</si>
  <si>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</si>
  <si>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</si>
  <si>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</si>
  <si>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</si>
  <si>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</si>
  <si>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</si>
  <si>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</si>
  <si>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</si>
  <si>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</si>
  <si>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</si>
  <si>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</si>
  <si>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</si>
  <si>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</si>
  <si>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</si>
  <si>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</si>
  <si>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</si>
  <si>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</si>
  <si>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</si>
  <si>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</si>
  <si>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</si>
  <si>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</si>
  <si>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</si>
  <si>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</si>
  <si>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</si>
  <si>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</si>
  <si>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</si>
  <si>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</si>
  <si>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</si>
  <si>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</si>
  <si>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</si>
  <si>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</si>
  <si>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</si>
  <si>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</si>
  <si>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</si>
  <si>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</si>
  <si>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</si>
  <si>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</si>
  <si>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</si>
  <si>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</si>
  <si>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</si>
  <si>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</si>
  <si>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</si>
  <si>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</si>
  <si>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</si>
  <si>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</si>
  <si>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</si>
  <si>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</si>
  <si>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</si>
  <si>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</si>
  <si>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</si>
  <si>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</si>
  <si>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</si>
  <si>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</si>
  <si>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</si>
  <si>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</si>
  <si>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</si>
  <si>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</si>
  <si>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</si>
  <si>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</si>
  <si>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</si>
  <si>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</si>
  <si>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</si>
  <si>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</si>
  <si>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</si>
  <si>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</si>
  <si>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</si>
  <si>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</si>
  <si>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</si>
  <si>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</si>
  <si>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</si>
  <si>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</si>
  <si>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</si>
  <si>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</si>
  <si>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</si>
  <si>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</si>
  <si>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</si>
  <si>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</si>
  <si>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</si>
  <si>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</si>
  <si>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</si>
  <si>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</si>
  <si>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</si>
  <si>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</si>
  <si>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</si>
  <si>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</si>
  <si>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</si>
  <si>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</si>
  <si>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</si>
  <si>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</si>
  <si>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</si>
  <si>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</si>
  <si>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</si>
  <si>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</si>
  <si>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</si>
  <si>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</si>
  <si>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</si>
  <si>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</si>
  <si>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</si>
  <si>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</si>
  <si>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</si>
  <si>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</si>
  <si>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</si>
  <si>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</si>
  <si>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</si>
  <si>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</si>
  <si>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</si>
  <si>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</si>
  <si>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</si>
  <si>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</si>
  <si>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</si>
  <si>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</si>
  <si>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</si>
  <si>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</si>
  <si>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</si>
  <si>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</si>
  <si>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</si>
  <si>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</si>
  <si>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</si>
  <si>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</si>
  <si>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</si>
  <si>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</si>
  <si>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</si>
  <si>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</si>
  <si>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</si>
  <si>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</si>
  <si>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</si>
  <si>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</si>
  <si>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</si>
  <si>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</si>
  <si>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</si>
  <si>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</si>
  <si>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</si>
  <si>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</si>
  <si>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</si>
  <si>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</si>
  <si>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</si>
  <si>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</si>
  <si>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</si>
  <si>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</si>
  <si>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</si>
  <si>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</si>
  <si>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</si>
  <si>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</si>
  <si>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</si>
  <si>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</si>
  <si>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</si>
  <si>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</si>
  <si>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</si>
  <si>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</si>
  <si>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</si>
  <si>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</si>
  <si>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</si>
  <si>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</si>
  <si>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</si>
  <si>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</si>
  <si>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</si>
  <si>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</si>
  <si>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</si>
  <si>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</si>
  <si>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</si>
  <si>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</si>
  <si>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</si>
  <si>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</si>
  <si>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</si>
  <si>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</si>
  <si>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</si>
  <si>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</si>
  <si>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</si>
  <si>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</si>
  <si>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</si>
  <si>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</si>
  <si>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</si>
  <si>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</si>
  <si>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</si>
  <si>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</si>
  <si>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</si>
  <si>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</si>
  <si>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</si>
  <si>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</si>
  <si>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</si>
  <si>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</si>
  <si>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</si>
  <si>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</si>
  <si>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</si>
  <si>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</si>
  <si>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</si>
  <si>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</si>
  <si>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</si>
  <si>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</si>
  <si>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</si>
  <si>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</si>
  <si>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</si>
  <si>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</si>
  <si>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</si>
  <si>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</si>
  <si>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</si>
  <si>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</si>
  <si>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</si>
  <si>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</si>
  <si>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</si>
  <si>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</si>
  <si>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</si>
  <si>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</si>
  <si>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</si>
  <si>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</si>
  <si>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</si>
  <si>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</si>
  <si>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</si>
  <si>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</si>
  <si>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</si>
  <si>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</si>
  <si>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</si>
  <si>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</si>
  <si>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</si>
  <si>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</si>
  <si>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</si>
  <si>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</si>
  <si>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</si>
  <si>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</si>
  <si>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</si>
  <si>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</si>
  <si>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</si>
  <si>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</si>
  <si>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</si>
  <si>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</si>
  <si>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</si>
  <si>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</si>
  <si>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</si>
  <si>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</si>
  <si>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</si>
  <si>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</si>
  <si>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</si>
  <si>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</si>
  <si>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</si>
  <si>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</si>
  <si>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</si>
  <si>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</si>
  <si>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</si>
  <si>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</si>
  <si>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</si>
  <si>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</si>
  <si>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</si>
  <si>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</si>
  <si>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</si>
  <si>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</si>
  <si>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</si>
  <si>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</si>
  <si>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</si>
  <si>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</si>
  <si>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</si>
  <si>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</si>
  <si>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</si>
  <si>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</si>
  <si>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</si>
  <si>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</si>
  <si>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</si>
  <si>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</si>
  <si>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</si>
  <si>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</si>
  <si>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</si>
  <si>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</si>
  <si>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</si>
  <si>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</si>
  <si>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</si>
  <si>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</si>
  <si>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</si>
  <si>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</si>
  <si>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</si>
  <si>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</si>
  <si>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</si>
  <si>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</si>
  <si>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</si>
  <si>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</si>
  <si>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</si>
  <si>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</si>
  <si>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</si>
  <si>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</si>
  <si>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</si>
  <si>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</si>
  <si>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</si>
  <si>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</si>
  <si>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</si>
  <si>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</si>
  <si>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</si>
  <si>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</si>
  <si>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</si>
  <si>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</si>
  <si>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</si>
  <si>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</si>
  <si>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</si>
  <si>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</si>
  <si>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</si>
  <si>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</si>
  <si>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</si>
  <si>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</si>
  <si>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</si>
  <si>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</si>
  <si>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</si>
  <si>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</si>
  <si>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</si>
  <si>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</si>
  <si>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</si>
  <si>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</si>
  <si>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</si>
  <si>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</si>
  <si>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</si>
  <si>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</si>
  <si>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</si>
  <si>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</si>
  <si>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</si>
  <si>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</si>
  <si>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</si>
  <si>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</si>
  <si>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</si>
  <si>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</si>
  <si>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</si>
  <si>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</si>
  <si>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</si>
  <si>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</si>
  <si>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</si>
  <si>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</si>
  <si>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</si>
  <si>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</si>
  <si>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</si>
  <si>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</si>
  <si>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</si>
  <si>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</si>
  <si>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</si>
  <si>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</si>
  <si>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</si>
  <si>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</si>
  <si>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</si>
  <si>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</si>
  <si>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</si>
  <si>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</si>
  <si>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</si>
  <si>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</si>
  <si>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</si>
  <si>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</si>
  <si>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</si>
  <si>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</si>
  <si>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</si>
  <si>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</si>
  <si>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</si>
  <si>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</si>
  <si>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</si>
  <si>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</si>
  <si>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</si>
  <si>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</si>
  <si>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</si>
  <si>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</si>
  <si>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</si>
  <si>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</si>
  <si>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</si>
  <si>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</si>
  <si>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</si>
  <si>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</si>
  <si>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</si>
  <si>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</si>
  <si>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</si>
  <si>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</si>
  <si>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</si>
  <si>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</si>
  <si>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Dologi kiadások</t>
  </si>
  <si>
    <t>Pályázati tartalék</t>
  </si>
  <si>
    <t>Üdülőhelyi feladatok támogatása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</si>
  <si>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</si>
  <si>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</si>
  <si>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</si>
  <si>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</si>
  <si>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</si>
  <si>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</si>
  <si>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</si>
  <si>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</si>
  <si>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Önkormányzat</t>
  </si>
  <si>
    <t>közfogl.</t>
  </si>
  <si>
    <t>Szociális kölcsön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</si>
  <si>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</si>
  <si>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</si>
  <si>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</si>
  <si>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</si>
  <si>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</si>
  <si>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</si>
  <si>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</si>
  <si>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</si>
  <si>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</si>
  <si>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</si>
  <si>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</si>
  <si>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</si>
  <si>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</si>
  <si>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</si>
  <si>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</si>
  <si>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</si>
  <si>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</si>
  <si>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</si>
  <si>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</si>
  <si>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</si>
  <si>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</si>
  <si>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</si>
  <si>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</si>
  <si>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</si>
  <si>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</si>
  <si>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</si>
  <si>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</si>
  <si>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</si>
  <si>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</si>
  <si>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</si>
  <si>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</si>
  <si>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</si>
  <si>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</si>
  <si>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</si>
  <si>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</si>
  <si>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</si>
  <si>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</si>
  <si>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</si>
  <si>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</si>
  <si>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</si>
  <si>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</si>
  <si>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</si>
  <si>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</si>
  <si>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</si>
  <si>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</si>
  <si>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</si>
  <si>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</si>
  <si>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</si>
  <si>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</si>
  <si>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</si>
  <si>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</si>
  <si>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</si>
  <si>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</si>
  <si>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</si>
  <si>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</si>
  <si>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</si>
  <si>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</si>
  <si>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</si>
  <si>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</si>
  <si>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</si>
  <si>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</si>
  <si>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</si>
  <si>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</si>
  <si>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</si>
  <si>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</si>
  <si>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</si>
  <si>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</si>
  <si>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</si>
  <si>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</si>
  <si>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</si>
  <si>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</si>
  <si>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</si>
  <si>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</si>
  <si>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</si>
  <si>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</si>
  <si>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</si>
  <si>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</si>
  <si>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</si>
  <si>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</si>
  <si>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</si>
  <si>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</si>
  <si>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</si>
  <si>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</si>
  <si>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</si>
  <si>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</si>
  <si>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</si>
  <si>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</si>
  <si>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</si>
  <si>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</si>
  <si>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</si>
  <si>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</si>
  <si>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</si>
  <si>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</si>
  <si>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</si>
  <si>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</si>
  <si>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</si>
  <si>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</si>
  <si>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</si>
  <si>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</si>
  <si>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</si>
  <si>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</si>
  <si>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</si>
  <si>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</si>
  <si>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</si>
  <si>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</si>
  <si>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</si>
  <si>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</si>
  <si>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</si>
  <si>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</si>
  <si>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</si>
  <si>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</si>
  <si>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</si>
  <si>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</si>
  <si>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</si>
  <si>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</si>
  <si>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</si>
  <si>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</si>
  <si>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</si>
  <si>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</si>
  <si>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</si>
  <si>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</si>
  <si>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</si>
  <si>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</si>
  <si>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</si>
  <si>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</si>
  <si>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</si>
  <si>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</si>
  <si>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</si>
  <si>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</si>
  <si>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</si>
  <si>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</si>
  <si>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</si>
  <si>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</si>
  <si>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</si>
  <si>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</si>
  <si>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</si>
  <si>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</si>
  <si>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</si>
  <si>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</si>
  <si>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</si>
  <si>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</si>
  <si>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</si>
  <si>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</si>
  <si>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</si>
  <si>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</si>
  <si>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</si>
  <si>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II.1. (1) 1</t>
  </si>
  <si>
    <t>28</t>
  </si>
  <si>
    <t>II.1. (2) 1</t>
  </si>
  <si>
    <t>29</t>
  </si>
  <si>
    <t>II.1. (3) 1</t>
  </si>
  <si>
    <t>30</t>
  </si>
  <si>
    <t>II.1. (1) 2</t>
  </si>
  <si>
    <t>31</t>
  </si>
  <si>
    <t>II.1. (2) 2</t>
  </si>
  <si>
    <t>32</t>
  </si>
  <si>
    <t>II.1. (3) 2</t>
  </si>
  <si>
    <t>33</t>
  </si>
  <si>
    <t>34</t>
  </si>
  <si>
    <t>35</t>
  </si>
  <si>
    <t>II.2. (1) 1</t>
  </si>
  <si>
    <t>36</t>
  </si>
  <si>
    <t>37</t>
  </si>
  <si>
    <t>II.2. (1) 2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</si>
  <si>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</si>
  <si>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</si>
  <si>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</si>
  <si>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</si>
  <si>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</si>
  <si>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</si>
  <si>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</si>
  <si>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</si>
  <si>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</si>
  <si>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</si>
  <si>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</si>
  <si>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</si>
  <si>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</si>
  <si>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</si>
  <si>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</si>
  <si>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</si>
  <si>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</si>
  <si>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</si>
  <si>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</si>
  <si>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52</t>
  </si>
  <si>
    <t>számított létszám</t>
  </si>
  <si>
    <t>53</t>
  </si>
  <si>
    <t>54</t>
  </si>
  <si>
    <t>III.3.c (1)</t>
  </si>
  <si>
    <t>55</t>
  </si>
  <si>
    <t>III.3.c (2)</t>
  </si>
  <si>
    <t>56</t>
  </si>
  <si>
    <t>57</t>
  </si>
  <si>
    <t>58</t>
  </si>
  <si>
    <t>59</t>
  </si>
  <si>
    <t>III.3.f (1)</t>
  </si>
  <si>
    <t>60</t>
  </si>
  <si>
    <t>III.3.f (2)</t>
  </si>
  <si>
    <t>61</t>
  </si>
  <si>
    <t>III.3.f (3)</t>
  </si>
  <si>
    <t>62</t>
  </si>
  <si>
    <t>III.3.f (4)</t>
  </si>
  <si>
    <t>III.3.g Fogyatékos és demens személyek nappali intézményi ellátása</t>
  </si>
  <si>
    <t>63</t>
  </si>
  <si>
    <t>III.3.g (1)</t>
  </si>
  <si>
    <t>64</t>
  </si>
  <si>
    <t>III.3.g (2)</t>
  </si>
  <si>
    <t>65</t>
  </si>
  <si>
    <t>III.3.g (3)</t>
  </si>
  <si>
    <t>66</t>
  </si>
  <si>
    <t>III.3.g (4)</t>
  </si>
  <si>
    <t>67</t>
  </si>
  <si>
    <t>III.3.g (5)</t>
  </si>
  <si>
    <t>68</t>
  </si>
  <si>
    <t>III.3.g (6)</t>
  </si>
  <si>
    <t>69</t>
  </si>
  <si>
    <t>III.3.g (7)</t>
  </si>
  <si>
    <t>70</t>
  </si>
  <si>
    <t>III.3.g (8)</t>
  </si>
  <si>
    <t>III.3.h Pszichiátriai és szenvedélybetegek nappali intézményi ellátása</t>
  </si>
  <si>
    <t>71</t>
  </si>
  <si>
    <t>III.3.h (1)</t>
  </si>
  <si>
    <t>72</t>
  </si>
  <si>
    <t>III.3.h (2)</t>
  </si>
  <si>
    <t>73</t>
  </si>
  <si>
    <t>III.3.h (3)</t>
  </si>
  <si>
    <t>74</t>
  </si>
  <si>
    <t>III.3.h (4)</t>
  </si>
  <si>
    <t>75</t>
  </si>
  <si>
    <t>III.3.h (5)</t>
  </si>
  <si>
    <t>76</t>
  </si>
  <si>
    <t>III.3.h (6)</t>
  </si>
  <si>
    <t>77</t>
  </si>
  <si>
    <t>III.3.h (7)</t>
  </si>
  <si>
    <t>78</t>
  </si>
  <si>
    <t>III.3.h (8)</t>
  </si>
  <si>
    <t>79</t>
  </si>
  <si>
    <t>III.3.i (1)</t>
  </si>
  <si>
    <t>80</t>
  </si>
  <si>
    <t>III.3.i (2)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</si>
  <si>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</si>
  <si>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</si>
  <si>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</si>
  <si>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</si>
  <si>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</si>
  <si>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</si>
  <si>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</si>
  <si>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</si>
  <si>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</si>
  <si>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</si>
  <si>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</si>
  <si>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</si>
  <si>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</si>
  <si>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</si>
  <si>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</si>
  <si>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</si>
  <si>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</si>
  <si>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</si>
  <si>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</si>
  <si>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</si>
  <si>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</si>
  <si>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</si>
  <si>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</si>
  <si>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</si>
  <si>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</si>
  <si>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</si>
  <si>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</si>
  <si>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</si>
  <si>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</si>
  <si>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</si>
  <si>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</si>
  <si>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</si>
  <si>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Könyvtári, közművelődési és múzeumi feladatok támogatása</t>
  </si>
  <si>
    <t>107</t>
  </si>
  <si>
    <t>IV.1.a</t>
  </si>
  <si>
    <t>108</t>
  </si>
  <si>
    <t>IV.1.b</t>
  </si>
  <si>
    <t>109</t>
  </si>
  <si>
    <t>IV.1.c</t>
  </si>
  <si>
    <t>110</t>
  </si>
  <si>
    <t>IV.1.d</t>
  </si>
  <si>
    <t>111</t>
  </si>
  <si>
    <t>IV.1.e</t>
  </si>
  <si>
    <t>112</t>
  </si>
  <si>
    <t>IV.1.f</t>
  </si>
  <si>
    <t>113</t>
  </si>
  <si>
    <t>IV.1.g</t>
  </si>
  <si>
    <t>114</t>
  </si>
  <si>
    <t>IV.1.h</t>
  </si>
  <si>
    <t>115</t>
  </si>
  <si>
    <t>IV.1.i</t>
  </si>
  <si>
    <t>116</t>
  </si>
  <si>
    <t>IV.1.</t>
  </si>
  <si>
    <t>A települési önkormányzatok által fenntartott, illetve támogatott előadó-művészeti szervezetek támogatása</t>
  </si>
  <si>
    <t>117</t>
  </si>
  <si>
    <t>IV.2.a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</si>
  <si>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</si>
  <si>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</si>
  <si>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</si>
  <si>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</si>
  <si>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</si>
  <si>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</si>
  <si>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</si>
  <si>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</si>
  <si>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</si>
  <si>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</si>
  <si>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</si>
  <si>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</si>
  <si>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</si>
  <si>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</si>
  <si>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</si>
  <si>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</si>
  <si>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</si>
  <si>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</si>
  <si>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</si>
  <si>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</si>
  <si>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</si>
  <si>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</si>
  <si>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</si>
  <si>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</si>
  <si>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</si>
  <si>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</si>
  <si>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</si>
  <si>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</si>
  <si>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</si>
  <si>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</si>
  <si>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</si>
  <si>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</si>
  <si>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</si>
  <si>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</si>
  <si>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</si>
  <si>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</si>
  <si>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>132</t>
  </si>
  <si>
    <t>IV.2.ca</t>
  </si>
  <si>
    <t>133</t>
  </si>
  <si>
    <t>IV.2.cb</t>
  </si>
  <si>
    <t>134</t>
  </si>
  <si>
    <t>IV.2.</t>
  </si>
  <si>
    <t>135</t>
  </si>
  <si>
    <t>IV.</t>
  </si>
  <si>
    <t>A települési önkormányzatok kulturális feladatainak támogatása</t>
  </si>
  <si>
    <t>3.1</t>
  </si>
  <si>
    <t>3.2</t>
  </si>
  <si>
    <t>3.3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</si>
  <si>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</si>
  <si>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</si>
  <si>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</si>
  <si>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</si>
  <si>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</si>
  <si>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</si>
  <si>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</si>
  <si>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</si>
  <si>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</si>
  <si>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</si>
  <si>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</si>
  <si>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</si>
  <si>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</si>
  <si>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</si>
  <si>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</si>
  <si>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</si>
  <si>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</si>
  <si>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</si>
  <si>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</si>
  <si>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</si>
  <si>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</si>
  <si>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</si>
  <si>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</si>
  <si>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</si>
  <si>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</si>
  <si>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</si>
  <si>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</si>
  <si>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</si>
  <si>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</si>
  <si>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</si>
  <si>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</si>
  <si>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</si>
  <si>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</si>
  <si>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</si>
  <si>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</si>
  <si>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</si>
  <si>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</si>
  <si>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</si>
  <si>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</si>
  <si>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</si>
  <si>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</si>
  <si>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</si>
  <si>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</si>
  <si>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</si>
  <si>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</si>
  <si>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</si>
  <si>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</si>
  <si>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</si>
  <si>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</si>
  <si>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</si>
  <si>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</si>
  <si>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</si>
  <si>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II.1. (11) 1</t>
  </si>
  <si>
    <t>II.1. (12) 1</t>
  </si>
  <si>
    <t>II.1. (13) 1</t>
  </si>
  <si>
    <t xml:space="preserve">II.1. (11) 2 </t>
  </si>
  <si>
    <t xml:space="preserve">II.1. (12) 2 </t>
  </si>
  <si>
    <t xml:space="preserve">II.1. (13) 2 </t>
  </si>
  <si>
    <t>Óvoda napi nyitvatartási ideje eléri a nyolc órát</t>
  </si>
  <si>
    <t>Óvoda napi nyitvatartási ideje nem éri el a nyolc órát, de eléri a hat órát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</si>
  <si>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</si>
  <si>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</si>
  <si>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</si>
  <si>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</si>
  <si>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</si>
  <si>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</si>
  <si>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</si>
  <si>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</si>
  <si>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</si>
  <si>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</si>
  <si>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</si>
  <si>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</si>
  <si>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</si>
  <si>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</si>
  <si>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</si>
  <si>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</si>
  <si>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</si>
  <si>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</si>
  <si>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</si>
  <si>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</si>
  <si>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</si>
  <si>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</si>
  <si>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</si>
  <si>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</si>
  <si>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</si>
  <si>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</si>
  <si>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</si>
  <si>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</si>
  <si>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</si>
  <si>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</si>
  <si>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</si>
  <si>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</si>
  <si>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</si>
  <si>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</si>
  <si>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</si>
  <si>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</si>
  <si>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</si>
  <si>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</si>
  <si>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</si>
  <si>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</si>
  <si>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</si>
  <si>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</si>
  <si>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</si>
  <si>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</si>
  <si>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</si>
  <si>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</si>
  <si>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</si>
  <si>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</si>
  <si>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</si>
  <si>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</si>
  <si>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</si>
  <si>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</si>
  <si>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</si>
  <si>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</si>
  <si>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</si>
  <si>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</si>
  <si>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</si>
  <si>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</si>
  <si>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</si>
  <si>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</si>
  <si>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</si>
  <si>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</si>
  <si>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</si>
  <si>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</si>
  <si>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</si>
  <si>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</si>
  <si>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>Települési önkormányzatok muzeális intézményi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</si>
  <si>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</si>
  <si>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</si>
  <si>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települési önkormányzatok könyvtári célú érdekeltségnövelő támogatása</t>
  </si>
  <si>
    <t>131</t>
  </si>
  <si>
    <t>Könyvtári, közművelődési és műzeumi feladatok támogatása összesen</t>
  </si>
  <si>
    <t>Színházművészeti szervezetek támogatása</t>
  </si>
  <si>
    <t>136</t>
  </si>
  <si>
    <t>137</t>
  </si>
  <si>
    <t>138</t>
  </si>
  <si>
    <t>139</t>
  </si>
  <si>
    <t>Táncművészeti szervezetek támogatása</t>
  </si>
  <si>
    <t>140</t>
  </si>
  <si>
    <t>141</t>
  </si>
  <si>
    <t>142</t>
  </si>
  <si>
    <t>143</t>
  </si>
  <si>
    <t>144</t>
  </si>
  <si>
    <t>145</t>
  </si>
  <si>
    <t>Zeneművészeti szervezetek támogatása</t>
  </si>
  <si>
    <t>Nemzeti és kiemelt minősítésű zenekarok támogatása</t>
  </si>
  <si>
    <t>Nemzeti és kiemelt minősítésű énekkarok támogatása</t>
  </si>
  <si>
    <t>A települési önkormányzatok által fenntartott, illetve támogatott előadó-művészeti szervezetek támogatása összesen</t>
  </si>
  <si>
    <t>2019.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</si>
  <si>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</si>
  <si>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</si>
  <si>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</si>
  <si>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</si>
  <si>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</si>
  <si>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Államigazg</t>
  </si>
  <si>
    <t>K513</t>
  </si>
  <si>
    <t>I.6</t>
  </si>
  <si>
    <t>Polgármesteri illetmény támogatása</t>
  </si>
  <si>
    <t>III.3.j Családi bölcsőde</t>
  </si>
  <si>
    <t>III.3.j (1)</t>
  </si>
  <si>
    <t>III.3.j (2)</t>
  </si>
  <si>
    <t>III.3.j (3)</t>
  </si>
  <si>
    <t>Gyvt. 145. § (2c) bekezdés b) pontja alapján befogadást nyert napközbeni gyermekfelügyelet</t>
  </si>
  <si>
    <t>III.3.l Támogató szolgáltatás</t>
  </si>
  <si>
    <t>102</t>
  </si>
  <si>
    <t>III.3.l (2)</t>
  </si>
  <si>
    <t>III.3.m Közösségi alapellátások</t>
  </si>
  <si>
    <t>III.3.ma (2)</t>
  </si>
  <si>
    <t>III.3.mb (2)</t>
  </si>
  <si>
    <t>III.3.n Óvodai és iskolai szociális segítő tevékenység támogatása</t>
  </si>
  <si>
    <t>III.3.n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</si>
  <si>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</si>
  <si>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</si>
  <si>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</si>
  <si>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</si>
  <si>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Megyei hatókörű városi könyvtárak feladatainak támogatása</t>
  </si>
  <si>
    <t xml:space="preserve">Megyei hatókörű városi könyvtár kistelepülési könyvtári célú kiegészítő támogatása </t>
  </si>
  <si>
    <t>2020.</t>
  </si>
  <si>
    <t>2021. évi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</si>
  <si>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</si>
  <si>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</si>
  <si>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</si>
  <si>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</si>
  <si>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</si>
  <si>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</si>
  <si>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</si>
  <si>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</si>
  <si>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</si>
  <si>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</si>
  <si>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</si>
  <si>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</si>
  <si>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</si>
  <si>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2019. évben 8 hónapra - óvoda napi nyitvatartási ideje eléri a nyolc órát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</si>
  <si>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</si>
  <si>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</si>
  <si>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</si>
  <si>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</si>
  <si>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2019. évben 4 hónapra - óvoda napi nyitvatartási ideje eléri a nyolc órát</t>
  </si>
  <si>
    <t>2019. évben 4 hónapra - óvoda napi nyitvatartási ideje nem éri el a nyolc órát, de eléri a hat órát</t>
  </si>
  <si>
    <t>II.2. (6) 1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</si>
  <si>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</si>
  <si>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</si>
  <si>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</si>
  <si>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Alapfokozatú végzettségű pedagógus II. kategóriába sorolt óvodapedagógusok kiegészítő támogatása, akik a minősítést 2018. január 1-jéig történő átsorolással szerezték meg</t>
  </si>
  <si>
    <t>Alapfokozatú végzettségű pedagógus II. kategóriába sorolt óvodapedagógusok kiegészítő támogatása, akik a minősítést 2019. január 1-jei átsorolással szerezték meg</t>
  </si>
  <si>
    <t>Alapfokozatú végzettségű mesterpedagógus kategóriába sorolt óvodapedagógusok kiegészítő támogatása, akik a minősítést 2018. január 1-jéig történő átsorolással szerezték meg</t>
  </si>
  <si>
    <t>Alapfokozatú végzettségű mesterpedagógus kategóriába sorolt óvodapedagógusok kiegészítő támogatása, akik a minősítést 2019. január 1-jei átsorolással szerezték meg</t>
  </si>
  <si>
    <t>Mesterfokozatú végzettségű pedagógus II. kategóriába sorolt óvodapedagógusok kiegészítő támogatása, akik a minősítést 2018. január 1-jéig történő átsorolással szerezték meg</t>
  </si>
  <si>
    <t>Mesterfokozatú végzettségű pedagógus II. kategóriába sorolt óvodapedagógusok kiegészítő támogatása, akik a minősítést 2019. január 1-jei átsorolással szerezték meg</t>
  </si>
  <si>
    <t>Mesterfokozatú végzettségű mesterpedagógus kategóriába sorolt óvodapedagógusok kiegészítő támogatása, akik a minősítést 2018. január 1-jéig történő átsorolással szerezték meg</t>
  </si>
  <si>
    <t>Mesterfokozatú végzettségű mesterpedagógus kategóriába sorolt óvodapedagógusok kiegészítő támogatása, akik a minősítést 2019. január 1-jei átsorolással szerezték meg</t>
  </si>
  <si>
    <t>Mesterfokozatú végzettségű mesterpedagógus kategóriába sorolt pedagógusok kiegészítő támogatása, akik a minősítést 2018. január 1-jéig történő átsorolással szerezték meg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</si>
  <si>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</si>
  <si>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</si>
  <si>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</si>
  <si>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</si>
  <si>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</si>
  <si>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</si>
  <si>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</si>
  <si>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</si>
  <si>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</si>
  <si>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</si>
  <si>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</si>
  <si>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</si>
  <si>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</si>
  <si>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</si>
  <si>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</si>
  <si>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</si>
  <si>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</si>
  <si>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</si>
  <si>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</si>
  <si>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</si>
  <si>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</si>
  <si>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</si>
  <si>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</si>
  <si>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</si>
  <si>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</si>
  <si>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</si>
  <si>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</si>
  <si>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</si>
  <si>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</si>
  <si>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</si>
  <si>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</si>
  <si>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</si>
  <si>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</si>
  <si>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</si>
  <si>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2021. 
után</t>
  </si>
  <si>
    <t>Normatív állami támogatás összesen:</t>
  </si>
  <si>
    <t>Állam-igazg</t>
  </si>
  <si>
    <t>1.11</t>
  </si>
  <si>
    <t>5.11</t>
  </si>
  <si>
    <t>2022. évi</t>
  </si>
  <si>
    <t>K9125</t>
  </si>
  <si>
    <t>Tulajdonosi kölcsönök bevételei</t>
  </si>
  <si>
    <t>13.4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</si>
  <si>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</si>
  <si>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</si>
  <si>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</si>
  <si>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</si>
  <si>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</si>
  <si>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</si>
  <si>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</si>
  <si>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</si>
  <si>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</si>
  <si>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</si>
  <si>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</si>
  <si>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</si>
  <si>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</si>
  <si>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</si>
  <si>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</si>
  <si>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2018. évi 
tényleges</t>
  </si>
  <si>
    <t>2019. évi várható</t>
  </si>
  <si>
    <t>2020. évi előirányzat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</si>
  <si>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</si>
  <si>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</si>
  <si>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</si>
  <si>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</si>
  <si>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</si>
  <si>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</si>
  <si>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</si>
  <si>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</si>
  <si>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</si>
  <si>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</si>
  <si>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</si>
  <si>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</si>
  <si>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Előirányzat-felhasználási terv
2020. évre</t>
  </si>
  <si>
    <t>2023. évi</t>
  </si>
  <si>
    <t>6. melléklet</t>
  </si>
  <si>
    <t>Mórágyi Óvoda</t>
  </si>
  <si>
    <t>K915</t>
  </si>
  <si>
    <t>Intézmény finanszírozás</t>
  </si>
  <si>
    <t>K506</t>
  </si>
  <si>
    <t>Működési célú pénzeszköz átadás</t>
  </si>
  <si>
    <t>Kültéri színpad építése</t>
  </si>
  <si>
    <t>2020</t>
  </si>
  <si>
    <t>2020…………..</t>
  </si>
  <si>
    <t>2020……………</t>
  </si>
  <si>
    <t>5. melléklet</t>
  </si>
  <si>
    <t>Mórágy Község Önkormányzata likviditási terve
2020.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</si>
</sst>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1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</cellStyleXfs>
  <cellXfs count="669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5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 indent="1"/>
    </xf>
    <xf numFmtId="165" fontId="10" fillId="0" borderId="5" xfId="5" applyNumberFormat="1" applyFont="1" applyBorder="1" applyAlignment="1">
      <alignment horizontal="right" vertical="center" wrapText="1" indent="1"/>
    </xf>
    <xf numFmtId="0" fontId="11" fillId="0" borderId="0" xfId="5" applyFont="1" applyAlignment="1">
      <alignment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0" fontId="14" fillId="0" borderId="7" xfId="7" applyFont="1" applyBorder="1" applyAlignment="1">
      <alignment horizontal="left" vertical="center" wrapText="1" indent="1"/>
    </xf>
    <xf numFmtId="165" fontId="14" fillId="0" borderId="8" xfId="5" applyNumberFormat="1" applyFont="1" applyBorder="1" applyAlignment="1" applyProtection="1">
      <alignment horizontal="right" vertical="center" wrapText="1" indent="1"/>
      <protection locked="0"/>
    </xf>
    <xf numFmtId="0" fontId="15" fillId="0" borderId="0" xfId="5" applyFont="1" applyAlignment="1">
      <alignment vertical="center" wrapText="1"/>
    </xf>
    <xf numFmtId="0" fontId="14" fillId="0" borderId="9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5" fontId="10" fillId="0" borderId="5" xfId="5" applyNumberFormat="1" applyFont="1" applyBorder="1" applyAlignment="1" applyProtection="1">
      <alignment horizontal="right" vertical="center" wrapText="1" indent="1"/>
      <protection locked="0"/>
    </xf>
    <xf numFmtId="49" fontId="12" fillId="0" borderId="10" xfId="5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center" wrapText="1" indent="1"/>
    </xf>
    <xf numFmtId="165" fontId="12" fillId="0" borderId="11" xfId="5" applyNumberFormat="1" applyFont="1" applyBorder="1" applyAlignment="1" applyProtection="1">
      <alignment horizontal="right" vertical="center" wrapText="1" indent="1"/>
      <protection locked="0"/>
    </xf>
    <xf numFmtId="0" fontId="12" fillId="0" borderId="7" xfId="7" applyFont="1" applyBorder="1" applyAlignment="1">
      <alignment horizontal="left" vertical="center" wrapText="1" indent="1"/>
    </xf>
    <xf numFmtId="165" fontId="12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Border="1" applyAlignment="1" applyProtection="1">
      <alignment horizontal="right" vertical="center" wrapText="1" indent="1"/>
      <protection locked="0"/>
    </xf>
    <xf numFmtId="0" fontId="12" fillId="0" borderId="13" xfId="7" applyFont="1" applyBorder="1" applyAlignment="1">
      <alignment horizontal="left" vertical="center" wrapText="1" indent="1"/>
    </xf>
    <xf numFmtId="165" fontId="10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Border="1" applyAlignment="1">
      <alignment horizontal="right" vertical="center" wrapText="1" indent="1"/>
    </xf>
    <xf numFmtId="0" fontId="16" fillId="0" borderId="1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left" wrapText="1" indent="1"/>
    </xf>
    <xf numFmtId="165" fontId="9" fillId="0" borderId="15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 wrapText="1" indent="1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9" fillId="0" borderId="17" xfId="5" applyFont="1" applyBorder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165" fontId="12" fillId="0" borderId="8" xfId="5" applyNumberFormat="1" applyFont="1" applyBorder="1" applyAlignment="1" applyProtection="1">
      <alignment horizontal="right" vertical="center" wrapText="1" indent="1"/>
      <protection locked="0"/>
    </xf>
    <xf numFmtId="0" fontId="5" fillId="0" borderId="2" xfId="5" applyFont="1" applyBorder="1" applyAlignment="1">
      <alignment horizontal="left" vertical="center" wrapText="1" indent="1"/>
    </xf>
    <xf numFmtId="165" fontId="9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8" fillId="0" borderId="1" xfId="5" applyFont="1" applyBorder="1" applyAlignment="1">
      <alignment horizontal="left" vertical="center"/>
    </xf>
    <xf numFmtId="0" fontId="8" fillId="0" borderId="16" xfId="5" applyFont="1" applyBorder="1" applyAlignment="1">
      <alignment vertical="center" wrapText="1"/>
    </xf>
    <xf numFmtId="3" fontId="8" fillId="0" borderId="5" xfId="5" applyNumberFormat="1" applyFont="1" applyBorder="1" applyAlignment="1" applyProtection="1">
      <alignment horizontal="right" vertical="center" wrapText="1" indent="1"/>
      <protection locked="0"/>
    </xf>
    <xf numFmtId="0" fontId="9" fillId="0" borderId="18" xfId="5" applyFont="1" applyBorder="1" applyAlignment="1">
      <alignment horizontal="center" vertical="center" wrapText="1"/>
    </xf>
    <xf numFmtId="165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5" fontId="9" fillId="0" borderId="5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10" xfId="7" applyNumberFormat="1" applyFont="1" applyBorder="1" applyAlignment="1">
      <alignment horizontal="center" vertical="center" wrapText="1"/>
    </xf>
    <xf numFmtId="165" fontId="14" fillId="0" borderId="19" xfId="7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vertical="center" wrapText="1"/>
    </xf>
    <xf numFmtId="49" fontId="14" fillId="0" borderId="20" xfId="7" applyNumberFormat="1" applyFont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 wrapText="1" indent="1"/>
    </xf>
    <xf numFmtId="165" fontId="10" fillId="0" borderId="5" xfId="7" applyNumberFormat="1" applyFont="1" applyBorder="1" applyAlignment="1">
      <alignment horizontal="right" vertical="center" wrapText="1" inden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9" fillId="0" borderId="5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2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1" fillId="0" borderId="0" xfId="7" applyFont="1"/>
    <xf numFmtId="49" fontId="14" fillId="0" borderId="10" xfId="7" applyNumberFormat="1" applyFont="1" applyBorder="1" applyAlignment="1">
      <alignment horizontal="left" vertical="center" wrapText="1" indent="1"/>
    </xf>
    <xf numFmtId="0" fontId="22" fillId="0" borderId="9" xfId="5" applyFont="1" applyBorder="1" applyAlignment="1">
      <alignment horizontal="left" wrapText="1" indent="1"/>
    </xf>
    <xf numFmtId="165" fontId="14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4" fillId="0" borderId="6" xfId="7" applyNumberFormat="1" applyFont="1" applyBorder="1" applyAlignment="1">
      <alignment horizontal="left" vertical="center" wrapText="1" indent="1"/>
    </xf>
    <xf numFmtId="0" fontId="22" fillId="0" borderId="7" xfId="5" applyFont="1" applyBorder="1" applyAlignment="1">
      <alignment horizontal="left" wrapText="1" indent="1"/>
    </xf>
    <xf numFmtId="165" fontId="14" fillId="0" borderId="8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5" fontId="14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7" applyNumberFormat="1" applyFont="1" applyBorder="1" applyAlignment="1">
      <alignment horizontal="right" vertical="center" wrapText="1" indent="1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wrapText="1"/>
    </xf>
    <xf numFmtId="0" fontId="22" fillId="0" borderId="27" xfId="5" applyFont="1" applyBorder="1" applyAlignment="1">
      <alignment wrapText="1"/>
    </xf>
    <xf numFmtId="0" fontId="22" fillId="0" borderId="10" xfId="5" applyFont="1" applyBorder="1" applyAlignment="1">
      <alignment wrapText="1"/>
    </xf>
    <xf numFmtId="0" fontId="22" fillId="0" borderId="6" xfId="5" applyFont="1" applyBorder="1" applyAlignment="1">
      <alignment wrapText="1"/>
    </xf>
    <xf numFmtId="0" fontId="22" fillId="0" borderId="26" xfId="5" applyFont="1" applyBorder="1" applyAlignment="1">
      <alignment wrapText="1"/>
    </xf>
    <xf numFmtId="165" fontId="9" fillId="0" borderId="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3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left" vertical="center" wrapText="1" indent="1"/>
    </xf>
    <xf numFmtId="0" fontId="9" fillId="0" borderId="24" xfId="7" applyFont="1" applyBorder="1" applyAlignment="1">
      <alignment vertical="center" wrapText="1"/>
    </xf>
    <xf numFmtId="165" fontId="9" fillId="0" borderId="25" xfId="7" applyNumberFormat="1" applyFont="1" applyBorder="1" applyAlignment="1">
      <alignment horizontal="right" vertical="center" wrapText="1" indent="1"/>
    </xf>
    <xf numFmtId="49" fontId="14" fillId="0" borderId="30" xfId="7" applyNumberFormat="1" applyFont="1" applyBorder="1" applyAlignment="1">
      <alignment horizontal="left" vertical="center" wrapText="1" indent="1"/>
    </xf>
    <xf numFmtId="0" fontId="14" fillId="0" borderId="31" xfId="7" applyFont="1" applyBorder="1" applyAlignment="1">
      <alignment horizontal="left" vertical="center" wrapText="1" indent="1"/>
    </xf>
    <xf numFmtId="165" fontId="14" fillId="0" borderId="32" xfId="7" applyNumberFormat="1" applyFont="1" applyBorder="1" applyAlignment="1" applyProtection="1">
      <alignment horizontal="right" vertical="center" wrapText="1" indent="1"/>
      <protection locked="0"/>
    </xf>
    <xf numFmtId="0" fontId="14" fillId="0" borderId="33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20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7" xfId="7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vertical="center" wrapText="1" indent="1"/>
    </xf>
    <xf numFmtId="165" fontId="14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5" xfId="5" applyNumberFormat="1" applyFont="1" applyBorder="1" applyAlignment="1">
      <alignment horizontal="right" vertical="center" wrapText="1" indent="1"/>
    </xf>
    <xf numFmtId="165" fontId="19" fillId="0" borderId="5" xfId="5" quotePrefix="1" applyNumberFormat="1" applyFont="1" applyBorder="1" applyAlignment="1">
      <alignment horizontal="right" vertical="center" wrapText="1" indent="1"/>
    </xf>
    <xf numFmtId="0" fontId="23" fillId="0" borderId="0" xfId="7" applyFont="1"/>
    <xf numFmtId="0" fontId="24" fillId="0" borderId="0" xfId="7" applyFont="1"/>
    <xf numFmtId="0" fontId="16" fillId="0" borderId="29" xfId="5" applyFont="1" applyBorder="1" applyAlignment="1">
      <alignment horizontal="left" vertical="center" wrapText="1" indent="1"/>
    </xf>
    <xf numFmtId="0" fontId="19" fillId="0" borderId="13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5" fontId="6" fillId="0" borderId="0" xfId="7" applyNumberFormat="1" applyFont="1" applyAlignment="1">
      <alignment horizontal="right" vertical="center" wrapText="1" indent="1"/>
    </xf>
    <xf numFmtId="165" fontId="6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/>
    </xf>
    <xf numFmtId="165" fontId="5" fillId="0" borderId="1" xfId="5" applyNumberFormat="1" applyFont="1" applyBorder="1" applyAlignment="1">
      <alignment horizontal="centerContinuous" vertical="center" wrapText="1"/>
    </xf>
    <xf numFmtId="165" fontId="5" fillId="0" borderId="2" xfId="5" applyNumberFormat="1" applyFont="1" applyBorder="1" applyAlignment="1">
      <alignment horizontal="centerContinuous" vertical="center" wrapText="1"/>
    </xf>
    <xf numFmtId="165" fontId="5" fillId="0" borderId="5" xfId="5" applyNumberFormat="1" applyFont="1" applyBorder="1" applyAlignment="1">
      <alignment horizontal="centerContinuous" vertical="center" wrapText="1"/>
    </xf>
    <xf numFmtId="165" fontId="5" fillId="0" borderId="1" xfId="5" applyNumberFormat="1" applyFont="1" applyBorder="1" applyAlignment="1">
      <alignment horizontal="center" vertical="center" wrapText="1"/>
    </xf>
    <xf numFmtId="165" fontId="5" fillId="0" borderId="2" xfId="5" applyNumberFormat="1" applyFont="1" applyBorder="1" applyAlignment="1">
      <alignment horizontal="center" vertical="center" wrapText="1"/>
    </xf>
    <xf numFmtId="165" fontId="5" fillId="0" borderId="5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10" fillId="0" borderId="35" xfId="5" applyNumberFormat="1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165" fontId="10" fillId="0" borderId="5" xfId="5" applyNumberFormat="1" applyFont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4" fillId="0" borderId="10" xfId="5" applyNumberFormat="1" applyFont="1" applyBorder="1" applyAlignment="1">
      <alignment horizontal="left" vertical="center" wrapText="1" indent="1"/>
    </xf>
    <xf numFmtId="165" fontId="14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4" fillId="0" borderId="6" xfId="5" applyNumberFormat="1" applyFont="1" applyBorder="1" applyAlignment="1">
      <alignment horizontal="left" vertical="center" wrapText="1" indent="1"/>
    </xf>
    <xf numFmtId="165" fontId="14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38" xfId="5" applyNumberFormat="1" applyFont="1" applyBorder="1" applyAlignment="1">
      <alignment horizontal="left" vertical="center" wrapText="1" indent="1"/>
    </xf>
    <xf numFmtId="165" fontId="14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" xfId="5" applyNumberFormat="1" applyFont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Alignment="1" applyProtection="1">
      <alignment horizontal="left" vertical="center" wrapText="1" indent="1"/>
      <protection locked="0"/>
    </xf>
    <xf numFmtId="165" fontId="14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4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35" xfId="5" applyNumberFormat="1" applyFont="1" applyBorder="1" applyAlignment="1">
      <alignment horizontal="left" vertical="center" wrapText="1" indent="1"/>
    </xf>
    <xf numFmtId="165" fontId="10" fillId="0" borderId="1" xfId="5" applyNumberFormat="1" applyFont="1" applyBorder="1" applyAlignment="1">
      <alignment horizontal="left" vertical="center" wrapText="1" indent="1"/>
    </xf>
    <xf numFmtId="165" fontId="10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2" fillId="0" borderId="20" xfId="5" applyNumberFormat="1" applyFont="1" applyBorder="1" applyAlignment="1">
      <alignment horizontal="left" vertical="center" wrapText="1" indent="1"/>
    </xf>
    <xf numFmtId="165" fontId="27" fillId="0" borderId="21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1"/>
    </xf>
    <xf numFmtId="165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7" xfId="5" applyNumberFormat="1" applyFont="1" applyBorder="1" applyAlignment="1">
      <alignment horizontal="right" vertical="center" wrapText="1" indent="1"/>
    </xf>
    <xf numFmtId="165" fontId="12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1" xfId="5" applyNumberFormat="1" applyFont="1" applyBorder="1" applyAlignment="1">
      <alignment horizontal="left" vertical="center" wrapText="1" indent="1"/>
    </xf>
    <xf numFmtId="165" fontId="26" fillId="0" borderId="15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0" xfId="5" applyNumberFormat="1" applyFont="1" applyBorder="1" applyAlignment="1">
      <alignment horizontal="left" vertical="center" wrapText="1" indent="1"/>
    </xf>
    <xf numFmtId="165" fontId="14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20" xfId="5" applyNumberFormat="1" applyFont="1" applyBorder="1" applyAlignment="1">
      <alignment horizontal="left" vertical="center" wrapText="1" indent="1"/>
    </xf>
    <xf numFmtId="165" fontId="27" fillId="0" borderId="9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2"/>
    </xf>
    <xf numFmtId="165" fontId="12" fillId="0" borderId="7" xfId="5" applyNumberFormat="1" applyFont="1" applyBorder="1" applyAlignment="1">
      <alignment horizontal="left" vertical="center" wrapText="1" indent="2"/>
    </xf>
    <xf numFmtId="165" fontId="27" fillId="0" borderId="7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>
      <alignment horizontal="left" vertical="center" wrapText="1" indent="2"/>
    </xf>
    <xf numFmtId="165" fontId="14" fillId="0" borderId="26" xfId="5" applyNumberFormat="1" applyFont="1" applyBorder="1" applyAlignment="1">
      <alignment horizontal="left" vertical="center" wrapText="1" indent="2"/>
    </xf>
    <xf numFmtId="0" fontId="5" fillId="0" borderId="1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right" vertical="center" wrapText="1" indent="1"/>
    </xf>
    <xf numFmtId="165" fontId="9" fillId="0" borderId="15" xfId="7" applyNumberFormat="1" applyFont="1" applyBorder="1" applyAlignment="1">
      <alignment horizontal="right" vertical="center" wrapText="1" indent="1"/>
    </xf>
    <xf numFmtId="165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2" xfId="7" applyNumberFormat="1" applyFont="1" applyBorder="1" applyAlignment="1">
      <alignment horizontal="right" vertical="center" wrapText="1" indent="1"/>
    </xf>
    <xf numFmtId="165" fontId="10" fillId="0" borderId="15" xfId="7" applyNumberFormat="1" applyFont="1" applyBorder="1" applyAlignment="1">
      <alignment horizontal="right" vertical="center" wrapText="1" indent="1"/>
    </xf>
    <xf numFmtId="165" fontId="14" fillId="0" borderId="42" xfId="7" applyNumberFormat="1" applyFont="1" applyBorder="1" applyAlignment="1">
      <alignment horizontal="right" vertical="center" wrapText="1" indent="1"/>
    </xf>
    <xf numFmtId="165" fontId="12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2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2" fillId="0" borderId="27" xfId="5" applyFont="1" applyBorder="1" applyAlignment="1">
      <alignment horizontal="left" vertical="center" wrapText="1"/>
    </xf>
    <xf numFmtId="0" fontId="22" fillId="0" borderId="10" xfId="5" applyFont="1" applyBorder="1" applyAlignment="1">
      <alignment vertical="center" wrapText="1"/>
    </xf>
    <xf numFmtId="165" fontId="9" fillId="0" borderId="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9" xfId="5" applyFont="1" applyBorder="1" applyAlignment="1">
      <alignment vertical="center" wrapText="1"/>
    </xf>
    <xf numFmtId="0" fontId="16" fillId="0" borderId="13" xfId="5" applyFont="1" applyBorder="1" applyAlignment="1">
      <alignment vertical="center" wrapText="1"/>
    </xf>
    <xf numFmtId="0" fontId="6" fillId="0" borderId="43" xfId="7" applyFont="1" applyBorder="1" applyAlignment="1">
      <alignment horizontal="center" vertical="center" wrapText="1"/>
    </xf>
    <xf numFmtId="0" fontId="6" fillId="0" borderId="43" xfId="7" applyFont="1" applyBorder="1" applyAlignment="1">
      <alignment vertical="center" wrapText="1"/>
    </xf>
    <xf numFmtId="0" fontId="14" fillId="0" borderId="43" xfId="7" applyFont="1" applyBorder="1" applyAlignment="1" applyProtection="1">
      <alignment horizontal="right" vertical="center" wrapText="1" indent="1"/>
      <protection locked="0"/>
    </xf>
    <xf numFmtId="165" fontId="12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4" xfId="7" applyNumberFormat="1" applyFont="1" applyBorder="1" applyAlignment="1">
      <alignment horizontal="right" vertical="center" wrapText="1" indent="1"/>
    </xf>
    <xf numFmtId="165" fontId="14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>
      <alignment horizontal="right" vertical="center" wrapText="1" indent="1"/>
    </xf>
    <xf numFmtId="165" fontId="19" fillId="0" borderId="15" xfId="5" quotePrefix="1" applyNumberFormat="1" applyFont="1" applyBorder="1" applyAlignment="1">
      <alignment horizontal="right" vertical="center" wrapText="1" indent="1"/>
    </xf>
    <xf numFmtId="0" fontId="9" fillId="0" borderId="46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47" xfId="7" applyFont="1" applyBorder="1" applyAlignment="1">
      <alignment horizontal="left" vertical="center" wrapText="1" indent="1"/>
    </xf>
    <xf numFmtId="0" fontId="14" fillId="0" borderId="39" xfId="7" applyFont="1" applyBorder="1" applyAlignment="1">
      <alignment horizontal="left" vertical="center" wrapText="1" indent="1"/>
    </xf>
    <xf numFmtId="0" fontId="10" fillId="0" borderId="18" xfId="7" applyFont="1" applyBorder="1" applyAlignment="1">
      <alignment horizontal="left" vertical="center" wrapText="1" indent="1"/>
    </xf>
    <xf numFmtId="0" fontId="9" fillId="0" borderId="50" xfId="5" applyFont="1" applyBorder="1" applyAlignment="1">
      <alignment horizontal="center" vertical="center" wrapText="1"/>
    </xf>
    <xf numFmtId="165" fontId="10" fillId="0" borderId="35" xfId="5" applyNumberFormat="1" applyFont="1" applyBorder="1" applyAlignment="1">
      <alignment horizontal="right" vertical="center" wrapText="1" indent="1"/>
    </xf>
    <xf numFmtId="165" fontId="12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>
      <alignment horizontal="right" vertical="center" wrapText="1" indent="1"/>
    </xf>
    <xf numFmtId="165" fontId="12" fillId="0" borderId="37" xfId="5" applyNumberFormat="1" applyFont="1" applyBorder="1" applyAlignment="1" applyProtection="1">
      <alignment horizontal="right" vertical="center" wrapText="1" indent="1"/>
      <protection locked="0"/>
    </xf>
    <xf numFmtId="0" fontId="1" fillId="0" borderId="0" xfId="5"/>
    <xf numFmtId="165" fontId="30" fillId="0" borderId="0" xfId="5" applyNumberFormat="1" applyFont="1" applyAlignment="1">
      <alignment vertical="center"/>
    </xf>
    <xf numFmtId="165" fontId="5" fillId="0" borderId="14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/>
    </xf>
    <xf numFmtId="165" fontId="9" fillId="0" borderId="17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8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9" fillId="0" borderId="6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 indent="1"/>
      <protection locked="0"/>
    </xf>
    <xf numFmtId="165" fontId="14" fillId="0" borderId="6" xfId="5" applyNumberFormat="1" applyFont="1" applyBorder="1" applyAlignment="1" applyProtection="1">
      <alignment vertical="center" wrapText="1"/>
      <protection locked="0"/>
    </xf>
    <xf numFmtId="165" fontId="14" fillId="0" borderId="7" xfId="5" applyNumberFormat="1" applyFont="1" applyBorder="1" applyAlignment="1" applyProtection="1">
      <alignment vertical="center" wrapText="1"/>
      <protection locked="0"/>
    </xf>
    <xf numFmtId="165" fontId="14" fillId="0" borderId="8" xfId="5" applyNumberFormat="1" applyFont="1" applyBorder="1" applyAlignment="1" applyProtection="1">
      <alignment vertical="center" wrapText="1"/>
      <protection locked="0"/>
    </xf>
    <xf numFmtId="165" fontId="14" fillId="0" borderId="27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22" fillId="0" borderId="54" xfId="5" applyFont="1" applyBorder="1" applyAlignment="1">
      <alignment horizontal="left" vertical="center" wrapText="1" indent="1"/>
    </xf>
    <xf numFmtId="165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12" fillId="0" borderId="6" xfId="5" applyFont="1" applyBorder="1" applyAlignment="1">
      <alignment horizontal="center" vertical="center" wrapText="1"/>
    </xf>
    <xf numFmtId="0" fontId="22" fillId="0" borderId="33" xfId="5" applyFont="1" applyBorder="1" applyAlignment="1">
      <alignment horizontal="left" vertical="center" wrapText="1" indent="1"/>
    </xf>
    <xf numFmtId="165" fontId="12" fillId="0" borderId="33" xfId="5" applyNumberFormat="1" applyFont="1" applyBorder="1" applyAlignment="1" applyProtection="1">
      <alignment horizontal="right" vertical="center" wrapText="1" indent="1"/>
      <protection locked="0"/>
    </xf>
    <xf numFmtId="0" fontId="22" fillId="0" borderId="33" xfId="5" applyFont="1" applyBorder="1" applyAlignment="1">
      <alignment horizontal="left" vertical="center" wrapText="1" indent="8"/>
    </xf>
    <xf numFmtId="0" fontId="12" fillId="0" borderId="7" xfId="5" applyFont="1" applyBorder="1" applyAlignment="1" applyProtection="1">
      <alignment vertical="center" wrapText="1"/>
      <protection locked="0"/>
    </xf>
    <xf numFmtId="0" fontId="12" fillId="0" borderId="26" xfId="5" applyFont="1" applyBorder="1" applyAlignment="1">
      <alignment horizontal="center" vertical="center" wrapText="1"/>
    </xf>
    <xf numFmtId="0" fontId="12" fillId="0" borderId="55" xfId="5" applyFont="1" applyBorder="1" applyAlignment="1" applyProtection="1">
      <alignment vertical="center" wrapText="1"/>
      <protection locked="0"/>
    </xf>
    <xf numFmtId="165" fontId="12" fillId="0" borderId="55" xfId="5" applyNumberFormat="1" applyFont="1" applyBorder="1" applyAlignment="1" applyProtection="1">
      <alignment horizontal="right" vertical="center" wrapText="1" indent="1"/>
      <protection locked="0"/>
    </xf>
    <xf numFmtId="0" fontId="25" fillId="0" borderId="13" xfId="5" applyFont="1" applyBorder="1" applyAlignment="1">
      <alignment vertical="center" wrapText="1"/>
    </xf>
    <xf numFmtId="165" fontId="10" fillId="0" borderId="13" xfId="5" applyNumberFormat="1" applyFont="1" applyBorder="1" applyAlignment="1">
      <alignment vertical="center" wrapText="1"/>
    </xf>
    <xf numFmtId="165" fontId="10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5" fillId="0" borderId="57" xfId="5" applyNumberFormat="1" applyFont="1" applyBorder="1" applyAlignment="1">
      <alignment horizontal="centerContinuous" vertical="center" wrapText="1"/>
    </xf>
    <xf numFmtId="165" fontId="5" fillId="0" borderId="58" xfId="5" applyNumberFormat="1" applyFont="1" applyBorder="1" applyAlignment="1">
      <alignment horizontal="centerContinuous" vertical="center"/>
    </xf>
    <xf numFmtId="165" fontId="5" fillId="0" borderId="45" xfId="5" applyNumberFormat="1" applyFont="1" applyBorder="1" applyAlignment="1">
      <alignment horizontal="centerContinuous" vertical="center"/>
    </xf>
    <xf numFmtId="165" fontId="5" fillId="0" borderId="59" xfId="5" applyNumberFormat="1" applyFont="1" applyBorder="1" applyAlignment="1">
      <alignment horizontal="center" vertical="center"/>
    </xf>
    <xf numFmtId="165" fontId="21" fillId="0" borderId="35" xfId="5" applyNumberFormat="1" applyFont="1" applyBorder="1" applyAlignment="1">
      <alignment horizontal="left" vertical="center" wrapText="1" indent="2"/>
    </xf>
    <xf numFmtId="165" fontId="21" fillId="0" borderId="16" xfId="5" applyNumberFormat="1" applyFont="1" applyBorder="1" applyAlignment="1">
      <alignment horizontal="left" vertical="center" wrapText="1" indent="2"/>
    </xf>
    <xf numFmtId="165" fontId="9" fillId="0" borderId="1" xfId="5" applyNumberFormat="1" applyFont="1" applyBorder="1" applyAlignment="1">
      <alignment vertical="center" wrapText="1"/>
    </xf>
    <xf numFmtId="165" fontId="9" fillId="0" borderId="2" xfId="5" applyNumberFormat="1" applyFont="1" applyBorder="1" applyAlignment="1">
      <alignment vertical="center" wrapText="1"/>
    </xf>
    <xf numFmtId="165" fontId="9" fillId="0" borderId="5" xfId="5" applyNumberFormat="1" applyFont="1" applyBorder="1" applyAlignment="1">
      <alignment vertical="center" wrapText="1"/>
    </xf>
    <xf numFmtId="167" fontId="21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1" fillId="0" borderId="7" xfId="5" applyNumberFormat="1" applyFont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Border="1" applyAlignment="1">
      <alignment horizontal="left" vertical="center" wrapText="1" indent="1"/>
    </xf>
    <xf numFmtId="165" fontId="21" fillId="3" borderId="35" xfId="5" applyNumberFormat="1" applyFont="1" applyFill="1" applyBorder="1" applyAlignment="1">
      <alignment horizontal="left" vertical="center" wrapText="1" indent="2"/>
    </xf>
    <xf numFmtId="165" fontId="21" fillId="3" borderId="16" xfId="5" applyNumberFormat="1" applyFont="1" applyFill="1" applyBorder="1" applyAlignment="1">
      <alignment horizontal="left" vertical="center" wrapText="1" indent="2"/>
    </xf>
    <xf numFmtId="165" fontId="12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5" xfId="5" applyNumberFormat="1" applyFont="1" applyBorder="1" applyAlignment="1" applyProtection="1">
      <alignment horizontal="right" vertical="center" wrapText="1" indent="1"/>
      <protection locked="0"/>
    </xf>
    <xf numFmtId="49" fontId="10" fillId="0" borderId="1" xfId="5" applyNumberFormat="1" applyFont="1" applyBorder="1" applyAlignment="1">
      <alignment horizontal="center" vertical="center" wrapText="1"/>
    </xf>
    <xf numFmtId="165" fontId="20" fillId="0" borderId="22" xfId="7" applyNumberFormat="1" applyFont="1" applyBorder="1" applyAlignment="1">
      <alignment horizontal="left" vertical="center"/>
    </xf>
    <xf numFmtId="0" fontId="5" fillId="0" borderId="49" xfId="5" applyFont="1" applyBorder="1" applyAlignment="1">
      <alignment horizontal="center" vertical="center" wrapText="1"/>
    </xf>
    <xf numFmtId="0" fontId="31" fillId="0" borderId="0" xfId="5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6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6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4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4" fillId="2" borderId="8" xfId="7" applyNumberFormat="1" applyFont="1" applyFill="1" applyBorder="1" applyAlignment="1">
      <alignment horizontal="right" vertical="center" wrapText="1" indent="1"/>
    </xf>
    <xf numFmtId="165" fontId="14" fillId="2" borderId="28" xfId="7" applyNumberFormat="1" applyFont="1" applyFill="1" applyBorder="1" applyAlignment="1">
      <alignment horizontal="right" vertical="center" wrapText="1" indent="1"/>
    </xf>
    <xf numFmtId="0" fontId="9" fillId="0" borderId="25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3" fillId="0" borderId="0" xfId="7" applyNumberFormat="1" applyAlignment="1">
      <alignment horizontal="right" vertical="center" indent="1"/>
    </xf>
    <xf numFmtId="0" fontId="9" fillId="0" borderId="16" xfId="7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33" xfId="7" applyNumberFormat="1" applyFont="1" applyBorder="1" applyAlignment="1">
      <alignment horizontal="left" vertical="center" wrapText="1" indent="1"/>
    </xf>
    <xf numFmtId="49" fontId="14" fillId="0" borderId="61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wrapText="1"/>
    </xf>
    <xf numFmtId="0" fontId="9" fillId="0" borderId="63" xfId="7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49" fontId="14" fillId="0" borderId="65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horizontal="left" vertical="center" wrapText="1" indent="1"/>
    </xf>
    <xf numFmtId="49" fontId="14" fillId="0" borderId="55" xfId="7" applyNumberFormat="1" applyFont="1" applyBorder="1" applyAlignment="1">
      <alignment horizontal="left" vertical="center" wrapText="1" indent="1"/>
    </xf>
    <xf numFmtId="49" fontId="14" fillId="0" borderId="7" xfId="7" applyNumberFormat="1" applyFont="1" applyBorder="1" applyAlignment="1">
      <alignment horizontal="left" vertical="center" wrapText="1" indent="1"/>
    </xf>
    <xf numFmtId="165" fontId="14" fillId="0" borderId="66" xfId="7" applyNumberFormat="1" applyFont="1" applyBorder="1" applyAlignment="1" applyProtection="1">
      <alignment horizontal="right" vertical="center" wrapText="1" indent="1"/>
      <protection locked="0"/>
    </xf>
    <xf numFmtId="0" fontId="9" fillId="0" borderId="67" xfId="5" applyFont="1" applyBorder="1" applyAlignment="1">
      <alignment horizontal="center" vertical="center" wrapText="1"/>
    </xf>
    <xf numFmtId="165" fontId="14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53" xfId="7" applyNumberFormat="1" applyFont="1" applyBorder="1" applyAlignment="1" applyProtection="1">
      <alignment horizontal="right" vertical="center" wrapText="1" indent="1"/>
      <protection locked="0"/>
    </xf>
    <xf numFmtId="0" fontId="9" fillId="0" borderId="18" xfId="7" applyFont="1" applyBorder="1" applyAlignment="1">
      <alignment horizontal="left" vertical="center" wrapText="1" indent="1"/>
    </xf>
    <xf numFmtId="0" fontId="22" fillId="0" borderId="47" xfId="0" applyFont="1" applyBorder="1" applyAlignment="1">
      <alignment horizontal="left" wrapText="1" indent="1"/>
    </xf>
    <xf numFmtId="0" fontId="22" fillId="0" borderId="39" xfId="0" applyFont="1" applyBorder="1" applyAlignment="1">
      <alignment horizontal="left" wrapText="1" indent="1"/>
    </xf>
    <xf numFmtId="0" fontId="22" fillId="0" borderId="68" xfId="0" applyFont="1" applyBorder="1" applyAlignment="1">
      <alignment horizontal="left" wrapText="1" indent="1"/>
    </xf>
    <xf numFmtId="0" fontId="16" fillId="0" borderId="18" xfId="0" applyFont="1" applyBorder="1" applyAlignment="1">
      <alignment horizontal="left" vertical="center" wrapText="1" indent="1"/>
    </xf>
    <xf numFmtId="0" fontId="22" fillId="0" borderId="68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165" fontId="9" fillId="0" borderId="35" xfId="7" applyNumberFormat="1" applyFont="1" applyBorder="1" applyAlignment="1">
      <alignment horizontal="right" vertical="center" wrapText="1" indent="1"/>
    </xf>
    <xf numFmtId="165" fontId="14" fillId="2" borderId="37" xfId="7" applyNumberFormat="1" applyFont="1" applyFill="1" applyBorder="1" applyAlignment="1">
      <alignment horizontal="right" vertical="center" wrapText="1" indent="1"/>
    </xf>
    <xf numFmtId="165" fontId="14" fillId="2" borderId="53" xfId="7" applyNumberFormat="1" applyFont="1" applyFill="1" applyBorder="1" applyAlignment="1">
      <alignment horizontal="right" vertical="center" wrapText="1" indent="1"/>
    </xf>
    <xf numFmtId="165" fontId="14" fillId="0" borderId="53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35" xfId="7" applyNumberFormat="1" applyFont="1" applyBorder="1" applyAlignment="1">
      <alignment horizontal="right" vertical="center" wrapText="1" indent="1"/>
    </xf>
    <xf numFmtId="165" fontId="14" fillId="0" borderId="36" xfId="7" applyNumberFormat="1" applyFont="1" applyBorder="1" applyAlignment="1">
      <alignment horizontal="right" vertical="center" wrapText="1" indent="1"/>
    </xf>
    <xf numFmtId="165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4" fillId="0" borderId="41" xfId="7" applyFont="1" applyBorder="1" applyAlignment="1">
      <alignment horizontal="left" vertical="center" wrapText="1" indent="1"/>
    </xf>
    <xf numFmtId="0" fontId="14" fillId="0" borderId="68" xfId="7" applyFont="1" applyBorder="1" applyAlignment="1">
      <alignment horizontal="left" vertical="center" wrapText="1" indent="1"/>
    </xf>
    <xf numFmtId="0" fontId="5" fillId="0" borderId="18" xfId="5" applyFont="1" applyBorder="1" applyAlignment="1">
      <alignment horizontal="left" vertical="center" wrapText="1" indent="1"/>
    </xf>
    <xf numFmtId="0" fontId="9" fillId="0" borderId="43" xfId="5" applyFont="1" applyBorder="1" applyAlignment="1">
      <alignment horizontal="center" vertical="center" wrapText="1"/>
    </xf>
    <xf numFmtId="165" fontId="12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9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>
      <alignment horizontal="right" vertical="center" wrapText="1" indent="1"/>
    </xf>
    <xf numFmtId="165" fontId="19" fillId="0" borderId="15" xfId="0" quotePrefix="1" applyNumberFormat="1" applyFont="1" applyBorder="1" applyAlignment="1">
      <alignment horizontal="right" vertical="center" wrapText="1" indent="1"/>
    </xf>
    <xf numFmtId="165" fontId="14" fillId="0" borderId="40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35" xfId="0" applyNumberFormat="1" applyFont="1" applyBorder="1" applyAlignment="1">
      <alignment horizontal="right" vertical="center" wrapText="1" indent="1"/>
    </xf>
    <xf numFmtId="165" fontId="19" fillId="0" borderId="35" xfId="0" quotePrefix="1" applyNumberFormat="1" applyFont="1" applyBorder="1" applyAlignment="1">
      <alignment horizontal="right" vertical="center" wrapText="1" indent="1"/>
    </xf>
    <xf numFmtId="0" fontId="35" fillId="0" borderId="33" xfId="9" applyFont="1" applyBorder="1" applyAlignment="1">
      <alignment vertical="center" wrapText="1"/>
    </xf>
    <xf numFmtId="0" fontId="35" fillId="0" borderId="7" xfId="9" applyFont="1" applyBorder="1" applyAlignment="1">
      <alignment horizontal="center" vertical="center" wrapText="1"/>
    </xf>
    <xf numFmtId="0" fontId="35" fillId="0" borderId="7" xfId="9" applyFont="1" applyBorder="1" applyAlignment="1">
      <alignment vertical="center" wrapText="1"/>
    </xf>
    <xf numFmtId="0" fontId="35" fillId="0" borderId="71" xfId="8" applyFont="1" applyBorder="1"/>
    <xf numFmtId="0" fontId="29" fillId="0" borderId="27" xfId="9" applyBorder="1"/>
    <xf numFmtId="0" fontId="29" fillId="0" borderId="21" xfId="9" applyBorder="1"/>
    <xf numFmtId="0" fontId="35" fillId="0" borderId="72" xfId="8" applyFont="1" applyBorder="1"/>
    <xf numFmtId="4" fontId="8" fillId="0" borderId="5" xfId="5" applyNumberFormat="1" applyFont="1" applyBorder="1" applyAlignment="1" applyProtection="1">
      <alignment horizontal="right" vertical="center" wrapText="1" indent="1"/>
      <protection locked="0"/>
    </xf>
    <xf numFmtId="165" fontId="5" fillId="0" borderId="16" xfId="5" applyNumberFormat="1" applyFont="1" applyBorder="1" applyAlignment="1">
      <alignment horizontal="centerContinuous" vertical="center" wrapText="1"/>
    </xf>
    <xf numFmtId="165" fontId="5" fillId="0" borderId="16" xfId="5" applyNumberFormat="1" applyFont="1" applyBorder="1" applyAlignment="1">
      <alignment horizontal="center" vertical="center" wrapText="1"/>
    </xf>
    <xf numFmtId="165" fontId="10" fillId="0" borderId="16" xfId="5" applyNumberFormat="1" applyFont="1" applyBorder="1" applyAlignment="1">
      <alignment horizontal="center" vertical="center" wrapText="1"/>
    </xf>
    <xf numFmtId="165" fontId="14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Font="1" applyAlignment="1" applyProtection="1">
      <alignment horizontal="right" vertical="center" wrapText="1" indent="1"/>
      <protection locked="0"/>
    </xf>
    <xf numFmtId="165" fontId="5" fillId="0" borderId="0" xfId="5" applyNumberFormat="1" applyFont="1" applyAlignment="1">
      <alignment horizontal="left" vertical="center" wrapText="1" indent="1"/>
    </xf>
    <xf numFmtId="0" fontId="13" fillId="0" borderId="0" xfId="10" applyProtection="1">
      <protection locked="0"/>
    </xf>
    <xf numFmtId="0" fontId="13" fillId="0" borderId="0" xfId="10"/>
    <xf numFmtId="0" fontId="25" fillId="0" borderId="23" xfId="10" applyFont="1" applyBorder="1" applyAlignment="1">
      <alignment horizontal="center" vertical="center" wrapText="1"/>
    </xf>
    <xf numFmtId="0" fontId="25" fillId="0" borderId="24" xfId="10" applyFont="1" applyBorder="1" applyAlignment="1">
      <alignment horizontal="center" vertical="center"/>
    </xf>
    <xf numFmtId="0" fontId="25" fillId="0" borderId="25" xfId="10" applyFont="1" applyBorder="1" applyAlignment="1">
      <alignment horizontal="center" vertical="center"/>
    </xf>
    <xf numFmtId="0" fontId="14" fillId="0" borderId="1" xfId="10" applyFont="1" applyBorder="1" applyAlignment="1">
      <alignment horizontal="left" vertical="center" indent="1"/>
    </xf>
    <xf numFmtId="0" fontId="13" fillId="0" borderId="0" xfId="10" applyAlignment="1">
      <alignment vertical="center"/>
    </xf>
    <xf numFmtId="0" fontId="14" fillId="0" borderId="20" xfId="10" applyFont="1" applyBorder="1" applyAlignment="1">
      <alignment horizontal="left" vertical="center" indent="1"/>
    </xf>
    <xf numFmtId="0" fontId="14" fillId="0" borderId="21" xfId="10" applyFont="1" applyBorder="1" applyAlignment="1">
      <alignment horizontal="left" vertical="center" wrapText="1" indent="1"/>
    </xf>
    <xf numFmtId="165" fontId="14" fillId="0" borderId="21" xfId="10" applyNumberFormat="1" applyFont="1" applyBorder="1" applyAlignment="1" applyProtection="1">
      <alignment vertical="center"/>
      <protection locked="0"/>
    </xf>
    <xf numFmtId="165" fontId="14" fillId="0" borderId="12" xfId="10" applyNumberFormat="1" applyFont="1" applyBorder="1" applyAlignment="1">
      <alignment vertical="center"/>
    </xf>
    <xf numFmtId="0" fontId="14" fillId="0" borderId="6" xfId="10" applyFont="1" applyBorder="1" applyAlignment="1">
      <alignment horizontal="left" vertical="center" indent="1"/>
    </xf>
    <xf numFmtId="0" fontId="14" fillId="0" borderId="7" xfId="10" applyFont="1" applyBorder="1" applyAlignment="1">
      <alignment horizontal="left" vertical="center" wrapText="1" indent="1"/>
    </xf>
    <xf numFmtId="165" fontId="14" fillId="0" borderId="7" xfId="10" applyNumberFormat="1" applyFont="1" applyBorder="1" applyAlignment="1" applyProtection="1">
      <alignment vertical="center"/>
      <protection locked="0"/>
    </xf>
    <xf numFmtId="165" fontId="14" fillId="0" borderId="8" xfId="10" applyNumberFormat="1" applyFont="1" applyBorder="1" applyAlignment="1">
      <alignment vertical="center"/>
    </xf>
    <xf numFmtId="0" fontId="13" fillId="0" borderId="0" xfId="10" applyAlignment="1" applyProtection="1">
      <alignment vertical="center"/>
      <protection locked="0"/>
    </xf>
    <xf numFmtId="0" fontId="14" fillId="0" borderId="9" xfId="10" applyFont="1" applyBorder="1" applyAlignment="1">
      <alignment horizontal="left" vertical="center" wrapText="1" indent="1"/>
    </xf>
    <xf numFmtId="165" fontId="14" fillId="0" borderId="9" xfId="10" applyNumberFormat="1" applyFont="1" applyBorder="1" applyAlignment="1" applyProtection="1">
      <alignment vertical="center"/>
      <protection locked="0"/>
    </xf>
    <xf numFmtId="165" fontId="14" fillId="0" borderId="11" xfId="10" applyNumberFormat="1" applyFont="1" applyBorder="1" applyAlignment="1">
      <alignment vertical="center"/>
    </xf>
    <xf numFmtId="0" fontId="14" fillId="0" borderId="7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vertical="center" indent="1"/>
    </xf>
    <xf numFmtId="165" fontId="9" fillId="0" borderId="2" xfId="10" applyNumberFormat="1" applyFont="1" applyBorder="1" applyAlignment="1">
      <alignment vertical="center"/>
    </xf>
    <xf numFmtId="165" fontId="9" fillId="0" borderId="5" xfId="10" applyNumberFormat="1" applyFont="1" applyBorder="1" applyAlignment="1">
      <alignment vertical="center"/>
    </xf>
    <xf numFmtId="0" fontId="14" fillId="0" borderId="10" xfId="10" applyFont="1" applyBorder="1" applyAlignment="1">
      <alignment horizontal="left" vertical="center" indent="1"/>
    </xf>
    <xf numFmtId="0" fontId="14" fillId="0" borderId="9" xfId="10" applyFont="1" applyBorder="1" applyAlignment="1">
      <alignment horizontal="left" vertical="center" indent="1"/>
    </xf>
    <xf numFmtId="0" fontId="9" fillId="0" borderId="1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indent="1"/>
    </xf>
    <xf numFmtId="165" fontId="9" fillId="0" borderId="2" xfId="10" applyNumberFormat="1" applyFont="1" applyBorder="1"/>
    <xf numFmtId="165" fontId="9" fillId="0" borderId="5" xfId="10" applyNumberFormat="1" applyFont="1" applyBorder="1"/>
    <xf numFmtId="0" fontId="21" fillId="0" borderId="0" xfId="10" applyFont="1"/>
    <xf numFmtId="0" fontId="37" fillId="0" borderId="0" xfId="10" applyFont="1" applyProtection="1">
      <protection locked="0"/>
    </xf>
    <xf numFmtId="0" fontId="24" fillId="0" borderId="0" xfId="10" applyFont="1" applyProtection="1">
      <protection locked="0"/>
    </xf>
    <xf numFmtId="165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6" fillId="0" borderId="43" xfId="7" applyNumberFormat="1" applyFont="1" applyBorder="1" applyAlignment="1">
      <alignment horizontal="right" vertical="center" wrapText="1" indent="1"/>
    </xf>
    <xf numFmtId="0" fontId="14" fillId="0" borderId="43" xfId="7" applyFont="1" applyBorder="1" applyAlignment="1">
      <alignment horizontal="right" vertical="center" wrapText="1" indent="1"/>
    </xf>
    <xf numFmtId="165" fontId="12" fillId="0" borderId="43" xfId="7" applyNumberFormat="1" applyFont="1" applyBorder="1" applyAlignment="1">
      <alignment horizontal="right" vertical="center" wrapText="1" indent="1"/>
    </xf>
    <xf numFmtId="0" fontId="9" fillId="0" borderId="44" xfId="7" applyFont="1" applyBorder="1" applyAlignment="1">
      <alignment horizontal="center" vertical="center" wrapText="1"/>
    </xf>
    <xf numFmtId="0" fontId="9" fillId="0" borderId="29" xfId="7" applyFont="1" applyBorder="1" applyAlignment="1">
      <alignment horizontal="left" vertical="center" wrapText="1" indent="1"/>
    </xf>
    <xf numFmtId="0" fontId="10" fillId="0" borderId="13" xfId="7" applyFont="1" applyBorder="1" applyAlignment="1">
      <alignment vertical="center" wrapText="1"/>
    </xf>
    <xf numFmtId="165" fontId="10" fillId="0" borderId="13" xfId="7" applyNumberFormat="1" applyFont="1" applyBorder="1" applyAlignment="1">
      <alignment horizontal="right" vertical="center" wrapText="1" indent="1"/>
    </xf>
    <xf numFmtId="165" fontId="10" fillId="0" borderId="70" xfId="7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10" applyNumberFormat="1" applyFont="1" applyBorder="1" applyAlignment="1">
      <alignment vertical="center"/>
    </xf>
    <xf numFmtId="165" fontId="14" fillId="0" borderId="12" xfId="10" quotePrefix="1" applyNumberFormat="1" applyFont="1" applyBorder="1" applyAlignment="1">
      <alignment horizontal="center" vertical="center"/>
    </xf>
    <xf numFmtId="165" fontId="9" fillId="0" borderId="5" xfId="10" quotePrefix="1" applyNumberFormat="1" applyFont="1" applyBorder="1" applyAlignment="1">
      <alignment horizontal="center"/>
    </xf>
    <xf numFmtId="0" fontId="5" fillId="0" borderId="16" xfId="10" applyFont="1" applyBorder="1" applyAlignment="1">
      <alignment horizontal="left" vertical="center" indent="1"/>
    </xf>
    <xf numFmtId="0" fontId="14" fillId="0" borderId="26" xfId="10" applyFont="1" applyBorder="1" applyAlignment="1">
      <alignment horizontal="left" vertical="center" indent="1"/>
    </xf>
    <xf numFmtId="0" fontId="14" fillId="0" borderId="35" xfId="10" applyFont="1" applyBorder="1" applyAlignment="1">
      <alignment horizontal="left" vertical="center" indent="1"/>
    </xf>
    <xf numFmtId="0" fontId="5" fillId="0" borderId="16" xfId="10" applyFont="1" applyBorder="1" applyAlignment="1">
      <alignment horizontal="left" indent="1"/>
    </xf>
    <xf numFmtId="0" fontId="14" fillId="0" borderId="69" xfId="10" applyFont="1" applyBorder="1" applyAlignment="1">
      <alignment horizontal="left" vertical="center" indent="1"/>
    </xf>
    <xf numFmtId="0" fontId="14" fillId="0" borderId="51" xfId="10" applyFont="1" applyBorder="1" applyAlignment="1">
      <alignment horizontal="left" vertical="center" indent="1"/>
    </xf>
    <xf numFmtId="165" fontId="28" fillId="0" borderId="43" xfId="5" applyNumberFormat="1" applyFont="1" applyBorder="1" applyAlignment="1">
      <alignment horizontal="center" vertical="center" wrapText="1"/>
    </xf>
    <xf numFmtId="0" fontId="35" fillId="0" borderId="72" xfId="8" applyFont="1" applyBorder="1" applyAlignment="1">
      <alignment horizontal="left" wrapText="1"/>
    </xf>
    <xf numFmtId="170" fontId="0" fillId="0" borderId="0" xfId="1" applyNumberFormat="1" applyFont="1"/>
    <xf numFmtId="170" fontId="13" fillId="0" borderId="0" xfId="10" applyNumberFormat="1" applyAlignment="1">
      <alignment vertical="center"/>
    </xf>
    <xf numFmtId="170" fontId="21" fillId="0" borderId="0" xfId="1" applyNumberFormat="1" applyFont="1"/>
    <xf numFmtId="170" fontId="21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6" xfId="7" applyNumberFormat="1" applyFont="1" applyBorder="1" applyAlignment="1">
      <alignment horizontal="left" vertical="center" wrapText="1" indent="1"/>
    </xf>
    <xf numFmtId="0" fontId="16" fillId="0" borderId="1" xfId="5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4" fillId="0" borderId="9" xfId="0" applyFont="1" applyBorder="1" applyAlignment="1">
      <alignment horizontal="left" vertical="center" wrapText="1" indent="1"/>
    </xf>
    <xf numFmtId="170" fontId="13" fillId="0" borderId="0" xfId="1" applyNumberFormat="1" applyFont="1"/>
    <xf numFmtId="170" fontId="14" fillId="0" borderId="0" xfId="1" applyNumberFormat="1" applyFont="1"/>
    <xf numFmtId="170" fontId="9" fillId="0" borderId="5" xfId="1" applyNumberFormat="1" applyFont="1" applyBorder="1" applyAlignment="1">
      <alignment horizontal="right" vertical="center" wrapText="1" indent="1"/>
    </xf>
    <xf numFmtId="0" fontId="29" fillId="0" borderId="65" xfId="9" applyBorder="1"/>
    <xf numFmtId="0" fontId="35" fillId="0" borderId="1" xfId="8" applyFont="1" applyBorder="1"/>
    <xf numFmtId="0" fontId="35" fillId="0" borderId="8" xfId="9" applyFont="1" applyBorder="1" applyAlignment="1">
      <alignment vertical="center" wrapText="1"/>
    </xf>
    <xf numFmtId="165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5" fillId="0" borderId="5" xfId="0" applyFont="1" applyBorder="1" applyAlignment="1">
      <alignment horizontal="center" vertical="center" wrapText="1"/>
    </xf>
    <xf numFmtId="166" fontId="1" fillId="0" borderId="0" xfId="1" applyNumberFormat="1" applyFont="1"/>
    <xf numFmtId="170" fontId="0" fillId="0" borderId="7" xfId="1" applyNumberFormat="1" applyFont="1" applyBorder="1"/>
    <xf numFmtId="0" fontId="40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0" borderId="7" xfId="0" applyFont="1" applyBorder="1"/>
    <xf numFmtId="0" fontId="40" fillId="0" borderId="7" xfId="0" applyFont="1" applyBorder="1" applyAlignment="1">
      <alignment wrapText="1"/>
    </xf>
    <xf numFmtId="170" fontId="40" fillId="0" borderId="7" xfId="1" applyNumberFormat="1" applyFont="1" applyBorder="1"/>
    <xf numFmtId="0" fontId="22" fillId="0" borderId="27" xfId="0" applyFont="1" applyBorder="1" applyAlignment="1">
      <alignment horizontal="left" vertical="center" wrapText="1" indent="1"/>
    </xf>
    <xf numFmtId="0" fontId="22" fillId="0" borderId="27" xfId="0" applyFont="1" applyBorder="1" applyAlignment="1">
      <alignment horizontal="left" vertical="center" wrapText="1"/>
    </xf>
    <xf numFmtId="165" fontId="14" fillId="0" borderId="28" xfId="7" applyNumberFormat="1" applyFont="1" applyBorder="1" applyAlignment="1" applyProtection="1">
      <alignment horizontal="right" vertical="center" wrapText="1"/>
      <protection locked="0"/>
    </xf>
    <xf numFmtId="0" fontId="21" fillId="0" borderId="0" xfId="7" applyFont="1" applyAlignment="1">
      <alignment vertical="center"/>
    </xf>
    <xf numFmtId="0" fontId="22" fillId="0" borderId="27" xfId="0" applyFont="1" applyBorder="1" applyAlignment="1">
      <alignment horizontal="left" wrapText="1" indent="1"/>
    </xf>
    <xf numFmtId="0" fontId="21" fillId="0" borderId="52" xfId="7" applyFont="1" applyBorder="1"/>
    <xf numFmtId="0" fontId="21" fillId="0" borderId="39" xfId="7" applyFont="1" applyBorder="1"/>
    <xf numFmtId="165" fontId="14" fillId="0" borderId="14" xfId="7" applyNumberFormat="1" applyFont="1" applyBorder="1" applyAlignment="1" applyProtection="1">
      <alignment horizontal="right" vertical="center" wrapText="1" indent="1"/>
      <protection locked="0"/>
    </xf>
    <xf numFmtId="0" fontId="35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0" fillId="0" borderId="18" xfId="1" applyNumberFormat="1" applyFont="1" applyBorder="1"/>
    <xf numFmtId="170" fontId="40" fillId="0" borderId="35" xfId="1" applyNumberFormat="1" applyFont="1" applyBorder="1"/>
    <xf numFmtId="0" fontId="29" fillId="0" borderId="0" xfId="9"/>
    <xf numFmtId="0" fontId="29" fillId="0" borderId="28" xfId="9" applyBorder="1"/>
    <xf numFmtId="0" fontId="29" fillId="0" borderId="7" xfId="9" applyBorder="1"/>
    <xf numFmtId="0" fontId="29" fillId="0" borderId="60" xfId="9" applyBorder="1"/>
    <xf numFmtId="0" fontId="29" fillId="0" borderId="8" xfId="9" applyBorder="1"/>
    <xf numFmtId="0" fontId="35" fillId="0" borderId="3" xfId="8" applyFont="1" applyBorder="1"/>
    <xf numFmtId="0" fontId="29" fillId="0" borderId="4" xfId="9" applyBorder="1"/>
    <xf numFmtId="0" fontId="29" fillId="0" borderId="14" xfId="9" applyBorder="1"/>
    <xf numFmtId="0" fontId="29" fillId="0" borderId="2" xfId="9" applyBorder="1"/>
    <xf numFmtId="0" fontId="29" fillId="0" borderId="16" xfId="9" applyBorder="1"/>
    <xf numFmtId="0" fontId="29" fillId="0" borderId="5" xfId="9" applyBorder="1"/>
    <xf numFmtId="0" fontId="35" fillId="0" borderId="0" xfId="8" applyFont="1"/>
    <xf numFmtId="0" fontId="35" fillId="0" borderId="0" xfId="9" applyFont="1" applyAlignment="1">
      <alignment vertical="center" wrapText="1"/>
    </xf>
    <xf numFmtId="0" fontId="35" fillId="0" borderId="0" xfId="9" applyFont="1" applyAlignment="1">
      <alignment horizontal="center" vertical="center" wrapText="1"/>
    </xf>
    <xf numFmtId="0" fontId="35" fillId="0" borderId="0" xfId="8" applyFont="1" applyAlignment="1">
      <alignment wrapText="1"/>
    </xf>
    <xf numFmtId="0" fontId="35" fillId="0" borderId="0" xfId="8" applyFont="1" applyAlignment="1">
      <alignment vertical="center" wrapText="1"/>
    </xf>
    <xf numFmtId="165" fontId="9" fillId="0" borderId="73" xfId="5" applyNumberFormat="1" applyFont="1" applyBorder="1" applyAlignment="1">
      <alignment horizontal="center" vertical="center" wrapText="1"/>
    </xf>
    <xf numFmtId="165" fontId="1" fillId="0" borderId="0" xfId="5" applyNumberFormat="1" applyAlignment="1" applyProtection="1">
      <alignment horizontal="center" vertical="center" wrapText="1"/>
      <protection locked="0"/>
    </xf>
    <xf numFmtId="165" fontId="1" fillId="0" borderId="0" xfId="5" applyNumberFormat="1" applyAlignment="1" applyProtection="1">
      <alignment vertical="center" wrapText="1"/>
      <protection locked="0"/>
    </xf>
    <xf numFmtId="165" fontId="7" fillId="0" borderId="0" xfId="5" applyNumberFormat="1" applyFont="1" applyAlignment="1" applyProtection="1">
      <alignment horizontal="right" wrapText="1"/>
      <protection locked="0"/>
    </xf>
    <xf numFmtId="165" fontId="5" fillId="0" borderId="1" xfId="5" applyNumberFormat="1" applyFont="1" applyBorder="1" applyAlignment="1" applyProtection="1">
      <alignment horizontal="center" vertical="center" wrapText="1"/>
      <protection locked="0"/>
    </xf>
    <xf numFmtId="165" fontId="5" fillId="0" borderId="2" xfId="5" applyNumberFormat="1" applyFont="1" applyBorder="1" applyAlignment="1" applyProtection="1">
      <alignment horizontal="center" vertical="center" wrapText="1"/>
      <protection locked="0"/>
    </xf>
    <xf numFmtId="165" fontId="5" fillId="0" borderId="5" xfId="5" applyNumberFormat="1" applyFont="1" applyBorder="1" applyAlignment="1" applyProtection="1">
      <alignment horizontal="center" vertical="center" wrapText="1"/>
      <protection locked="0"/>
    </xf>
    <xf numFmtId="165" fontId="9" fillId="0" borderId="29" xfId="5" applyNumberFormat="1" applyFont="1" applyBorder="1" applyAlignment="1">
      <alignment horizontal="center" vertical="center" wrapText="1"/>
    </xf>
    <xf numFmtId="165" fontId="9" fillId="0" borderId="13" xfId="5" applyNumberFormat="1" applyFont="1" applyBorder="1" applyAlignment="1">
      <alignment horizontal="center" vertical="center" wrapText="1"/>
    </xf>
    <xf numFmtId="165" fontId="10" fillId="0" borderId="56" xfId="5" applyNumberFormat="1" applyFont="1" applyBorder="1" applyAlignment="1">
      <alignment horizontal="center" vertical="center" wrapText="1"/>
    </xf>
    <xf numFmtId="165" fontId="14" fillId="0" borderId="6" xfId="5" applyNumberFormat="1" applyFont="1" applyBorder="1" applyAlignment="1" applyProtection="1">
      <alignment horizontal="left" vertical="center" wrapText="1"/>
      <protection locked="0"/>
    </xf>
    <xf numFmtId="49" fontId="14" fillId="0" borderId="7" xfId="5" applyNumberFormat="1" applyFont="1" applyBorder="1" applyAlignment="1" applyProtection="1">
      <alignment horizontal="center" vertical="center" wrapText="1"/>
      <protection locked="0"/>
    </xf>
    <xf numFmtId="165" fontId="14" fillId="0" borderId="8" xfId="5" applyNumberFormat="1" applyFont="1" applyBorder="1" applyAlignment="1">
      <alignment vertical="center" wrapText="1"/>
    </xf>
    <xf numFmtId="165" fontId="1" fillId="0" borderId="20" xfId="5" applyNumberFormat="1" applyBorder="1" applyAlignment="1" applyProtection="1">
      <alignment horizontal="left" vertical="center" wrapText="1"/>
      <protection locked="0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165" fontId="14" fillId="0" borderId="28" xfId="5" applyNumberFormat="1" applyFont="1" applyBorder="1" applyAlignment="1">
      <alignment vertical="center" wrapText="1"/>
    </xf>
    <xf numFmtId="165" fontId="5" fillId="0" borderId="1" xfId="5" applyNumberFormat="1" applyFont="1" applyBorder="1" applyAlignment="1">
      <alignment horizontal="left" vertical="center" wrapText="1"/>
    </xf>
    <xf numFmtId="165" fontId="9" fillId="3" borderId="2" xfId="5" applyNumberFormat="1" applyFont="1" applyFill="1" applyBorder="1" applyAlignment="1">
      <alignment vertical="center" wrapText="1"/>
    </xf>
    <xf numFmtId="165" fontId="8" fillId="0" borderId="0" xfId="5" applyNumberFormat="1" applyFont="1" applyAlignment="1">
      <alignment vertical="center" wrapText="1"/>
    </xf>
    <xf numFmtId="165" fontId="5" fillId="0" borderId="5" xfId="5" applyNumberFormat="1" applyFont="1" applyBorder="1" applyAlignment="1" applyProtection="1">
      <alignment horizontal="center" wrapText="1"/>
      <protection locked="0"/>
    </xf>
    <xf numFmtId="165" fontId="9" fillId="0" borderId="56" xfId="5" applyNumberFormat="1" applyFont="1" applyBorder="1" applyAlignment="1">
      <alignment horizontal="center" vertical="center" wrapText="1"/>
    </xf>
    <xf numFmtId="165" fontId="3" fillId="0" borderId="6" xfId="5" applyNumberFormat="1" applyFont="1" applyBorder="1" applyAlignment="1" applyProtection="1">
      <alignment horizontal="left" vertical="center" wrapText="1" indent="1"/>
      <protection locked="0"/>
    </xf>
    <xf numFmtId="165" fontId="3" fillId="0" borderId="7" xfId="5" applyNumberFormat="1" applyFont="1" applyBorder="1" applyAlignment="1" applyProtection="1">
      <alignment vertical="center" wrapText="1"/>
      <protection locked="0"/>
    </xf>
    <xf numFmtId="49" fontId="3" fillId="0" borderId="7" xfId="5" applyNumberFormat="1" applyFont="1" applyBorder="1" applyAlignment="1" applyProtection="1">
      <alignment horizontal="center" vertical="center" wrapText="1"/>
      <protection locked="0"/>
    </xf>
    <xf numFmtId="165" fontId="3" fillId="0" borderId="8" xfId="5" applyNumberFormat="1" applyFont="1" applyBorder="1" applyAlignment="1">
      <alignment vertical="center" wrapText="1"/>
    </xf>
    <xf numFmtId="165" fontId="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3" fillId="0" borderId="27" xfId="5" applyNumberFormat="1" applyFont="1" applyBorder="1" applyAlignment="1" applyProtection="1">
      <alignment vertical="center" wrapText="1"/>
      <protection locked="0"/>
    </xf>
    <xf numFmtId="49" fontId="3" fillId="0" borderId="27" xfId="5" applyNumberFormat="1" applyFont="1" applyBorder="1" applyAlignment="1" applyProtection="1">
      <alignment horizontal="center" vertical="center" wrapText="1"/>
      <protection locked="0"/>
    </xf>
    <xf numFmtId="165" fontId="3" fillId="0" borderId="28" xfId="5" applyNumberFormat="1" applyFont="1" applyBorder="1" applyAlignment="1">
      <alignment vertical="center" wrapText="1"/>
    </xf>
    <xf numFmtId="165" fontId="5" fillId="0" borderId="2" xfId="5" applyNumberFormat="1" applyFont="1" applyBorder="1" applyAlignment="1">
      <alignment vertical="center" wrapText="1"/>
    </xf>
    <xf numFmtId="165" fontId="5" fillId="3" borderId="2" xfId="5" applyNumberFormat="1" applyFont="1" applyFill="1" applyBorder="1" applyAlignment="1">
      <alignment vertical="center" wrapText="1"/>
    </xf>
    <xf numFmtId="165" fontId="5" fillId="0" borderId="5" xfId="5" applyNumberFormat="1" applyFont="1" applyBorder="1" applyAlignment="1">
      <alignment vertical="center" wrapText="1"/>
    </xf>
    <xf numFmtId="0" fontId="34" fillId="0" borderId="0" xfId="5" applyFont="1" applyAlignment="1">
      <alignment horizontal="center" vertical="top" textRotation="180"/>
    </xf>
    <xf numFmtId="165" fontId="11" fillId="0" borderId="0" xfId="5" applyNumberFormat="1" applyFont="1" applyAlignment="1" applyProtection="1">
      <alignment vertical="center" wrapText="1"/>
      <protection locked="0"/>
    </xf>
    <xf numFmtId="165" fontId="7" fillId="0" borderId="22" xfId="5" applyNumberFormat="1" applyFont="1" applyBorder="1" applyAlignment="1">
      <alignment horizontal="right" vertical="center"/>
    </xf>
    <xf numFmtId="165" fontId="9" fillId="0" borderId="59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horizontal="center" vertical="center"/>
    </xf>
    <xf numFmtId="165" fontId="9" fillId="0" borderId="73" xfId="5" applyNumberFormat="1" applyFont="1" applyBorder="1" applyAlignment="1">
      <alignment horizontal="center" vertical="center"/>
    </xf>
    <xf numFmtId="49" fontId="44" fillId="0" borderId="57" xfId="5" applyNumberFormat="1" applyFont="1" applyBorder="1" applyAlignment="1">
      <alignment horizontal="left" vertical="center"/>
    </xf>
    <xf numFmtId="165" fontId="44" fillId="0" borderId="67" xfId="5" applyNumberFormat="1" applyFont="1" applyBorder="1" applyAlignment="1">
      <alignment horizontal="right" vertical="center" indent="2"/>
    </xf>
    <xf numFmtId="165" fontId="44" fillId="0" borderId="67" xfId="5" applyNumberFormat="1" applyFont="1" applyBorder="1" applyAlignment="1" applyProtection="1">
      <alignment horizontal="right" vertical="center" wrapText="1" indent="2"/>
      <protection locked="0"/>
    </xf>
    <xf numFmtId="165" fontId="44" fillId="0" borderId="69" xfId="5" applyNumberFormat="1" applyFont="1" applyBorder="1" applyAlignment="1" applyProtection="1">
      <alignment horizontal="right" vertical="center" wrapText="1" indent="2"/>
      <protection locked="0"/>
    </xf>
    <xf numFmtId="49" fontId="45" fillId="0" borderId="72" xfId="5" quotePrefix="1" applyNumberFormat="1" applyFont="1" applyBorder="1" applyAlignment="1">
      <alignment horizontal="left" vertical="center"/>
    </xf>
    <xf numFmtId="165" fontId="45" fillId="0" borderId="37" xfId="5" applyNumberFormat="1" applyFont="1" applyBorder="1" applyAlignment="1">
      <alignment horizontal="right" vertical="center" indent="2"/>
    </xf>
    <xf numFmtId="165" fontId="45" fillId="0" borderId="37" xfId="5" applyNumberFormat="1" applyFont="1" applyBorder="1" applyAlignment="1" applyProtection="1">
      <alignment horizontal="right" vertical="center" wrapText="1" indent="2"/>
      <protection locked="0"/>
    </xf>
    <xf numFmtId="49" fontId="44" fillId="0" borderId="72" xfId="5" applyNumberFormat="1" applyFont="1" applyBorder="1" applyAlignment="1">
      <alignment horizontal="left" vertical="center"/>
    </xf>
    <xf numFmtId="165" fontId="44" fillId="0" borderId="37" xfId="5" applyNumberFormat="1" applyFont="1" applyBorder="1" applyAlignment="1">
      <alignment horizontal="right" vertical="center" indent="2"/>
    </xf>
    <xf numFmtId="165" fontId="44" fillId="0" borderId="37" xfId="5" applyNumberFormat="1" applyFont="1" applyBorder="1" applyAlignment="1" applyProtection="1">
      <alignment horizontal="right" vertical="center" wrapText="1" indent="2"/>
      <protection locked="0"/>
    </xf>
    <xf numFmtId="49" fontId="25" fillId="0" borderId="17" xfId="5" applyNumberFormat="1" applyFont="1" applyBorder="1" applyAlignment="1" applyProtection="1">
      <alignment horizontal="left" vertical="center"/>
      <protection locked="0"/>
    </xf>
    <xf numFmtId="165" fontId="25" fillId="0" borderId="35" xfId="5" applyNumberFormat="1" applyFont="1" applyBorder="1" applyAlignment="1">
      <alignment horizontal="right" vertical="center" indent="2"/>
    </xf>
    <xf numFmtId="165" fontId="25" fillId="0" borderId="35" xfId="5" applyNumberFormat="1" applyFont="1" applyBorder="1" applyAlignment="1">
      <alignment horizontal="right" vertical="center" wrapText="1" indent="2"/>
    </xf>
    <xf numFmtId="49" fontId="44" fillId="0" borderId="10" xfId="5" applyNumberFormat="1" applyFont="1" applyBorder="1" applyAlignment="1">
      <alignment horizontal="left" vertical="center"/>
    </xf>
    <xf numFmtId="49" fontId="44" fillId="0" borderId="6" xfId="5" applyNumberFormat="1" applyFont="1" applyBorder="1" applyAlignment="1">
      <alignment horizontal="left" vertical="center"/>
    </xf>
    <xf numFmtId="49" fontId="44" fillId="0" borderId="26" xfId="5" applyNumberFormat="1" applyFont="1" applyBorder="1" applyAlignment="1" applyProtection="1">
      <alignment horizontal="left" vertical="center"/>
      <protection locked="0"/>
    </xf>
    <xf numFmtId="165" fontId="44" fillId="0" borderId="53" xfId="5" applyNumberFormat="1" applyFont="1" applyBorder="1" applyAlignment="1">
      <alignment horizontal="right" vertical="center" indent="2"/>
    </xf>
    <xf numFmtId="165" fontId="44" fillId="0" borderId="53" xfId="5" applyNumberFormat="1" applyFont="1" applyBorder="1" applyAlignment="1" applyProtection="1">
      <alignment horizontal="right" vertical="center" wrapText="1" indent="2"/>
      <protection locked="0"/>
    </xf>
    <xf numFmtId="165" fontId="44" fillId="0" borderId="51" xfId="5" applyNumberFormat="1" applyFont="1" applyBorder="1" applyAlignment="1" applyProtection="1">
      <alignment horizontal="right" vertical="center" wrapText="1" indent="2"/>
      <protection locked="0"/>
    </xf>
    <xf numFmtId="168" fontId="25" fillId="0" borderId="35" xfId="5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1" fillId="0" borderId="0" xfId="0" applyNumberFormat="1" applyFont="1" applyAlignment="1">
      <alignment horizontal="right" textRotation="180" wrapText="1"/>
    </xf>
    <xf numFmtId="165" fontId="30" fillId="0" borderId="0" xfId="0" applyNumberFormat="1" applyFont="1" applyAlignment="1">
      <alignment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left" vertical="center" wrapText="1" indent="1"/>
    </xf>
    <xf numFmtId="49" fontId="47" fillId="0" borderId="2" xfId="0" applyNumberFormat="1" applyFont="1" applyBorder="1" applyAlignment="1" applyProtection="1">
      <alignment horizontal="center" vertical="center" wrapText="1"/>
      <protection locked="0"/>
    </xf>
    <xf numFmtId="165" fontId="47" fillId="0" borderId="35" xfId="0" applyNumberFormat="1" applyFont="1" applyBorder="1" applyAlignment="1">
      <alignment vertical="center" wrapText="1"/>
    </xf>
    <xf numFmtId="165" fontId="47" fillId="0" borderId="1" xfId="0" applyNumberFormat="1" applyFont="1" applyBorder="1" applyAlignment="1">
      <alignment vertical="center" wrapText="1"/>
    </xf>
    <xf numFmtId="165" fontId="47" fillId="0" borderId="2" xfId="0" applyNumberFormat="1" applyFont="1" applyBorder="1" applyAlignment="1">
      <alignment vertical="center" wrapText="1"/>
    </xf>
    <xf numFmtId="165" fontId="47" fillId="0" borderId="5" xfId="0" applyNumberFormat="1" applyFont="1" applyBorder="1" applyAlignment="1">
      <alignment vertical="center" wrapText="1"/>
    </xf>
    <xf numFmtId="165" fontId="14" fillId="0" borderId="35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4" fillId="0" borderId="37" xfId="0" applyNumberFormat="1" applyFont="1" applyBorder="1" applyAlignment="1" applyProtection="1">
      <alignment horizontal="left" vertical="center" wrapText="1" indent="1"/>
      <protection locked="0"/>
    </xf>
    <xf numFmtId="49" fontId="47" fillId="0" borderId="7" xfId="0" applyNumberFormat="1" applyFont="1" applyBorder="1" applyAlignment="1" applyProtection="1">
      <alignment horizontal="center" vertical="center" wrapText="1"/>
      <protection locked="0"/>
    </xf>
    <xf numFmtId="165" fontId="47" fillId="0" borderId="37" xfId="0" applyNumberFormat="1" applyFont="1" applyBorder="1" applyAlignment="1" applyProtection="1">
      <alignment vertical="center" wrapText="1"/>
      <protection locked="0"/>
    </xf>
    <xf numFmtId="165" fontId="47" fillId="0" borderId="6" xfId="0" applyNumberFormat="1" applyFont="1" applyBorder="1" applyAlignment="1" applyProtection="1">
      <alignment vertical="center" wrapText="1"/>
      <protection locked="0"/>
    </xf>
    <xf numFmtId="165" fontId="47" fillId="0" borderId="7" xfId="0" applyNumberFormat="1" applyFont="1" applyBorder="1" applyAlignment="1" applyProtection="1">
      <alignment vertical="center" wrapText="1"/>
      <protection locked="0"/>
    </xf>
    <xf numFmtId="165" fontId="47" fillId="0" borderId="8" xfId="0" applyNumberFormat="1" applyFont="1" applyBorder="1" applyAlignment="1" applyProtection="1">
      <alignment vertical="center" wrapText="1"/>
      <protection locked="0"/>
    </xf>
    <xf numFmtId="165" fontId="14" fillId="0" borderId="37" xfId="0" applyNumberFormat="1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1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7" fillId="0" borderId="27" xfId="0" applyNumberFormat="1" applyFont="1" applyBorder="1" applyAlignment="1" applyProtection="1">
      <alignment horizontal="center" vertical="center" wrapText="1"/>
      <protection locked="0"/>
    </xf>
    <xf numFmtId="165" fontId="47" fillId="0" borderId="53" xfId="0" applyNumberFormat="1" applyFont="1" applyBorder="1" applyAlignment="1" applyProtection="1">
      <alignment vertical="center" wrapText="1"/>
      <protection locked="0"/>
    </xf>
    <xf numFmtId="165" fontId="47" fillId="0" borderId="26" xfId="0" applyNumberFormat="1" applyFont="1" applyBorder="1" applyAlignment="1" applyProtection="1">
      <alignment vertical="center" wrapText="1"/>
      <protection locked="0"/>
    </xf>
    <xf numFmtId="165" fontId="47" fillId="0" borderId="27" xfId="0" applyNumberFormat="1" applyFont="1" applyBorder="1" applyAlignment="1" applyProtection="1">
      <alignment vertical="center" wrapText="1"/>
      <protection locked="0"/>
    </xf>
    <xf numFmtId="165" fontId="47" fillId="0" borderId="28" xfId="0" applyNumberFormat="1" applyFont="1" applyBorder="1" applyAlignment="1" applyProtection="1">
      <alignment vertical="center" wrapText="1"/>
      <protection locked="0"/>
    </xf>
    <xf numFmtId="165" fontId="14" fillId="0" borderId="53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horizontal="left" vertical="center" wrapText="1" indent="1"/>
    </xf>
    <xf numFmtId="165" fontId="9" fillId="0" borderId="20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7" fillId="0" borderId="41" xfId="0" applyNumberFormat="1" applyFont="1" applyBorder="1" applyAlignment="1" applyProtection="1">
      <alignment horizontal="center" vertical="center" wrapText="1"/>
      <protection locked="0"/>
    </xf>
    <xf numFmtId="165" fontId="47" fillId="0" borderId="40" xfId="0" applyNumberFormat="1" applyFont="1" applyBorder="1" applyAlignment="1" applyProtection="1">
      <alignment vertical="center" wrapText="1"/>
      <protection locked="0"/>
    </xf>
    <xf numFmtId="165" fontId="47" fillId="0" borderId="20" xfId="0" applyNumberFormat="1" applyFont="1" applyBorder="1" applyAlignment="1" applyProtection="1">
      <alignment vertical="center" wrapText="1"/>
      <protection locked="0"/>
    </xf>
    <xf numFmtId="165" fontId="47" fillId="0" borderId="21" xfId="0" applyNumberFormat="1" applyFont="1" applyBorder="1" applyAlignment="1" applyProtection="1">
      <alignment vertical="center" wrapText="1"/>
      <protection locked="0"/>
    </xf>
    <xf numFmtId="165" fontId="47" fillId="0" borderId="12" xfId="0" applyNumberFormat="1" applyFont="1" applyBorder="1" applyAlignment="1" applyProtection="1">
      <alignment vertical="center" wrapText="1"/>
      <protection locked="0"/>
    </xf>
    <xf numFmtId="165" fontId="14" fillId="0" borderId="40" xfId="0" applyNumberFormat="1" applyFont="1" applyBorder="1" applyAlignment="1">
      <alignment vertical="center" wrapText="1"/>
    </xf>
    <xf numFmtId="165" fontId="47" fillId="3" borderId="18" xfId="0" applyNumberFormat="1" applyFont="1" applyFill="1" applyBorder="1" applyAlignment="1">
      <alignment horizontal="left" vertical="center" wrapText="1" indent="2"/>
    </xf>
    <xf numFmtId="165" fontId="20" fillId="0" borderId="22" xfId="7" applyNumberFormat="1" applyFont="1" applyBorder="1" applyAlignment="1">
      <alignment horizontal="left" vertical="center"/>
    </xf>
    <xf numFmtId="165" fontId="6" fillId="0" borderId="0" xfId="7" applyNumberFormat="1" applyFont="1" applyAlignment="1">
      <alignment horizontal="center" vertical="center"/>
    </xf>
    <xf numFmtId="165" fontId="20" fillId="0" borderId="22" xfId="7" applyNumberFormat="1" applyFont="1" applyBorder="1" applyAlignment="1">
      <alignment horizontal="left"/>
    </xf>
    <xf numFmtId="0" fontId="24" fillId="0" borderId="0" xfId="7" applyFont="1" applyAlignment="1">
      <alignment horizontal="center"/>
    </xf>
    <xf numFmtId="165" fontId="25" fillId="0" borderId="67" xfId="5" applyNumberFormat="1" applyFont="1" applyBorder="1" applyAlignment="1">
      <alignment horizontal="center" vertical="center" wrapText="1"/>
    </xf>
    <xf numFmtId="165" fontId="25" fillId="0" borderId="73" xfId="5" applyNumberFormat="1" applyFont="1" applyBorder="1" applyAlignment="1">
      <alignment horizontal="center" vertical="center" wrapText="1"/>
    </xf>
    <xf numFmtId="165" fontId="25" fillId="0" borderId="69" xfId="5" applyNumberFormat="1" applyFont="1" applyBorder="1" applyAlignment="1">
      <alignment horizontal="center" vertical="center" wrapText="1"/>
    </xf>
    <xf numFmtId="165" fontId="25" fillId="0" borderId="51" xfId="5" applyNumberFormat="1" applyFont="1" applyBorder="1" applyAlignment="1">
      <alignment horizontal="center" vertical="center" wrapText="1"/>
    </xf>
    <xf numFmtId="165" fontId="6" fillId="0" borderId="0" xfId="5" applyNumberFormat="1" applyFont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49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9" fillId="0" borderId="67" xfId="5" applyFont="1" applyBorder="1" applyAlignment="1">
      <alignment horizontal="center" vertical="center" wrapText="1"/>
    </xf>
    <xf numFmtId="0" fontId="9" fillId="0" borderId="73" xfId="5" applyFont="1" applyBorder="1" applyAlignment="1">
      <alignment horizontal="center" vertical="center" wrapText="1"/>
    </xf>
    <xf numFmtId="0" fontId="5" fillId="0" borderId="50" xfId="5" applyFont="1" applyBorder="1" applyAlignment="1">
      <alignment horizontal="center" vertical="center" wrapText="1"/>
    </xf>
    <xf numFmtId="0" fontId="5" fillId="0" borderId="59" xfId="5" applyFont="1" applyBorder="1" applyAlignment="1">
      <alignment horizontal="center" vertical="center" wrapText="1"/>
    </xf>
    <xf numFmtId="0" fontId="5" fillId="0" borderId="63" xfId="5" applyFont="1" applyBorder="1" applyAlignment="1">
      <alignment horizontal="center" vertical="center" wrapText="1"/>
    </xf>
    <xf numFmtId="0" fontId="5" fillId="0" borderId="62" xfId="5" applyFont="1" applyBorder="1" applyAlignment="1">
      <alignment horizontal="center" vertical="center" wrapText="1"/>
    </xf>
    <xf numFmtId="165" fontId="5" fillId="0" borderId="17" xfId="5" applyNumberFormat="1" applyFont="1" applyBorder="1" applyAlignment="1">
      <alignment horizontal="center" vertical="center" wrapText="1"/>
    </xf>
    <xf numFmtId="165" fontId="5" fillId="0" borderId="49" xfId="5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9" fillId="0" borderId="67" xfId="5" applyNumberFormat="1" applyFont="1" applyBorder="1" applyAlignment="1">
      <alignment horizontal="center" vertical="center" wrapText="1"/>
    </xf>
    <xf numFmtId="165" fontId="9" fillId="0" borderId="73" xfId="5" applyNumberFormat="1" applyFont="1" applyBorder="1" applyAlignment="1">
      <alignment horizontal="center" vertical="center" wrapText="1"/>
    </xf>
    <xf numFmtId="165" fontId="41" fillId="0" borderId="0" xfId="5" applyNumberFormat="1" applyFont="1" applyAlignment="1" applyProtection="1">
      <alignment horizontal="right" vertical="center" wrapText="1"/>
      <protection locked="0"/>
    </xf>
    <xf numFmtId="165" fontId="24" fillId="0" borderId="0" xfId="5" applyNumberFormat="1" applyFont="1" applyAlignment="1" applyProtection="1">
      <alignment horizontal="center" vertical="center" wrapText="1"/>
      <protection locked="0"/>
    </xf>
    <xf numFmtId="0" fontId="41" fillId="0" borderId="0" xfId="5" applyFont="1" applyAlignment="1" applyProtection="1">
      <alignment horizontal="right" vertical="center" wrapText="1"/>
      <protection locked="0"/>
    </xf>
    <xf numFmtId="168" fontId="46" fillId="0" borderId="43" xfId="5" applyNumberFormat="1" applyFont="1" applyBorder="1" applyAlignment="1" applyProtection="1">
      <alignment horizontal="left" vertical="center" wrapText="1"/>
      <protection locked="0"/>
    </xf>
    <xf numFmtId="0" fontId="24" fillId="0" borderId="0" xfId="5" applyFont="1" applyAlignment="1">
      <alignment horizontal="center" vertical="center"/>
    </xf>
    <xf numFmtId="0" fontId="24" fillId="0" borderId="0" xfId="5" applyFont="1" applyAlignment="1" applyProtection="1">
      <alignment horizontal="center" vertical="center"/>
      <protection locked="0"/>
    </xf>
    <xf numFmtId="165" fontId="37" fillId="0" borderId="0" xfId="5" applyNumberFormat="1" applyFont="1" applyAlignment="1" applyProtection="1">
      <alignment horizontal="left" vertical="center" wrapText="1"/>
      <protection locked="0"/>
    </xf>
    <xf numFmtId="165" fontId="1" fillId="0" borderId="0" xfId="5" applyNumberFormat="1" applyAlignment="1" applyProtection="1">
      <alignment horizontal="left" vertical="center" wrapText="1"/>
      <protection locked="0"/>
    </xf>
    <xf numFmtId="165" fontId="8" fillId="0" borderId="50" xfId="5" applyNumberFormat="1" applyFont="1" applyBorder="1" applyAlignment="1">
      <alignment horizontal="center" vertical="center"/>
    </xf>
    <xf numFmtId="165" fontId="8" fillId="0" borderId="38" xfId="5" applyNumberFormat="1" applyFont="1" applyBorder="1" applyAlignment="1">
      <alignment horizontal="center" vertical="center"/>
    </xf>
    <xf numFmtId="165" fontId="8" fillId="0" borderId="59" xfId="5" applyNumberFormat="1" applyFont="1" applyBorder="1" applyAlignment="1">
      <alignment horizontal="center" vertical="center"/>
    </xf>
    <xf numFmtId="165" fontId="26" fillId="0" borderId="50" xfId="5" applyNumberFormat="1" applyFont="1" applyBorder="1" applyAlignment="1">
      <alignment horizontal="center" vertical="center" wrapText="1"/>
    </xf>
    <xf numFmtId="165" fontId="26" fillId="0" borderId="43" xfId="5" applyNumberFormat="1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 wrapText="1"/>
    </xf>
    <xf numFmtId="165" fontId="8" fillId="0" borderId="67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0" fontId="1" fillId="0" borderId="49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left" vertical="center" wrapText="1" indent="2"/>
    </xf>
    <xf numFmtId="165" fontId="5" fillId="0" borderId="15" xfId="0" applyNumberFormat="1" applyFont="1" applyBorder="1" applyAlignment="1">
      <alignment horizontal="left" vertical="center" wrapText="1" indent="2"/>
    </xf>
    <xf numFmtId="165" fontId="24" fillId="0" borderId="0" xfId="5" applyNumberFormat="1" applyFont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 wrapText="1"/>
    </xf>
    <xf numFmtId="165" fontId="5" fillId="0" borderId="73" xfId="0" applyNumberFormat="1" applyFont="1" applyBorder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/>
    </xf>
    <xf numFmtId="165" fontId="5" fillId="0" borderId="73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31" fillId="0" borderId="0" xfId="5" applyFont="1" applyAlignment="1">
      <alignment horizontal="center" wrapText="1"/>
    </xf>
    <xf numFmtId="0" fontId="12" fillId="0" borderId="43" xfId="5" applyFont="1" applyBorder="1" applyAlignment="1">
      <alignment horizontal="justify" vertical="center" wrapText="1"/>
    </xf>
    <xf numFmtId="14" fontId="35" fillId="0" borderId="60" xfId="9" applyNumberFormat="1" applyFont="1" applyBorder="1" applyAlignment="1">
      <alignment horizontal="center"/>
    </xf>
    <xf numFmtId="0" fontId="35" fillId="0" borderId="60" xfId="9" applyFont="1" applyBorder="1" applyAlignment="1">
      <alignment horizontal="center"/>
    </xf>
    <xf numFmtId="0" fontId="35" fillId="0" borderId="19" xfId="9" applyFont="1" applyBorder="1" applyAlignment="1">
      <alignment horizontal="center"/>
    </xf>
    <xf numFmtId="0" fontId="35" fillId="0" borderId="0" xfId="8" applyFont="1" applyAlignment="1">
      <alignment horizontal="center" vertical="center" wrapText="1"/>
    </xf>
    <xf numFmtId="0" fontId="35" fillId="0" borderId="0" xfId="9" applyFont="1" applyAlignment="1">
      <alignment horizontal="center"/>
    </xf>
    <xf numFmtId="14" fontId="35" fillId="0" borderId="0" xfId="9" applyNumberFormat="1" applyFont="1" applyAlignment="1">
      <alignment horizontal="center"/>
    </xf>
    <xf numFmtId="0" fontId="35" fillId="0" borderId="23" xfId="8" applyFont="1" applyBorder="1" applyAlignment="1">
      <alignment horizontal="center" vertical="center" wrapText="1"/>
    </xf>
    <xf numFmtId="0" fontId="35" fillId="0" borderId="20" xfId="8" applyFont="1" applyBorder="1" applyAlignment="1">
      <alignment horizontal="center" vertical="center" wrapText="1"/>
    </xf>
    <xf numFmtId="0" fontId="35" fillId="0" borderId="10" xfId="8" applyFont="1" applyBorder="1" applyAlignment="1">
      <alignment horizontal="center" vertical="center" wrapText="1"/>
    </xf>
    <xf numFmtId="0" fontId="35" fillId="0" borderId="58" xfId="9" applyFont="1" applyBorder="1" applyAlignment="1">
      <alignment horizontal="center"/>
    </xf>
    <xf numFmtId="0" fontId="35" fillId="0" borderId="64" xfId="9" applyFont="1" applyBorder="1" applyAlignment="1">
      <alignment horizontal="center"/>
    </xf>
    <xf numFmtId="0" fontId="35" fillId="0" borderId="74" xfId="9" applyFont="1" applyBorder="1" applyAlignment="1">
      <alignment horizontal="center"/>
    </xf>
    <xf numFmtId="0" fontId="0" fillId="0" borderId="58" xfId="0" applyBorder="1"/>
    <xf numFmtId="0" fontId="0" fillId="0" borderId="64" xfId="0" applyBorder="1"/>
    <xf numFmtId="0" fontId="35" fillId="0" borderId="45" xfId="9" applyFont="1" applyBorder="1" applyAlignment="1">
      <alignment horizontal="center"/>
    </xf>
    <xf numFmtId="0" fontId="35" fillId="0" borderId="33" xfId="9" applyFont="1" applyBorder="1" applyAlignment="1">
      <alignment horizontal="center"/>
    </xf>
    <xf numFmtId="0" fontId="35" fillId="0" borderId="0" xfId="8" applyFont="1" applyAlignment="1">
      <alignment horizontal="left" vertical="center" wrapText="1"/>
    </xf>
    <xf numFmtId="14" fontId="35" fillId="0" borderId="39" xfId="9" applyNumberFormat="1" applyFont="1" applyBorder="1" applyAlignment="1">
      <alignment horizontal="center"/>
    </xf>
    <xf numFmtId="14" fontId="35" fillId="0" borderId="33" xfId="9" applyNumberFormat="1" applyFont="1" applyBorder="1" applyAlignment="1">
      <alignment horizontal="center"/>
    </xf>
    <xf numFmtId="0" fontId="24" fillId="0" borderId="0" xfId="10" applyFont="1" applyAlignment="1">
      <alignment horizontal="center" wrapText="1"/>
    </xf>
    <xf numFmtId="0" fontId="24" fillId="0" borderId="0" xfId="10" applyFont="1" applyAlignment="1">
      <alignment horizontal="center"/>
    </xf>
    <xf numFmtId="0" fontId="36" fillId="0" borderId="18" xfId="10" applyFont="1" applyBorder="1" applyAlignment="1">
      <alignment horizontal="left" vertical="center" indent="1"/>
    </xf>
    <xf numFmtId="0" fontId="36" fillId="0" borderId="49" xfId="10" applyFont="1" applyBorder="1" applyAlignment="1">
      <alignment horizontal="left" vertical="center" indent="1"/>
    </xf>
    <xf numFmtId="0" fontId="36" fillId="0" borderId="15" xfId="10" applyFont="1" applyBorder="1" applyAlignment="1">
      <alignment horizontal="left" vertical="center" indent="1"/>
    </xf>
    <xf numFmtId="165" fontId="5" fillId="0" borderId="67" xfId="5" applyNumberFormat="1" applyFont="1" applyBorder="1" applyAlignment="1">
      <alignment horizontal="center" vertical="center" wrapText="1"/>
    </xf>
    <xf numFmtId="165" fontId="5" fillId="0" borderId="73" xfId="5" applyNumberFormat="1" applyFont="1" applyBorder="1" applyAlignment="1">
      <alignment horizontal="center" vertical="center" wrapText="1"/>
    </xf>
    <xf numFmtId="165" fontId="5" fillId="0" borderId="67" xfId="5" applyNumberFormat="1" applyFont="1" applyBorder="1" applyAlignment="1">
      <alignment horizontal="center" vertical="center"/>
    </xf>
    <xf numFmtId="165" fontId="5" fillId="0" borderId="73" xfId="5" applyNumberFormat="1" applyFont="1" applyBorder="1" applyAlignment="1">
      <alignment horizontal="center" vertical="center"/>
    </xf>
    <xf numFmtId="0" fontId="24" fillId="0" borderId="0" xfId="10" applyFont="1" applyAlignment="1" applyProtection="1">
      <alignment horizontal="center" wrapText="1"/>
      <protection locked="0"/>
    </xf>
    <xf numFmtId="0" fontId="24" fillId="0" borderId="0" xfId="10" applyFont="1" applyAlignment="1" applyProtection="1">
      <alignment horizontal="center"/>
      <protection locked="0"/>
    </xf>
  </cellXfs>
  <cellStyles count="13">
    <cellStyle name="Ezres" xfId="1" builtinId="3"/>
    <cellStyle name="Ezres 2" xfId="2"/>
    <cellStyle name="Ezres 3" xfId="3"/>
    <cellStyle name="Ezres 4" xfId="4"/>
    <cellStyle name="Hiperhivatkozás" xfId="11"/>
    <cellStyle name="Már látott hiperhivatkozás" xfId="12"/>
    <cellStyle name="Normál" xfId="0" builtinId="0"/>
    <cellStyle name="Normál 2" xfId="5"/>
    <cellStyle name="Normál 3" xfId="6"/>
    <cellStyle name="Normál_KVRENMUNKA" xfId="7"/>
    <cellStyle name="Normál_Létszám(15. tábla) 2" xfId="8"/>
    <cellStyle name="Normál_Létszámtábla. (2) 2" xfId="9"/>
    <cellStyle name="Normál_SEGEDLETEK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V_ZARSZ_ONKRM/Tartalom/&#214;NKORM&#193;NYZAT/EXCEL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tabSelected="1" view="pageLayout" zoomScaleNormal="100" zoomScaleSheetLayoutView="130" workbookViewId="0">
      <selection activeCell="G3" sqref="G3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customWidth="1"/>
    <col min="5" max="16384" width="9.125" style="63"/>
  </cols>
  <sheetData>
    <row r="1" spans="1:4" ht="15.95" customHeight="1" x14ac:dyDescent="0.25">
      <c r="A1" s="579" t="s">
        <v>4</v>
      </c>
      <c r="B1" s="579"/>
      <c r="C1" s="579"/>
      <c r="D1" s="579"/>
    </row>
    <row r="2" spans="1:4" ht="15.95" customHeight="1" thickBot="1" x14ac:dyDescent="0.3">
      <c r="A2" s="578" t="s">
        <v>5</v>
      </c>
      <c r="B2" s="578"/>
      <c r="C2" s="578"/>
      <c r="D2" s="64" t="s">
        <v>858</v>
      </c>
    </row>
    <row r="3" spans="1:4" ht="38.1" customHeight="1" thickBot="1" x14ac:dyDescent="0.3">
      <c r="A3" s="65" t="s">
        <v>6</v>
      </c>
      <c r="B3" s="179" t="s">
        <v>350</v>
      </c>
      <c r="C3" s="66" t="s">
        <v>7</v>
      </c>
      <c r="D3" s="67" t="s">
        <v>1098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9</v>
      </c>
      <c r="B5" s="300" t="s">
        <v>376</v>
      </c>
      <c r="C5" s="73" t="s">
        <v>10</v>
      </c>
      <c r="D5" s="53">
        <f>+D6+D7+D8+D9+D10+D11</f>
        <v>59741550</v>
      </c>
    </row>
    <row r="6" spans="1:4" s="74" customFormat="1" ht="12" customHeight="1" x14ac:dyDescent="0.2">
      <c r="A6" s="75" t="s">
        <v>11</v>
      </c>
      <c r="B6" s="301" t="s">
        <v>377</v>
      </c>
      <c r="C6" s="76" t="s">
        <v>12</v>
      </c>
      <c r="D6" s="77">
        <f>'1.2.sz.mell.'!D6+'1.3.sz.mell.'!D6+'1.4.sz.mell.'!D6</f>
        <v>21577589</v>
      </c>
    </row>
    <row r="7" spans="1:4" s="74" customFormat="1" ht="12" customHeight="1" x14ac:dyDescent="0.2">
      <c r="A7" s="78" t="s">
        <v>13</v>
      </c>
      <c r="B7" s="302" t="s">
        <v>378</v>
      </c>
      <c r="C7" s="79" t="s">
        <v>14</v>
      </c>
      <c r="D7" s="80">
        <f>'1.2.sz.mell.'!D7+'1.3.sz.mell.'!D7+'1.4.sz.mell.'!D7</f>
        <v>14444250</v>
      </c>
    </row>
    <row r="8" spans="1:4" s="74" customFormat="1" ht="12" customHeight="1" x14ac:dyDescent="0.2">
      <c r="A8" s="78" t="s">
        <v>15</v>
      </c>
      <c r="B8" s="302" t="s">
        <v>379</v>
      </c>
      <c r="C8" s="79" t="s">
        <v>514</v>
      </c>
      <c r="D8" s="80">
        <f>'1.2.sz.mell.'!D8+'1.3.sz.mell.'!D8+'1.4.sz.mell.'!D8</f>
        <v>21919711</v>
      </c>
    </row>
    <row r="9" spans="1:4" s="74" customFormat="1" ht="12" customHeight="1" x14ac:dyDescent="0.2">
      <c r="A9" s="78" t="s">
        <v>17</v>
      </c>
      <c r="B9" s="302" t="s">
        <v>380</v>
      </c>
      <c r="C9" s="79" t="s">
        <v>18</v>
      </c>
      <c r="D9" s="80">
        <f>'1.2.sz.mell.'!D9+'1.3.sz.mell.'!D9+'1.4.sz.mell.'!D9</f>
        <v>1800000</v>
      </c>
    </row>
    <row r="10" spans="1:4" s="74" customFormat="1" ht="12" customHeight="1" x14ac:dyDescent="0.2">
      <c r="A10" s="78" t="s">
        <v>19</v>
      </c>
      <c r="B10" s="302" t="s">
        <v>381</v>
      </c>
      <c r="C10" s="79" t="s">
        <v>515</v>
      </c>
      <c r="D10" s="80">
        <f>'1.2.sz.mell.'!D10+'1.3.sz.mell.'!D10+'1.4.sz.mell.'!D10</f>
        <v>0</v>
      </c>
    </row>
    <row r="11" spans="1:4" s="74" customFormat="1" ht="12" customHeight="1" thickBot="1" x14ac:dyDescent="0.25">
      <c r="A11" s="81" t="s">
        <v>21</v>
      </c>
      <c r="B11" s="303" t="s">
        <v>382</v>
      </c>
      <c r="C11" s="82" t="s">
        <v>516</v>
      </c>
      <c r="D11" s="80">
        <f>'1.2.sz.mell.'!D11+'1.3.sz.mell.'!D11+'1.4.sz.mell.'!D11</f>
        <v>0</v>
      </c>
    </row>
    <row r="12" spans="1:4" s="74" customFormat="1" ht="12" customHeight="1" thickBot="1" x14ac:dyDescent="0.25">
      <c r="A12" s="72" t="s">
        <v>22</v>
      </c>
      <c r="B12" s="300"/>
      <c r="C12" s="83" t="s">
        <v>23</v>
      </c>
      <c r="D12" s="53">
        <f>+D13+D14+D15+D16+D17</f>
        <v>52366564</v>
      </c>
    </row>
    <row r="13" spans="1:4" s="74" customFormat="1" ht="12" customHeight="1" x14ac:dyDescent="0.2">
      <c r="A13" s="75" t="s">
        <v>24</v>
      </c>
      <c r="B13" s="301" t="s">
        <v>383</v>
      </c>
      <c r="C13" s="76" t="s">
        <v>25</v>
      </c>
      <c r="D13" s="77">
        <f>'1.2.sz.mell.'!D13+'1.3.sz.mell.'!D13+'1.4.sz.mell.'!D13</f>
        <v>0</v>
      </c>
    </row>
    <row r="14" spans="1:4" s="74" customFormat="1" ht="12" customHeight="1" x14ac:dyDescent="0.2">
      <c r="A14" s="78" t="s">
        <v>26</v>
      </c>
      <c r="B14" s="302" t="s">
        <v>384</v>
      </c>
      <c r="C14" s="79" t="s">
        <v>27</v>
      </c>
      <c r="D14" s="80">
        <f>'1.2.sz.mell.'!D14+'1.3.sz.mell.'!D14+'1.4.sz.mell.'!D14</f>
        <v>0</v>
      </c>
    </row>
    <row r="15" spans="1:4" s="74" customFormat="1" ht="12" customHeight="1" x14ac:dyDescent="0.2">
      <c r="A15" s="78" t="s">
        <v>28</v>
      </c>
      <c r="B15" s="302" t="s">
        <v>385</v>
      </c>
      <c r="C15" s="79" t="s">
        <v>29</v>
      </c>
      <c r="D15" s="80">
        <f>'1.2.sz.mell.'!D15+'1.3.sz.mell.'!D15+'1.4.sz.mell.'!D15</f>
        <v>0</v>
      </c>
    </row>
    <row r="16" spans="1:4" s="74" customFormat="1" ht="12" customHeight="1" x14ac:dyDescent="0.2">
      <c r="A16" s="78" t="s">
        <v>30</v>
      </c>
      <c r="B16" s="302" t="s">
        <v>386</v>
      </c>
      <c r="C16" s="79" t="s">
        <v>31</v>
      </c>
      <c r="D16" s="80">
        <f>'1.2.sz.mell.'!D16+'1.3.sz.mell.'!D16+'1.4.sz.mell.'!D16</f>
        <v>0</v>
      </c>
    </row>
    <row r="17" spans="1:4" s="74" customFormat="1" ht="12" customHeight="1" x14ac:dyDescent="0.2">
      <c r="A17" s="78" t="s">
        <v>32</v>
      </c>
      <c r="B17" s="302" t="s">
        <v>387</v>
      </c>
      <c r="C17" s="79" t="s">
        <v>33</v>
      </c>
      <c r="D17" s="80">
        <f>'1.2.sz.mell.'!D17+'1.3.sz.mell.'!D17+'1.4.sz.mell.'!D17</f>
        <v>52366564</v>
      </c>
    </row>
    <row r="18" spans="1:4" s="74" customFormat="1" ht="12" customHeight="1" thickBot="1" x14ac:dyDescent="0.25">
      <c r="A18" s="81" t="s">
        <v>1060</v>
      </c>
      <c r="B18" s="302" t="s">
        <v>387</v>
      </c>
      <c r="C18" s="443" t="s">
        <v>1061</v>
      </c>
      <c r="D18" s="84"/>
    </row>
    <row r="19" spans="1:4" s="74" customFormat="1" ht="12" customHeight="1" thickBot="1" x14ac:dyDescent="0.25">
      <c r="A19" s="72" t="s">
        <v>34</v>
      </c>
      <c r="B19" s="300" t="s">
        <v>388</v>
      </c>
      <c r="C19" s="73" t="s">
        <v>35</v>
      </c>
      <c r="D19" s="53">
        <f>+D20+D21+D22+D23+D24</f>
        <v>39075000</v>
      </c>
    </row>
    <row r="20" spans="1:4" s="74" customFormat="1" ht="12" customHeight="1" x14ac:dyDescent="0.2">
      <c r="A20" s="75" t="s">
        <v>36</v>
      </c>
      <c r="B20" s="301" t="s">
        <v>389</v>
      </c>
      <c r="C20" s="76" t="s">
        <v>37</v>
      </c>
      <c r="D20" s="77">
        <f>'1.2.sz.mell.'!D20+'1.3.sz.mell.'!D20+'1.4.sz.mell.'!D20</f>
        <v>0</v>
      </c>
    </row>
    <row r="21" spans="1:4" s="74" customFormat="1" ht="12" customHeight="1" x14ac:dyDescent="0.2">
      <c r="A21" s="78" t="s">
        <v>38</v>
      </c>
      <c r="B21" s="302" t="s">
        <v>390</v>
      </c>
      <c r="C21" s="79" t="s">
        <v>39</v>
      </c>
      <c r="D21" s="80">
        <f>'1.2.sz.mell.'!D21+'1.3.sz.mell.'!D21+'1.4.sz.mell.'!D21</f>
        <v>0</v>
      </c>
    </row>
    <row r="22" spans="1:4" s="74" customFormat="1" ht="12" customHeight="1" x14ac:dyDescent="0.2">
      <c r="A22" s="78" t="s">
        <v>40</v>
      </c>
      <c r="B22" s="302" t="s">
        <v>391</v>
      </c>
      <c r="C22" s="79" t="s">
        <v>41</v>
      </c>
      <c r="D22" s="80">
        <f>'1.2.sz.mell.'!D22+'1.3.sz.mell.'!D22+'1.4.sz.mell.'!D22</f>
        <v>0</v>
      </c>
    </row>
    <row r="23" spans="1:4" s="74" customFormat="1" ht="12" customHeight="1" x14ac:dyDescent="0.2">
      <c r="A23" s="78" t="s">
        <v>42</v>
      </c>
      <c r="B23" s="302" t="s">
        <v>392</v>
      </c>
      <c r="C23" s="79" t="s">
        <v>43</v>
      </c>
      <c r="D23" s="80">
        <f>'1.2.sz.mell.'!D23+'1.3.sz.mell.'!D23+'1.4.sz.mell.'!D23</f>
        <v>0</v>
      </c>
    </row>
    <row r="24" spans="1:4" s="74" customFormat="1" ht="12" customHeight="1" x14ac:dyDescent="0.2">
      <c r="A24" s="78" t="s">
        <v>44</v>
      </c>
      <c r="B24" s="302" t="s">
        <v>393</v>
      </c>
      <c r="C24" s="79" t="s">
        <v>45</v>
      </c>
      <c r="D24" s="80">
        <f>'1.2.sz.mell.'!D24+'1.3.sz.mell.'!D24+'1.4.sz.mell.'!D24</f>
        <v>39075000</v>
      </c>
    </row>
    <row r="25" spans="1:4" s="446" customFormat="1" ht="12" customHeight="1" thickBot="1" x14ac:dyDescent="0.3">
      <c r="A25" s="78" t="s">
        <v>1062</v>
      </c>
      <c r="B25" s="302" t="s">
        <v>393</v>
      </c>
      <c r="C25" s="444" t="s">
        <v>1063</v>
      </c>
      <c r="D25" s="445"/>
    </row>
    <row r="26" spans="1:4" s="74" customFormat="1" ht="12" customHeight="1" thickBot="1" x14ac:dyDescent="0.25">
      <c r="A26" s="72" t="s">
        <v>46</v>
      </c>
      <c r="B26" s="300" t="s">
        <v>394</v>
      </c>
      <c r="C26" s="73" t="s">
        <v>47</v>
      </c>
      <c r="D26" s="60">
        <f>SUM(D27:D33)</f>
        <v>6500000</v>
      </c>
    </row>
    <row r="27" spans="1:4" s="74" customFormat="1" ht="12" customHeight="1" x14ac:dyDescent="0.2">
      <c r="A27" s="75" t="s">
        <v>459</v>
      </c>
      <c r="B27" s="301" t="s">
        <v>395</v>
      </c>
      <c r="C27" s="76" t="s">
        <v>520</v>
      </c>
      <c r="D27" s="85">
        <f>'1.2.sz.mell.'!D27+'1.3.sz.mell.'!D27+'1.4.sz.mell.'!D27</f>
        <v>2200000</v>
      </c>
    </row>
    <row r="28" spans="1:4" s="74" customFormat="1" ht="12" customHeight="1" x14ac:dyDescent="0.2">
      <c r="A28" s="75" t="s">
        <v>460</v>
      </c>
      <c r="B28" s="301" t="s">
        <v>562</v>
      </c>
      <c r="C28" s="76" t="s">
        <v>561</v>
      </c>
      <c r="D28" s="85">
        <f>'1.2.sz.mell.'!D28+'1.3.sz.mell.'!D28+'1.4.sz.mell.'!D28</f>
        <v>0</v>
      </c>
    </row>
    <row r="29" spans="1:4" s="74" customFormat="1" ht="12" customHeight="1" x14ac:dyDescent="0.2">
      <c r="A29" s="75" t="s">
        <v>461</v>
      </c>
      <c r="B29" s="302" t="s">
        <v>517</v>
      </c>
      <c r="C29" s="79" t="s">
        <v>521</v>
      </c>
      <c r="D29" s="85">
        <f>'1.2.sz.mell.'!D29+'1.3.sz.mell.'!D29+'1.4.sz.mell.'!D29</f>
        <v>2800000</v>
      </c>
    </row>
    <row r="30" spans="1:4" s="74" customFormat="1" ht="12" customHeight="1" x14ac:dyDescent="0.2">
      <c r="A30" s="75" t="s">
        <v>462</v>
      </c>
      <c r="B30" s="302" t="s">
        <v>518</v>
      </c>
      <c r="C30" s="79" t="s">
        <v>522</v>
      </c>
      <c r="D30" s="80">
        <f>'1.2.sz.mell.'!D30+'1.3.sz.mell.'!D30+'1.4.sz.mell.'!D30</f>
        <v>0</v>
      </c>
    </row>
    <row r="31" spans="1:4" s="74" customFormat="1" ht="12" customHeight="1" x14ac:dyDescent="0.2">
      <c r="A31" s="75" t="s">
        <v>463</v>
      </c>
      <c r="B31" s="302" t="s">
        <v>396</v>
      </c>
      <c r="C31" s="79" t="s">
        <v>523</v>
      </c>
      <c r="D31" s="80">
        <f>'1.2.sz.mell.'!D31+'1.3.sz.mell.'!D31+'1.4.sz.mell.'!D31</f>
        <v>1500000</v>
      </c>
    </row>
    <row r="32" spans="1:4" s="74" customFormat="1" ht="12" customHeight="1" x14ac:dyDescent="0.2">
      <c r="A32" s="75" t="s">
        <v>464</v>
      </c>
      <c r="B32" s="303" t="s">
        <v>397</v>
      </c>
      <c r="C32" s="82" t="s">
        <v>524</v>
      </c>
      <c r="D32" s="80">
        <f>'1.2.sz.mell.'!D32+'1.3.sz.mell.'!D32+'1.4.sz.mell.'!D32</f>
        <v>0</v>
      </c>
    </row>
    <row r="33" spans="1:4" s="74" customFormat="1" ht="12" customHeight="1" thickBot="1" x14ac:dyDescent="0.25">
      <c r="A33" s="75" t="s">
        <v>563</v>
      </c>
      <c r="B33" s="303" t="s">
        <v>398</v>
      </c>
      <c r="C33" s="82" t="s">
        <v>519</v>
      </c>
      <c r="D33" s="84">
        <f>'1.2.sz.mell.'!D33+'1.3.sz.mell.'!D33+'1.4.sz.mell.'!D33</f>
        <v>0</v>
      </c>
    </row>
    <row r="34" spans="1:4" s="74" customFormat="1" ht="12" customHeight="1" thickBot="1" x14ac:dyDescent="0.25">
      <c r="A34" s="72" t="s">
        <v>48</v>
      </c>
      <c r="B34" s="300" t="s">
        <v>399</v>
      </c>
      <c r="C34" s="73" t="s">
        <v>49</v>
      </c>
      <c r="D34" s="53">
        <f>SUM(D35:D45)</f>
        <v>13794763</v>
      </c>
    </row>
    <row r="35" spans="1:4" s="74" customFormat="1" ht="12" customHeight="1" x14ac:dyDescent="0.2">
      <c r="A35" s="75" t="s">
        <v>50</v>
      </c>
      <c r="B35" s="301" t="s">
        <v>400</v>
      </c>
      <c r="C35" s="76" t="s">
        <v>51</v>
      </c>
      <c r="D35" s="77">
        <f>'1.2.sz.mell.'!D35+'1.3.sz.mell.'!D35+'1.4.sz.mell.'!D35</f>
        <v>0</v>
      </c>
    </row>
    <row r="36" spans="1:4" s="74" customFormat="1" ht="12" customHeight="1" x14ac:dyDescent="0.2">
      <c r="A36" s="78" t="s">
        <v>52</v>
      </c>
      <c r="B36" s="302" t="s">
        <v>401</v>
      </c>
      <c r="C36" s="79" t="s">
        <v>53</v>
      </c>
      <c r="D36" s="80">
        <f>'1.2.sz.mell.'!D36+'1.3.sz.mell.'!D36+'1.4.sz.mell.'!D36</f>
        <v>6349584</v>
      </c>
    </row>
    <row r="37" spans="1:4" s="74" customFormat="1" ht="12" customHeight="1" x14ac:dyDescent="0.2">
      <c r="A37" s="78" t="s">
        <v>54</v>
      </c>
      <c r="B37" s="302" t="s">
        <v>402</v>
      </c>
      <c r="C37" s="79" t="s">
        <v>55</v>
      </c>
      <c r="D37" s="80">
        <f>'1.2.sz.mell.'!D37+'1.3.sz.mell.'!D37+'1.4.sz.mell.'!D37</f>
        <v>0</v>
      </c>
    </row>
    <row r="38" spans="1:4" s="74" customFormat="1" ht="12" customHeight="1" x14ac:dyDescent="0.2">
      <c r="A38" s="78" t="s">
        <v>56</v>
      </c>
      <c r="B38" s="302" t="s">
        <v>403</v>
      </c>
      <c r="C38" s="79" t="s">
        <v>57</v>
      </c>
      <c r="D38" s="80">
        <f>'1.2.sz.mell.'!D38+'1.3.sz.mell.'!D38+'1.4.sz.mell.'!D38</f>
        <v>728535</v>
      </c>
    </row>
    <row r="39" spans="1:4" s="74" customFormat="1" ht="12" customHeight="1" x14ac:dyDescent="0.2">
      <c r="A39" s="78" t="s">
        <v>58</v>
      </c>
      <c r="B39" s="302" t="s">
        <v>404</v>
      </c>
      <c r="C39" s="79" t="s">
        <v>59</v>
      </c>
      <c r="D39" s="80">
        <f>'1.2.sz.mell.'!D39+'1.3.sz.mell.'!D39+'1.4.sz.mell.'!D39</f>
        <v>3877410</v>
      </c>
    </row>
    <row r="40" spans="1:4" s="74" customFormat="1" ht="12" customHeight="1" x14ac:dyDescent="0.2">
      <c r="A40" s="78" t="s">
        <v>60</v>
      </c>
      <c r="B40" s="302" t="s">
        <v>405</v>
      </c>
      <c r="C40" s="79" t="s">
        <v>61</v>
      </c>
      <c r="D40" s="80">
        <f>'1.2.sz.mell.'!D40+'1.3.sz.mell.'!D40+'1.4.sz.mell.'!D40</f>
        <v>2819234</v>
      </c>
    </row>
    <row r="41" spans="1:4" s="74" customFormat="1" ht="12" customHeight="1" x14ac:dyDescent="0.2">
      <c r="A41" s="78" t="s">
        <v>62</v>
      </c>
      <c r="B41" s="302" t="s">
        <v>406</v>
      </c>
      <c r="C41" s="79" t="s">
        <v>63</v>
      </c>
      <c r="D41" s="80">
        <f>'1.2.sz.mell.'!D41+'1.3.sz.mell.'!D41+'1.4.sz.mell.'!D41</f>
        <v>0</v>
      </c>
    </row>
    <row r="42" spans="1:4" s="74" customFormat="1" ht="12" customHeight="1" x14ac:dyDescent="0.2">
      <c r="A42" s="78" t="s">
        <v>64</v>
      </c>
      <c r="B42" s="302" t="s">
        <v>407</v>
      </c>
      <c r="C42" s="79" t="s">
        <v>65</v>
      </c>
      <c r="D42" s="80">
        <f>'1.2.sz.mell.'!D42+'1.3.sz.mell.'!D42+'1.4.sz.mell.'!D42</f>
        <v>20000</v>
      </c>
    </row>
    <row r="43" spans="1:4" s="74" customFormat="1" ht="12" customHeight="1" x14ac:dyDescent="0.2">
      <c r="A43" s="78" t="s">
        <v>66</v>
      </c>
      <c r="B43" s="302" t="s">
        <v>408</v>
      </c>
      <c r="C43" s="79" t="s">
        <v>67</v>
      </c>
      <c r="D43" s="80">
        <f>'1.2.sz.mell.'!D43+'1.3.sz.mell.'!D43+'1.4.sz.mell.'!D43</f>
        <v>0</v>
      </c>
    </row>
    <row r="44" spans="1:4" s="74" customFormat="1" ht="12" customHeight="1" x14ac:dyDescent="0.2">
      <c r="A44" s="81" t="s">
        <v>68</v>
      </c>
      <c r="B44" s="302" t="s">
        <v>409</v>
      </c>
      <c r="C44" s="447" t="s">
        <v>1064</v>
      </c>
      <c r="D44" s="87"/>
    </row>
    <row r="45" spans="1:4" s="74" customFormat="1" ht="12" customHeight="1" thickBot="1" x14ac:dyDescent="0.25">
      <c r="A45" s="81" t="s">
        <v>1065</v>
      </c>
      <c r="B45" s="302" t="s">
        <v>1066</v>
      </c>
      <c r="C45" s="82" t="s">
        <v>69</v>
      </c>
      <c r="D45" s="80">
        <f>'1.2.sz.mell.'!D45+'1.3.sz.mell.'!D45+'1.4.sz.mell.'!D45</f>
        <v>0</v>
      </c>
    </row>
    <row r="46" spans="1:4" s="74" customFormat="1" ht="12" customHeight="1" thickBot="1" x14ac:dyDescent="0.25">
      <c r="A46" s="72" t="s">
        <v>70</v>
      </c>
      <c r="B46" s="300" t="s">
        <v>410</v>
      </c>
      <c r="C46" s="73" t="s">
        <v>71</v>
      </c>
      <c r="D46" s="53">
        <f>SUM(D47:D51)</f>
        <v>0</v>
      </c>
    </row>
    <row r="47" spans="1:4" s="74" customFormat="1" ht="12" customHeight="1" x14ac:dyDescent="0.2">
      <c r="A47" s="75" t="s">
        <v>72</v>
      </c>
      <c r="B47" s="301" t="s">
        <v>411</v>
      </c>
      <c r="C47" s="76" t="s">
        <v>73</v>
      </c>
      <c r="D47" s="88">
        <f>'1.2.sz.mell.'!D47+'1.3.sz.mell.'!D47+'1.4.sz.mell.'!D47</f>
        <v>0</v>
      </c>
    </row>
    <row r="48" spans="1:4" s="74" customFormat="1" ht="12" customHeight="1" x14ac:dyDescent="0.2">
      <c r="A48" s="78" t="s">
        <v>74</v>
      </c>
      <c r="B48" s="302" t="s">
        <v>412</v>
      </c>
      <c r="C48" s="79" t="s">
        <v>75</v>
      </c>
      <c r="D48" s="86">
        <f>'1.2.sz.mell.'!D48+'1.3.sz.mell.'!D48+'1.4.sz.mell.'!D48</f>
        <v>0</v>
      </c>
    </row>
    <row r="49" spans="1:4" s="74" customFormat="1" ht="12" customHeight="1" x14ac:dyDescent="0.2">
      <c r="A49" s="78" t="s">
        <v>76</v>
      </c>
      <c r="B49" s="302" t="s">
        <v>413</v>
      </c>
      <c r="C49" s="79" t="s">
        <v>77</v>
      </c>
      <c r="D49" s="86">
        <f>'1.2.sz.mell.'!D49+'1.3.sz.mell.'!D49+'1.4.sz.mell.'!D49</f>
        <v>0</v>
      </c>
    </row>
    <row r="50" spans="1:4" s="74" customFormat="1" ht="12" customHeight="1" x14ac:dyDescent="0.2">
      <c r="A50" s="78" t="s">
        <v>78</v>
      </c>
      <c r="B50" s="302" t="s">
        <v>414</v>
      </c>
      <c r="C50" s="79" t="s">
        <v>79</v>
      </c>
      <c r="D50" s="86">
        <f>'1.2.sz.mell.'!D50+'1.3.sz.mell.'!D50+'1.4.sz.mell.'!D50</f>
        <v>0</v>
      </c>
    </row>
    <row r="51" spans="1:4" s="74" customFormat="1" ht="12" customHeight="1" thickBot="1" x14ac:dyDescent="0.25">
      <c r="A51" s="81" t="s">
        <v>80</v>
      </c>
      <c r="B51" s="302" t="s">
        <v>415</v>
      </c>
      <c r="C51" s="82" t="s">
        <v>81</v>
      </c>
      <c r="D51" s="87">
        <f>'1.2.sz.mell.'!D51+'1.3.sz.mell.'!D51+'1.4.sz.mell.'!D51</f>
        <v>0</v>
      </c>
    </row>
    <row r="52" spans="1:4" s="74" customFormat="1" ht="12" customHeight="1" thickBot="1" x14ac:dyDescent="0.25">
      <c r="A52" s="72" t="s">
        <v>82</v>
      </c>
      <c r="B52" s="300" t="s">
        <v>416</v>
      </c>
      <c r="C52" s="73" t="s">
        <v>83</v>
      </c>
      <c r="D52" s="53">
        <f>SUM(D53:D57)</f>
        <v>0</v>
      </c>
    </row>
    <row r="53" spans="1:4" s="74" customFormat="1" ht="12" customHeight="1" x14ac:dyDescent="0.2">
      <c r="A53" s="75" t="s">
        <v>529</v>
      </c>
      <c r="B53" s="301" t="s">
        <v>417</v>
      </c>
      <c r="C53" s="76" t="s">
        <v>526</v>
      </c>
      <c r="D53" s="77">
        <f>'1.2.sz.mell.'!D53+'1.3.sz.mell.'!D53+'1.4.sz.mell.'!D53</f>
        <v>0</v>
      </c>
    </row>
    <row r="54" spans="1:4" s="74" customFormat="1" ht="12" customHeight="1" x14ac:dyDescent="0.2">
      <c r="A54" s="75" t="s">
        <v>530</v>
      </c>
      <c r="B54" s="302" t="s">
        <v>418</v>
      </c>
      <c r="C54" s="79" t="s">
        <v>527</v>
      </c>
      <c r="D54" s="77"/>
    </row>
    <row r="55" spans="1:4" s="74" customFormat="1" ht="13.5" customHeight="1" x14ac:dyDescent="0.2">
      <c r="A55" s="75" t="s">
        <v>531</v>
      </c>
      <c r="B55" s="302" t="s">
        <v>419</v>
      </c>
      <c r="C55" s="79" t="s">
        <v>555</v>
      </c>
      <c r="D55" s="77"/>
    </row>
    <row r="56" spans="1:4" s="74" customFormat="1" ht="12" customHeight="1" x14ac:dyDescent="0.2">
      <c r="A56" s="81" t="s">
        <v>532</v>
      </c>
      <c r="B56" s="303" t="s">
        <v>528</v>
      </c>
      <c r="C56" s="82" t="s">
        <v>534</v>
      </c>
      <c r="D56" s="84">
        <f>'1.2.sz.mell.'!D56+'1.3.sz.mell.'!D56+'1.4.sz.mell.'!D56</f>
        <v>0</v>
      </c>
    </row>
    <row r="57" spans="1:4" s="74" customFormat="1" ht="12" customHeight="1" x14ac:dyDescent="0.2">
      <c r="A57" s="81" t="s">
        <v>533</v>
      </c>
      <c r="B57" s="303" t="s">
        <v>525</v>
      </c>
      <c r="C57" s="82" t="s">
        <v>535</v>
      </c>
      <c r="D57" s="84">
        <f>'1.2.sz.mell.'!D57+'1.3.sz.mell.'!D57+'1.4.sz.mell.'!D57</f>
        <v>0</v>
      </c>
    </row>
    <row r="58" spans="1:4" s="74" customFormat="1" ht="12" customHeight="1" thickBot="1" x14ac:dyDescent="0.25">
      <c r="A58" s="81" t="s">
        <v>1067</v>
      </c>
      <c r="B58" s="303" t="s">
        <v>525</v>
      </c>
      <c r="C58" s="443" t="s">
        <v>1068</v>
      </c>
      <c r="D58" s="84"/>
    </row>
    <row r="59" spans="1:4" s="74" customFormat="1" ht="12" customHeight="1" thickBot="1" x14ac:dyDescent="0.25">
      <c r="A59" s="72" t="s">
        <v>88</v>
      </c>
      <c r="B59" s="300" t="s">
        <v>420</v>
      </c>
      <c r="C59" s="83" t="s">
        <v>89</v>
      </c>
      <c r="D59" s="53">
        <f>SUM(D60:D64)</f>
        <v>0</v>
      </c>
    </row>
    <row r="60" spans="1:4" s="74" customFormat="1" ht="12" customHeight="1" x14ac:dyDescent="0.2">
      <c r="A60" s="75" t="s">
        <v>541</v>
      </c>
      <c r="B60" s="301" t="s">
        <v>421</v>
      </c>
      <c r="C60" s="76" t="s">
        <v>536</v>
      </c>
      <c r="D60" s="86">
        <f>'1.2.sz.mell.'!D60+'1.3.sz.mell.'!D60+'1.4.sz.mell.'!D60</f>
        <v>0</v>
      </c>
    </row>
    <row r="61" spans="1:4" s="74" customFormat="1" ht="12" customHeight="1" x14ac:dyDescent="0.2">
      <c r="A61" s="75" t="s">
        <v>542</v>
      </c>
      <c r="B61" s="301" t="s">
        <v>422</v>
      </c>
      <c r="C61" s="79" t="s">
        <v>537</v>
      </c>
      <c r="D61" s="86"/>
    </row>
    <row r="62" spans="1:4" s="74" customFormat="1" ht="11.25" customHeight="1" x14ac:dyDescent="0.2">
      <c r="A62" s="75" t="s">
        <v>543</v>
      </c>
      <c r="B62" s="301" t="s">
        <v>423</v>
      </c>
      <c r="C62" s="79" t="s">
        <v>556</v>
      </c>
      <c r="D62" s="86"/>
    </row>
    <row r="63" spans="1:4" s="74" customFormat="1" ht="12" customHeight="1" x14ac:dyDescent="0.2">
      <c r="A63" s="75" t="s">
        <v>544</v>
      </c>
      <c r="B63" s="307" t="s">
        <v>539</v>
      </c>
      <c r="C63" s="82" t="s">
        <v>538</v>
      </c>
      <c r="D63" s="86">
        <f>'1.2.sz.mell.'!D63+'1.3.sz.mell.'!D63+'1.4.sz.mell.'!D63</f>
        <v>0</v>
      </c>
    </row>
    <row r="64" spans="1:4" s="74" customFormat="1" ht="12" customHeight="1" x14ac:dyDescent="0.2">
      <c r="A64" s="75" t="s">
        <v>545</v>
      </c>
      <c r="B64" s="303" t="s">
        <v>546</v>
      </c>
      <c r="C64" s="82" t="s">
        <v>540</v>
      </c>
      <c r="D64" s="86">
        <f>'1.2.sz.mell.'!D64+'1.3.sz.mell.'!D64+'1.4.sz.mell.'!D64</f>
        <v>0</v>
      </c>
    </row>
    <row r="65" spans="1:4" s="74" customFormat="1" ht="12" customHeight="1" thickBot="1" x14ac:dyDescent="0.25">
      <c r="A65" s="75" t="s">
        <v>1069</v>
      </c>
      <c r="B65" s="303" t="s">
        <v>546</v>
      </c>
      <c r="C65" s="443" t="s">
        <v>1070</v>
      </c>
      <c r="D65" s="86"/>
    </row>
    <row r="66" spans="1:4" s="74" customFormat="1" ht="12" customHeight="1" thickBot="1" x14ac:dyDescent="0.25">
      <c r="A66" s="72" t="s">
        <v>90</v>
      </c>
      <c r="B66" s="300"/>
      <c r="C66" s="73" t="s">
        <v>91</v>
      </c>
      <c r="D66" s="60">
        <f>+D5+D12+D19+D26+D34+D46+D52+D59</f>
        <v>171477877</v>
      </c>
    </row>
    <row r="67" spans="1:4" s="74" customFormat="1" ht="12" customHeight="1" thickBot="1" x14ac:dyDescent="0.25">
      <c r="A67" s="89" t="s">
        <v>92</v>
      </c>
      <c r="B67" s="300" t="s">
        <v>425</v>
      </c>
      <c r="C67" s="83" t="s">
        <v>93</v>
      </c>
      <c r="D67" s="53">
        <f>SUM(D68:D70)</f>
        <v>0</v>
      </c>
    </row>
    <row r="68" spans="1:4" s="74" customFormat="1" ht="12" customHeight="1" x14ac:dyDescent="0.2">
      <c r="A68" s="75" t="s">
        <v>94</v>
      </c>
      <c r="B68" s="301" t="s">
        <v>426</v>
      </c>
      <c r="C68" s="76" t="s">
        <v>95</v>
      </c>
      <c r="D68" s="86">
        <f>'1.2.sz.mell.'!D68+'1.3.sz.mell.'!D68+'1.4.sz.mell.'!D68</f>
        <v>0</v>
      </c>
    </row>
    <row r="69" spans="1:4" s="74" customFormat="1" ht="12" customHeight="1" x14ac:dyDescent="0.2">
      <c r="A69" s="78" t="s">
        <v>96</v>
      </c>
      <c r="B69" s="301" t="s">
        <v>427</v>
      </c>
      <c r="C69" s="79" t="s">
        <v>97</v>
      </c>
      <c r="D69" s="86">
        <f>'1.2.sz.mell.'!D69+'1.3.sz.mell.'!D69+'1.4.sz.mell.'!D69</f>
        <v>0</v>
      </c>
    </row>
    <row r="70" spans="1:4" s="74" customFormat="1" ht="12" customHeight="1" thickBot="1" x14ac:dyDescent="0.25">
      <c r="A70" s="81" t="s">
        <v>98</v>
      </c>
      <c r="B70" s="301" t="s">
        <v>428</v>
      </c>
      <c r="C70" s="90" t="s">
        <v>99</v>
      </c>
      <c r="D70" s="86">
        <f>'1.2.sz.mell.'!D70+'1.3.sz.mell.'!D70+'1.4.sz.mell.'!D70</f>
        <v>0</v>
      </c>
    </row>
    <row r="71" spans="1:4" s="74" customFormat="1" ht="12" customHeight="1" thickBot="1" x14ac:dyDescent="0.25">
      <c r="A71" s="89" t="s">
        <v>100</v>
      </c>
      <c r="B71" s="300" t="s">
        <v>429</v>
      </c>
      <c r="C71" s="83" t="s">
        <v>101</v>
      </c>
      <c r="D71" s="53">
        <f>SUM(D72:D75)</f>
        <v>0</v>
      </c>
    </row>
    <row r="72" spans="1:4" s="74" customFormat="1" ht="12" customHeight="1" x14ac:dyDescent="0.2">
      <c r="A72" s="75" t="s">
        <v>102</v>
      </c>
      <c r="B72" s="301" t="s">
        <v>430</v>
      </c>
      <c r="C72" s="76" t="s">
        <v>103</v>
      </c>
      <c r="D72" s="86">
        <f>'1.2.sz.mell.'!D72+'1.3.sz.mell.'!D72+'1.4.sz.mell.'!D72</f>
        <v>0</v>
      </c>
    </row>
    <row r="73" spans="1:4" s="74" customFormat="1" ht="12" customHeight="1" x14ac:dyDescent="0.2">
      <c r="A73" s="78" t="s">
        <v>104</v>
      </c>
      <c r="B73" s="301" t="s">
        <v>431</v>
      </c>
      <c r="C73" s="79" t="s">
        <v>105</v>
      </c>
      <c r="D73" s="86">
        <f>'1.2.sz.mell.'!D73+'1.3.sz.mell.'!D73+'1.4.sz.mell.'!D73</f>
        <v>0</v>
      </c>
    </row>
    <row r="74" spans="1:4" s="74" customFormat="1" ht="12" customHeight="1" x14ac:dyDescent="0.2">
      <c r="A74" s="78" t="s">
        <v>106</v>
      </c>
      <c r="B74" s="301" t="s">
        <v>432</v>
      </c>
      <c r="C74" s="79" t="s">
        <v>107</v>
      </c>
      <c r="D74" s="86">
        <f>'1.2.sz.mell.'!D74+'1.3.sz.mell.'!D74+'1.4.sz.mell.'!D74</f>
        <v>0</v>
      </c>
    </row>
    <row r="75" spans="1:4" s="74" customFormat="1" ht="12" customHeight="1" thickBot="1" x14ac:dyDescent="0.25">
      <c r="A75" s="81" t="s">
        <v>108</v>
      </c>
      <c r="B75" s="301" t="s">
        <v>433</v>
      </c>
      <c r="C75" s="82" t="s">
        <v>109</v>
      </c>
      <c r="D75" s="86">
        <f>'1.2.sz.mell.'!D75+'1.3.sz.mell.'!D75+'1.4.sz.mell.'!D75</f>
        <v>0</v>
      </c>
    </row>
    <row r="76" spans="1:4" s="74" customFormat="1" ht="12" customHeight="1" thickBot="1" x14ac:dyDescent="0.25">
      <c r="A76" s="89" t="s">
        <v>110</v>
      </c>
      <c r="B76" s="300" t="s">
        <v>434</v>
      </c>
      <c r="C76" s="83" t="s">
        <v>111</v>
      </c>
      <c r="D76" s="53">
        <f>SUM(D77:D78)</f>
        <v>24453689</v>
      </c>
    </row>
    <row r="77" spans="1:4" s="74" customFormat="1" ht="12" customHeight="1" x14ac:dyDescent="0.2">
      <c r="A77" s="75" t="s">
        <v>112</v>
      </c>
      <c r="B77" s="301" t="s">
        <v>435</v>
      </c>
      <c r="C77" s="76" t="s">
        <v>113</v>
      </c>
      <c r="D77" s="86">
        <f>'1.2.sz.mell.'!D77+'1.3.sz.mell.'!D77+'1.4.sz.mell.'!D77</f>
        <v>24453689</v>
      </c>
    </row>
    <row r="78" spans="1:4" s="74" customFormat="1" ht="12" customHeight="1" thickBot="1" x14ac:dyDescent="0.25">
      <c r="A78" s="81" t="s">
        <v>114</v>
      </c>
      <c r="B78" s="301" t="s">
        <v>436</v>
      </c>
      <c r="C78" s="82" t="s">
        <v>115</v>
      </c>
      <c r="D78" s="86">
        <f>'1.2.sz.mell.'!D78+'1.3.sz.mell.'!D78+'1.4.sz.mell.'!D78</f>
        <v>0</v>
      </c>
    </row>
    <row r="79" spans="1:4" s="74" customFormat="1" ht="12" customHeight="1" thickBot="1" x14ac:dyDescent="0.25">
      <c r="A79" s="89" t="s">
        <v>116</v>
      </c>
      <c r="B79" s="300"/>
      <c r="C79" s="83" t="s">
        <v>1082</v>
      </c>
      <c r="D79" s="53">
        <f>SUM(D80:D83)</f>
        <v>0</v>
      </c>
    </row>
    <row r="80" spans="1:4" s="74" customFormat="1" ht="12" customHeight="1" x14ac:dyDescent="0.2">
      <c r="A80" s="75" t="s">
        <v>548</v>
      </c>
      <c r="B80" s="301" t="s">
        <v>437</v>
      </c>
      <c r="C80" s="76" t="s">
        <v>118</v>
      </c>
      <c r="D80" s="86">
        <f>'1.2.sz.mell.'!D80+'1.3.sz.mell.'!D80+'1.4.sz.mell.'!D80</f>
        <v>0</v>
      </c>
    </row>
    <row r="81" spans="1:4" s="74" customFormat="1" ht="12" customHeight="1" x14ac:dyDescent="0.2">
      <c r="A81" s="78" t="s">
        <v>549</v>
      </c>
      <c r="B81" s="302" t="s">
        <v>438</v>
      </c>
      <c r="C81" s="79" t="s">
        <v>119</v>
      </c>
      <c r="D81" s="86">
        <f>'1.2.sz.mell.'!D81+'1.3.sz.mell.'!D82+'1.4.sz.mell.'!D81</f>
        <v>0</v>
      </c>
    </row>
    <row r="82" spans="1:4" s="74" customFormat="1" ht="12" customHeight="1" x14ac:dyDescent="0.2">
      <c r="A82" s="81" t="s">
        <v>550</v>
      </c>
      <c r="B82" s="303" t="s">
        <v>547</v>
      </c>
      <c r="C82" s="82" t="s">
        <v>828</v>
      </c>
      <c r="D82" s="86"/>
    </row>
    <row r="83" spans="1:4" s="74" customFormat="1" ht="12" customHeight="1" thickBot="1" x14ac:dyDescent="0.25">
      <c r="A83" s="81" t="s">
        <v>1080</v>
      </c>
      <c r="B83" s="303" t="s">
        <v>1081</v>
      </c>
      <c r="C83" s="82" t="s">
        <v>1079</v>
      </c>
      <c r="D83" s="86"/>
    </row>
    <row r="84" spans="1:4" s="74" customFormat="1" ht="12" customHeight="1" thickBot="1" x14ac:dyDescent="0.25">
      <c r="A84" s="89" t="s">
        <v>120</v>
      </c>
      <c r="B84" s="300" t="s">
        <v>439</v>
      </c>
      <c r="C84" s="83" t="s">
        <v>121</v>
      </c>
      <c r="D84" s="53">
        <f>SUM(D85:D88)</f>
        <v>0</v>
      </c>
    </row>
    <row r="85" spans="1:4" s="74" customFormat="1" ht="12" customHeight="1" x14ac:dyDescent="0.2">
      <c r="A85" s="91" t="s">
        <v>551</v>
      </c>
      <c r="B85" s="301" t="s">
        <v>440</v>
      </c>
      <c r="C85" s="76" t="s">
        <v>829</v>
      </c>
      <c r="D85" s="86">
        <f>'1.2.sz.mell.'!D85+'1.3.sz.mell.'!D85+'1.4.sz.mell.'!D85</f>
        <v>0</v>
      </c>
    </row>
    <row r="86" spans="1:4" s="74" customFormat="1" ht="12" customHeight="1" x14ac:dyDescent="0.2">
      <c r="A86" s="92" t="s">
        <v>552</v>
      </c>
      <c r="B86" s="301" t="s">
        <v>441</v>
      </c>
      <c r="C86" s="79" t="s">
        <v>830</v>
      </c>
      <c r="D86" s="86">
        <f>'1.2.sz.mell.'!D86+'1.3.sz.mell.'!D86+'1.4.sz.mell.'!D86</f>
        <v>0</v>
      </c>
    </row>
    <row r="87" spans="1:4" s="74" customFormat="1" ht="12" customHeight="1" x14ac:dyDescent="0.2">
      <c r="A87" s="92" t="s">
        <v>553</v>
      </c>
      <c r="B87" s="301" t="s">
        <v>442</v>
      </c>
      <c r="C87" s="79" t="s">
        <v>831</v>
      </c>
      <c r="D87" s="86">
        <f>'1.2.sz.mell.'!D87+'1.3.sz.mell.'!D87+'1.4.sz.mell.'!D87</f>
        <v>0</v>
      </c>
    </row>
    <row r="88" spans="1:4" s="74" customFormat="1" ht="12" customHeight="1" thickBot="1" x14ac:dyDescent="0.25">
      <c r="A88" s="93" t="s">
        <v>554</v>
      </c>
      <c r="B88" s="301" t="s">
        <v>443</v>
      </c>
      <c r="C88" s="82" t="s">
        <v>832</v>
      </c>
      <c r="D88" s="86">
        <f>'1.2.sz.mell.'!D88+'1.3.sz.mell.'!D88+'1.4.sz.mell.'!D88</f>
        <v>0</v>
      </c>
    </row>
    <row r="89" spans="1:4" s="74" customFormat="1" ht="13.5" customHeight="1" thickBot="1" x14ac:dyDescent="0.25">
      <c r="A89" s="89" t="s">
        <v>124</v>
      </c>
      <c r="B89" s="300" t="s">
        <v>444</v>
      </c>
      <c r="C89" s="83" t="s">
        <v>125</v>
      </c>
      <c r="D89" s="94"/>
    </row>
    <row r="90" spans="1:4" s="74" customFormat="1" ht="13.5" customHeight="1" thickBot="1" x14ac:dyDescent="0.25">
      <c r="A90" s="423" t="s">
        <v>189</v>
      </c>
      <c r="B90" s="300"/>
      <c r="C90" s="83" t="s">
        <v>854</v>
      </c>
      <c r="D90" s="94"/>
    </row>
    <row r="91" spans="1:4" s="74" customFormat="1" ht="15.75" customHeight="1" thickBot="1" x14ac:dyDescent="0.25">
      <c r="A91" s="423" t="s">
        <v>192</v>
      </c>
      <c r="B91" s="300" t="s">
        <v>424</v>
      </c>
      <c r="C91" s="95" t="s">
        <v>127</v>
      </c>
      <c r="D91" s="60">
        <f>+D67+D71+D76+D79+D84+D89</f>
        <v>24453689</v>
      </c>
    </row>
    <row r="92" spans="1:4" s="74" customFormat="1" ht="16.5" customHeight="1" thickBot="1" x14ac:dyDescent="0.25">
      <c r="A92" s="423" t="s">
        <v>195</v>
      </c>
      <c r="B92" s="304"/>
      <c r="C92" s="96" t="s">
        <v>129</v>
      </c>
      <c r="D92" s="60">
        <f>+D66+D91</f>
        <v>195931566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9" t="s">
        <v>130</v>
      </c>
      <c r="B94" s="579"/>
      <c r="C94" s="579"/>
      <c r="D94" s="579"/>
    </row>
    <row r="95" spans="1:4" ht="16.5" customHeight="1" thickBot="1" x14ac:dyDescent="0.3">
      <c r="A95" s="580" t="s">
        <v>131</v>
      </c>
      <c r="B95" s="580"/>
      <c r="C95" s="580"/>
      <c r="D95" s="64" t="s">
        <v>858</v>
      </c>
    </row>
    <row r="96" spans="1:4" ht="38.1" customHeight="1" thickBot="1" x14ac:dyDescent="0.3">
      <c r="A96" s="65" t="s">
        <v>6</v>
      </c>
      <c r="B96" s="179" t="s">
        <v>350</v>
      </c>
      <c r="C96" s="66" t="s">
        <v>132</v>
      </c>
      <c r="D96" s="67" t="s">
        <v>1098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9</v>
      </c>
      <c r="B98" s="305"/>
      <c r="C98" s="101" t="s">
        <v>133</v>
      </c>
      <c r="D98" s="102">
        <f>SUM(D99:D103)</f>
        <v>133193586</v>
      </c>
    </row>
    <row r="99" spans="1:4" ht="12" customHeight="1" x14ac:dyDescent="0.25">
      <c r="A99" s="103" t="s">
        <v>11</v>
      </c>
      <c r="B99" s="306" t="s">
        <v>351</v>
      </c>
      <c r="C99" s="104" t="s">
        <v>134</v>
      </c>
      <c r="D99" s="105">
        <f>'1.2.sz.mell.'!D99+'1.3.sz.mell.'!D99+'1.4.sz.mell.'!D99</f>
        <v>51870803</v>
      </c>
    </row>
    <row r="100" spans="1:4" ht="12" customHeight="1" x14ac:dyDescent="0.25">
      <c r="A100" s="78" t="s">
        <v>13</v>
      </c>
      <c r="B100" s="302" t="s">
        <v>352</v>
      </c>
      <c r="C100" s="16" t="s">
        <v>135</v>
      </c>
      <c r="D100" s="80">
        <f>'1.2.sz.mell.'!D100+'1.3.sz.mell.'!D100+'1.4.sz.mell.'!D100</f>
        <v>8837262</v>
      </c>
    </row>
    <row r="101" spans="1:4" ht="12" customHeight="1" x14ac:dyDescent="0.25">
      <c r="A101" s="78" t="s">
        <v>15</v>
      </c>
      <c r="B101" s="302" t="s">
        <v>353</v>
      </c>
      <c r="C101" s="16" t="s">
        <v>136</v>
      </c>
      <c r="D101" s="84">
        <f>'1.2.sz.mell.'!D101+'1.3.sz.mell.'!D101+'1.4.sz.mell.'!D101</f>
        <v>55408042</v>
      </c>
    </row>
    <row r="102" spans="1:4" ht="12" customHeight="1" x14ac:dyDescent="0.25">
      <c r="A102" s="78" t="s">
        <v>17</v>
      </c>
      <c r="B102" s="302" t="s">
        <v>354</v>
      </c>
      <c r="C102" s="106" t="s">
        <v>137</v>
      </c>
      <c r="D102" s="84">
        <f>'1.2.sz.mell.'!D102+'1.3.sz.mell.'!D102+'1.4.sz.mell.'!D102</f>
        <v>5355000</v>
      </c>
    </row>
    <row r="103" spans="1:4" ht="12" customHeight="1" thickBot="1" x14ac:dyDescent="0.3">
      <c r="A103" s="78" t="s">
        <v>138</v>
      </c>
      <c r="B103" s="309" t="s">
        <v>1117</v>
      </c>
      <c r="C103" s="107" t="s">
        <v>1118</v>
      </c>
      <c r="D103" s="84">
        <f>'1.2.sz.mell.'!D103+'1.3.sz.mell.'!D103+'1.4.sz.mell.'!D103</f>
        <v>11722479</v>
      </c>
    </row>
    <row r="104" spans="1:4" ht="12" customHeight="1" thickBot="1" x14ac:dyDescent="0.3">
      <c r="A104" s="72" t="s">
        <v>22</v>
      </c>
      <c r="B104" s="300" t="s">
        <v>981</v>
      </c>
      <c r="C104" s="21" t="s">
        <v>833</v>
      </c>
      <c r="D104" s="53">
        <f>+D105+D107+D106</f>
        <v>21900980</v>
      </c>
    </row>
    <row r="105" spans="1:4" ht="12" customHeight="1" x14ac:dyDescent="0.25">
      <c r="A105" s="75" t="s">
        <v>454</v>
      </c>
      <c r="B105" s="301" t="s">
        <v>981</v>
      </c>
      <c r="C105" s="19" t="s">
        <v>145</v>
      </c>
      <c r="D105" s="77">
        <f>'1.2.sz.mell.'!D105+'1.3.sz.mell.'!D105+'1.4.sz.mell.'!D105</f>
        <v>0</v>
      </c>
    </row>
    <row r="106" spans="1:4" ht="12" customHeight="1" x14ac:dyDescent="0.25">
      <c r="A106" s="75" t="s">
        <v>455</v>
      </c>
      <c r="B106" s="307" t="s">
        <v>981</v>
      </c>
      <c r="C106" s="337" t="s">
        <v>558</v>
      </c>
      <c r="D106" s="294">
        <f>'1.2.sz.mell.'!D106+'1.3.sz.mell.'!D106+'1.4.sz.mell.'!D106</f>
        <v>21900980</v>
      </c>
    </row>
    <row r="107" spans="1:4" ht="12" customHeight="1" thickBot="1" x14ac:dyDescent="0.3">
      <c r="A107" s="75" t="s">
        <v>456</v>
      </c>
      <c r="B107" s="303" t="s">
        <v>981</v>
      </c>
      <c r="C107" s="110" t="s">
        <v>557</v>
      </c>
      <c r="D107" s="84">
        <f>'1.2.sz.mell.'!D107+'1.3.sz.mell.'!D107+'1.4.sz.mell.'!D107</f>
        <v>0</v>
      </c>
    </row>
    <row r="108" spans="1:4" ht="12" customHeight="1" thickBot="1" x14ac:dyDescent="0.3">
      <c r="A108" s="72" t="s">
        <v>34</v>
      </c>
      <c r="B108" s="300"/>
      <c r="C108" s="109" t="s">
        <v>836</v>
      </c>
      <c r="D108" s="53">
        <f>+D109+D111+D113</f>
        <v>40837000</v>
      </c>
    </row>
    <row r="109" spans="1:4" ht="12" customHeight="1" x14ac:dyDescent="0.25">
      <c r="A109" s="75" t="s">
        <v>823</v>
      </c>
      <c r="B109" s="301" t="s">
        <v>356</v>
      </c>
      <c r="C109" s="16" t="s">
        <v>140</v>
      </c>
      <c r="D109" s="77">
        <f>'1.2.sz.mell.'!D109+'1.3.sz.mell.'!D109+'1.4.sz.mell.'!D109</f>
        <v>40837000</v>
      </c>
    </row>
    <row r="110" spans="1:4" ht="12" customHeight="1" x14ac:dyDescent="0.25">
      <c r="A110" s="75" t="s">
        <v>824</v>
      </c>
      <c r="B110" s="310" t="s">
        <v>356</v>
      </c>
      <c r="C110" s="110" t="s">
        <v>141</v>
      </c>
      <c r="D110" s="77">
        <f>'1.2.sz.mell.'!D110+'1.3.sz.mell.'!D110+'1.4.sz.mell.'!D110</f>
        <v>0</v>
      </c>
    </row>
    <row r="111" spans="1:4" ht="12" customHeight="1" x14ac:dyDescent="0.25">
      <c r="A111" s="75" t="s">
        <v>825</v>
      </c>
      <c r="B111" s="310" t="s">
        <v>357</v>
      </c>
      <c r="C111" s="110" t="s">
        <v>142</v>
      </c>
      <c r="D111" s="80">
        <f>'1.2.sz.mell.'!D111+'1.3.sz.mell.'!D111+'1.4.sz.mell.'!D111</f>
        <v>0</v>
      </c>
    </row>
    <row r="112" spans="1:4" ht="12" customHeight="1" x14ac:dyDescent="0.25">
      <c r="A112" s="75" t="s">
        <v>834</v>
      </c>
      <c r="B112" s="310" t="s">
        <v>357</v>
      </c>
      <c r="C112" s="110" t="s">
        <v>143</v>
      </c>
      <c r="D112" s="56">
        <f>'1.2.sz.mell.'!D112+'1.3.sz.mell.'!D112+'1.4.sz.mell.'!D112</f>
        <v>0</v>
      </c>
    </row>
    <row r="113" spans="1:4" ht="12" customHeight="1" thickBot="1" x14ac:dyDescent="0.3">
      <c r="A113" s="75" t="s">
        <v>835</v>
      </c>
      <c r="B113" s="307" t="s">
        <v>358</v>
      </c>
      <c r="C113" s="111" t="s">
        <v>144</v>
      </c>
      <c r="D113" s="56">
        <f>'1.2.sz.mell.'!D113+'1.3.sz.mell.'!D113+'1.4.sz.mell.'!D113</f>
        <v>0</v>
      </c>
    </row>
    <row r="114" spans="1:4" ht="12" customHeight="1" thickBot="1" x14ac:dyDescent="0.3">
      <c r="A114" s="72" t="s">
        <v>146</v>
      </c>
      <c r="B114" s="300"/>
      <c r="C114" s="21" t="s">
        <v>147</v>
      </c>
      <c r="D114" s="53">
        <f>+D98+D108+D104</f>
        <v>195931566</v>
      </c>
    </row>
    <row r="115" spans="1:4" ht="12" customHeight="1" thickBot="1" x14ac:dyDescent="0.3">
      <c r="A115" s="72" t="s">
        <v>48</v>
      </c>
      <c r="B115" s="300"/>
      <c r="C115" s="21" t="s">
        <v>148</v>
      </c>
      <c r="D115" s="53">
        <f>+D116+D117+D118</f>
        <v>0</v>
      </c>
    </row>
    <row r="116" spans="1:4" ht="12" customHeight="1" x14ac:dyDescent="0.25">
      <c r="A116" s="75" t="s">
        <v>50</v>
      </c>
      <c r="B116" s="301" t="s">
        <v>360</v>
      </c>
      <c r="C116" s="19" t="s">
        <v>149</v>
      </c>
      <c r="D116" s="56">
        <f>'1.2.sz.mell.'!D116+'1.3.sz.mell.'!D116+'1.4.sz.mell.'!D116</f>
        <v>0</v>
      </c>
    </row>
    <row r="117" spans="1:4" ht="12" customHeight="1" x14ac:dyDescent="0.25">
      <c r="A117" s="75" t="s">
        <v>52</v>
      </c>
      <c r="B117" s="301" t="s">
        <v>361</v>
      </c>
      <c r="C117" s="19" t="s">
        <v>150</v>
      </c>
      <c r="D117" s="56">
        <f>'1.2.sz.mell.'!D117+'1.3.sz.mell.'!D117+'1.4.sz.mell.'!D117</f>
        <v>0</v>
      </c>
    </row>
    <row r="118" spans="1:4" ht="12" customHeight="1" thickBot="1" x14ac:dyDescent="0.3">
      <c r="A118" s="108" t="s">
        <v>54</v>
      </c>
      <c r="B118" s="307" t="s">
        <v>362</v>
      </c>
      <c r="C118" s="59" t="s">
        <v>151</v>
      </c>
      <c r="D118" s="56">
        <f>'1.2.sz.mell.'!D118+'1.3.sz.mell.'!D118+'1.4.sz.mell.'!D118</f>
        <v>0</v>
      </c>
    </row>
    <row r="119" spans="1:4" ht="12" customHeight="1" thickBot="1" x14ac:dyDescent="0.3">
      <c r="A119" s="72" t="s">
        <v>70</v>
      </c>
      <c r="B119" s="300" t="s">
        <v>363</v>
      </c>
      <c r="C119" s="21" t="s">
        <v>152</v>
      </c>
      <c r="D119" s="53">
        <f>SUM(D120:D123)</f>
        <v>0</v>
      </c>
    </row>
    <row r="120" spans="1:4" ht="12" customHeight="1" x14ac:dyDescent="0.25">
      <c r="A120" s="75" t="s">
        <v>465</v>
      </c>
      <c r="B120" s="301" t="s">
        <v>364</v>
      </c>
      <c r="C120" s="19" t="s">
        <v>837</v>
      </c>
      <c r="D120" s="56">
        <f>'1.2.sz.mell.'!D120+'1.3.sz.mell.'!D120+'1.4.sz.mell.'!D120</f>
        <v>0</v>
      </c>
    </row>
    <row r="121" spans="1:4" ht="12" customHeight="1" x14ac:dyDescent="0.25">
      <c r="A121" s="75" t="s">
        <v>466</v>
      </c>
      <c r="B121" s="301" t="s">
        <v>365</v>
      </c>
      <c r="C121" s="19" t="s">
        <v>838</v>
      </c>
      <c r="D121" s="56">
        <f>'1.2.sz.mell.'!D121+'1.3.sz.mell.'!D121+'1.4.sz.mell.'!D121</f>
        <v>0</v>
      </c>
    </row>
    <row r="122" spans="1:4" ht="12" customHeight="1" x14ac:dyDescent="0.25">
      <c r="A122" s="75" t="s">
        <v>467</v>
      </c>
      <c r="B122" s="301" t="s">
        <v>366</v>
      </c>
      <c r="C122" s="19" t="s">
        <v>839</v>
      </c>
      <c r="D122" s="56">
        <f>'1.2.sz.mell.'!D122+'1.3.sz.mell.'!D122+'1.4.sz.mell.'!D122</f>
        <v>0</v>
      </c>
    </row>
    <row r="123" spans="1:4" ht="12" customHeight="1" thickBot="1" x14ac:dyDescent="0.3">
      <c r="A123" s="75" t="s">
        <v>468</v>
      </c>
      <c r="B123" s="301" t="s">
        <v>1078</v>
      </c>
      <c r="C123" s="19" t="s">
        <v>841</v>
      </c>
      <c r="D123" s="56">
        <f>'1.2.sz.mell.'!D123+'1.3.sz.mell.'!D123+'1.4.sz.mell.'!D123</f>
        <v>0</v>
      </c>
    </row>
    <row r="124" spans="1:4" ht="12" customHeight="1" thickBot="1" x14ac:dyDescent="0.3">
      <c r="A124" s="72" t="s">
        <v>153</v>
      </c>
      <c r="B124" s="300"/>
      <c r="C124" s="21" t="s">
        <v>154</v>
      </c>
      <c r="D124" s="60">
        <f>SUM(D125:D129)</f>
        <v>0</v>
      </c>
    </row>
    <row r="125" spans="1:4" ht="12" customHeight="1" x14ac:dyDescent="0.25">
      <c r="A125" s="75" t="s">
        <v>84</v>
      </c>
      <c r="B125" s="301" t="s">
        <v>367</v>
      </c>
      <c r="C125" s="19" t="s">
        <v>155</v>
      </c>
      <c r="D125" s="56">
        <f>'1.2.sz.mell.'!D125+'1.3.sz.mell.'!D125+'1.4.sz.mell.'!D125</f>
        <v>0</v>
      </c>
    </row>
    <row r="126" spans="1:4" ht="12" customHeight="1" x14ac:dyDescent="0.25">
      <c r="A126" s="75" t="s">
        <v>85</v>
      </c>
      <c r="B126" s="301" t="s">
        <v>368</v>
      </c>
      <c r="C126" s="19" t="s">
        <v>156</v>
      </c>
      <c r="D126" s="56">
        <f>'1.2.sz.mell.'!D126+'1.3.sz.mell.'!D126+'1.4.sz.mell.'!D126</f>
        <v>0</v>
      </c>
    </row>
    <row r="127" spans="1:4" ht="12" customHeight="1" x14ac:dyDescent="0.25">
      <c r="A127" s="75" t="s">
        <v>86</v>
      </c>
      <c r="B127" s="301" t="s">
        <v>1115</v>
      </c>
      <c r="C127" s="19" t="s">
        <v>1116</v>
      </c>
      <c r="D127" s="56">
        <f>'1.2.sz.mell.'!D127+'1.3.sz.mell.'!D127+'1.4.sz.mell.'!D127</f>
        <v>0</v>
      </c>
    </row>
    <row r="128" spans="1:4" ht="12" customHeight="1" x14ac:dyDescent="0.25">
      <c r="A128" s="75" t="s">
        <v>532</v>
      </c>
      <c r="B128" s="301" t="s">
        <v>370</v>
      </c>
      <c r="C128" s="19" t="s">
        <v>237</v>
      </c>
      <c r="D128" s="56">
        <f>'1.2.sz.mell.'!D128+'1.3.sz.mell.'!D128+'1.4.sz.mell.'!D128</f>
        <v>0</v>
      </c>
    </row>
    <row r="129" spans="1:9" ht="12" customHeight="1" thickBot="1" x14ac:dyDescent="0.3">
      <c r="A129" s="75" t="s">
        <v>533</v>
      </c>
      <c r="B129" s="307" t="s">
        <v>860</v>
      </c>
      <c r="C129" s="59" t="s">
        <v>859</v>
      </c>
      <c r="D129" s="311">
        <f>'1.2.sz.mell.'!D129+'1.3.sz.mell.'!D129+'1.4.sz.mell.'!D129</f>
        <v>0</v>
      </c>
    </row>
    <row r="130" spans="1:9" ht="12" customHeight="1" thickBot="1" x14ac:dyDescent="0.3">
      <c r="A130" s="72" t="s">
        <v>88</v>
      </c>
      <c r="B130" s="300" t="s">
        <v>371</v>
      </c>
      <c r="C130" s="21" t="s">
        <v>157</v>
      </c>
      <c r="D130" s="113">
        <f>+D131+D132+D134+D135</f>
        <v>0</v>
      </c>
    </row>
    <row r="131" spans="1:9" ht="12" customHeight="1" x14ac:dyDescent="0.25">
      <c r="A131" s="75" t="s">
        <v>541</v>
      </c>
      <c r="B131" s="301" t="s">
        <v>372</v>
      </c>
      <c r="C131" s="19" t="s">
        <v>845</v>
      </c>
      <c r="D131" s="56">
        <f>'1.2.sz.mell.'!D131+'1.3.sz.mell.'!D131+'1.4.sz.mell.'!D131</f>
        <v>0</v>
      </c>
    </row>
    <row r="132" spans="1:9" ht="12" customHeight="1" x14ac:dyDescent="0.25">
      <c r="A132" s="75" t="s">
        <v>542</v>
      </c>
      <c r="B132" s="301" t="s">
        <v>373</v>
      </c>
      <c r="C132" s="19" t="s">
        <v>846</v>
      </c>
      <c r="D132" s="56">
        <f>'1.2.sz.mell.'!D132+'1.3.sz.mell.'!D132+'1.4.sz.mell.'!D132</f>
        <v>0</v>
      </c>
    </row>
    <row r="133" spans="1:9" ht="12" customHeight="1" x14ac:dyDescent="0.25">
      <c r="A133" s="75" t="s">
        <v>543</v>
      </c>
      <c r="B133" s="301" t="s">
        <v>374</v>
      </c>
      <c r="C133" s="19" t="s">
        <v>847</v>
      </c>
      <c r="D133" s="56">
        <f>'1.2.sz.mell.'!D133+'1.3.sz.mell.'!D133+'1.4.sz.mell.'!D133</f>
        <v>0</v>
      </c>
    </row>
    <row r="134" spans="1:9" ht="12" customHeight="1" x14ac:dyDescent="0.25">
      <c r="A134" s="75" t="s">
        <v>544</v>
      </c>
      <c r="B134" s="301" t="s">
        <v>375</v>
      </c>
      <c r="C134" s="19" t="s">
        <v>848</v>
      </c>
      <c r="D134" s="56">
        <f>'1.2.sz.mell.'!D134+'1.3.sz.mell.'!D134+'1.4.sz.mell.'!D134</f>
        <v>0</v>
      </c>
    </row>
    <row r="135" spans="1:9" ht="12" customHeight="1" thickBot="1" x14ac:dyDescent="0.3">
      <c r="A135" s="108" t="s">
        <v>545</v>
      </c>
      <c r="B135" s="301" t="s">
        <v>861</v>
      </c>
      <c r="C135" s="59" t="s">
        <v>849</v>
      </c>
      <c r="D135" s="112">
        <f>'1.2.sz.mell.'!D135+'1.3.sz.mell.'!D135+'1.4.sz.mell.'!D135</f>
        <v>0</v>
      </c>
    </row>
    <row r="136" spans="1:9" ht="12" customHeight="1" thickBot="1" x14ac:dyDescent="0.3">
      <c r="A136" s="421" t="s">
        <v>586</v>
      </c>
      <c r="B136" s="422" t="s">
        <v>855</v>
      </c>
      <c r="C136" s="21" t="s">
        <v>850</v>
      </c>
      <c r="D136" s="396"/>
    </row>
    <row r="137" spans="1:9" ht="12" customHeight="1" thickBot="1" x14ac:dyDescent="0.3">
      <c r="A137" s="421" t="s">
        <v>589</v>
      </c>
      <c r="B137" s="422" t="s">
        <v>856</v>
      </c>
      <c r="C137" s="21" t="s">
        <v>851</v>
      </c>
      <c r="D137" s="396"/>
    </row>
    <row r="138" spans="1:9" ht="15" customHeight="1" thickBot="1" x14ac:dyDescent="0.3">
      <c r="A138" s="72" t="s">
        <v>178</v>
      </c>
      <c r="B138" s="300" t="s">
        <v>857</v>
      </c>
      <c r="C138" s="21" t="s">
        <v>853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179</v>
      </c>
      <c r="B139" s="308"/>
      <c r="C139" s="118" t="s">
        <v>852</v>
      </c>
      <c r="D139" s="114">
        <f>+D114+D138</f>
        <v>195931566</v>
      </c>
    </row>
    <row r="140" spans="1:9" ht="7.5" customHeight="1" x14ac:dyDescent="0.25"/>
    <row r="141" spans="1:9" x14ac:dyDescent="0.25">
      <c r="A141" s="581" t="s">
        <v>161</v>
      </c>
      <c r="B141" s="581"/>
      <c r="C141" s="581"/>
      <c r="D141" s="581"/>
    </row>
    <row r="142" spans="1:9" ht="15" customHeight="1" thickBot="1" x14ac:dyDescent="0.3">
      <c r="A142" s="578" t="s">
        <v>162</v>
      </c>
      <c r="B142" s="578"/>
      <c r="C142" s="578"/>
      <c r="D142" s="64" t="s">
        <v>858</v>
      </c>
    </row>
    <row r="143" spans="1:9" ht="13.5" customHeight="1" thickBot="1" x14ac:dyDescent="0.3">
      <c r="A143" s="72">
        <v>1</v>
      </c>
      <c r="B143" s="300"/>
      <c r="C143" s="109" t="s">
        <v>163</v>
      </c>
      <c r="D143" s="53">
        <f>+D66-D114</f>
        <v>-24453689</v>
      </c>
    </row>
    <row r="144" spans="1:9" ht="27.75" customHeight="1" thickBot="1" x14ac:dyDescent="0.3">
      <c r="A144" s="72" t="s">
        <v>22</v>
      </c>
      <c r="B144" s="300"/>
      <c r="C144" s="109" t="s">
        <v>164</v>
      </c>
      <c r="D144" s="53">
        <f>+D91-D138</f>
        <v>24453689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94" fitToHeight="2" orientation="portrait" r:id="rId1"/>
  <headerFooter alignWithMargins="0">
    <oddHeader>&amp;C&amp;"Times New Roman CE,Félkövér"&amp;12MÓRÁGY KÖZSÉG ÖNKORMÁNYZATA 2020. ÉVI KÖLTSÉGVETÉSÉNEK ÖSSZEVONT MÉRLEGE&amp;R&amp;"Times New Roman CE,Félkövér dőlt" 
1.1. melléklet</oddHeader>
  </headerFooter>
  <rowBreaks count="2" manualBreakCount="2">
    <brk id="71" max="3" man="1"/>
    <brk id="9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7"/>
  <sheetViews>
    <sheetView view="pageLayout" zoomScaleNormal="120" zoomScaleSheetLayoutView="130" workbookViewId="0">
      <selection activeCell="E98" sqref="E98"/>
    </sheetView>
  </sheetViews>
  <sheetFormatPr defaultColWidth="9.125" defaultRowHeight="15.75" x14ac:dyDescent="0.25"/>
  <cols>
    <col min="1" max="1" width="7.75" style="63" customWidth="1"/>
    <col min="2" max="2" width="65" style="63" customWidth="1"/>
    <col min="3" max="5" width="12.125" style="63" customWidth="1"/>
    <col min="6" max="6" width="9.125" style="63"/>
    <col min="7" max="7" width="10.875" style="63" bestFit="1" customWidth="1"/>
    <col min="8" max="16384" width="9.125" style="63"/>
  </cols>
  <sheetData>
    <row r="1" spans="1:5" ht="15.95" customHeight="1" x14ac:dyDescent="0.25">
      <c r="A1" s="579" t="s">
        <v>4</v>
      </c>
      <c r="B1" s="579"/>
      <c r="C1" s="579"/>
      <c r="D1" s="579"/>
      <c r="E1" s="579"/>
    </row>
    <row r="2" spans="1:5" ht="15.95" customHeight="1" thickBot="1" x14ac:dyDescent="0.3">
      <c r="A2" s="578"/>
      <c r="B2" s="578"/>
      <c r="C2" s="277"/>
      <c r="E2" s="64" t="s">
        <v>858</v>
      </c>
    </row>
    <row r="3" spans="1:5" ht="38.1" customHeight="1" thickBot="1" x14ac:dyDescent="0.3">
      <c r="A3" s="65" t="s">
        <v>6</v>
      </c>
      <c r="B3" s="66" t="s">
        <v>7</v>
      </c>
      <c r="C3" s="179" t="s">
        <v>1096</v>
      </c>
      <c r="D3" s="180" t="s">
        <v>1097</v>
      </c>
      <c r="E3" s="180" t="s">
        <v>1098</v>
      </c>
    </row>
    <row r="4" spans="1:5" s="71" customFormat="1" ht="12" customHeight="1" thickBot="1" x14ac:dyDescent="0.25">
      <c r="A4" s="52">
        <v>1</v>
      </c>
      <c r="B4" s="98">
        <v>2</v>
      </c>
      <c r="C4" s="98">
        <v>4</v>
      </c>
      <c r="D4" s="181">
        <v>5</v>
      </c>
      <c r="E4" s="181">
        <v>5</v>
      </c>
    </row>
    <row r="5" spans="1:5" s="74" customFormat="1" ht="12" customHeight="1" thickBot="1" x14ac:dyDescent="0.25">
      <c r="A5" s="72" t="s">
        <v>9</v>
      </c>
      <c r="B5" s="73" t="s">
        <v>10</v>
      </c>
      <c r="C5" s="182">
        <f>+C6+C7+C8+C9+C10+C11</f>
        <v>66035024</v>
      </c>
      <c r="D5" s="183">
        <f>+D6+D7+D8+D9+D10+D11</f>
        <v>66871376</v>
      </c>
      <c r="E5" s="183">
        <f>+E6+E7+E8+E9+E10+E11</f>
        <v>59741550</v>
      </c>
    </row>
    <row r="6" spans="1:5" s="74" customFormat="1" ht="12" customHeight="1" x14ac:dyDescent="0.2">
      <c r="A6" s="75" t="s">
        <v>11</v>
      </c>
      <c r="B6" s="76" t="s">
        <v>12</v>
      </c>
      <c r="C6" s="185">
        <v>20718043</v>
      </c>
      <c r="D6" s="185">
        <v>20859774</v>
      </c>
      <c r="E6" s="185">
        <f>'1.1.sz.mell.'!D6</f>
        <v>21577589</v>
      </c>
    </row>
    <row r="7" spans="1:5" s="74" customFormat="1" ht="12" customHeight="1" x14ac:dyDescent="0.2">
      <c r="A7" s="78" t="s">
        <v>13</v>
      </c>
      <c r="B7" s="79" t="s">
        <v>14</v>
      </c>
      <c r="C7" s="56">
        <v>20213767</v>
      </c>
      <c r="D7" s="56">
        <v>17312825</v>
      </c>
      <c r="E7" s="56">
        <f>'1.1.sz.mell.'!D7</f>
        <v>14444250</v>
      </c>
    </row>
    <row r="8" spans="1:5" s="74" customFormat="1" ht="12" customHeight="1" x14ac:dyDescent="0.2">
      <c r="A8" s="78" t="s">
        <v>15</v>
      </c>
      <c r="B8" s="79" t="s">
        <v>16</v>
      </c>
      <c r="C8" s="56">
        <v>20047415</v>
      </c>
      <c r="D8" s="56">
        <v>24399151</v>
      </c>
      <c r="E8" s="56">
        <f>'1.1.sz.mell.'!D8</f>
        <v>21919711</v>
      </c>
    </row>
    <row r="9" spans="1:5" s="74" customFormat="1" ht="12" customHeight="1" x14ac:dyDescent="0.2">
      <c r="A9" s="78" t="s">
        <v>17</v>
      </c>
      <c r="B9" s="79" t="s">
        <v>18</v>
      </c>
      <c r="C9" s="56">
        <v>1800000</v>
      </c>
      <c r="D9" s="56">
        <v>1800000</v>
      </c>
      <c r="E9" s="56">
        <f>'1.1.sz.mell.'!D9</f>
        <v>1800000</v>
      </c>
    </row>
    <row r="10" spans="1:5" s="74" customFormat="1" ht="12" customHeight="1" x14ac:dyDescent="0.2">
      <c r="A10" s="78" t="s">
        <v>19</v>
      </c>
      <c r="B10" s="79" t="s">
        <v>20</v>
      </c>
      <c r="C10" s="56">
        <v>2769338</v>
      </c>
      <c r="D10" s="56">
        <v>1446530</v>
      </c>
      <c r="E10" s="56">
        <f>'1.1.sz.mell.'!D10</f>
        <v>0</v>
      </c>
    </row>
    <row r="11" spans="1:5" s="74" customFormat="1" ht="12" customHeight="1" thickBot="1" x14ac:dyDescent="0.25">
      <c r="A11" s="81" t="s">
        <v>21</v>
      </c>
      <c r="B11" s="111" t="s">
        <v>516</v>
      </c>
      <c r="C11" s="56">
        <v>486461</v>
      </c>
      <c r="D11" s="56">
        <v>1053096</v>
      </c>
      <c r="E11" s="56">
        <f>'1.1.sz.mell.'!D11</f>
        <v>0</v>
      </c>
    </row>
    <row r="12" spans="1:5" s="74" customFormat="1" ht="12" customHeight="1" thickBot="1" x14ac:dyDescent="0.25">
      <c r="A12" s="72" t="s">
        <v>22</v>
      </c>
      <c r="B12" s="83" t="s">
        <v>23</v>
      </c>
      <c r="C12" s="183">
        <f>+C13+C14+C15+C16+C17</f>
        <v>56254281</v>
      </c>
      <c r="D12" s="183">
        <f>+D13+D14+D15+D16+D17</f>
        <v>55193770</v>
      </c>
      <c r="E12" s="183">
        <f>+E13+E14+E15+E16+E17</f>
        <v>52366564</v>
      </c>
    </row>
    <row r="13" spans="1:5" s="74" customFormat="1" ht="12" customHeight="1" x14ac:dyDescent="0.2">
      <c r="A13" s="75" t="s">
        <v>24</v>
      </c>
      <c r="B13" s="76" t="s">
        <v>25</v>
      </c>
      <c r="C13" s="185"/>
      <c r="D13" s="185"/>
      <c r="E13" s="185">
        <f>'1.1.sz.mell.'!D13</f>
        <v>0</v>
      </c>
    </row>
    <row r="14" spans="1:5" s="74" customFormat="1" ht="12" customHeight="1" x14ac:dyDescent="0.2">
      <c r="A14" s="78" t="s">
        <v>26</v>
      </c>
      <c r="B14" s="79" t="s">
        <v>27</v>
      </c>
      <c r="C14" s="56"/>
      <c r="D14" s="56"/>
      <c r="E14" s="56">
        <f>'1.1.sz.mell.'!D14</f>
        <v>0</v>
      </c>
    </row>
    <row r="15" spans="1:5" s="74" customFormat="1" ht="12" customHeight="1" x14ac:dyDescent="0.2">
      <c r="A15" s="78" t="s">
        <v>28</v>
      </c>
      <c r="B15" s="79" t="s">
        <v>29</v>
      </c>
      <c r="C15" s="56"/>
      <c r="D15" s="56"/>
      <c r="E15" s="56">
        <f>'1.1.sz.mell.'!D15</f>
        <v>0</v>
      </c>
    </row>
    <row r="16" spans="1:5" s="74" customFormat="1" ht="12" customHeight="1" x14ac:dyDescent="0.2">
      <c r="A16" s="78" t="s">
        <v>30</v>
      </c>
      <c r="B16" s="79" t="s">
        <v>31</v>
      </c>
      <c r="C16" s="56"/>
      <c r="D16" s="56"/>
      <c r="E16" s="56">
        <f>'1.1.sz.mell.'!D16</f>
        <v>0</v>
      </c>
    </row>
    <row r="17" spans="1:5" s="74" customFormat="1" ht="12" customHeight="1" x14ac:dyDescent="0.2">
      <c r="A17" s="78" t="s">
        <v>32</v>
      </c>
      <c r="B17" s="79" t="s">
        <v>33</v>
      </c>
      <c r="C17" s="56">
        <v>56254281</v>
      </c>
      <c r="D17" s="56">
        <v>55193770</v>
      </c>
      <c r="E17" s="56">
        <f>'1.1.sz.mell.'!D17</f>
        <v>52366564</v>
      </c>
    </row>
    <row r="18" spans="1:5" s="74" customFormat="1" ht="12" customHeight="1" thickBot="1" x14ac:dyDescent="0.25">
      <c r="A18" s="81" t="s">
        <v>1060</v>
      </c>
      <c r="B18" s="443" t="s">
        <v>1061</v>
      </c>
      <c r="C18" s="84"/>
      <c r="E18" s="56">
        <f>'1.1.sz.mell.'!D18</f>
        <v>0</v>
      </c>
    </row>
    <row r="19" spans="1:5" s="74" customFormat="1" ht="12" customHeight="1" thickBot="1" x14ac:dyDescent="0.25">
      <c r="A19" s="72" t="s">
        <v>34</v>
      </c>
      <c r="B19" s="73" t="s">
        <v>35</v>
      </c>
      <c r="C19" s="183">
        <f>+C20+C21+C22+C23+C24</f>
        <v>52391958</v>
      </c>
      <c r="D19" s="183">
        <f>+D20+D21+D22+D23+D24</f>
        <v>37753794</v>
      </c>
      <c r="E19" s="183">
        <f>+E20+E21+E22+E23+E24</f>
        <v>39075000</v>
      </c>
    </row>
    <row r="20" spans="1:5" s="74" customFormat="1" ht="12" customHeight="1" x14ac:dyDescent="0.2">
      <c r="A20" s="75" t="s">
        <v>36</v>
      </c>
      <c r="B20" s="76" t="s">
        <v>37</v>
      </c>
      <c r="C20" s="185">
        <v>14372405</v>
      </c>
      <c r="D20" s="185"/>
      <c r="E20" s="185">
        <f>'1.1.sz.mell.'!D20</f>
        <v>0</v>
      </c>
    </row>
    <row r="21" spans="1:5" s="74" customFormat="1" ht="12" customHeight="1" x14ac:dyDescent="0.2">
      <c r="A21" s="78" t="s">
        <v>38</v>
      </c>
      <c r="B21" s="79" t="s">
        <v>39</v>
      </c>
      <c r="C21" s="56"/>
      <c r="D21" s="56"/>
      <c r="E21" s="56">
        <f>'1.1.sz.mell.'!D21</f>
        <v>0</v>
      </c>
    </row>
    <row r="22" spans="1:5" s="74" customFormat="1" ht="12" customHeight="1" x14ac:dyDescent="0.2">
      <c r="A22" s="78" t="s">
        <v>40</v>
      </c>
      <c r="B22" s="79" t="s">
        <v>41</v>
      </c>
      <c r="C22" s="56"/>
      <c r="D22" s="56"/>
      <c r="E22" s="56">
        <f>'1.1.sz.mell.'!D22</f>
        <v>0</v>
      </c>
    </row>
    <row r="23" spans="1:5" s="74" customFormat="1" ht="12" customHeight="1" x14ac:dyDescent="0.2">
      <c r="A23" s="78" t="s">
        <v>42</v>
      </c>
      <c r="B23" s="79" t="s">
        <v>43</v>
      </c>
      <c r="C23" s="56"/>
      <c r="D23" s="56"/>
      <c r="E23" s="56">
        <f>'1.1.sz.mell.'!D23</f>
        <v>0</v>
      </c>
    </row>
    <row r="24" spans="1:5" s="74" customFormat="1" ht="12" customHeight="1" x14ac:dyDescent="0.2">
      <c r="A24" s="78" t="s">
        <v>44</v>
      </c>
      <c r="B24" s="79" t="s">
        <v>45</v>
      </c>
      <c r="C24" s="56">
        <v>38019553</v>
      </c>
      <c r="D24" s="56">
        <v>37753794</v>
      </c>
      <c r="E24" s="56">
        <f>'1.1.sz.mell.'!D24</f>
        <v>39075000</v>
      </c>
    </row>
    <row r="25" spans="1:5" s="446" customFormat="1" ht="12" customHeight="1" thickBot="1" x14ac:dyDescent="0.3">
      <c r="A25" s="78" t="s">
        <v>1062</v>
      </c>
      <c r="B25" s="444" t="s">
        <v>1063</v>
      </c>
      <c r="C25" s="445"/>
      <c r="E25" s="56">
        <f>'1.1.sz.mell.'!D25</f>
        <v>0</v>
      </c>
    </row>
    <row r="26" spans="1:5" s="74" customFormat="1" ht="12" customHeight="1" thickBot="1" x14ac:dyDescent="0.25">
      <c r="A26" s="72" t="s">
        <v>46</v>
      </c>
      <c r="B26" s="73" t="s">
        <v>47</v>
      </c>
      <c r="C26" s="189">
        <f t="shared" ref="C26" si="0">SUM(C27:C33)</f>
        <v>7036420</v>
      </c>
      <c r="D26" s="189">
        <f t="shared" ref="D26" si="1">SUM(D27:D33)</f>
        <v>7951357</v>
      </c>
      <c r="E26" s="189">
        <f>SUM(E27:E33)</f>
        <v>6500000</v>
      </c>
    </row>
    <row r="27" spans="1:5" s="74" customFormat="1" ht="12" customHeight="1" x14ac:dyDescent="0.2">
      <c r="A27" s="75" t="s">
        <v>459</v>
      </c>
      <c r="B27" s="76" t="s">
        <v>520</v>
      </c>
      <c r="C27" s="190">
        <v>2035175</v>
      </c>
      <c r="D27" s="190">
        <v>2151800</v>
      </c>
      <c r="E27" s="190">
        <f>'1.1.sz.mell.'!D27</f>
        <v>2200000</v>
      </c>
    </row>
    <row r="28" spans="1:5" s="74" customFormat="1" ht="12" customHeight="1" x14ac:dyDescent="0.2">
      <c r="A28" s="75" t="s">
        <v>460</v>
      </c>
      <c r="B28" s="76" t="s">
        <v>561</v>
      </c>
      <c r="C28" s="190"/>
      <c r="D28" s="190"/>
      <c r="E28" s="190">
        <f>'1.1.sz.mell.'!D28</f>
        <v>0</v>
      </c>
    </row>
    <row r="29" spans="1:5" s="74" customFormat="1" ht="12" customHeight="1" x14ac:dyDescent="0.2">
      <c r="A29" s="75" t="s">
        <v>461</v>
      </c>
      <c r="B29" s="79" t="s">
        <v>521</v>
      </c>
      <c r="C29" s="56">
        <v>3466600</v>
      </c>
      <c r="D29" s="56">
        <v>4386904</v>
      </c>
      <c r="E29" s="190">
        <f>'1.1.sz.mell.'!D29</f>
        <v>2800000</v>
      </c>
    </row>
    <row r="30" spans="1:5" s="74" customFormat="1" ht="12" customHeight="1" x14ac:dyDescent="0.2">
      <c r="A30" s="75" t="s">
        <v>462</v>
      </c>
      <c r="B30" s="79" t="s">
        <v>522</v>
      </c>
      <c r="C30" s="56"/>
      <c r="D30" s="56"/>
      <c r="E30" s="190">
        <f>'1.1.sz.mell.'!D30</f>
        <v>0</v>
      </c>
    </row>
    <row r="31" spans="1:5" s="74" customFormat="1" ht="12" customHeight="1" x14ac:dyDescent="0.2">
      <c r="A31" s="75" t="s">
        <v>463</v>
      </c>
      <c r="B31" s="79" t="s">
        <v>523</v>
      </c>
      <c r="C31" s="56">
        <v>1515566</v>
      </c>
      <c r="D31" s="56">
        <v>1381371</v>
      </c>
      <c r="E31" s="190">
        <f>'1.1.sz.mell.'!D31</f>
        <v>1500000</v>
      </c>
    </row>
    <row r="32" spans="1:5" s="74" customFormat="1" ht="12" customHeight="1" x14ac:dyDescent="0.2">
      <c r="A32" s="75" t="s">
        <v>464</v>
      </c>
      <c r="B32" s="79" t="s">
        <v>524</v>
      </c>
      <c r="C32" s="56"/>
      <c r="D32" s="56"/>
      <c r="E32" s="190">
        <f>'1.1.sz.mell.'!D32</f>
        <v>0</v>
      </c>
    </row>
    <row r="33" spans="1:5" s="74" customFormat="1" ht="12" customHeight="1" thickBot="1" x14ac:dyDescent="0.25">
      <c r="A33" s="75" t="s">
        <v>563</v>
      </c>
      <c r="B33" s="111" t="s">
        <v>519</v>
      </c>
      <c r="C33" s="112">
        <v>19079</v>
      </c>
      <c r="D33" s="112">
        <v>31282</v>
      </c>
      <c r="E33" s="190">
        <f>'1.1.sz.mell.'!D33</f>
        <v>0</v>
      </c>
    </row>
    <row r="34" spans="1:5" s="74" customFormat="1" ht="12" customHeight="1" thickBot="1" x14ac:dyDescent="0.25">
      <c r="A34" s="72" t="s">
        <v>48</v>
      </c>
      <c r="B34" s="73" t="s">
        <v>49</v>
      </c>
      <c r="C34" s="183">
        <f>SUM(C35:C45)</f>
        <v>5834998</v>
      </c>
      <c r="D34" s="183">
        <f>SUM(D35:D45)</f>
        <v>6631877</v>
      </c>
      <c r="E34" s="183">
        <f>SUM(E35:E45)</f>
        <v>13794763</v>
      </c>
    </row>
    <row r="35" spans="1:5" s="74" customFormat="1" ht="12" customHeight="1" x14ac:dyDescent="0.2">
      <c r="A35" s="75" t="s">
        <v>50</v>
      </c>
      <c r="B35" s="76" t="s">
        <v>51</v>
      </c>
      <c r="C35" s="185"/>
      <c r="D35" s="185"/>
      <c r="E35" s="185">
        <f>'1.1.sz.mell.'!D35</f>
        <v>0</v>
      </c>
    </row>
    <row r="36" spans="1:5" s="74" customFormat="1" ht="12" customHeight="1" x14ac:dyDescent="0.2">
      <c r="A36" s="78" t="s">
        <v>52</v>
      </c>
      <c r="B36" s="79" t="s">
        <v>53</v>
      </c>
      <c r="C36" s="56">
        <v>1439070</v>
      </c>
      <c r="D36" s="56">
        <v>2055816</v>
      </c>
      <c r="E36" s="56">
        <f>'1.1.sz.mell.'!D36</f>
        <v>6349584</v>
      </c>
    </row>
    <row r="37" spans="1:5" s="74" customFormat="1" ht="12" customHeight="1" x14ac:dyDescent="0.2">
      <c r="A37" s="78" t="s">
        <v>54</v>
      </c>
      <c r="B37" s="79" t="s">
        <v>55</v>
      </c>
      <c r="C37" s="56"/>
      <c r="D37" s="56"/>
      <c r="E37" s="56">
        <f>'1.1.sz.mell.'!D37</f>
        <v>0</v>
      </c>
    </row>
    <row r="38" spans="1:5" s="74" customFormat="1" ht="12" customHeight="1" x14ac:dyDescent="0.2">
      <c r="A38" s="78" t="s">
        <v>56</v>
      </c>
      <c r="B38" s="79" t="s">
        <v>57</v>
      </c>
      <c r="C38" s="56">
        <v>662060</v>
      </c>
      <c r="D38" s="56">
        <v>220122</v>
      </c>
      <c r="E38" s="56">
        <f>'1.1.sz.mell.'!D38</f>
        <v>728535</v>
      </c>
    </row>
    <row r="39" spans="1:5" s="74" customFormat="1" ht="12" customHeight="1" x14ac:dyDescent="0.2">
      <c r="A39" s="78" t="s">
        <v>58</v>
      </c>
      <c r="B39" s="79" t="s">
        <v>59</v>
      </c>
      <c r="C39" s="56">
        <v>2255764</v>
      </c>
      <c r="D39" s="56">
        <v>2733891</v>
      </c>
      <c r="E39" s="56">
        <f>'1.1.sz.mell.'!D39</f>
        <v>3877410</v>
      </c>
    </row>
    <row r="40" spans="1:5" s="74" customFormat="1" ht="12" customHeight="1" x14ac:dyDescent="0.2">
      <c r="A40" s="78" t="s">
        <v>60</v>
      </c>
      <c r="B40" s="79" t="s">
        <v>61</v>
      </c>
      <c r="C40" s="56">
        <v>921297</v>
      </c>
      <c r="D40" s="56">
        <v>1127955</v>
      </c>
      <c r="E40" s="56">
        <f>'1.1.sz.mell.'!D40</f>
        <v>2819234</v>
      </c>
    </row>
    <row r="41" spans="1:5" s="74" customFormat="1" ht="12" customHeight="1" x14ac:dyDescent="0.2">
      <c r="A41" s="78" t="s">
        <v>62</v>
      </c>
      <c r="B41" s="79" t="s">
        <v>63</v>
      </c>
      <c r="C41" s="56"/>
      <c r="D41" s="56"/>
      <c r="E41" s="56">
        <f>'1.1.sz.mell.'!D41</f>
        <v>0</v>
      </c>
    </row>
    <row r="42" spans="1:5" s="74" customFormat="1" ht="12" customHeight="1" x14ac:dyDescent="0.2">
      <c r="A42" s="78" t="s">
        <v>64</v>
      </c>
      <c r="B42" s="79" t="s">
        <v>65</v>
      </c>
      <c r="C42" s="56">
        <v>29</v>
      </c>
      <c r="D42" s="56">
        <v>28</v>
      </c>
      <c r="E42" s="56">
        <f>'1.1.sz.mell.'!D42</f>
        <v>20000</v>
      </c>
    </row>
    <row r="43" spans="1:5" s="74" customFormat="1" ht="12" customHeight="1" x14ac:dyDescent="0.2">
      <c r="A43" s="78" t="s">
        <v>66</v>
      </c>
      <c r="B43" s="79" t="s">
        <v>67</v>
      </c>
      <c r="C43" s="191"/>
      <c r="D43" s="191"/>
      <c r="E43" s="191">
        <f>'1.1.sz.mell.'!D43</f>
        <v>0</v>
      </c>
    </row>
    <row r="44" spans="1:5" s="74" customFormat="1" ht="12" customHeight="1" x14ac:dyDescent="0.2">
      <c r="A44" s="81" t="s">
        <v>68</v>
      </c>
      <c r="B44" s="447" t="s">
        <v>1064</v>
      </c>
      <c r="C44" s="87">
        <v>313929</v>
      </c>
      <c r="D44" s="192">
        <v>49113</v>
      </c>
      <c r="E44" s="449"/>
    </row>
    <row r="45" spans="1:5" s="74" customFormat="1" ht="12" customHeight="1" thickBot="1" x14ac:dyDescent="0.25">
      <c r="A45" s="81" t="s">
        <v>1065</v>
      </c>
      <c r="B45" s="111" t="s">
        <v>69</v>
      </c>
      <c r="C45" s="192">
        <v>242849</v>
      </c>
      <c r="D45" s="192">
        <v>444952</v>
      </c>
      <c r="E45" s="192">
        <f>'1.1.sz.mell.'!D45</f>
        <v>0</v>
      </c>
    </row>
    <row r="46" spans="1:5" s="74" customFormat="1" ht="12" customHeight="1" thickBot="1" x14ac:dyDescent="0.25">
      <c r="A46" s="72" t="s">
        <v>70</v>
      </c>
      <c r="B46" s="73" t="s">
        <v>71</v>
      </c>
      <c r="C46" s="183">
        <f>SUM(C47:C51)</f>
        <v>0</v>
      </c>
      <c r="D46" s="183">
        <f>SUM(D47:D51)</f>
        <v>551181</v>
      </c>
      <c r="E46" s="183">
        <f>SUM(E47:E51)</f>
        <v>0</v>
      </c>
    </row>
    <row r="47" spans="1:5" s="74" customFormat="1" ht="12" customHeight="1" x14ac:dyDescent="0.2">
      <c r="A47" s="75" t="s">
        <v>72</v>
      </c>
      <c r="B47" s="76" t="s">
        <v>73</v>
      </c>
      <c r="C47" s="193"/>
      <c r="D47" s="193"/>
      <c r="E47" s="193">
        <f>'1.1.sz.mell.'!D47</f>
        <v>0</v>
      </c>
    </row>
    <row r="48" spans="1:5" s="74" customFormat="1" ht="12" customHeight="1" x14ac:dyDescent="0.2">
      <c r="A48" s="78" t="s">
        <v>74</v>
      </c>
      <c r="B48" s="79" t="s">
        <v>75</v>
      </c>
      <c r="C48" s="191"/>
      <c r="D48" s="191"/>
      <c r="E48" s="191">
        <f>'1.1.sz.mell.'!D48</f>
        <v>0</v>
      </c>
    </row>
    <row r="49" spans="1:5" s="74" customFormat="1" ht="12" customHeight="1" x14ac:dyDescent="0.2">
      <c r="A49" s="78" t="s">
        <v>76</v>
      </c>
      <c r="B49" s="79" t="s">
        <v>77</v>
      </c>
      <c r="C49" s="191"/>
      <c r="D49" s="191">
        <v>551181</v>
      </c>
      <c r="E49" s="191">
        <f>'1.1.sz.mell.'!D49</f>
        <v>0</v>
      </c>
    </row>
    <row r="50" spans="1:5" s="74" customFormat="1" ht="12" customHeight="1" x14ac:dyDescent="0.2">
      <c r="A50" s="78" t="s">
        <v>78</v>
      </c>
      <c r="B50" s="79" t="s">
        <v>79</v>
      </c>
      <c r="C50" s="191"/>
      <c r="D50" s="191"/>
      <c r="E50" s="191">
        <f>'1.1.sz.mell.'!D50</f>
        <v>0</v>
      </c>
    </row>
    <row r="51" spans="1:5" s="74" customFormat="1" ht="12" customHeight="1" thickBot="1" x14ac:dyDescent="0.25">
      <c r="A51" s="81" t="s">
        <v>80</v>
      </c>
      <c r="B51" s="111" t="s">
        <v>81</v>
      </c>
      <c r="C51" s="192"/>
      <c r="D51" s="192"/>
      <c r="E51" s="192">
        <f>'1.1.sz.mell.'!D51</f>
        <v>0</v>
      </c>
    </row>
    <row r="52" spans="1:5" s="74" customFormat="1" ht="12" customHeight="1" thickBot="1" x14ac:dyDescent="0.25">
      <c r="A52" s="72" t="s">
        <v>82</v>
      </c>
      <c r="B52" s="73" t="s">
        <v>83</v>
      </c>
      <c r="C52" s="183">
        <f t="shared" ref="C52" si="2">SUM(C53:C57)</f>
        <v>0</v>
      </c>
      <c r="D52" s="183">
        <f t="shared" ref="D52" si="3">SUM(D53:D57)</f>
        <v>0</v>
      </c>
      <c r="E52" s="183">
        <f>SUM(E53:E57)</f>
        <v>0</v>
      </c>
    </row>
    <row r="53" spans="1:5" s="74" customFormat="1" ht="12" customHeight="1" x14ac:dyDescent="0.2">
      <c r="A53" s="75" t="s">
        <v>529</v>
      </c>
      <c r="B53" s="76" t="s">
        <v>526</v>
      </c>
      <c r="C53" s="185"/>
      <c r="D53" s="185"/>
      <c r="E53" s="185">
        <f>'1.1.sz.mell.'!D53</f>
        <v>0</v>
      </c>
    </row>
    <row r="54" spans="1:5" s="74" customFormat="1" ht="12" customHeight="1" x14ac:dyDescent="0.2">
      <c r="A54" s="75" t="s">
        <v>530</v>
      </c>
      <c r="B54" s="79" t="s">
        <v>527</v>
      </c>
      <c r="C54" s="56"/>
      <c r="D54" s="56"/>
      <c r="E54" s="185">
        <f>'1.1.sz.mell.'!D56</f>
        <v>0</v>
      </c>
    </row>
    <row r="55" spans="1:5" s="74" customFormat="1" ht="12" customHeight="1" x14ac:dyDescent="0.2">
      <c r="A55" s="75" t="s">
        <v>531</v>
      </c>
      <c r="B55" s="79" t="s">
        <v>555</v>
      </c>
      <c r="C55" s="56"/>
      <c r="D55" s="56"/>
      <c r="E55" s="185">
        <f>'1.1.sz.mell.'!D56</f>
        <v>0</v>
      </c>
    </row>
    <row r="56" spans="1:5" s="74" customFormat="1" ht="12" customHeight="1" x14ac:dyDescent="0.2">
      <c r="A56" s="75" t="s">
        <v>532</v>
      </c>
      <c r="B56" s="82" t="s">
        <v>534</v>
      </c>
      <c r="C56" s="112"/>
      <c r="D56" s="112"/>
      <c r="E56" s="185">
        <f>'1.1.sz.mell.'!D60</f>
        <v>0</v>
      </c>
    </row>
    <row r="57" spans="1:5" s="74" customFormat="1" ht="12" customHeight="1" x14ac:dyDescent="0.2">
      <c r="A57" s="75" t="s">
        <v>533</v>
      </c>
      <c r="B57" s="82" t="s">
        <v>535</v>
      </c>
      <c r="C57" s="112"/>
      <c r="D57" s="314"/>
      <c r="E57" s="185">
        <f>'1.1.sz.mell.'!D57</f>
        <v>0</v>
      </c>
    </row>
    <row r="58" spans="1:5" s="74" customFormat="1" ht="12" customHeight="1" thickBot="1" x14ac:dyDescent="0.25">
      <c r="A58" s="81" t="s">
        <v>1067</v>
      </c>
      <c r="B58" s="443" t="s">
        <v>1068</v>
      </c>
      <c r="C58" s="84"/>
      <c r="E58" s="448"/>
    </row>
    <row r="59" spans="1:5" s="74" customFormat="1" ht="12" customHeight="1" thickBot="1" x14ac:dyDescent="0.25">
      <c r="A59" s="72" t="s">
        <v>88</v>
      </c>
      <c r="B59" s="83" t="s">
        <v>89</v>
      </c>
      <c r="C59" s="183">
        <f t="shared" ref="C59" si="4">SUM(C60:C64)</f>
        <v>0</v>
      </c>
      <c r="D59" s="183">
        <f t="shared" ref="D59" si="5">SUM(D60:D64)</f>
        <v>0</v>
      </c>
      <c r="E59" s="183">
        <f>SUM(E60:E64)</f>
        <v>0</v>
      </c>
    </row>
    <row r="60" spans="1:5" s="74" customFormat="1" ht="12" customHeight="1" x14ac:dyDescent="0.2">
      <c r="A60" s="78" t="s">
        <v>541</v>
      </c>
      <c r="B60" s="76" t="s">
        <v>536</v>
      </c>
      <c r="C60" s="191"/>
      <c r="D60" s="191"/>
      <c r="E60" s="191">
        <f>'1.1.sz.mell.'!D60</f>
        <v>0</v>
      </c>
    </row>
    <row r="61" spans="1:5" s="74" customFormat="1" ht="12" customHeight="1" x14ac:dyDescent="0.2">
      <c r="A61" s="78" t="s">
        <v>542</v>
      </c>
      <c r="B61" s="79" t="s">
        <v>537</v>
      </c>
      <c r="C61" s="191"/>
      <c r="D61" s="191"/>
      <c r="E61" s="191">
        <f>'1.1.sz.mell.'!D61</f>
        <v>0</v>
      </c>
    </row>
    <row r="62" spans="1:5" s="74" customFormat="1" ht="12" customHeight="1" x14ac:dyDescent="0.2">
      <c r="A62" s="78" t="s">
        <v>543</v>
      </c>
      <c r="B62" s="79" t="s">
        <v>556</v>
      </c>
      <c r="C62" s="191"/>
      <c r="D62" s="191"/>
      <c r="E62" s="191">
        <f>'1.1.sz.mell.'!D62</f>
        <v>0</v>
      </c>
    </row>
    <row r="63" spans="1:5" s="74" customFormat="1" ht="12" customHeight="1" x14ac:dyDescent="0.2">
      <c r="A63" s="78" t="s">
        <v>544</v>
      </c>
      <c r="B63" s="82" t="s">
        <v>538</v>
      </c>
      <c r="C63" s="191"/>
      <c r="D63" s="191"/>
      <c r="E63" s="191">
        <f>'1.1.sz.mell.'!D63</f>
        <v>0</v>
      </c>
    </row>
    <row r="64" spans="1:5" s="74" customFormat="1" ht="12" customHeight="1" x14ac:dyDescent="0.2">
      <c r="A64" s="78" t="s">
        <v>545</v>
      </c>
      <c r="B64" s="82" t="s">
        <v>540</v>
      </c>
      <c r="C64" s="191"/>
      <c r="D64" s="191"/>
      <c r="E64" s="191">
        <f>'1.1.sz.mell.'!D64</f>
        <v>0</v>
      </c>
    </row>
    <row r="65" spans="1:6" s="74" customFormat="1" ht="12" customHeight="1" thickBot="1" x14ac:dyDescent="0.25">
      <c r="A65" s="78" t="s">
        <v>1069</v>
      </c>
      <c r="B65" s="443" t="s">
        <v>1070</v>
      </c>
      <c r="C65" s="86"/>
      <c r="E65" s="191">
        <f>'1.1.sz.mell.'!D65</f>
        <v>0</v>
      </c>
    </row>
    <row r="66" spans="1:6" s="74" customFormat="1" ht="12" customHeight="1" thickBot="1" x14ac:dyDescent="0.25">
      <c r="A66" s="72" t="s">
        <v>90</v>
      </c>
      <c r="B66" s="73" t="s">
        <v>91</v>
      </c>
      <c r="C66" s="189">
        <f>+C5+C12+C19+C26+C34+C46+C52+C59</f>
        <v>187552681</v>
      </c>
      <c r="D66" s="189">
        <f>+D5+D12+D19+D26+D34+D46+D52+D59</f>
        <v>174953355</v>
      </c>
      <c r="E66" s="189">
        <f>+E5+E12+E19+E26+E34+E46+E52+E59</f>
        <v>171477877</v>
      </c>
    </row>
    <row r="67" spans="1:6" s="74" customFormat="1" ht="12" customHeight="1" thickBot="1" x14ac:dyDescent="0.25">
      <c r="A67" s="194" t="s">
        <v>92</v>
      </c>
      <c r="B67" s="83" t="s">
        <v>93</v>
      </c>
      <c r="C67" s="183">
        <f>SUM(C68:C70)</f>
        <v>0</v>
      </c>
      <c r="D67" s="183">
        <f>SUM(D68:D70)</f>
        <v>0</v>
      </c>
      <c r="E67" s="183">
        <f>SUM(E68:E70)</f>
        <v>0</v>
      </c>
    </row>
    <row r="68" spans="1:6" s="74" customFormat="1" ht="12" customHeight="1" x14ac:dyDescent="0.2">
      <c r="A68" s="78" t="s">
        <v>94</v>
      </c>
      <c r="B68" s="76" t="s">
        <v>95</v>
      </c>
      <c r="C68" s="191"/>
      <c r="D68" s="191"/>
      <c r="E68" s="191">
        <f>'1.1.sz.mell.'!D68</f>
        <v>0</v>
      </c>
    </row>
    <row r="69" spans="1:6" s="74" customFormat="1" ht="12" customHeight="1" x14ac:dyDescent="0.2">
      <c r="A69" s="78" t="s">
        <v>96</v>
      </c>
      <c r="B69" s="79" t="s">
        <v>97</v>
      </c>
      <c r="C69" s="191"/>
      <c r="D69" s="191"/>
      <c r="E69" s="191">
        <f>'1.1.sz.mell.'!D69</f>
        <v>0</v>
      </c>
    </row>
    <row r="70" spans="1:6" s="74" customFormat="1" ht="12" customHeight="1" thickBot="1" x14ac:dyDescent="0.25">
      <c r="A70" s="78" t="s">
        <v>98</v>
      </c>
      <c r="B70" s="195" t="s">
        <v>287</v>
      </c>
      <c r="C70" s="191"/>
      <c r="D70" s="191"/>
      <c r="E70" s="191">
        <f>'1.1.sz.mell.'!D70</f>
        <v>0</v>
      </c>
    </row>
    <row r="71" spans="1:6" s="74" customFormat="1" ht="12" customHeight="1" thickBot="1" x14ac:dyDescent="0.25">
      <c r="A71" s="194" t="s">
        <v>100</v>
      </c>
      <c r="B71" s="83" t="s">
        <v>101</v>
      </c>
      <c r="C71" s="183">
        <f>SUM(C72:C75)</f>
        <v>0</v>
      </c>
      <c r="D71" s="183">
        <f>SUM(D72:D75)</f>
        <v>0</v>
      </c>
      <c r="E71" s="183">
        <f>SUM(E72:E75)</f>
        <v>0</v>
      </c>
    </row>
    <row r="72" spans="1:6" s="74" customFormat="1" ht="12" customHeight="1" x14ac:dyDescent="0.2">
      <c r="A72" s="78" t="s">
        <v>102</v>
      </c>
      <c r="B72" s="76" t="s">
        <v>103</v>
      </c>
      <c r="C72" s="191"/>
      <c r="D72" s="191"/>
      <c r="E72" s="191">
        <f>'1.1.sz.mell.'!D72</f>
        <v>0</v>
      </c>
    </row>
    <row r="73" spans="1:6" s="74" customFormat="1" ht="12" customHeight="1" x14ac:dyDescent="0.2">
      <c r="A73" s="78" t="s">
        <v>104</v>
      </c>
      <c r="B73" s="79" t="s">
        <v>105</v>
      </c>
      <c r="C73" s="191"/>
      <c r="D73" s="191"/>
      <c r="E73" s="191">
        <f>'1.1.sz.mell.'!D73</f>
        <v>0</v>
      </c>
    </row>
    <row r="74" spans="1:6" s="74" customFormat="1" ht="12" customHeight="1" x14ac:dyDescent="0.2">
      <c r="A74" s="78" t="s">
        <v>106</v>
      </c>
      <c r="B74" s="79" t="s">
        <v>107</v>
      </c>
      <c r="C74" s="191"/>
      <c r="D74" s="191"/>
      <c r="E74" s="191">
        <f>'1.1.sz.mell.'!D74</f>
        <v>0</v>
      </c>
    </row>
    <row r="75" spans="1:6" s="74" customFormat="1" ht="17.25" customHeight="1" thickBot="1" x14ac:dyDescent="0.3">
      <c r="A75" s="78" t="s">
        <v>108</v>
      </c>
      <c r="B75" s="111" t="s">
        <v>109</v>
      </c>
      <c r="C75" s="191"/>
      <c r="D75" s="191"/>
      <c r="E75" s="191">
        <f>'1.1.sz.mell.'!D75</f>
        <v>0</v>
      </c>
      <c r="F75" s="115"/>
    </row>
    <row r="76" spans="1:6" s="74" customFormat="1" ht="12" customHeight="1" thickBot="1" x14ac:dyDescent="0.25">
      <c r="A76" s="194" t="s">
        <v>110</v>
      </c>
      <c r="B76" s="83" t="s">
        <v>111</v>
      </c>
      <c r="C76" s="183">
        <f>SUM(C77:C78)</f>
        <v>12081354</v>
      </c>
      <c r="D76" s="183">
        <f>SUM(D77:D78)</f>
        <v>19626953</v>
      </c>
      <c r="E76" s="183">
        <f>SUM(E77:E78)</f>
        <v>24453689</v>
      </c>
    </row>
    <row r="77" spans="1:6" s="74" customFormat="1" ht="12" customHeight="1" x14ac:dyDescent="0.2">
      <c r="A77" s="78" t="s">
        <v>112</v>
      </c>
      <c r="B77" s="76" t="s">
        <v>113</v>
      </c>
      <c r="C77" s="191">
        <v>12081354</v>
      </c>
      <c r="D77" s="191">
        <v>19626953</v>
      </c>
      <c r="E77" s="191">
        <f>'1.1.sz.mell.'!D77</f>
        <v>24453689</v>
      </c>
    </row>
    <row r="78" spans="1:6" s="74" customFormat="1" ht="12" customHeight="1" thickBot="1" x14ac:dyDescent="0.25">
      <c r="A78" s="78" t="s">
        <v>114</v>
      </c>
      <c r="B78" s="111" t="s">
        <v>115</v>
      </c>
      <c r="C78" s="191"/>
      <c r="D78" s="191"/>
      <c r="E78" s="191">
        <f>'1.1.sz.mell.'!D78</f>
        <v>0</v>
      </c>
    </row>
    <row r="79" spans="1:6" s="74" customFormat="1" ht="12" customHeight="1" thickBot="1" x14ac:dyDescent="0.25">
      <c r="A79" s="194" t="s">
        <v>116</v>
      </c>
      <c r="B79" s="83" t="s">
        <v>1082</v>
      </c>
      <c r="C79" s="183">
        <f>SUM(C80:C83)</f>
        <v>2298271</v>
      </c>
      <c r="D79" s="183">
        <f>SUM(D80:D83)</f>
        <v>2546956</v>
      </c>
      <c r="E79" s="183">
        <f>SUM(E80:E83)</f>
        <v>0</v>
      </c>
    </row>
    <row r="80" spans="1:6" s="74" customFormat="1" ht="12" customHeight="1" x14ac:dyDescent="0.2">
      <c r="A80" s="78" t="s">
        <v>548</v>
      </c>
      <c r="B80" s="76" t="s">
        <v>118</v>
      </c>
      <c r="C80" s="191">
        <v>2298271</v>
      </c>
      <c r="D80" s="191">
        <v>2546956</v>
      </c>
      <c r="E80" s="191">
        <f>'1.1.sz.mell.'!D80</f>
        <v>0</v>
      </c>
    </row>
    <row r="81" spans="1:5" s="74" customFormat="1" ht="12" customHeight="1" x14ac:dyDescent="0.2">
      <c r="A81" s="78" t="s">
        <v>549</v>
      </c>
      <c r="B81" s="76" t="s">
        <v>119</v>
      </c>
      <c r="C81" s="191"/>
      <c r="D81" s="191"/>
      <c r="E81" s="191">
        <f>'1.1.sz.mell.'!D81</f>
        <v>0</v>
      </c>
    </row>
    <row r="82" spans="1:5" s="74" customFormat="1" ht="12" customHeight="1" x14ac:dyDescent="0.2">
      <c r="A82" s="78" t="s">
        <v>550</v>
      </c>
      <c r="B82" s="79" t="s">
        <v>828</v>
      </c>
      <c r="C82" s="191"/>
      <c r="D82" s="191"/>
      <c r="E82" s="191">
        <f>'1.1.sz.mell.'!D82</f>
        <v>0</v>
      </c>
    </row>
    <row r="83" spans="1:5" s="74" customFormat="1" ht="12" customHeight="1" thickBot="1" x14ac:dyDescent="0.25">
      <c r="A83" s="78" t="s">
        <v>1080</v>
      </c>
      <c r="B83" s="82" t="s">
        <v>1079</v>
      </c>
      <c r="C83" s="191"/>
      <c r="D83" s="191"/>
      <c r="E83" s="191">
        <f>'1.1.sz.mell.'!D83</f>
        <v>0</v>
      </c>
    </row>
    <row r="84" spans="1:5" s="74" customFormat="1" ht="12" customHeight="1" thickBot="1" x14ac:dyDescent="0.25">
      <c r="A84" s="194" t="s">
        <v>120</v>
      </c>
      <c r="B84" s="83" t="s">
        <v>121</v>
      </c>
      <c r="C84" s="183">
        <f>SUM(C85:C88)</f>
        <v>0</v>
      </c>
      <c r="D84" s="183">
        <f>SUM(D85:D88)</f>
        <v>0</v>
      </c>
      <c r="E84" s="183">
        <f>SUM(E85:E88)</f>
        <v>0</v>
      </c>
    </row>
    <row r="85" spans="1:5" s="74" customFormat="1" ht="12" customHeight="1" x14ac:dyDescent="0.2">
      <c r="A85" s="196" t="s">
        <v>551</v>
      </c>
      <c r="B85" s="76" t="s">
        <v>829</v>
      </c>
      <c r="C85" s="191"/>
      <c r="D85" s="191"/>
      <c r="E85" s="191">
        <f>'1.1.sz.mell.'!D85</f>
        <v>0</v>
      </c>
    </row>
    <row r="86" spans="1:5" s="74" customFormat="1" ht="12" customHeight="1" x14ac:dyDescent="0.2">
      <c r="A86" s="196" t="s">
        <v>552</v>
      </c>
      <c r="B86" s="79" t="s">
        <v>830</v>
      </c>
      <c r="C86" s="191"/>
      <c r="D86" s="191"/>
      <c r="E86" s="191">
        <f>'1.1.sz.mell.'!D86</f>
        <v>0</v>
      </c>
    </row>
    <row r="87" spans="1:5" s="74" customFormat="1" ht="12" customHeight="1" x14ac:dyDescent="0.2">
      <c r="A87" s="196" t="s">
        <v>553</v>
      </c>
      <c r="B87" s="79" t="s">
        <v>831</v>
      </c>
      <c r="C87" s="191"/>
      <c r="D87" s="191"/>
      <c r="E87" s="191">
        <f>'1.1.sz.mell.'!D87</f>
        <v>0</v>
      </c>
    </row>
    <row r="88" spans="1:5" s="74" customFormat="1" ht="12" customHeight="1" thickBot="1" x14ac:dyDescent="0.25">
      <c r="A88" s="196" t="s">
        <v>554</v>
      </c>
      <c r="B88" s="82" t="s">
        <v>832</v>
      </c>
      <c r="C88" s="191"/>
      <c r="D88" s="191"/>
      <c r="E88" s="191">
        <f>'1.1.sz.mell.'!D88</f>
        <v>0</v>
      </c>
    </row>
    <row r="89" spans="1:5" s="74" customFormat="1" ht="12" customHeight="1" thickBot="1" x14ac:dyDescent="0.25">
      <c r="A89" s="194" t="s">
        <v>124</v>
      </c>
      <c r="B89" s="83" t="s">
        <v>125</v>
      </c>
      <c r="C89" s="198"/>
      <c r="D89" s="198"/>
      <c r="E89" s="198"/>
    </row>
    <row r="90" spans="1:5" s="74" customFormat="1" ht="12" customHeight="1" thickBot="1" x14ac:dyDescent="0.25">
      <c r="A90" s="194" t="s">
        <v>126</v>
      </c>
      <c r="B90" s="199" t="s">
        <v>127</v>
      </c>
      <c r="C90" s="189">
        <f>+C67+C71+C76+C79+C84+C89</f>
        <v>14379625</v>
      </c>
      <c r="D90" s="189">
        <f>+D67+D71+D76+D79+D84+D89</f>
        <v>22173909</v>
      </c>
      <c r="E90" s="189">
        <f>+E67+E71+E76+E79+E84+E89</f>
        <v>24453689</v>
      </c>
    </row>
    <row r="91" spans="1:5" s="74" customFormat="1" ht="12" customHeight="1" thickBot="1" x14ac:dyDescent="0.25">
      <c r="A91" s="200" t="s">
        <v>128</v>
      </c>
      <c r="B91" s="201" t="s">
        <v>129</v>
      </c>
      <c r="C91" s="189">
        <f>+C66+C90</f>
        <v>201932306</v>
      </c>
      <c r="D91" s="189">
        <f>+D66+D90</f>
        <v>197127264</v>
      </c>
      <c r="E91" s="189">
        <f>+E66+E90</f>
        <v>195931566</v>
      </c>
    </row>
    <row r="92" spans="1:5" s="74" customFormat="1" ht="12" customHeight="1" x14ac:dyDescent="0.2">
      <c r="A92" s="202"/>
      <c r="B92" s="203"/>
      <c r="C92" s="204"/>
      <c r="D92" s="205"/>
      <c r="E92" s="361"/>
    </row>
    <row r="93" spans="1:5" s="74" customFormat="1" ht="12" customHeight="1" x14ac:dyDescent="0.2">
      <c r="A93" s="579" t="s">
        <v>130</v>
      </c>
      <c r="B93" s="579"/>
      <c r="C93" s="579"/>
      <c r="D93" s="579"/>
      <c r="E93" s="579"/>
    </row>
    <row r="94" spans="1:5" s="74" customFormat="1" ht="12" customHeight="1" thickBot="1" x14ac:dyDescent="0.25">
      <c r="A94" s="580" t="s">
        <v>131</v>
      </c>
      <c r="B94" s="580"/>
      <c r="C94" s="277"/>
    </row>
    <row r="95" spans="1:5" s="74" customFormat="1" ht="24" customHeight="1" thickBot="1" x14ac:dyDescent="0.25">
      <c r="A95" s="65" t="s">
        <v>288</v>
      </c>
      <c r="B95" s="66" t="s">
        <v>132</v>
      </c>
      <c r="C95" s="179" t="s">
        <v>1096</v>
      </c>
      <c r="D95" s="180" t="s">
        <v>1097</v>
      </c>
      <c r="E95" s="180" t="s">
        <v>1098</v>
      </c>
    </row>
    <row r="96" spans="1:5" s="74" customFormat="1" ht="12" customHeight="1" thickBot="1" x14ac:dyDescent="0.25">
      <c r="A96" s="52">
        <v>1</v>
      </c>
      <c r="B96" s="98">
        <v>2</v>
      </c>
      <c r="C96" s="98">
        <v>4</v>
      </c>
      <c r="D96" s="99">
        <v>5</v>
      </c>
      <c r="E96" s="99">
        <v>5</v>
      </c>
    </row>
    <row r="97" spans="1:7" s="74" customFormat="1" ht="15" customHeight="1" thickBot="1" x14ac:dyDescent="0.25">
      <c r="A97" s="100" t="s">
        <v>9</v>
      </c>
      <c r="B97" s="101" t="s">
        <v>133</v>
      </c>
      <c r="C97" s="206">
        <f>+C98+C99+C100+C101+C102</f>
        <v>87103019</v>
      </c>
      <c r="D97" s="206">
        <f>+D98+D99+D100+D101+D102</f>
        <v>94591947</v>
      </c>
      <c r="E97" s="206">
        <f>+E98+E99+E100+E101+E102</f>
        <v>133193586</v>
      </c>
    </row>
    <row r="98" spans="1:7" s="74" customFormat="1" ht="12.75" x14ac:dyDescent="0.2">
      <c r="A98" s="103" t="s">
        <v>11</v>
      </c>
      <c r="B98" s="104" t="s">
        <v>134</v>
      </c>
      <c r="C98" s="207">
        <v>24949415</v>
      </c>
      <c r="D98" s="207">
        <v>25327990</v>
      </c>
      <c r="E98" s="207">
        <f>'1.1.sz.mell.'!D99</f>
        <v>51870803</v>
      </c>
    </row>
    <row r="99" spans="1:7" x14ac:dyDescent="0.25">
      <c r="A99" s="78" t="s">
        <v>13</v>
      </c>
      <c r="B99" s="16" t="s">
        <v>135</v>
      </c>
      <c r="C99" s="56">
        <v>4377555</v>
      </c>
      <c r="D99" s="56">
        <v>4192063</v>
      </c>
      <c r="E99" s="56">
        <f>'1.1.sz.mell.'!D100</f>
        <v>8837262</v>
      </c>
      <c r="G99" s="74"/>
    </row>
    <row r="100" spans="1:7" x14ac:dyDescent="0.25">
      <c r="A100" s="78" t="s">
        <v>15</v>
      </c>
      <c r="B100" s="16" t="s">
        <v>136</v>
      </c>
      <c r="C100" s="112">
        <v>37286814</v>
      </c>
      <c r="D100" s="112">
        <v>42374585</v>
      </c>
      <c r="E100" s="112">
        <f>'1.1.sz.mell.'!D101</f>
        <v>55408042</v>
      </c>
      <c r="G100" s="74"/>
    </row>
    <row r="101" spans="1:7" s="71" customFormat="1" ht="12" customHeight="1" x14ac:dyDescent="0.2">
      <c r="A101" s="78" t="s">
        <v>17</v>
      </c>
      <c r="B101" s="106" t="s">
        <v>137</v>
      </c>
      <c r="C101" s="112">
        <v>8286215</v>
      </c>
      <c r="D101" s="112">
        <v>8265305</v>
      </c>
      <c r="E101" s="112">
        <f>'1.1.sz.mell.'!D102</f>
        <v>5355000</v>
      </c>
      <c r="G101" s="74"/>
    </row>
    <row r="102" spans="1:7" ht="12" customHeight="1" thickBot="1" x14ac:dyDescent="0.3">
      <c r="A102" s="78" t="s">
        <v>138</v>
      </c>
      <c r="B102" s="107" t="s">
        <v>139</v>
      </c>
      <c r="C102" s="450">
        <v>12203020</v>
      </c>
      <c r="D102" s="112">
        <v>14432004</v>
      </c>
      <c r="E102" s="112">
        <f>'1.1.sz.mell.'!D103</f>
        <v>11722479</v>
      </c>
      <c r="G102" s="74"/>
    </row>
    <row r="103" spans="1:7" ht="12" customHeight="1" thickBot="1" x14ac:dyDescent="0.3">
      <c r="A103" s="72" t="s">
        <v>22</v>
      </c>
      <c r="B103" s="21" t="s">
        <v>833</v>
      </c>
      <c r="C103" s="183">
        <f>SUM(C104:C106)</f>
        <v>0</v>
      </c>
      <c r="D103" s="183">
        <f>SUM(D104:D106)</f>
        <v>0</v>
      </c>
      <c r="E103" s="183">
        <f>SUM(E104:E106)</f>
        <v>21900980</v>
      </c>
      <c r="G103" s="74"/>
    </row>
    <row r="104" spans="1:7" ht="12" customHeight="1" x14ac:dyDescent="0.25">
      <c r="A104" s="75" t="s">
        <v>454</v>
      </c>
      <c r="B104" s="19" t="s">
        <v>145</v>
      </c>
      <c r="C104" s="185"/>
      <c r="D104" s="185"/>
      <c r="E104" s="185">
        <f>'1.1.sz.mell.'!D105</f>
        <v>0</v>
      </c>
      <c r="G104" s="74"/>
    </row>
    <row r="105" spans="1:7" ht="12" customHeight="1" x14ac:dyDescent="0.25">
      <c r="A105" s="75" t="s">
        <v>455</v>
      </c>
      <c r="B105" s="337" t="s">
        <v>558</v>
      </c>
      <c r="C105" s="80"/>
      <c r="D105" s="311"/>
      <c r="E105" s="185">
        <f>'1.1.sz.mell.'!D106</f>
        <v>21900980</v>
      </c>
      <c r="G105" s="74"/>
    </row>
    <row r="106" spans="1:7" ht="12" customHeight="1" thickBot="1" x14ac:dyDescent="0.3">
      <c r="A106" s="75" t="s">
        <v>456</v>
      </c>
      <c r="B106" s="110" t="s">
        <v>557</v>
      </c>
      <c r="C106" s="112"/>
      <c r="D106" s="112"/>
      <c r="E106" s="185">
        <f>'1.1.sz.mell.'!D107</f>
        <v>0</v>
      </c>
      <c r="G106" s="74"/>
    </row>
    <row r="107" spans="1:7" ht="12" customHeight="1" thickBot="1" x14ac:dyDescent="0.3">
      <c r="A107" s="72" t="s">
        <v>34</v>
      </c>
      <c r="B107" s="109" t="s">
        <v>836</v>
      </c>
      <c r="C107" s="183">
        <f>+C108+C110+C112</f>
        <v>51065541</v>
      </c>
      <c r="D107" s="183">
        <f>+D108+D110+D112</f>
        <v>40098479</v>
      </c>
      <c r="E107" s="183">
        <f>+E108+E110+E112</f>
        <v>40837000</v>
      </c>
      <c r="G107" s="74"/>
    </row>
    <row r="108" spans="1:7" ht="12" customHeight="1" x14ac:dyDescent="0.25">
      <c r="A108" s="75" t="s">
        <v>823</v>
      </c>
      <c r="B108" s="16" t="s">
        <v>140</v>
      </c>
      <c r="C108" s="185">
        <v>47641790</v>
      </c>
      <c r="D108" s="185">
        <v>26881231</v>
      </c>
      <c r="E108" s="185">
        <f>'1.1.sz.mell.'!D109</f>
        <v>40837000</v>
      </c>
      <c r="G108" s="74"/>
    </row>
    <row r="109" spans="1:7" ht="12" customHeight="1" x14ac:dyDescent="0.25">
      <c r="A109" s="75" t="s">
        <v>824</v>
      </c>
      <c r="B109" s="110" t="s">
        <v>141</v>
      </c>
      <c r="C109" s="185"/>
      <c r="D109" s="185"/>
      <c r="E109" s="185">
        <f>'1.1.sz.mell.'!D110</f>
        <v>0</v>
      </c>
      <c r="G109" s="74"/>
    </row>
    <row r="110" spans="1:7" ht="12" customHeight="1" x14ac:dyDescent="0.25">
      <c r="A110" s="75" t="s">
        <v>825</v>
      </c>
      <c r="B110" s="110" t="s">
        <v>142</v>
      </c>
      <c r="C110" s="56">
        <v>3405842</v>
      </c>
      <c r="D110" s="56">
        <v>13217248</v>
      </c>
      <c r="E110" s="185">
        <f>'1.1.sz.mell.'!D111</f>
        <v>0</v>
      </c>
      <c r="G110" s="74"/>
    </row>
    <row r="111" spans="1:7" ht="12" customHeight="1" x14ac:dyDescent="0.25">
      <c r="A111" s="75" t="s">
        <v>834</v>
      </c>
      <c r="B111" s="110" t="s">
        <v>143</v>
      </c>
      <c r="C111" s="56"/>
      <c r="D111" s="56"/>
      <c r="E111" s="185">
        <f>'1.1.sz.mell.'!D112</f>
        <v>0</v>
      </c>
      <c r="G111" s="74"/>
    </row>
    <row r="112" spans="1:7" ht="12" customHeight="1" thickBot="1" x14ac:dyDescent="0.3">
      <c r="A112" s="75" t="s">
        <v>835</v>
      </c>
      <c r="B112" s="111" t="s">
        <v>144</v>
      </c>
      <c r="C112" s="56">
        <v>17909</v>
      </c>
      <c r="D112" s="56"/>
      <c r="E112" s="185">
        <f>'1.1.sz.mell.'!D113</f>
        <v>0</v>
      </c>
      <c r="G112" s="74"/>
    </row>
    <row r="113" spans="1:7" ht="12" customHeight="1" thickBot="1" x14ac:dyDescent="0.3">
      <c r="A113" s="72" t="s">
        <v>146</v>
      </c>
      <c r="B113" s="21" t="s">
        <v>147</v>
      </c>
      <c r="C113" s="183">
        <f>+C97+C107+C103</f>
        <v>138168560</v>
      </c>
      <c r="D113" s="183">
        <f>+D97+D107+D103</f>
        <v>134690426</v>
      </c>
      <c r="E113" s="183">
        <f>+E97+E107+E103</f>
        <v>195931566</v>
      </c>
      <c r="G113" s="74"/>
    </row>
    <row r="114" spans="1:7" ht="12" customHeight="1" thickBot="1" x14ac:dyDescent="0.3">
      <c r="A114" s="72" t="s">
        <v>48</v>
      </c>
      <c r="B114" s="21" t="s">
        <v>148</v>
      </c>
      <c r="C114" s="183">
        <f>+C115+C116+C117</f>
        <v>0</v>
      </c>
      <c r="D114" s="183">
        <f>+D115+D116+D117</f>
        <v>0</v>
      </c>
      <c r="E114" s="183">
        <f>+E115+E116+E117</f>
        <v>0</v>
      </c>
      <c r="G114" s="74"/>
    </row>
    <row r="115" spans="1:7" ht="12" customHeight="1" x14ac:dyDescent="0.25">
      <c r="A115" s="75" t="s">
        <v>50</v>
      </c>
      <c r="B115" s="19" t="s">
        <v>149</v>
      </c>
      <c r="C115" s="56"/>
      <c r="D115" s="56"/>
      <c r="E115" s="56">
        <f>'1.1.sz.mell.'!D116</f>
        <v>0</v>
      </c>
      <c r="G115" s="74"/>
    </row>
    <row r="116" spans="1:7" ht="12" customHeight="1" x14ac:dyDescent="0.25">
      <c r="A116" s="75" t="s">
        <v>52</v>
      </c>
      <c r="B116" s="19" t="s">
        <v>150</v>
      </c>
      <c r="C116" s="56"/>
      <c r="D116" s="56"/>
      <c r="E116" s="56"/>
      <c r="G116" s="74"/>
    </row>
    <row r="117" spans="1:7" ht="12" customHeight="1" thickBot="1" x14ac:dyDescent="0.3">
      <c r="A117" s="108" t="s">
        <v>54</v>
      </c>
      <c r="B117" s="19" t="s">
        <v>151</v>
      </c>
      <c r="C117" s="56"/>
      <c r="D117" s="56"/>
      <c r="E117" s="56"/>
      <c r="G117" s="74"/>
    </row>
    <row r="118" spans="1:7" ht="12" customHeight="1" thickBot="1" x14ac:dyDescent="0.3">
      <c r="A118" s="72" t="s">
        <v>70</v>
      </c>
      <c r="B118" s="21" t="s">
        <v>152</v>
      </c>
      <c r="C118" s="182">
        <f>SUM(C119:C122)</f>
        <v>0</v>
      </c>
      <c r="D118" s="182">
        <f>SUM(D119:D122)</f>
        <v>0</v>
      </c>
      <c r="E118" s="182">
        <f>SUM(E119:E122)</f>
        <v>0</v>
      </c>
      <c r="G118" s="74"/>
    </row>
    <row r="119" spans="1:7" ht="12" customHeight="1" x14ac:dyDescent="0.25">
      <c r="A119" s="75" t="s">
        <v>465</v>
      </c>
      <c r="B119" s="19" t="s">
        <v>837</v>
      </c>
      <c r="C119" s="56"/>
      <c r="D119" s="56"/>
      <c r="E119" s="56"/>
      <c r="G119" s="74"/>
    </row>
    <row r="120" spans="1:7" ht="12" customHeight="1" x14ac:dyDescent="0.25">
      <c r="A120" s="75" t="s">
        <v>466</v>
      </c>
      <c r="B120" s="19" t="s">
        <v>838</v>
      </c>
      <c r="C120" s="56"/>
      <c r="D120" s="56"/>
      <c r="E120" s="56"/>
      <c r="G120" s="74"/>
    </row>
    <row r="121" spans="1:7" ht="12" customHeight="1" x14ac:dyDescent="0.25">
      <c r="A121" s="75" t="s">
        <v>467</v>
      </c>
      <c r="B121" s="19" t="s">
        <v>839</v>
      </c>
      <c r="C121" s="56"/>
      <c r="D121" s="56"/>
      <c r="E121" s="56"/>
      <c r="G121" s="74"/>
    </row>
    <row r="122" spans="1:7" ht="12" customHeight="1" thickBot="1" x14ac:dyDescent="0.3">
      <c r="A122" s="75" t="s">
        <v>468</v>
      </c>
      <c r="B122" s="19" t="s">
        <v>841</v>
      </c>
      <c r="C122" s="56"/>
      <c r="D122" s="56"/>
      <c r="E122" s="56"/>
      <c r="G122" s="74"/>
    </row>
    <row r="123" spans="1:7" ht="12" customHeight="1" thickBot="1" x14ac:dyDescent="0.3">
      <c r="A123" s="72" t="s">
        <v>153</v>
      </c>
      <c r="B123" s="21" t="s">
        <v>284</v>
      </c>
      <c r="C123" s="189">
        <f>+C124+C125+C126+C128</f>
        <v>44136793</v>
      </c>
      <c r="D123" s="189">
        <f>+D124+D125+D126+D128</f>
        <v>42764439</v>
      </c>
      <c r="E123" s="189">
        <f>+E124+E125+E126+E128</f>
        <v>0</v>
      </c>
      <c r="G123" s="74"/>
    </row>
    <row r="124" spans="1:7" ht="12" customHeight="1" x14ac:dyDescent="0.25">
      <c r="A124" s="75" t="s">
        <v>529</v>
      </c>
      <c r="B124" s="19" t="s">
        <v>155</v>
      </c>
      <c r="C124" s="56"/>
      <c r="D124" s="56"/>
      <c r="E124" s="56"/>
      <c r="G124" s="74"/>
    </row>
    <row r="125" spans="1:7" ht="12" customHeight="1" x14ac:dyDescent="0.25">
      <c r="A125" s="75" t="s">
        <v>530</v>
      </c>
      <c r="B125" s="19" t="s">
        <v>156</v>
      </c>
      <c r="C125" s="56">
        <v>2300640</v>
      </c>
      <c r="D125" s="56">
        <v>2455565</v>
      </c>
      <c r="E125" s="56">
        <f>'1.1.sz.mell.'!D126</f>
        <v>0</v>
      </c>
      <c r="G125" s="74"/>
    </row>
    <row r="126" spans="1:7" ht="12" customHeight="1" x14ac:dyDescent="0.25">
      <c r="A126" s="75" t="s">
        <v>531</v>
      </c>
      <c r="B126" s="19" t="s">
        <v>1116</v>
      </c>
      <c r="C126" s="56">
        <v>41836153</v>
      </c>
      <c r="D126" s="56">
        <v>40308874</v>
      </c>
      <c r="E126" s="56">
        <f>'1.1.sz.mell.'!D127</f>
        <v>0</v>
      </c>
      <c r="G126" s="74"/>
    </row>
    <row r="127" spans="1:7" ht="12" customHeight="1" x14ac:dyDescent="0.25">
      <c r="A127" s="75" t="s">
        <v>532</v>
      </c>
      <c r="B127" s="19" t="s">
        <v>237</v>
      </c>
      <c r="C127" s="56"/>
      <c r="D127" s="56"/>
      <c r="E127" s="56"/>
      <c r="G127" s="74"/>
    </row>
    <row r="128" spans="1:7" ht="12" customHeight="1" thickBot="1" x14ac:dyDescent="0.3">
      <c r="A128" s="75" t="s">
        <v>533</v>
      </c>
      <c r="B128" s="59" t="s">
        <v>859</v>
      </c>
      <c r="C128" s="56"/>
      <c r="D128" s="56"/>
      <c r="E128" s="56"/>
      <c r="G128" s="74"/>
    </row>
    <row r="129" spans="1:7" ht="12" customHeight="1" thickBot="1" x14ac:dyDescent="0.3">
      <c r="A129" s="72" t="s">
        <v>88</v>
      </c>
      <c r="B129" s="21" t="s">
        <v>976</v>
      </c>
      <c r="C129" s="208">
        <f>+C130+C131+C133+C134</f>
        <v>0</v>
      </c>
      <c r="D129" s="208">
        <f>+D130+D131+D133+D134</f>
        <v>0</v>
      </c>
      <c r="E129" s="208">
        <f>+E130+E131+E133+E134</f>
        <v>0</v>
      </c>
      <c r="G129" s="74"/>
    </row>
    <row r="130" spans="1:7" ht="12" customHeight="1" x14ac:dyDescent="0.25">
      <c r="A130" s="75" t="s">
        <v>541</v>
      </c>
      <c r="B130" s="19" t="s">
        <v>845</v>
      </c>
      <c r="C130" s="56"/>
      <c r="D130" s="56"/>
      <c r="E130" s="56">
        <f>'1.1.sz.mell.'!D134</f>
        <v>0</v>
      </c>
      <c r="G130" s="74"/>
    </row>
    <row r="131" spans="1:7" ht="12" customHeight="1" x14ac:dyDescent="0.25">
      <c r="A131" s="75" t="s">
        <v>542</v>
      </c>
      <c r="B131" s="19" t="s">
        <v>846</v>
      </c>
      <c r="C131" s="56"/>
      <c r="D131" s="56"/>
      <c r="E131" s="56">
        <f>'1.1.sz.mell.'!D135</f>
        <v>0</v>
      </c>
      <c r="G131" s="74"/>
    </row>
    <row r="132" spans="1:7" ht="12" customHeight="1" x14ac:dyDescent="0.25">
      <c r="A132" s="75" t="s">
        <v>543</v>
      </c>
      <c r="B132" s="19" t="s">
        <v>847</v>
      </c>
      <c r="C132" s="56"/>
      <c r="D132" s="56"/>
      <c r="E132" s="56"/>
      <c r="G132" s="74"/>
    </row>
    <row r="133" spans="1:7" ht="12" customHeight="1" x14ac:dyDescent="0.25">
      <c r="A133" s="75" t="s">
        <v>544</v>
      </c>
      <c r="B133" s="19" t="s">
        <v>848</v>
      </c>
      <c r="C133" s="56"/>
      <c r="D133" s="56"/>
      <c r="E133" s="56">
        <f>'1.1.sz.mell.'!D136</f>
        <v>0</v>
      </c>
      <c r="G133" s="74"/>
    </row>
    <row r="134" spans="1:7" ht="12" customHeight="1" thickBot="1" x14ac:dyDescent="0.3">
      <c r="A134" s="75" t="s">
        <v>545</v>
      </c>
      <c r="B134" s="59" t="s">
        <v>849</v>
      </c>
      <c r="C134" s="56"/>
      <c r="D134" s="56"/>
      <c r="E134" s="56">
        <f>'1.1.sz.mell.'!D137</f>
        <v>0</v>
      </c>
      <c r="G134" s="74"/>
    </row>
    <row r="135" spans="1:7" ht="12" customHeight="1" thickBot="1" x14ac:dyDescent="0.3">
      <c r="A135" s="72" t="s">
        <v>90</v>
      </c>
      <c r="B135" s="21" t="s">
        <v>158</v>
      </c>
      <c r="C135" s="210">
        <f>+C114+C118+C123+C129</f>
        <v>44136793</v>
      </c>
      <c r="D135" s="210">
        <f>+D114+D118+D123+D129</f>
        <v>42764439</v>
      </c>
      <c r="E135" s="210">
        <f>+E114+E118+E123+E129</f>
        <v>0</v>
      </c>
      <c r="G135" s="74"/>
    </row>
    <row r="136" spans="1:7" ht="12" customHeight="1" thickBot="1" x14ac:dyDescent="0.3">
      <c r="A136" s="117" t="s">
        <v>159</v>
      </c>
      <c r="B136" s="118" t="s">
        <v>160</v>
      </c>
      <c r="C136" s="210">
        <f>+C113+C135</f>
        <v>182305353</v>
      </c>
      <c r="D136" s="210">
        <f>+D113+D135</f>
        <v>177454865</v>
      </c>
      <c r="E136" s="210">
        <f>+E113+E135</f>
        <v>195931566</v>
      </c>
      <c r="G136" s="74"/>
    </row>
    <row r="137" spans="1:7" ht="12" customHeight="1" x14ac:dyDescent="0.25"/>
    <row r="138" spans="1:7" ht="12" customHeight="1" x14ac:dyDescent="0.25"/>
    <row r="139" spans="1:7" ht="12" customHeight="1" x14ac:dyDescent="0.25"/>
    <row r="140" spans="1:7" ht="12" customHeight="1" x14ac:dyDescent="0.25"/>
    <row r="141" spans="1:7" ht="12" customHeight="1" x14ac:dyDescent="0.25"/>
    <row r="142" spans="1:7" ht="15" customHeight="1" x14ac:dyDescent="0.25">
      <c r="C142" s="116"/>
      <c r="D142" s="116"/>
      <c r="E142" s="116"/>
    </row>
    <row r="143" spans="1:7" s="74" customFormat="1" ht="12.95" customHeight="1" x14ac:dyDescent="0.2"/>
    <row r="147" ht="16.5" customHeight="1" x14ac:dyDescent="0.25"/>
  </sheetData>
  <mergeCells count="4">
    <mergeCell ref="A2:B2"/>
    <mergeCell ref="A94:B94"/>
    <mergeCell ref="A1:E1"/>
    <mergeCell ref="A93:E93"/>
  </mergeCells>
  <phoneticPr fontId="32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CE,Félkövér"&amp;12MÓRÁGY KÖZSÉG ÖNKORMÁNYZATA 2020. ÉVI KÖLTSÉGVETÉSÉNEK MÉRLEGE&amp;R&amp;"Times New Roman CE,Félkövér dőlt"7. melléklet</oddHeader>
  </headerFooter>
  <rowBreaks count="2" manualBreakCount="2">
    <brk id="79" max="4" man="1"/>
    <brk id="9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view="pageLayout" zoomScaleNormal="100" zoomScaleSheetLayoutView="145" workbookViewId="0">
      <selection activeCell="E11" sqref="E11"/>
    </sheetView>
  </sheetViews>
  <sheetFormatPr defaultColWidth="9.125" defaultRowHeight="12.75" x14ac:dyDescent="0.2"/>
  <cols>
    <col min="1" max="1" width="33.125" style="221" customWidth="1"/>
    <col min="2" max="2" width="24" style="221" customWidth="1"/>
    <col min="3" max="5" width="19.75" style="221" customWidth="1"/>
    <col min="6" max="6" width="9.125" style="221"/>
    <col min="7" max="7" width="15.625" style="436" bestFit="1" customWidth="1"/>
    <col min="8" max="16384" width="9.125" style="221"/>
  </cols>
  <sheetData>
    <row r="1" spans="1:6" customFormat="1" ht="15.75" x14ac:dyDescent="0.25">
      <c r="A1" s="610" t="s">
        <v>1099</v>
      </c>
      <c r="B1" s="610"/>
      <c r="C1" s="610"/>
      <c r="D1" s="610"/>
      <c r="E1" s="610"/>
      <c r="F1" s="504"/>
    </row>
    <row r="2" spans="1:6" customFormat="1" ht="15.75" x14ac:dyDescent="0.25">
      <c r="A2" s="611" t="s">
        <v>1100</v>
      </c>
      <c r="B2" s="610"/>
      <c r="C2" s="610"/>
      <c r="D2" s="610"/>
      <c r="E2" s="610"/>
      <c r="F2" s="504"/>
    </row>
    <row r="3" spans="1:6" customFormat="1" ht="15" x14ac:dyDescent="0.25">
      <c r="A3" s="612" t="s">
        <v>1101</v>
      </c>
      <c r="B3" s="612"/>
      <c r="C3" s="613"/>
      <c r="D3" s="613"/>
      <c r="E3" s="613"/>
      <c r="F3" s="504"/>
    </row>
    <row r="4" spans="1:6" customFormat="1" ht="15.75" thickBot="1" x14ac:dyDescent="0.3">
      <c r="A4" s="505"/>
      <c r="B4" s="505"/>
      <c r="C4" s="505"/>
      <c r="D4" s="505"/>
      <c r="E4" s="506">
        <f>$E$3</f>
        <v>0</v>
      </c>
      <c r="F4" s="504"/>
    </row>
    <row r="5" spans="1:6" customFormat="1" ht="15.75" thickBot="1" x14ac:dyDescent="0.3">
      <c r="A5" s="614" t="s">
        <v>289</v>
      </c>
      <c r="B5" s="617" t="s">
        <v>1102</v>
      </c>
      <c r="C5" s="618"/>
      <c r="D5" s="618"/>
      <c r="E5" s="619"/>
      <c r="F5" s="504"/>
    </row>
    <row r="6" spans="1:6" customFormat="1" ht="15.75" thickBot="1" x14ac:dyDescent="0.3">
      <c r="A6" s="615"/>
      <c r="B6" s="620" t="s">
        <v>1103</v>
      </c>
      <c r="C6" s="623" t="s">
        <v>1104</v>
      </c>
      <c r="D6" s="624"/>
      <c r="E6" s="625"/>
      <c r="F6" s="504"/>
    </row>
    <row r="7" spans="1:6" customFormat="1" ht="15" x14ac:dyDescent="0.25">
      <c r="A7" s="615"/>
      <c r="B7" s="621"/>
      <c r="C7" s="620" t="str">
        <f>CONCATENATE([1]TARTALOMJEGYZÉK!$A$1,". előtti tervezett forrás, kiadás")</f>
        <v>2020. előtti tervezett forrás, kiadás</v>
      </c>
      <c r="D7" s="620" t="str">
        <f>CONCATENATE([1]TARTALOMJEGYZÉK!$A$1,". évi eredeti előirányzat")</f>
        <v>2020. évi eredeti előirányzat</v>
      </c>
      <c r="E7" s="620" t="str">
        <f>CONCATENATE([1]TARTALOMJEGYZÉK!$A$1,". év utáni tervezett forrás, kiadás")</f>
        <v>2020. év utáni tervezett forrás, kiadás</v>
      </c>
      <c r="F7" s="504"/>
    </row>
    <row r="8" spans="1:6" customFormat="1" ht="15.75" thickBot="1" x14ac:dyDescent="0.3">
      <c r="A8" s="616"/>
      <c r="B8" s="622"/>
      <c r="C8" s="626"/>
      <c r="D8" s="626"/>
      <c r="E8" s="622"/>
      <c r="F8" s="504"/>
    </row>
    <row r="9" spans="1:6" customFormat="1" ht="15.75" thickBot="1" x14ac:dyDescent="0.3">
      <c r="A9" s="507" t="s">
        <v>1087</v>
      </c>
      <c r="B9" s="508" t="s">
        <v>1105</v>
      </c>
      <c r="C9" s="509" t="s">
        <v>1089</v>
      </c>
      <c r="D9" s="226" t="s">
        <v>1090</v>
      </c>
      <c r="E9" s="472" t="s">
        <v>1091</v>
      </c>
      <c r="F9" s="504"/>
    </row>
    <row r="10" spans="1:6" customFormat="1" ht="15" x14ac:dyDescent="0.25">
      <c r="A10" s="510" t="s">
        <v>290</v>
      </c>
      <c r="B10" s="511">
        <f>C10+D10+E10</f>
        <v>0</v>
      </c>
      <c r="C10" s="512"/>
      <c r="D10" s="512"/>
      <c r="E10" s="513"/>
      <c r="F10" s="504"/>
    </row>
    <row r="11" spans="1:6" customFormat="1" ht="15" x14ac:dyDescent="0.25">
      <c r="A11" s="514" t="s">
        <v>291</v>
      </c>
      <c r="B11" s="515">
        <f t="shared" ref="B11:B21" si="0">C11+D11+E11</f>
        <v>0</v>
      </c>
      <c r="C11" s="516"/>
      <c r="D11" s="516"/>
      <c r="E11" s="516"/>
      <c r="F11" s="504"/>
    </row>
    <row r="12" spans="1:6" customFormat="1" ht="15" x14ac:dyDescent="0.25">
      <c r="A12" s="517" t="s">
        <v>292</v>
      </c>
      <c r="B12" s="518">
        <f t="shared" si="0"/>
        <v>0</v>
      </c>
      <c r="C12" s="519"/>
      <c r="D12" s="519"/>
      <c r="E12" s="519"/>
      <c r="F12" s="504"/>
    </row>
    <row r="13" spans="1:6" customFormat="1" ht="15" x14ac:dyDescent="0.25">
      <c r="A13" s="517" t="s">
        <v>293</v>
      </c>
      <c r="B13" s="518">
        <f t="shared" si="0"/>
        <v>0</v>
      </c>
      <c r="C13" s="519"/>
      <c r="D13" s="519"/>
      <c r="E13" s="519"/>
      <c r="F13" s="504"/>
    </row>
    <row r="14" spans="1:6" customFormat="1" ht="15" x14ac:dyDescent="0.25">
      <c r="A14" s="517" t="s">
        <v>294</v>
      </c>
      <c r="B14" s="518">
        <f t="shared" si="0"/>
        <v>0</v>
      </c>
      <c r="C14" s="519"/>
      <c r="D14" s="519"/>
      <c r="E14" s="519"/>
      <c r="F14" s="504"/>
    </row>
    <row r="15" spans="1:6" customFormat="1" ht="15.75" thickBot="1" x14ac:dyDescent="0.3">
      <c r="A15" s="517" t="s">
        <v>295</v>
      </c>
      <c r="B15" s="518">
        <f t="shared" si="0"/>
        <v>0</v>
      </c>
      <c r="C15" s="519"/>
      <c r="D15" s="519"/>
      <c r="E15" s="519"/>
      <c r="F15" s="504"/>
    </row>
    <row r="16" spans="1:6" customFormat="1" ht="15.75" thickBot="1" x14ac:dyDescent="0.3">
      <c r="A16" s="520" t="s">
        <v>296</v>
      </c>
      <c r="B16" s="521">
        <f>B10+SUM(B12:B15)</f>
        <v>0</v>
      </c>
      <c r="C16" s="521">
        <f>C10+SUM(C12:C15)</f>
        <v>0</v>
      </c>
      <c r="D16" s="521">
        <f>D10+SUM(D12:D15)</f>
        <v>0</v>
      </c>
      <c r="E16" s="522">
        <f>E10+SUM(E12:E15)</f>
        <v>0</v>
      </c>
      <c r="F16" s="504"/>
    </row>
    <row r="17" spans="1:6" customFormat="1" ht="15" x14ac:dyDescent="0.25">
      <c r="A17" s="523" t="s">
        <v>297</v>
      </c>
      <c r="B17" s="511">
        <f t="shared" si="0"/>
        <v>0</v>
      </c>
      <c r="C17" s="512"/>
      <c r="D17" s="512"/>
      <c r="E17" s="513"/>
      <c r="F17" s="504"/>
    </row>
    <row r="18" spans="1:6" customFormat="1" ht="15" x14ac:dyDescent="0.25">
      <c r="A18" s="524" t="s">
        <v>298</v>
      </c>
      <c r="B18" s="518">
        <f t="shared" si="0"/>
        <v>0</v>
      </c>
      <c r="C18" s="519"/>
      <c r="D18" s="519"/>
      <c r="E18" s="519"/>
      <c r="F18" s="504"/>
    </row>
    <row r="19" spans="1:6" customFormat="1" ht="15" x14ac:dyDescent="0.25">
      <c r="A19" s="524" t="s">
        <v>299</v>
      </c>
      <c r="B19" s="518">
        <f t="shared" si="0"/>
        <v>0</v>
      </c>
      <c r="C19" s="519"/>
      <c r="D19" s="519"/>
      <c r="E19" s="519"/>
      <c r="F19" s="504"/>
    </row>
    <row r="20" spans="1:6" customFormat="1" ht="15" x14ac:dyDescent="0.25">
      <c r="A20" s="524" t="s">
        <v>300</v>
      </c>
      <c r="B20" s="518">
        <f t="shared" si="0"/>
        <v>0</v>
      </c>
      <c r="C20" s="519"/>
      <c r="D20" s="519"/>
      <c r="E20" s="519"/>
      <c r="F20" s="504"/>
    </row>
    <row r="21" spans="1:6" customFormat="1" ht="15.75" thickBot="1" x14ac:dyDescent="0.3">
      <c r="A21" s="525"/>
      <c r="B21" s="526">
        <f t="shared" si="0"/>
        <v>0</v>
      </c>
      <c r="C21" s="527"/>
      <c r="D21" s="527"/>
      <c r="E21" s="528"/>
      <c r="F21" s="504"/>
    </row>
    <row r="22" spans="1:6" customFormat="1" ht="15.75" thickBot="1" x14ac:dyDescent="0.3">
      <c r="A22" s="529" t="s">
        <v>500</v>
      </c>
      <c r="B22" s="521">
        <f>SUM(B17:B21)</f>
        <v>0</v>
      </c>
      <c r="C22" s="521">
        <f>SUM(C17:C21)</f>
        <v>0</v>
      </c>
      <c r="D22" s="521">
        <f>SUM(D17:D21)</f>
        <v>0</v>
      </c>
      <c r="E22" s="522">
        <f>SUM(E17:E21)</f>
        <v>0</v>
      </c>
      <c r="F22" s="504"/>
    </row>
    <row r="23" spans="1:6" customFormat="1" ht="15" x14ac:dyDescent="0.25">
      <c r="A23" s="609" t="s">
        <v>1106</v>
      </c>
      <c r="B23" s="609"/>
      <c r="C23" s="609"/>
      <c r="D23" s="609"/>
      <c r="E23" s="609"/>
      <c r="F23" s="504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32" type="noConversion"/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 bevételei, kiadásai, hozzájárulások&amp;R&amp;"Times New Roman CE,Félkövér dőlt" 8. melléklet 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00" workbookViewId="0">
      <selection sqref="A1:I18"/>
    </sheetView>
  </sheetViews>
  <sheetFormatPr defaultColWidth="9.125" defaultRowHeight="12.75" x14ac:dyDescent="0.25"/>
  <cols>
    <col min="1" max="1" width="5.875" style="125" customWidth="1"/>
    <col min="2" max="2" width="42.625" style="51" customWidth="1"/>
    <col min="3" max="8" width="11" style="51" customWidth="1"/>
    <col min="9" max="9" width="11.875" style="51" customWidth="1"/>
    <col min="10" max="10" width="9.125" style="51"/>
    <col min="11" max="11" width="0" style="51" hidden="1" customWidth="1"/>
    <col min="12" max="16384" width="9.125" style="51"/>
  </cols>
  <sheetData>
    <row r="1" spans="1:10" ht="27.75" customHeight="1" x14ac:dyDescent="0.25">
      <c r="A1" s="629" t="s">
        <v>301</v>
      </c>
      <c r="B1" s="629"/>
      <c r="C1" s="629"/>
      <c r="D1" s="629"/>
      <c r="E1" s="629"/>
      <c r="F1" s="629"/>
      <c r="G1" s="629"/>
      <c r="H1" s="629"/>
      <c r="I1" s="629"/>
    </row>
    <row r="2" spans="1:10" s="531" customFormat="1" ht="20.45" customHeight="1" thickBot="1" x14ac:dyDescent="0.3">
      <c r="A2" s="530"/>
      <c r="I2" s="532" t="str">
        <f>[1]KV_1.sz.tájékoztató_t.!E5</f>
        <v>Forintban!</v>
      </c>
      <c r="J2" s="533"/>
    </row>
    <row r="3" spans="1:10" s="534" customFormat="1" ht="26.45" customHeight="1" x14ac:dyDescent="0.25">
      <c r="A3" s="630" t="s">
        <v>6</v>
      </c>
      <c r="B3" s="632" t="s">
        <v>302</v>
      </c>
      <c r="C3" s="630" t="s">
        <v>303</v>
      </c>
      <c r="D3" s="630" t="str">
        <f>+CONCATENATE(LEFT([1]KV_ÖSSZEFÜGGÉSEK!A5,4)," előtti kifizetés")</f>
        <v>2020 előtti kifizetés</v>
      </c>
      <c r="E3" s="634" t="s">
        <v>304</v>
      </c>
      <c r="F3" s="635"/>
      <c r="G3" s="635"/>
      <c r="H3" s="636"/>
      <c r="I3" s="632" t="s">
        <v>256</v>
      </c>
      <c r="J3" s="533"/>
    </row>
    <row r="4" spans="1:10" s="537" customFormat="1" ht="32.450000000000003" customHeight="1" thickBot="1" x14ac:dyDescent="0.3">
      <c r="A4" s="631"/>
      <c r="B4" s="633"/>
      <c r="C4" s="633"/>
      <c r="D4" s="631"/>
      <c r="E4" s="535" t="str">
        <f>+CONCATENATE(LEFT([1]KV_ÖSSZEFÜGGÉSEK!A5,4),".")</f>
        <v>2020.</v>
      </c>
      <c r="F4" s="535" t="str">
        <f>+CONCATENATE(LEFT([1]KV_ÖSSZEFÜGGÉSEK!A5,4)+1,".")</f>
        <v>2021.</v>
      </c>
      <c r="G4" s="535" t="str">
        <f>+CONCATENATE(LEFT([1]KV_ÖSSZEFÜGGÉSEK!A5,4)+2,".")</f>
        <v>2022.</v>
      </c>
      <c r="H4" s="536" t="str">
        <f>+CONCATENATE(LEFT([1]KV_ÖSSZEFÜGGÉSEK!A5,4)+2,".",CHAR(10)," után")</f>
        <v>2022.
 után</v>
      </c>
      <c r="I4" s="633"/>
      <c r="J4" s="533"/>
    </row>
    <row r="5" spans="1:10" s="543" customFormat="1" ht="12.95" customHeight="1" thickBot="1" x14ac:dyDescent="0.3">
      <c r="A5" s="538" t="s">
        <v>1087</v>
      </c>
      <c r="B5" s="539" t="s">
        <v>1088</v>
      </c>
      <c r="C5" s="540" t="s">
        <v>1089</v>
      </c>
      <c r="D5" s="539" t="s">
        <v>1090</v>
      </c>
      <c r="E5" s="538" t="s">
        <v>1091</v>
      </c>
      <c r="F5" s="540" t="s">
        <v>1107</v>
      </c>
      <c r="G5" s="540" t="s">
        <v>1108</v>
      </c>
      <c r="H5" s="541" t="s">
        <v>1109</v>
      </c>
      <c r="I5" s="542" t="s">
        <v>1110</v>
      </c>
      <c r="J5" s="533"/>
    </row>
    <row r="6" spans="1:10" s="531" customFormat="1" ht="24.75" customHeight="1" thickBot="1" x14ac:dyDescent="0.3">
      <c r="A6" s="544" t="s">
        <v>9</v>
      </c>
      <c r="B6" s="545" t="s">
        <v>305</v>
      </c>
      <c r="C6" s="546"/>
      <c r="D6" s="547">
        <f>+D7+D8</f>
        <v>0</v>
      </c>
      <c r="E6" s="548">
        <f>+E7+E8</f>
        <v>0</v>
      </c>
      <c r="F6" s="549">
        <f>+F7+F8</f>
        <v>0</v>
      </c>
      <c r="G6" s="549">
        <f>+G7+G8</f>
        <v>0</v>
      </c>
      <c r="H6" s="550">
        <f>+H7+H8</f>
        <v>0</v>
      </c>
      <c r="I6" s="551">
        <f t="shared" ref="I6:I17" si="0">SUM(D6:H6)</f>
        <v>0</v>
      </c>
      <c r="J6" s="533"/>
    </row>
    <row r="7" spans="1:10" s="531" customFormat="1" ht="20.100000000000001" customHeight="1" x14ac:dyDescent="0.25">
      <c r="A7" s="552" t="s">
        <v>22</v>
      </c>
      <c r="B7" s="553" t="s">
        <v>306</v>
      </c>
      <c r="C7" s="554"/>
      <c r="D7" s="555"/>
      <c r="E7" s="556"/>
      <c r="F7" s="557"/>
      <c r="G7" s="557"/>
      <c r="H7" s="558"/>
      <c r="I7" s="559">
        <f t="shared" si="0"/>
        <v>0</v>
      </c>
      <c r="J7" s="533"/>
    </row>
    <row r="8" spans="1:10" s="531" customFormat="1" ht="20.100000000000001" customHeight="1" thickBot="1" x14ac:dyDescent="0.3">
      <c r="A8" s="552" t="s">
        <v>34</v>
      </c>
      <c r="B8" s="553" t="s">
        <v>306</v>
      </c>
      <c r="C8" s="554"/>
      <c r="D8" s="555"/>
      <c r="E8" s="556"/>
      <c r="F8" s="557"/>
      <c r="G8" s="557"/>
      <c r="H8" s="558"/>
      <c r="I8" s="559">
        <f t="shared" si="0"/>
        <v>0</v>
      </c>
      <c r="J8" s="533"/>
    </row>
    <row r="9" spans="1:10" s="531" customFormat="1" ht="26.1" customHeight="1" thickBot="1" x14ac:dyDescent="0.3">
      <c r="A9" s="544" t="s">
        <v>146</v>
      </c>
      <c r="B9" s="545" t="s">
        <v>307</v>
      </c>
      <c r="C9" s="546"/>
      <c r="D9" s="547">
        <f>+D10+D11</f>
        <v>0</v>
      </c>
      <c r="E9" s="548">
        <f>+E10+E11</f>
        <v>0</v>
      </c>
      <c r="F9" s="549">
        <f>+F10+F11</f>
        <v>0</v>
      </c>
      <c r="G9" s="549">
        <f>+G10+G11</f>
        <v>0</v>
      </c>
      <c r="H9" s="550">
        <f>+H10+H11</f>
        <v>0</v>
      </c>
      <c r="I9" s="551">
        <f t="shared" si="0"/>
        <v>0</v>
      </c>
      <c r="J9" s="533"/>
    </row>
    <row r="10" spans="1:10" s="531" customFormat="1" ht="20.100000000000001" customHeight="1" x14ac:dyDescent="0.25">
      <c r="A10" s="552" t="s">
        <v>48</v>
      </c>
      <c r="B10" s="553" t="s">
        <v>306</v>
      </c>
      <c r="C10" s="554"/>
      <c r="D10" s="555"/>
      <c r="E10" s="556"/>
      <c r="F10" s="557"/>
      <c r="G10" s="557"/>
      <c r="H10" s="558"/>
      <c r="I10" s="559">
        <f t="shared" si="0"/>
        <v>0</v>
      </c>
      <c r="J10" s="533"/>
    </row>
    <row r="11" spans="1:10" s="531" customFormat="1" ht="20.100000000000001" customHeight="1" thickBot="1" x14ac:dyDescent="0.3">
      <c r="A11" s="552" t="s">
        <v>70</v>
      </c>
      <c r="B11" s="553" t="s">
        <v>306</v>
      </c>
      <c r="C11" s="554"/>
      <c r="D11" s="555"/>
      <c r="E11" s="556"/>
      <c r="F11" s="557"/>
      <c r="G11" s="557"/>
      <c r="H11" s="558"/>
      <c r="I11" s="559">
        <f t="shared" si="0"/>
        <v>0</v>
      </c>
      <c r="J11" s="533"/>
    </row>
    <row r="12" spans="1:10" s="531" customFormat="1" ht="20.100000000000001" customHeight="1" thickBot="1" x14ac:dyDescent="0.3">
      <c r="A12" s="544" t="s">
        <v>153</v>
      </c>
      <c r="B12" s="545" t="s">
        <v>308</v>
      </c>
      <c r="C12" s="546"/>
      <c r="D12" s="547">
        <f>+D13</f>
        <v>0</v>
      </c>
      <c r="E12" s="548">
        <f>+E13</f>
        <v>0</v>
      </c>
      <c r="F12" s="549">
        <f>+F13</f>
        <v>0</v>
      </c>
      <c r="G12" s="549">
        <f>+G13</f>
        <v>0</v>
      </c>
      <c r="H12" s="550">
        <f>+H13</f>
        <v>0</v>
      </c>
      <c r="I12" s="551">
        <f t="shared" si="0"/>
        <v>0</v>
      </c>
      <c r="J12" s="533"/>
    </row>
    <row r="13" spans="1:10" s="531" customFormat="1" ht="20.100000000000001" customHeight="1" thickBot="1" x14ac:dyDescent="0.3">
      <c r="A13" s="552" t="s">
        <v>88</v>
      </c>
      <c r="B13" s="553" t="s">
        <v>306</v>
      </c>
      <c r="C13" s="554"/>
      <c r="D13" s="555"/>
      <c r="E13" s="556"/>
      <c r="F13" s="557"/>
      <c r="G13" s="557"/>
      <c r="H13" s="558"/>
      <c r="I13" s="559">
        <f t="shared" si="0"/>
        <v>0</v>
      </c>
      <c r="J13" s="533"/>
    </row>
    <row r="14" spans="1:10" s="531" customFormat="1" ht="20.100000000000001" customHeight="1" thickBot="1" x14ac:dyDescent="0.3">
      <c r="A14" s="544" t="s">
        <v>90</v>
      </c>
      <c r="B14" s="545" t="s">
        <v>309</v>
      </c>
      <c r="C14" s="546"/>
      <c r="D14" s="547">
        <f>+D15</f>
        <v>0</v>
      </c>
      <c r="E14" s="548">
        <f>+E15</f>
        <v>0</v>
      </c>
      <c r="F14" s="549">
        <f>+F15</f>
        <v>0</v>
      </c>
      <c r="G14" s="549">
        <f>+G15</f>
        <v>0</v>
      </c>
      <c r="H14" s="550">
        <f>+H15</f>
        <v>0</v>
      </c>
      <c r="I14" s="551">
        <f t="shared" si="0"/>
        <v>0</v>
      </c>
      <c r="J14" s="533"/>
    </row>
    <row r="15" spans="1:10" s="531" customFormat="1" ht="20.100000000000001" customHeight="1" thickBot="1" x14ac:dyDescent="0.3">
      <c r="A15" s="560" t="s">
        <v>159</v>
      </c>
      <c r="B15" s="561" t="s">
        <v>306</v>
      </c>
      <c r="C15" s="562"/>
      <c r="D15" s="563"/>
      <c r="E15" s="564"/>
      <c r="F15" s="565"/>
      <c r="G15" s="565"/>
      <c r="H15" s="566"/>
      <c r="I15" s="567">
        <f t="shared" si="0"/>
        <v>0</v>
      </c>
      <c r="J15" s="533"/>
    </row>
    <row r="16" spans="1:10" s="531" customFormat="1" ht="20.100000000000001" customHeight="1" thickBot="1" x14ac:dyDescent="0.3">
      <c r="A16" s="544" t="s">
        <v>178</v>
      </c>
      <c r="B16" s="568" t="s">
        <v>310</v>
      </c>
      <c r="C16" s="546"/>
      <c r="D16" s="547">
        <f>+D17</f>
        <v>0</v>
      </c>
      <c r="E16" s="548">
        <f>+E17</f>
        <v>0</v>
      </c>
      <c r="F16" s="549">
        <f>+F17</f>
        <v>0</v>
      </c>
      <c r="G16" s="549">
        <f>+G17</f>
        <v>0</v>
      </c>
      <c r="H16" s="550">
        <f>+H17</f>
        <v>0</v>
      </c>
      <c r="I16" s="551">
        <f t="shared" si="0"/>
        <v>0</v>
      </c>
      <c r="J16" s="533"/>
    </row>
    <row r="17" spans="1:10" s="531" customFormat="1" ht="20.100000000000001" customHeight="1" thickBot="1" x14ac:dyDescent="0.3">
      <c r="A17" s="569" t="s">
        <v>179</v>
      </c>
      <c r="B17" s="570" t="s">
        <v>306</v>
      </c>
      <c r="C17" s="571"/>
      <c r="D17" s="572"/>
      <c r="E17" s="573"/>
      <c r="F17" s="574"/>
      <c r="G17" s="574"/>
      <c r="H17" s="575"/>
      <c r="I17" s="576">
        <f t="shared" si="0"/>
        <v>0</v>
      </c>
      <c r="J17" s="533"/>
    </row>
    <row r="18" spans="1:10" s="531" customFormat="1" ht="20.100000000000001" customHeight="1" thickBot="1" x14ac:dyDescent="0.3">
      <c r="A18" s="627" t="s">
        <v>311</v>
      </c>
      <c r="B18" s="628"/>
      <c r="C18" s="577"/>
      <c r="D18" s="547">
        <f t="shared" ref="D18:I18" si="1">+D6+D9+D12+D14+D16</f>
        <v>0</v>
      </c>
      <c r="E18" s="548">
        <f t="shared" si="1"/>
        <v>0</v>
      </c>
      <c r="F18" s="549">
        <f t="shared" si="1"/>
        <v>0</v>
      </c>
      <c r="G18" s="549">
        <f t="shared" si="1"/>
        <v>0</v>
      </c>
      <c r="H18" s="550">
        <f t="shared" si="1"/>
        <v>0</v>
      </c>
      <c r="I18" s="551">
        <f t="shared" si="1"/>
        <v>0</v>
      </c>
      <c r="J18" s="533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32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r:id="rId1"/>
  <headerFooter alignWithMargins="0">
    <oddHeader>&amp;R&amp;"Times New Roman CE,Félkövér dőlt"9.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B13" sqref="B13"/>
    </sheetView>
  </sheetViews>
  <sheetFormatPr defaultColWidth="9.125" defaultRowHeight="12.75" x14ac:dyDescent="0.25"/>
  <cols>
    <col min="1" max="1" width="5" style="238" customWidth="1"/>
    <col min="2" max="2" width="47" style="6" customWidth="1"/>
    <col min="3" max="4" width="15.125" style="6" customWidth="1"/>
    <col min="5" max="16384" width="9.125" style="6"/>
  </cols>
  <sheetData>
    <row r="1" spans="1:4" ht="31.5" customHeight="1" x14ac:dyDescent="0.25">
      <c r="B1" s="637" t="s">
        <v>312</v>
      </c>
      <c r="C1" s="637"/>
      <c r="D1" s="637"/>
    </row>
    <row r="2" spans="1:4" s="240" customFormat="1" ht="16.5" thickBot="1" x14ac:dyDescent="0.3">
      <c r="A2" s="239"/>
      <c r="B2" s="279"/>
      <c r="D2" s="126" t="s">
        <v>862</v>
      </c>
    </row>
    <row r="3" spans="1:4" s="244" customFormat="1" ht="48" customHeight="1" thickBot="1" x14ac:dyDescent="0.3">
      <c r="A3" s="241" t="s">
        <v>288</v>
      </c>
      <c r="B3" s="242" t="s">
        <v>7</v>
      </c>
      <c r="C3" s="242" t="s">
        <v>313</v>
      </c>
      <c r="D3" s="243" t="s">
        <v>314</v>
      </c>
    </row>
    <row r="4" spans="1:4" s="244" customFormat="1" ht="14.1" customHeight="1" thickBot="1" x14ac:dyDescent="0.3">
      <c r="A4" s="7">
        <v>1</v>
      </c>
      <c r="B4" s="8">
        <v>2</v>
      </c>
      <c r="C4" s="8">
        <v>3</v>
      </c>
      <c r="D4" s="212">
        <v>4</v>
      </c>
    </row>
    <row r="5" spans="1:4" ht="18" customHeight="1" x14ac:dyDescent="0.25">
      <c r="A5" s="245" t="s">
        <v>9</v>
      </c>
      <c r="B5" s="246" t="s">
        <v>315</v>
      </c>
      <c r="C5" s="247"/>
      <c r="D5" s="25"/>
    </row>
    <row r="6" spans="1:4" ht="18" customHeight="1" x14ac:dyDescent="0.25">
      <c r="A6" s="248" t="s">
        <v>22</v>
      </c>
      <c r="B6" s="249" t="s">
        <v>316</v>
      </c>
      <c r="C6" s="250"/>
      <c r="D6" s="42"/>
    </row>
    <row r="7" spans="1:4" ht="18" customHeight="1" x14ac:dyDescent="0.25">
      <c r="A7" s="248" t="s">
        <v>34</v>
      </c>
      <c r="B7" s="249" t="s">
        <v>317</v>
      </c>
      <c r="C7" s="250"/>
      <c r="D7" s="42"/>
    </row>
    <row r="8" spans="1:4" ht="18" customHeight="1" x14ac:dyDescent="0.25">
      <c r="A8" s="248" t="s">
        <v>146</v>
      </c>
      <c r="B8" s="249" t="s">
        <v>318</v>
      </c>
      <c r="C8" s="250"/>
      <c r="D8" s="42"/>
    </row>
    <row r="9" spans="1:4" ht="18" customHeight="1" x14ac:dyDescent="0.25">
      <c r="A9" s="248" t="s">
        <v>48</v>
      </c>
      <c r="B9" s="249" t="s">
        <v>319</v>
      </c>
      <c r="C9" s="250">
        <f>SUM(C10:C15)</f>
        <v>0</v>
      </c>
      <c r="D9" s="250">
        <f>SUM(D10:D15)</f>
        <v>0</v>
      </c>
    </row>
    <row r="10" spans="1:4" ht="18" customHeight="1" x14ac:dyDescent="0.25">
      <c r="A10" s="248" t="s">
        <v>70</v>
      </c>
      <c r="B10" s="249" t="s">
        <v>320</v>
      </c>
      <c r="C10" s="250"/>
      <c r="D10" s="42"/>
    </row>
    <row r="11" spans="1:4" ht="18" customHeight="1" x14ac:dyDescent="0.25">
      <c r="A11" s="248" t="s">
        <v>153</v>
      </c>
      <c r="B11" s="251" t="s">
        <v>321</v>
      </c>
      <c r="C11" s="250"/>
      <c r="D11" s="42"/>
    </row>
    <row r="12" spans="1:4" ht="18" customHeight="1" x14ac:dyDescent="0.25">
      <c r="A12" s="248" t="s">
        <v>90</v>
      </c>
      <c r="B12" s="251" t="s">
        <v>322</v>
      </c>
      <c r="C12" s="250"/>
      <c r="D12" s="42"/>
    </row>
    <row r="13" spans="1:4" ht="18" customHeight="1" x14ac:dyDescent="0.25">
      <c r="A13" s="248" t="s">
        <v>159</v>
      </c>
      <c r="B13" s="251" t="s">
        <v>323</v>
      </c>
      <c r="C13" s="250"/>
      <c r="D13" s="42"/>
    </row>
    <row r="14" spans="1:4" ht="18" customHeight="1" x14ac:dyDescent="0.25">
      <c r="A14" s="248" t="s">
        <v>178</v>
      </c>
      <c r="B14" s="251" t="s">
        <v>324</v>
      </c>
      <c r="C14" s="250"/>
      <c r="D14" s="42"/>
    </row>
    <row r="15" spans="1:4" ht="22.5" customHeight="1" x14ac:dyDescent="0.25">
      <c r="A15" s="248" t="s">
        <v>179</v>
      </c>
      <c r="B15" s="251" t="s">
        <v>325</v>
      </c>
      <c r="C15" s="250"/>
      <c r="D15" s="42"/>
    </row>
    <row r="16" spans="1:4" ht="18" customHeight="1" x14ac:dyDescent="0.25">
      <c r="A16" s="248" t="s">
        <v>180</v>
      </c>
      <c r="B16" s="249" t="s">
        <v>326</v>
      </c>
      <c r="C16" s="250">
        <v>1500000</v>
      </c>
      <c r="D16" s="42">
        <v>72000</v>
      </c>
    </row>
    <row r="17" spans="1:4" ht="18" customHeight="1" x14ac:dyDescent="0.25">
      <c r="A17" s="248" t="s">
        <v>183</v>
      </c>
      <c r="B17" s="249" t="s">
        <v>327</v>
      </c>
      <c r="C17" s="250"/>
      <c r="D17" s="42"/>
    </row>
    <row r="18" spans="1:4" ht="18" customHeight="1" x14ac:dyDescent="0.25">
      <c r="A18" s="248" t="s">
        <v>186</v>
      </c>
      <c r="B18" s="249" t="s">
        <v>328</v>
      </c>
      <c r="C18" s="250"/>
      <c r="D18" s="42"/>
    </row>
    <row r="19" spans="1:4" ht="18" customHeight="1" x14ac:dyDescent="0.25">
      <c r="A19" s="248" t="s">
        <v>189</v>
      </c>
      <c r="B19" s="249" t="s">
        <v>329</v>
      </c>
      <c r="C19" s="250"/>
      <c r="D19" s="42"/>
    </row>
    <row r="20" spans="1:4" ht="18" customHeight="1" x14ac:dyDescent="0.25">
      <c r="A20" s="248" t="s">
        <v>192</v>
      </c>
      <c r="B20" s="249" t="s">
        <v>330</v>
      </c>
      <c r="C20" s="250"/>
      <c r="D20" s="42"/>
    </row>
    <row r="21" spans="1:4" ht="18" customHeight="1" x14ac:dyDescent="0.25">
      <c r="A21" s="248" t="s">
        <v>195</v>
      </c>
      <c r="B21" s="249" t="s">
        <v>331</v>
      </c>
      <c r="C21" s="160"/>
      <c r="D21" s="42"/>
    </row>
    <row r="22" spans="1:4" ht="18" customHeight="1" x14ac:dyDescent="0.25">
      <c r="A22" s="248" t="s">
        <v>198</v>
      </c>
      <c r="B22" s="249" t="s">
        <v>332</v>
      </c>
      <c r="C22" s="160"/>
      <c r="D22" s="42"/>
    </row>
    <row r="23" spans="1:4" ht="18" customHeight="1" x14ac:dyDescent="0.25">
      <c r="A23" s="248" t="s">
        <v>201</v>
      </c>
      <c r="B23" s="252"/>
      <c r="C23" s="160"/>
      <c r="D23" s="42"/>
    </row>
    <row r="24" spans="1:4" ht="18" customHeight="1" x14ac:dyDescent="0.25">
      <c r="A24" s="248" t="s">
        <v>204</v>
      </c>
      <c r="B24" s="252"/>
      <c r="C24" s="160"/>
      <c r="D24" s="42"/>
    </row>
    <row r="25" spans="1:4" ht="18" customHeight="1" x14ac:dyDescent="0.25">
      <c r="A25" s="248" t="s">
        <v>206</v>
      </c>
      <c r="B25" s="252"/>
      <c r="C25" s="160"/>
      <c r="D25" s="42"/>
    </row>
    <row r="26" spans="1:4" ht="18" customHeight="1" x14ac:dyDescent="0.25">
      <c r="A26" s="248" t="s">
        <v>209</v>
      </c>
      <c r="B26" s="252"/>
      <c r="C26" s="160"/>
      <c r="D26" s="42"/>
    </row>
    <row r="27" spans="1:4" ht="18" customHeight="1" x14ac:dyDescent="0.25">
      <c r="A27" s="248" t="s">
        <v>212</v>
      </c>
      <c r="B27" s="252"/>
      <c r="C27" s="160"/>
      <c r="D27" s="42"/>
    </row>
    <row r="28" spans="1:4" ht="18" customHeight="1" x14ac:dyDescent="0.25">
      <c r="A28" s="248" t="s">
        <v>215</v>
      </c>
      <c r="B28" s="252"/>
      <c r="C28" s="160"/>
      <c r="D28" s="42"/>
    </row>
    <row r="29" spans="1:4" ht="18" customHeight="1" thickBot="1" x14ac:dyDescent="0.3">
      <c r="A29" s="253" t="s">
        <v>244</v>
      </c>
      <c r="B29" s="254"/>
      <c r="C29" s="255"/>
      <c r="D29" s="28"/>
    </row>
    <row r="30" spans="1:4" ht="18" customHeight="1" thickBot="1" x14ac:dyDescent="0.3">
      <c r="A30" s="20" t="s">
        <v>247</v>
      </c>
      <c r="B30" s="256" t="s">
        <v>286</v>
      </c>
      <c r="C30" s="257">
        <f>+C5+C6+C7+C8+C9+C16+C17+C18+C19+C20+C21+C22+C23+C24+C25+C26+C27+C28+C29</f>
        <v>1500000</v>
      </c>
      <c r="D30" s="258">
        <f>+D5+D6+D7+D8+D9+D16+D17+D18+D19+D20+D21+D22+D23+D24+D25+D26+D27+D28+D29</f>
        <v>72000</v>
      </c>
    </row>
    <row r="31" spans="1:4" ht="8.25" customHeight="1" x14ac:dyDescent="0.25">
      <c r="A31" s="259"/>
      <c r="B31" s="638"/>
      <c r="C31" s="638"/>
      <c r="D31" s="638"/>
    </row>
  </sheetData>
  <mergeCells count="2">
    <mergeCell ref="B1:D1"/>
    <mergeCell ref="B31:D31"/>
  </mergeCells>
  <phoneticPr fontId="32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10&amp;"Times New Roman CE,Félkövér dőlt".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view="pageLayout" zoomScaleNormal="100" zoomScaleSheetLayoutView="87" workbookViewId="0">
      <selection activeCell="L17" sqref="L17"/>
    </sheetView>
  </sheetViews>
  <sheetFormatPr defaultRowHeight="15" x14ac:dyDescent="0.25"/>
  <cols>
    <col min="1" max="1" width="15.25" customWidth="1"/>
    <col min="4" max="4" width="8.625" bestFit="1" customWidth="1"/>
    <col min="5" max="5" width="10.375" customWidth="1"/>
    <col min="9" max="9" width="11" customWidth="1"/>
    <col min="13" max="13" width="10.375" bestFit="1" customWidth="1"/>
    <col min="17" max="17" width="10.375" bestFit="1" customWidth="1"/>
    <col min="18" max="21" width="10.375" customWidth="1"/>
    <col min="25" max="25" width="10.375" bestFit="1" customWidth="1"/>
  </cols>
  <sheetData>
    <row r="1" spans="1:21" x14ac:dyDescent="0.25">
      <c r="A1" s="645" t="s">
        <v>472</v>
      </c>
      <c r="B1" s="648" t="s">
        <v>473</v>
      </c>
      <c r="C1" s="648"/>
      <c r="D1" s="648"/>
      <c r="E1" s="649"/>
      <c r="F1" s="650" t="s">
        <v>474</v>
      </c>
      <c r="G1" s="648"/>
      <c r="H1" s="648"/>
      <c r="I1" s="649"/>
      <c r="J1" s="650" t="s">
        <v>475</v>
      </c>
      <c r="K1" s="648"/>
      <c r="L1" s="648"/>
      <c r="M1" s="649"/>
      <c r="N1" s="650" t="s">
        <v>476</v>
      </c>
      <c r="O1" s="651"/>
      <c r="P1" s="651"/>
      <c r="Q1" s="652"/>
      <c r="R1" s="648" t="s">
        <v>473</v>
      </c>
      <c r="S1" s="648"/>
      <c r="T1" s="648"/>
      <c r="U1" s="653"/>
    </row>
    <row r="2" spans="1:21" x14ac:dyDescent="0.25">
      <c r="A2" s="646"/>
      <c r="B2" s="639">
        <v>43831</v>
      </c>
      <c r="C2" s="640"/>
      <c r="D2" s="640"/>
      <c r="E2" s="654"/>
      <c r="F2" s="656" t="s">
        <v>1121</v>
      </c>
      <c r="G2" s="639"/>
      <c r="H2" s="639"/>
      <c r="I2" s="657"/>
      <c r="J2" s="656" t="s">
        <v>1121</v>
      </c>
      <c r="K2" s="639"/>
      <c r="L2" s="639"/>
      <c r="M2" s="657"/>
      <c r="N2" s="639" t="s">
        <v>1121</v>
      </c>
      <c r="O2" s="640"/>
      <c r="P2" s="640"/>
      <c r="Q2" s="654"/>
      <c r="R2" s="639" t="s">
        <v>1122</v>
      </c>
      <c r="S2" s="640"/>
      <c r="T2" s="640"/>
      <c r="U2" s="641"/>
    </row>
    <row r="3" spans="1:21" ht="25.5" x14ac:dyDescent="0.25">
      <c r="A3" s="647"/>
      <c r="B3" s="348" t="s">
        <v>254</v>
      </c>
      <c r="C3" s="349" t="s">
        <v>477</v>
      </c>
      <c r="D3" s="350" t="s">
        <v>980</v>
      </c>
      <c r="E3" s="350" t="s">
        <v>256</v>
      </c>
      <c r="F3" s="348" t="s">
        <v>254</v>
      </c>
      <c r="G3" s="348" t="s">
        <v>478</v>
      </c>
      <c r="H3" s="348" t="s">
        <v>479</v>
      </c>
      <c r="I3" s="348" t="s">
        <v>256</v>
      </c>
      <c r="J3" s="348" t="s">
        <v>254</v>
      </c>
      <c r="K3" s="350" t="s">
        <v>478</v>
      </c>
      <c r="L3" s="348" t="s">
        <v>479</v>
      </c>
      <c r="M3" s="348" t="s">
        <v>256</v>
      </c>
      <c r="N3" s="348" t="s">
        <v>254</v>
      </c>
      <c r="O3" s="349" t="s">
        <v>477</v>
      </c>
      <c r="P3" s="350" t="s">
        <v>1074</v>
      </c>
      <c r="Q3" s="350" t="s">
        <v>256</v>
      </c>
      <c r="R3" s="348" t="s">
        <v>254</v>
      </c>
      <c r="S3" s="349" t="s">
        <v>477</v>
      </c>
      <c r="T3" s="350" t="s">
        <v>980</v>
      </c>
      <c r="U3" s="433" t="s">
        <v>256</v>
      </c>
    </row>
    <row r="4" spans="1:21" x14ac:dyDescent="0.25">
      <c r="A4" s="351"/>
      <c r="B4" s="352"/>
      <c r="C4" s="352"/>
      <c r="D4" s="352"/>
      <c r="E4" s="456"/>
      <c r="F4" s="352"/>
      <c r="G4" s="352"/>
      <c r="H4" s="352"/>
      <c r="I4" s="352"/>
      <c r="J4" s="352"/>
      <c r="K4" s="353"/>
      <c r="L4" s="352"/>
      <c r="M4" s="456"/>
      <c r="N4" s="352"/>
      <c r="O4" s="352"/>
      <c r="P4" s="456"/>
      <c r="Q4" s="352"/>
      <c r="R4" s="352"/>
      <c r="S4" s="352"/>
      <c r="T4" s="456"/>
      <c r="U4" s="457"/>
    </row>
    <row r="5" spans="1:21" x14ac:dyDescent="0.25">
      <c r="A5" s="416" t="s">
        <v>1114</v>
      </c>
      <c r="B5" s="458">
        <v>8</v>
      </c>
      <c r="C5" s="458"/>
      <c r="D5" s="458"/>
      <c r="E5" s="459">
        <f>B5+C5+D5</f>
        <v>8</v>
      </c>
      <c r="F5" s="458"/>
      <c r="G5" s="458"/>
      <c r="H5" s="458"/>
      <c r="I5" s="458"/>
      <c r="J5" s="458"/>
      <c r="K5" s="458">
        <f>C5+G5</f>
        <v>0</v>
      </c>
      <c r="L5" s="458"/>
      <c r="M5" s="459"/>
      <c r="N5" s="458"/>
      <c r="O5" s="458"/>
      <c r="P5" s="459"/>
      <c r="Q5" s="458"/>
      <c r="R5" s="458"/>
      <c r="S5" s="458"/>
      <c r="T5" s="459"/>
      <c r="U5" s="460"/>
    </row>
    <row r="6" spans="1:21" x14ac:dyDescent="0.25">
      <c r="A6" s="354" t="s">
        <v>480</v>
      </c>
      <c r="B6" s="458">
        <v>6</v>
      </c>
      <c r="C6" s="458"/>
      <c r="D6" s="458"/>
      <c r="E6" s="462">
        <f t="shared" ref="E6:E7" si="0">B6+C6+D6</f>
        <v>6</v>
      </c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60"/>
    </row>
    <row r="7" spans="1:21" ht="15.75" thickBot="1" x14ac:dyDescent="0.3">
      <c r="A7" s="461" t="s">
        <v>481</v>
      </c>
      <c r="B7" s="352">
        <v>4</v>
      </c>
      <c r="C7" s="352"/>
      <c r="D7" s="352"/>
      <c r="E7" s="462">
        <f t="shared" si="0"/>
        <v>4</v>
      </c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>
        <f t="shared" ref="Q7" si="1">N7+O7+P7</f>
        <v>0</v>
      </c>
      <c r="R7" s="352"/>
      <c r="S7" s="352"/>
      <c r="T7" s="462"/>
      <c r="U7" s="463"/>
    </row>
    <row r="8" spans="1:21" ht="15.75" thickBot="1" x14ac:dyDescent="0.3">
      <c r="A8" s="432" t="s">
        <v>256</v>
      </c>
      <c r="B8" s="464">
        <f>B5+B6+B7</f>
        <v>18</v>
      </c>
      <c r="C8" s="464"/>
      <c r="D8" s="464"/>
      <c r="E8" s="464">
        <f>E5+E6+E7</f>
        <v>18</v>
      </c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5"/>
      <c r="S8" s="464"/>
      <c r="T8" s="464"/>
      <c r="U8" s="466"/>
    </row>
    <row r="9" spans="1:21" x14ac:dyDescent="0.25">
      <c r="A9" s="467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</row>
    <row r="10" spans="1:21" x14ac:dyDescent="0.25">
      <c r="A10" s="467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</row>
    <row r="11" spans="1:21" x14ac:dyDescent="0.25">
      <c r="A11" s="642"/>
      <c r="B11" s="643"/>
      <c r="C11" s="643"/>
      <c r="D11" s="643"/>
      <c r="E11" s="643"/>
      <c r="F11" s="643"/>
      <c r="G11" s="643"/>
      <c r="H11" s="643"/>
      <c r="I11" s="643"/>
    </row>
    <row r="12" spans="1:21" x14ac:dyDescent="0.25">
      <c r="A12" s="642"/>
      <c r="B12" s="644"/>
      <c r="C12" s="643"/>
      <c r="D12" s="643"/>
      <c r="E12" s="643"/>
      <c r="F12" s="644"/>
      <c r="G12" s="643"/>
      <c r="H12" s="643"/>
      <c r="I12" s="643"/>
    </row>
    <row r="13" spans="1:21" x14ac:dyDescent="0.25">
      <c r="A13" s="642"/>
      <c r="B13" s="468"/>
      <c r="C13" s="469"/>
      <c r="D13" s="468"/>
      <c r="E13" s="468"/>
      <c r="F13" s="468"/>
      <c r="G13" s="469"/>
      <c r="H13" s="468"/>
      <c r="I13" s="468"/>
    </row>
    <row r="14" spans="1:21" x14ac:dyDescent="0.25">
      <c r="A14" s="467"/>
      <c r="B14" s="456"/>
      <c r="C14" s="456"/>
      <c r="D14" s="456"/>
      <c r="E14" s="456"/>
      <c r="F14" s="456"/>
      <c r="G14" s="456"/>
      <c r="H14" s="456"/>
      <c r="I14" s="456"/>
    </row>
    <row r="15" spans="1:21" x14ac:dyDescent="0.25">
      <c r="A15" s="655"/>
      <c r="B15" s="456"/>
      <c r="C15" s="456"/>
      <c r="D15" s="456"/>
      <c r="E15" s="456"/>
      <c r="F15" s="456"/>
      <c r="G15" s="456"/>
      <c r="H15" s="456"/>
      <c r="I15" s="456"/>
    </row>
    <row r="16" spans="1:21" x14ac:dyDescent="0.25">
      <c r="A16" s="655"/>
      <c r="B16" s="456"/>
      <c r="C16" s="456"/>
      <c r="D16" s="456"/>
      <c r="E16" s="456"/>
      <c r="F16" s="456"/>
      <c r="G16" s="456"/>
      <c r="H16" s="456"/>
      <c r="I16" s="456"/>
    </row>
    <row r="17" spans="1:25" x14ac:dyDescent="0.25">
      <c r="A17" s="470"/>
      <c r="B17" s="456"/>
      <c r="C17" s="456"/>
      <c r="D17" s="456"/>
      <c r="E17" s="456"/>
      <c r="F17" s="456"/>
      <c r="G17" s="456"/>
      <c r="H17" s="456"/>
      <c r="I17" s="456"/>
    </row>
    <row r="18" spans="1:25" x14ac:dyDescent="0.25">
      <c r="A18" s="467"/>
      <c r="B18" s="456"/>
      <c r="C18" s="456"/>
      <c r="D18" s="456"/>
      <c r="E18" s="456"/>
      <c r="F18" s="456"/>
      <c r="G18" s="456"/>
      <c r="H18" s="456"/>
      <c r="I18" s="456"/>
    </row>
    <row r="19" spans="1:25" x14ac:dyDescent="0.25">
      <c r="A19" s="470"/>
      <c r="B19" s="456"/>
      <c r="C19" s="456"/>
      <c r="D19" s="456"/>
      <c r="E19" s="456"/>
      <c r="F19" s="456"/>
      <c r="G19" s="456"/>
      <c r="H19" s="456"/>
      <c r="I19" s="456"/>
    </row>
    <row r="20" spans="1:25" x14ac:dyDescent="0.25">
      <c r="A20" s="467"/>
      <c r="B20" s="456"/>
      <c r="C20" s="456"/>
      <c r="D20" s="456"/>
      <c r="E20" s="456"/>
      <c r="F20" s="456"/>
      <c r="G20" s="456"/>
      <c r="H20" s="456"/>
      <c r="I20" s="456"/>
    </row>
    <row r="21" spans="1:25" x14ac:dyDescent="0.25">
      <c r="A21" s="470"/>
      <c r="B21" s="456"/>
      <c r="C21" s="456"/>
      <c r="D21" s="456"/>
      <c r="E21" s="456"/>
      <c r="F21" s="456"/>
      <c r="G21" s="456"/>
      <c r="H21" s="456"/>
      <c r="I21" s="456"/>
    </row>
    <row r="22" spans="1:25" x14ac:dyDescent="0.25">
      <c r="A22" s="467"/>
      <c r="B22" s="456"/>
      <c r="C22" s="456"/>
      <c r="D22" s="456"/>
      <c r="E22" s="456"/>
      <c r="F22" s="456"/>
      <c r="G22" s="456"/>
      <c r="H22" s="456"/>
      <c r="I22" s="456"/>
    </row>
    <row r="23" spans="1:25" x14ac:dyDescent="0.25">
      <c r="A23" s="470"/>
      <c r="B23" s="456"/>
      <c r="C23" s="456"/>
      <c r="D23" s="456"/>
      <c r="E23" s="456"/>
      <c r="F23" s="456"/>
      <c r="G23" s="456"/>
      <c r="H23" s="456"/>
      <c r="I23" s="456"/>
    </row>
    <row r="24" spans="1:25" x14ac:dyDescent="0.25">
      <c r="A24" s="467"/>
      <c r="B24" s="456"/>
      <c r="C24" s="456"/>
      <c r="D24" s="456"/>
      <c r="E24" s="456"/>
      <c r="F24" s="456"/>
      <c r="G24" s="456"/>
      <c r="H24" s="456"/>
      <c r="I24" s="456"/>
    </row>
    <row r="25" spans="1:25" x14ac:dyDescent="0.25">
      <c r="A25" s="467"/>
      <c r="B25" s="456"/>
      <c r="C25" s="456"/>
      <c r="D25" s="456"/>
      <c r="E25" s="456"/>
      <c r="F25" s="456"/>
      <c r="G25" s="456"/>
      <c r="H25" s="456"/>
      <c r="I25" s="456"/>
    </row>
    <row r="26" spans="1:25" x14ac:dyDescent="0.25">
      <c r="A26" s="467"/>
      <c r="B26" s="456"/>
      <c r="C26" s="456"/>
      <c r="D26" s="456"/>
      <c r="E26" s="456"/>
      <c r="F26" s="456"/>
      <c r="G26" s="456"/>
      <c r="H26" s="456"/>
      <c r="I26" s="456"/>
    </row>
    <row r="27" spans="1:25" x14ac:dyDescent="0.25">
      <c r="A27" s="467"/>
      <c r="B27" s="456"/>
      <c r="C27" s="456"/>
      <c r="D27" s="456"/>
      <c r="E27" s="456"/>
      <c r="F27" s="456"/>
      <c r="G27" s="456"/>
      <c r="H27" s="456"/>
      <c r="I27" s="456"/>
    </row>
    <row r="28" spans="1:25" x14ac:dyDescent="0.25">
      <c r="A28" s="467"/>
      <c r="B28" s="456"/>
      <c r="C28" s="456"/>
      <c r="D28" s="456"/>
      <c r="E28" s="456"/>
      <c r="F28" s="456"/>
      <c r="G28" s="456"/>
      <c r="H28" s="456"/>
      <c r="I28" s="456"/>
    </row>
    <row r="29" spans="1:25" x14ac:dyDescent="0.25">
      <c r="A29" s="471"/>
      <c r="B29" s="456"/>
      <c r="C29" s="456"/>
      <c r="D29" s="456"/>
      <c r="E29" s="456"/>
      <c r="F29" s="456"/>
      <c r="G29" s="456"/>
      <c r="H29" s="456"/>
      <c r="I29" s="456"/>
      <c r="V29" s="456"/>
      <c r="W29" s="456"/>
      <c r="X29" s="456"/>
      <c r="Y29" s="431"/>
    </row>
    <row r="30" spans="1:25" x14ac:dyDescent="0.25">
      <c r="A30" s="467"/>
      <c r="B30" s="456"/>
      <c r="C30" s="456"/>
      <c r="D30" s="456"/>
      <c r="E30" s="456"/>
      <c r="F30" s="456"/>
      <c r="G30" s="456"/>
      <c r="H30" s="456"/>
      <c r="I30" s="456"/>
      <c r="V30" s="456"/>
      <c r="W30" s="456"/>
      <c r="X30" s="456"/>
      <c r="Y30" s="456"/>
    </row>
    <row r="31" spans="1:25" x14ac:dyDescent="0.25">
      <c r="A31" s="467"/>
      <c r="B31" s="456"/>
      <c r="C31" s="456"/>
      <c r="D31" s="456"/>
      <c r="E31" s="456"/>
      <c r="F31" s="456"/>
      <c r="G31" s="456"/>
      <c r="H31" s="456"/>
      <c r="I31" s="456"/>
    </row>
    <row r="32" spans="1:25" x14ac:dyDescent="0.25">
      <c r="A32" s="467"/>
      <c r="B32" s="456"/>
      <c r="C32" s="456"/>
      <c r="D32" s="456"/>
      <c r="E32" s="456"/>
      <c r="F32" s="456"/>
      <c r="G32" s="456"/>
      <c r="H32" s="456"/>
      <c r="I32" s="456"/>
    </row>
    <row r="33" spans="1:9" x14ac:dyDescent="0.25">
      <c r="A33" s="467"/>
      <c r="B33" s="456"/>
      <c r="C33" s="456"/>
      <c r="D33" s="456"/>
      <c r="E33" s="456"/>
      <c r="F33" s="456"/>
      <c r="G33" s="456"/>
      <c r="H33" s="456"/>
      <c r="I33" s="456"/>
    </row>
    <row r="34" spans="1:9" x14ac:dyDescent="0.25">
      <c r="A34" s="467"/>
      <c r="B34" s="456"/>
      <c r="C34" s="456"/>
      <c r="D34" s="456"/>
      <c r="E34" s="456"/>
      <c r="F34" s="456"/>
      <c r="G34" s="456"/>
      <c r="H34" s="456"/>
      <c r="I34" s="456"/>
    </row>
    <row r="35" spans="1:9" x14ac:dyDescent="0.25">
      <c r="A35" s="467"/>
      <c r="B35" s="456"/>
      <c r="C35" s="456"/>
      <c r="D35" s="456"/>
      <c r="E35" s="456"/>
      <c r="F35" s="456"/>
      <c r="G35" s="456"/>
      <c r="H35" s="456"/>
      <c r="I35" s="456"/>
    </row>
    <row r="36" spans="1:9" x14ac:dyDescent="0.25">
      <c r="A36" s="467"/>
      <c r="B36" s="456"/>
      <c r="C36" s="456"/>
      <c r="D36" s="456"/>
      <c r="E36" s="456"/>
      <c r="F36" s="456"/>
      <c r="G36" s="456"/>
      <c r="H36" s="456"/>
      <c r="I36" s="456"/>
    </row>
    <row r="37" spans="1:9" x14ac:dyDescent="0.25">
      <c r="A37" s="467"/>
      <c r="B37" s="456"/>
      <c r="C37" s="456"/>
      <c r="D37" s="456"/>
      <c r="E37" s="456"/>
      <c r="F37" s="456"/>
      <c r="G37" s="456"/>
      <c r="H37" s="456"/>
      <c r="I37" s="456"/>
    </row>
    <row r="38" spans="1:9" x14ac:dyDescent="0.25">
      <c r="A38" s="467"/>
      <c r="B38" s="456"/>
      <c r="C38" s="456"/>
      <c r="D38" s="456"/>
      <c r="E38" s="456"/>
      <c r="F38" s="456"/>
      <c r="G38" s="456"/>
      <c r="H38" s="456"/>
      <c r="I38" s="456"/>
    </row>
  </sheetData>
  <mergeCells count="17">
    <mergeCell ref="A15:A16"/>
    <mergeCell ref="F2:I2"/>
    <mergeCell ref="J2:M2"/>
    <mergeCell ref="N2:Q2"/>
    <mergeCell ref="R2:U2"/>
    <mergeCell ref="A11:A13"/>
    <mergeCell ref="B11:E11"/>
    <mergeCell ref="F11:I11"/>
    <mergeCell ref="B12:E12"/>
    <mergeCell ref="F12:I12"/>
    <mergeCell ref="A1:A3"/>
    <mergeCell ref="B1:E1"/>
    <mergeCell ref="F1:I1"/>
    <mergeCell ref="J1:M1"/>
    <mergeCell ref="N1:Q1"/>
    <mergeCell ref="R1:U1"/>
    <mergeCell ref="B2:E2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&amp;C&amp;"-,Félkövér"&amp;14Mórágy Község Önkormányzata 2020. évi engedélyezett álláshelyei&amp;R&amp;"-,Félkövér"&amp;14 11.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view="pageLayout" zoomScaleNormal="100" workbookViewId="0">
      <selection activeCell="E7" sqref="E7"/>
    </sheetView>
  </sheetViews>
  <sheetFormatPr defaultRowHeight="15" x14ac:dyDescent="0.25"/>
  <cols>
    <col min="1" max="1" width="5.625" customWidth="1"/>
    <col min="2" max="2" width="18.875" bestFit="1" customWidth="1"/>
    <col min="3" max="3" width="83.125" style="424" customWidth="1"/>
    <col min="4" max="4" width="14.375" style="424" customWidth="1"/>
    <col min="5" max="5" width="15" style="417" bestFit="1" customWidth="1"/>
    <col min="6" max="6" width="14" style="417" bestFit="1" customWidth="1"/>
    <col min="7" max="7" width="15" style="417" bestFit="1" customWidth="1"/>
  </cols>
  <sheetData>
    <row r="1" spans="1:7" ht="30" x14ac:dyDescent="0.25">
      <c r="A1" s="438" t="s">
        <v>863</v>
      </c>
      <c r="B1" s="438" t="s">
        <v>565</v>
      </c>
      <c r="C1" s="438" t="s">
        <v>864</v>
      </c>
      <c r="D1" s="439" t="s">
        <v>566</v>
      </c>
      <c r="E1" s="439" t="s">
        <v>567</v>
      </c>
      <c r="F1" s="438" t="s">
        <v>344</v>
      </c>
      <c r="G1" s="438" t="s">
        <v>865</v>
      </c>
    </row>
    <row r="2" spans="1:7" x14ac:dyDescent="0.25">
      <c r="A2" s="425" t="s">
        <v>568</v>
      </c>
      <c r="B2" s="425" t="s">
        <v>569</v>
      </c>
      <c r="C2" s="426" t="s">
        <v>570</v>
      </c>
      <c r="D2" s="425" t="s">
        <v>571</v>
      </c>
      <c r="E2" s="437">
        <v>5450000</v>
      </c>
      <c r="F2" s="437"/>
      <c r="G2" s="437"/>
    </row>
    <row r="3" spans="1:7" x14ac:dyDescent="0.25">
      <c r="A3" s="425" t="s">
        <v>572</v>
      </c>
      <c r="B3" s="425" t="s">
        <v>1005</v>
      </c>
      <c r="C3" s="426" t="s">
        <v>573</v>
      </c>
      <c r="D3" s="425" t="s">
        <v>574</v>
      </c>
      <c r="E3" s="437" t="s">
        <v>564</v>
      </c>
      <c r="F3" s="437" t="s">
        <v>564</v>
      </c>
      <c r="G3" s="437"/>
    </row>
    <row r="4" spans="1:7" x14ac:dyDescent="0.25">
      <c r="A4" s="425" t="s">
        <v>575</v>
      </c>
      <c r="B4" s="425"/>
      <c r="C4" s="426"/>
      <c r="D4" s="425"/>
      <c r="E4" s="437"/>
      <c r="F4" s="437"/>
      <c r="G4" s="437"/>
    </row>
    <row r="5" spans="1:7" x14ac:dyDescent="0.25">
      <c r="A5" s="425" t="s">
        <v>276</v>
      </c>
      <c r="B5" s="425" t="s">
        <v>576</v>
      </c>
      <c r="C5" s="426" t="s">
        <v>866</v>
      </c>
      <c r="D5" s="425" t="s">
        <v>574</v>
      </c>
      <c r="E5" s="437" t="s">
        <v>564</v>
      </c>
      <c r="F5" s="437" t="s">
        <v>564</v>
      </c>
      <c r="G5" s="437">
        <v>9328800</v>
      </c>
    </row>
    <row r="6" spans="1:7" x14ac:dyDescent="0.25">
      <c r="A6" s="425" t="s">
        <v>577</v>
      </c>
      <c r="B6" s="425" t="s">
        <v>579</v>
      </c>
      <c r="C6" s="426" t="s">
        <v>867</v>
      </c>
      <c r="D6" s="425" t="s">
        <v>580</v>
      </c>
      <c r="E6" s="437">
        <v>25200</v>
      </c>
      <c r="F6" s="437" t="s">
        <v>564</v>
      </c>
      <c r="G6" s="437">
        <v>4057200</v>
      </c>
    </row>
    <row r="7" spans="1:7" x14ac:dyDescent="0.25">
      <c r="A7" s="425" t="s">
        <v>578</v>
      </c>
      <c r="B7" s="425" t="s">
        <v>583</v>
      </c>
      <c r="C7" s="426" t="s">
        <v>868</v>
      </c>
      <c r="D7" s="425" t="s">
        <v>584</v>
      </c>
      <c r="E7" s="437" t="s">
        <v>564</v>
      </c>
      <c r="F7" s="437" t="s">
        <v>564</v>
      </c>
      <c r="G7" s="437">
        <v>2720000</v>
      </c>
    </row>
    <row r="8" spans="1:7" x14ac:dyDescent="0.25">
      <c r="A8" s="425" t="s">
        <v>581</v>
      </c>
      <c r="B8" s="425" t="s">
        <v>587</v>
      </c>
      <c r="C8" s="426" t="s">
        <v>869</v>
      </c>
      <c r="D8" s="425" t="s">
        <v>588</v>
      </c>
      <c r="E8" s="437" t="s">
        <v>564</v>
      </c>
      <c r="F8" s="437" t="s">
        <v>564</v>
      </c>
      <c r="G8" s="437">
        <v>100000</v>
      </c>
    </row>
    <row r="9" spans="1:7" x14ac:dyDescent="0.25">
      <c r="A9" s="425" t="s">
        <v>582</v>
      </c>
      <c r="B9" s="425" t="s">
        <v>591</v>
      </c>
      <c r="C9" s="426" t="s">
        <v>870</v>
      </c>
      <c r="D9" s="425" t="s">
        <v>584</v>
      </c>
      <c r="E9" s="437" t="s">
        <v>564</v>
      </c>
      <c r="F9" s="437" t="s">
        <v>564</v>
      </c>
      <c r="G9" s="437">
        <v>2451600</v>
      </c>
    </row>
    <row r="10" spans="1:7" x14ac:dyDescent="0.25">
      <c r="A10" s="425" t="s">
        <v>585</v>
      </c>
      <c r="B10" s="425" t="s">
        <v>1006</v>
      </c>
      <c r="C10" s="426" t="s">
        <v>871</v>
      </c>
      <c r="D10" s="425" t="s">
        <v>574</v>
      </c>
      <c r="E10" s="437" t="s">
        <v>564</v>
      </c>
      <c r="F10" s="437" t="s">
        <v>564</v>
      </c>
      <c r="G10" s="437">
        <v>9328800</v>
      </c>
    </row>
    <row r="11" spans="1:7" x14ac:dyDescent="0.25">
      <c r="A11" s="425" t="s">
        <v>586</v>
      </c>
      <c r="B11" s="425" t="s">
        <v>1007</v>
      </c>
      <c r="C11" s="426" t="s">
        <v>872</v>
      </c>
      <c r="D11" s="425" t="s">
        <v>574</v>
      </c>
      <c r="E11" s="437">
        <v>25200</v>
      </c>
      <c r="F11" s="437" t="s">
        <v>564</v>
      </c>
      <c r="G11" s="437">
        <v>4057200</v>
      </c>
    </row>
    <row r="12" spans="1:7" x14ac:dyDescent="0.25">
      <c r="A12" s="425" t="s">
        <v>589</v>
      </c>
      <c r="B12" s="425" t="s">
        <v>1007</v>
      </c>
      <c r="C12" s="426" t="s">
        <v>873</v>
      </c>
      <c r="D12" s="425" t="s">
        <v>574</v>
      </c>
      <c r="E12" s="437" t="s">
        <v>564</v>
      </c>
      <c r="F12" s="437" t="s">
        <v>564</v>
      </c>
      <c r="G12" s="437">
        <v>2720000</v>
      </c>
    </row>
    <row r="13" spans="1:7" x14ac:dyDescent="0.25">
      <c r="A13" s="425" t="s">
        <v>590</v>
      </c>
      <c r="B13" s="425" t="s">
        <v>1007</v>
      </c>
      <c r="C13" s="426" t="s">
        <v>874</v>
      </c>
      <c r="D13" s="425" t="s">
        <v>574</v>
      </c>
      <c r="E13" s="437" t="s">
        <v>564</v>
      </c>
      <c r="F13" s="437" t="s">
        <v>564</v>
      </c>
      <c r="G13" s="437">
        <v>100000</v>
      </c>
    </row>
    <row r="14" spans="1:7" x14ac:dyDescent="0.25">
      <c r="A14" s="425" t="s">
        <v>592</v>
      </c>
      <c r="B14" s="425" t="s">
        <v>1008</v>
      </c>
      <c r="C14" s="426" t="s">
        <v>875</v>
      </c>
      <c r="D14" s="425" t="s">
        <v>574</v>
      </c>
      <c r="E14" s="437" t="s">
        <v>564</v>
      </c>
      <c r="F14" s="437" t="s">
        <v>564</v>
      </c>
      <c r="G14" s="437">
        <v>2451600</v>
      </c>
    </row>
    <row r="15" spans="1:7" x14ac:dyDescent="0.25">
      <c r="A15" s="425" t="s">
        <v>593</v>
      </c>
      <c r="B15" s="425" t="s">
        <v>594</v>
      </c>
      <c r="C15" s="426" t="s">
        <v>595</v>
      </c>
      <c r="D15" s="425" t="s">
        <v>345</v>
      </c>
      <c r="E15" s="437">
        <v>2700</v>
      </c>
      <c r="F15" s="437" t="s">
        <v>564</v>
      </c>
      <c r="G15" s="437">
        <v>5000000</v>
      </c>
    </row>
    <row r="16" spans="1:7" x14ac:dyDescent="0.25">
      <c r="A16" s="425" t="s">
        <v>596</v>
      </c>
      <c r="B16" s="425" t="s">
        <v>1009</v>
      </c>
      <c r="C16" s="426" t="s">
        <v>597</v>
      </c>
      <c r="D16" s="425" t="s">
        <v>574</v>
      </c>
      <c r="E16" s="437">
        <v>2700</v>
      </c>
      <c r="F16" s="437" t="s">
        <v>564</v>
      </c>
      <c r="G16" s="437">
        <v>5000000</v>
      </c>
    </row>
    <row r="17" spans="1:7" x14ac:dyDescent="0.25">
      <c r="A17" s="425" t="s">
        <v>598</v>
      </c>
      <c r="B17" s="425" t="s">
        <v>599</v>
      </c>
      <c r="C17" s="426" t="s">
        <v>600</v>
      </c>
      <c r="D17" s="425" t="s">
        <v>601</v>
      </c>
      <c r="E17" s="437">
        <v>2550</v>
      </c>
      <c r="F17" s="437" t="s">
        <v>564</v>
      </c>
      <c r="G17" s="437">
        <v>45900</v>
      </c>
    </row>
    <row r="18" spans="1:7" x14ac:dyDescent="0.25">
      <c r="A18" s="425" t="s">
        <v>602</v>
      </c>
      <c r="B18" s="425" t="s">
        <v>1010</v>
      </c>
      <c r="C18" s="426" t="s">
        <v>603</v>
      </c>
      <c r="D18" s="425" t="s">
        <v>574</v>
      </c>
      <c r="E18" s="437">
        <v>2550</v>
      </c>
      <c r="F18" s="437" t="s">
        <v>564</v>
      </c>
      <c r="G18" s="437">
        <v>45900</v>
      </c>
    </row>
    <row r="19" spans="1:7" x14ac:dyDescent="0.25">
      <c r="A19" s="425" t="s">
        <v>604</v>
      </c>
      <c r="B19" s="425" t="s">
        <v>605</v>
      </c>
      <c r="C19" s="426" t="s">
        <v>471</v>
      </c>
      <c r="D19" s="425" t="s">
        <v>606</v>
      </c>
      <c r="E19" s="437">
        <v>1</v>
      </c>
      <c r="F19" s="437" t="s">
        <v>564</v>
      </c>
      <c r="G19" s="437"/>
    </row>
    <row r="20" spans="1:7" x14ac:dyDescent="0.25">
      <c r="A20" s="425" t="s">
        <v>607</v>
      </c>
      <c r="B20" s="425" t="s">
        <v>1011</v>
      </c>
      <c r="C20" s="426" t="s">
        <v>608</v>
      </c>
      <c r="D20" s="425" t="s">
        <v>574</v>
      </c>
      <c r="E20" s="437">
        <v>1</v>
      </c>
      <c r="F20" s="437" t="s">
        <v>564</v>
      </c>
      <c r="G20" s="437"/>
    </row>
    <row r="21" spans="1:7" x14ac:dyDescent="0.25">
      <c r="A21" s="425" t="s">
        <v>609</v>
      </c>
      <c r="B21" s="425" t="s">
        <v>1012</v>
      </c>
      <c r="C21" s="426" t="s">
        <v>612</v>
      </c>
      <c r="D21" s="425" t="s">
        <v>574</v>
      </c>
      <c r="E21" s="437" t="s">
        <v>564</v>
      </c>
      <c r="F21" s="437" t="s">
        <v>564</v>
      </c>
      <c r="G21" s="437"/>
    </row>
    <row r="22" spans="1:7" x14ac:dyDescent="0.25">
      <c r="A22" s="425" t="s">
        <v>611</v>
      </c>
      <c r="B22" s="425" t="s">
        <v>1013</v>
      </c>
      <c r="C22" s="426" t="s">
        <v>614</v>
      </c>
      <c r="D22" s="425" t="s">
        <v>574</v>
      </c>
      <c r="E22" s="437" t="s">
        <v>564</v>
      </c>
      <c r="F22" s="437" t="s">
        <v>564</v>
      </c>
      <c r="G22" s="437">
        <v>6690489</v>
      </c>
    </row>
    <row r="23" spans="1:7" x14ac:dyDescent="0.25">
      <c r="A23" s="425" t="s">
        <v>613</v>
      </c>
      <c r="B23" s="425" t="s">
        <v>1014</v>
      </c>
      <c r="C23" s="426" t="s">
        <v>610</v>
      </c>
      <c r="D23" s="425" t="s">
        <v>574</v>
      </c>
      <c r="E23" s="437" t="s">
        <v>564</v>
      </c>
      <c r="F23" s="437" t="s">
        <v>564</v>
      </c>
      <c r="G23" s="437">
        <v>21065189</v>
      </c>
    </row>
    <row r="24" spans="1:7" x14ac:dyDescent="0.25">
      <c r="A24" s="425" t="s">
        <v>615</v>
      </c>
      <c r="B24" s="425" t="s">
        <v>1015</v>
      </c>
      <c r="C24" s="426" t="s">
        <v>876</v>
      </c>
      <c r="D24" s="425" t="s">
        <v>574</v>
      </c>
      <c r="E24" s="437" t="s">
        <v>564</v>
      </c>
      <c r="F24" s="437" t="s">
        <v>564</v>
      </c>
      <c r="G24" s="437">
        <v>0</v>
      </c>
    </row>
    <row r="25" spans="1:7" x14ac:dyDescent="0.25">
      <c r="A25" s="425" t="s">
        <v>619</v>
      </c>
      <c r="B25" s="425" t="s">
        <v>1016</v>
      </c>
      <c r="C25" s="426" t="s">
        <v>877</v>
      </c>
      <c r="D25" s="425" t="s">
        <v>574</v>
      </c>
      <c r="E25" s="437" t="s">
        <v>564</v>
      </c>
      <c r="F25" s="437" t="s">
        <v>564</v>
      </c>
      <c r="G25" s="437">
        <v>0</v>
      </c>
    </row>
    <row r="26" spans="1:7" x14ac:dyDescent="0.25">
      <c r="A26" s="425" t="s">
        <v>621</v>
      </c>
      <c r="B26" s="425" t="s">
        <v>616</v>
      </c>
      <c r="C26" s="426" t="s">
        <v>617</v>
      </c>
      <c r="D26" s="425" t="s">
        <v>618</v>
      </c>
      <c r="E26" s="437">
        <v>100</v>
      </c>
      <c r="F26" s="437">
        <v>0</v>
      </c>
      <c r="G26" s="437">
        <v>0</v>
      </c>
    </row>
    <row r="27" spans="1:7" x14ac:dyDescent="0.25">
      <c r="A27" s="425" t="s">
        <v>624</v>
      </c>
      <c r="B27" s="425" t="s">
        <v>620</v>
      </c>
      <c r="C27" s="426" t="s">
        <v>622</v>
      </c>
      <c r="D27" s="425" t="s">
        <v>623</v>
      </c>
      <c r="E27" s="437">
        <v>2</v>
      </c>
      <c r="F27" s="437">
        <v>0</v>
      </c>
      <c r="G27" s="437">
        <v>0</v>
      </c>
    </row>
    <row r="28" spans="1:7" x14ac:dyDescent="0.25">
      <c r="A28" s="425" t="s">
        <v>625</v>
      </c>
      <c r="B28" s="425" t="s">
        <v>982</v>
      </c>
      <c r="C28" s="426" t="s">
        <v>983</v>
      </c>
      <c r="D28" s="425" t="s">
        <v>574</v>
      </c>
      <c r="E28" s="437" t="s">
        <v>564</v>
      </c>
      <c r="F28" s="437">
        <v>0</v>
      </c>
      <c r="G28" s="437">
        <v>512400</v>
      </c>
    </row>
    <row r="29" spans="1:7" x14ac:dyDescent="0.25">
      <c r="A29" s="440" t="s">
        <v>628</v>
      </c>
      <c r="B29" s="440" t="s">
        <v>626</v>
      </c>
      <c r="C29" s="441" t="s">
        <v>627</v>
      </c>
      <c r="D29" s="440" t="s">
        <v>574</v>
      </c>
      <c r="E29" s="442" t="s">
        <v>564</v>
      </c>
      <c r="F29" s="442" t="s">
        <v>564</v>
      </c>
      <c r="G29" s="442">
        <v>21577589</v>
      </c>
    </row>
    <row r="30" spans="1:7" x14ac:dyDescent="0.25">
      <c r="A30" s="425" t="s">
        <v>1017</v>
      </c>
      <c r="B30" s="425"/>
      <c r="C30" s="426"/>
      <c r="D30" s="425"/>
      <c r="E30" s="437"/>
      <c r="F30" s="437"/>
      <c r="G30" s="437"/>
    </row>
    <row r="31" spans="1:7" x14ac:dyDescent="0.25">
      <c r="A31" s="425" t="s">
        <v>1018</v>
      </c>
      <c r="B31" s="425"/>
      <c r="C31" s="426"/>
      <c r="D31" s="425"/>
      <c r="E31" s="437"/>
      <c r="F31" s="437"/>
      <c r="G31" s="437"/>
    </row>
    <row r="32" spans="1:7" x14ac:dyDescent="0.25">
      <c r="A32" s="425" t="s">
        <v>630</v>
      </c>
      <c r="B32" s="425" t="s">
        <v>629</v>
      </c>
      <c r="C32" s="426" t="s">
        <v>1019</v>
      </c>
      <c r="D32" s="425" t="s">
        <v>345</v>
      </c>
      <c r="E32" s="437">
        <v>4371500</v>
      </c>
      <c r="F32" s="437">
        <v>2.1</v>
      </c>
      <c r="G32" s="437">
        <v>9180150</v>
      </c>
    </row>
    <row r="33" spans="1:7" ht="30" x14ac:dyDescent="0.25">
      <c r="A33" s="425" t="s">
        <v>632</v>
      </c>
      <c r="B33" s="425" t="s">
        <v>631</v>
      </c>
      <c r="C33" s="426" t="s">
        <v>1020</v>
      </c>
      <c r="D33" s="425" t="s">
        <v>345</v>
      </c>
      <c r="E33" s="437">
        <v>2400000</v>
      </c>
      <c r="F33" s="437">
        <v>1</v>
      </c>
      <c r="G33" s="437">
        <v>2400000</v>
      </c>
    </row>
    <row r="34" spans="1:7" ht="30" x14ac:dyDescent="0.25">
      <c r="A34" s="425" t="s">
        <v>634</v>
      </c>
      <c r="B34" s="425" t="s">
        <v>633</v>
      </c>
      <c r="C34" s="426" t="s">
        <v>1021</v>
      </c>
      <c r="D34" s="425" t="s">
        <v>345</v>
      </c>
      <c r="E34" s="437">
        <v>4371500</v>
      </c>
      <c r="F34" s="437">
        <v>0</v>
      </c>
      <c r="G34" s="437">
        <v>0</v>
      </c>
    </row>
    <row r="35" spans="1:7" x14ac:dyDescent="0.25">
      <c r="A35" s="425" t="s">
        <v>1022</v>
      </c>
      <c r="B35" s="425"/>
      <c r="C35" s="426"/>
      <c r="D35" s="425"/>
      <c r="E35" s="437"/>
      <c r="F35" s="437"/>
      <c r="G35" s="437"/>
    </row>
    <row r="36" spans="1:7" x14ac:dyDescent="0.25">
      <c r="A36" s="425" t="s">
        <v>636</v>
      </c>
      <c r="B36" s="425" t="s">
        <v>878</v>
      </c>
      <c r="C36" s="426" t="s">
        <v>1019</v>
      </c>
      <c r="D36" s="425" t="s">
        <v>345</v>
      </c>
      <c r="E36" s="437">
        <v>2185750</v>
      </c>
      <c r="F36" s="437">
        <v>0</v>
      </c>
      <c r="G36" s="437">
        <v>0</v>
      </c>
    </row>
    <row r="37" spans="1:7" ht="30" x14ac:dyDescent="0.25">
      <c r="A37" s="425" t="s">
        <v>638</v>
      </c>
      <c r="B37" s="425" t="s">
        <v>879</v>
      </c>
      <c r="C37" s="426" t="s">
        <v>1020</v>
      </c>
      <c r="D37" s="425" t="s">
        <v>345</v>
      </c>
      <c r="E37" s="437">
        <v>1200000</v>
      </c>
      <c r="F37" s="437">
        <v>0</v>
      </c>
      <c r="G37" s="437">
        <v>0</v>
      </c>
    </row>
    <row r="38" spans="1:7" ht="30" x14ac:dyDescent="0.25">
      <c r="A38" s="425" t="s">
        <v>640</v>
      </c>
      <c r="B38" s="425" t="s">
        <v>880</v>
      </c>
      <c r="C38" s="426" t="s">
        <v>1021</v>
      </c>
      <c r="D38" s="425" t="s">
        <v>345</v>
      </c>
      <c r="E38" s="437">
        <v>2185750</v>
      </c>
      <c r="F38" s="437">
        <v>0</v>
      </c>
      <c r="G38" s="437">
        <v>0</v>
      </c>
    </row>
    <row r="39" spans="1:7" x14ac:dyDescent="0.25">
      <c r="A39" s="425" t="s">
        <v>1023</v>
      </c>
      <c r="B39" s="425"/>
      <c r="C39" s="426"/>
      <c r="D39" s="425"/>
      <c r="E39" s="437"/>
      <c r="F39" s="437"/>
      <c r="G39" s="437"/>
    </row>
    <row r="40" spans="1:7" x14ac:dyDescent="0.25">
      <c r="A40" s="425" t="s">
        <v>641</v>
      </c>
      <c r="B40" s="425" t="s">
        <v>635</v>
      </c>
      <c r="C40" s="426" t="s">
        <v>1019</v>
      </c>
      <c r="D40" s="425" t="s">
        <v>345</v>
      </c>
      <c r="E40" s="437">
        <v>4371500</v>
      </c>
      <c r="F40" s="437"/>
      <c r="G40" s="437"/>
    </row>
    <row r="41" spans="1:7" ht="30" x14ac:dyDescent="0.25">
      <c r="A41" s="425" t="s">
        <v>642</v>
      </c>
      <c r="B41" s="425" t="s">
        <v>637</v>
      </c>
      <c r="C41" s="426" t="s">
        <v>1020</v>
      </c>
      <c r="D41" s="425" t="s">
        <v>345</v>
      </c>
      <c r="E41" s="437">
        <v>2205000</v>
      </c>
      <c r="F41" s="437"/>
      <c r="G41" s="437"/>
    </row>
    <row r="42" spans="1:7" ht="30" x14ac:dyDescent="0.25">
      <c r="A42" s="425" t="s">
        <v>644</v>
      </c>
      <c r="B42" s="425" t="s">
        <v>639</v>
      </c>
      <c r="C42" s="426" t="s">
        <v>1021</v>
      </c>
      <c r="D42" s="425" t="s">
        <v>345</v>
      </c>
      <c r="E42" s="437">
        <v>4371500</v>
      </c>
      <c r="F42" s="437">
        <v>0</v>
      </c>
      <c r="G42" s="437">
        <v>0</v>
      </c>
    </row>
    <row r="43" spans="1:7" x14ac:dyDescent="0.25">
      <c r="A43" s="425" t="s">
        <v>1024</v>
      </c>
      <c r="B43" s="425"/>
      <c r="C43" s="426"/>
      <c r="D43" s="425"/>
      <c r="E43" s="437"/>
      <c r="F43" s="437"/>
      <c r="G43" s="437"/>
    </row>
    <row r="44" spans="1:7" x14ac:dyDescent="0.25">
      <c r="A44" s="425" t="s">
        <v>645</v>
      </c>
      <c r="B44" s="425" t="s">
        <v>881</v>
      </c>
      <c r="C44" s="426" t="s">
        <v>1019</v>
      </c>
      <c r="D44" s="425" t="s">
        <v>345</v>
      </c>
      <c r="E44" s="437">
        <v>2185750</v>
      </c>
      <c r="F44" s="437">
        <v>0</v>
      </c>
      <c r="G44" s="437">
        <v>0</v>
      </c>
    </row>
    <row r="45" spans="1:7" ht="30" x14ac:dyDescent="0.25">
      <c r="A45" s="425" t="s">
        <v>647</v>
      </c>
      <c r="B45" s="425" t="s">
        <v>882</v>
      </c>
      <c r="C45" s="426" t="s">
        <v>1020</v>
      </c>
      <c r="D45" s="425" t="s">
        <v>345</v>
      </c>
      <c r="E45" s="437">
        <v>1102500</v>
      </c>
      <c r="F45" s="437">
        <v>0</v>
      </c>
      <c r="G45" s="437">
        <v>0</v>
      </c>
    </row>
    <row r="46" spans="1:7" ht="30" x14ac:dyDescent="0.25">
      <c r="A46" s="425" t="s">
        <v>649</v>
      </c>
      <c r="B46" s="425" t="s">
        <v>883</v>
      </c>
      <c r="C46" s="426" t="s">
        <v>1021</v>
      </c>
      <c r="D46" s="425" t="s">
        <v>345</v>
      </c>
      <c r="E46" s="437">
        <v>2185750</v>
      </c>
      <c r="F46" s="437">
        <v>0</v>
      </c>
      <c r="G46" s="437">
        <v>0</v>
      </c>
    </row>
    <row r="47" spans="1:7" x14ac:dyDescent="0.25">
      <c r="A47" s="425" t="s">
        <v>346</v>
      </c>
      <c r="B47" s="425"/>
      <c r="C47" s="426"/>
      <c r="D47" s="425"/>
      <c r="E47" s="437"/>
      <c r="F47" s="437"/>
      <c r="G47" s="437"/>
    </row>
    <row r="48" spans="1:7" x14ac:dyDescent="0.25">
      <c r="A48" s="425" t="s">
        <v>650</v>
      </c>
      <c r="B48" s="425" t="s">
        <v>643</v>
      </c>
      <c r="C48" s="426" t="s">
        <v>884</v>
      </c>
      <c r="D48" s="425" t="s">
        <v>345</v>
      </c>
      <c r="E48" s="437">
        <v>97400</v>
      </c>
      <c r="F48" s="437">
        <v>17</v>
      </c>
      <c r="G48" s="437">
        <v>1655800</v>
      </c>
    </row>
    <row r="49" spans="1:7" x14ac:dyDescent="0.25">
      <c r="A49" s="425" t="s">
        <v>651</v>
      </c>
      <c r="B49" s="425" t="s">
        <v>1025</v>
      </c>
      <c r="C49" s="426" t="s">
        <v>885</v>
      </c>
      <c r="D49" s="425" t="s">
        <v>345</v>
      </c>
      <c r="E49" s="437">
        <v>48700</v>
      </c>
      <c r="F49" s="437">
        <v>0</v>
      </c>
      <c r="G49" s="437">
        <v>0</v>
      </c>
    </row>
    <row r="50" spans="1:7" x14ac:dyDescent="0.25">
      <c r="A50" s="425" t="s">
        <v>652</v>
      </c>
      <c r="B50" s="425" t="s">
        <v>646</v>
      </c>
      <c r="C50" s="426" t="s">
        <v>884</v>
      </c>
      <c r="D50" s="425" t="s">
        <v>345</v>
      </c>
      <c r="E50" s="437">
        <v>97400</v>
      </c>
      <c r="F50" s="437"/>
      <c r="G50" s="437"/>
    </row>
    <row r="51" spans="1:7" x14ac:dyDescent="0.25">
      <c r="A51" s="425" t="s">
        <v>653</v>
      </c>
      <c r="B51" s="425" t="s">
        <v>886</v>
      </c>
      <c r="C51" s="426" t="s">
        <v>885</v>
      </c>
      <c r="D51" s="425" t="s">
        <v>345</v>
      </c>
      <c r="E51" s="437">
        <v>48700</v>
      </c>
      <c r="F51" s="437">
        <v>0</v>
      </c>
      <c r="G51" s="437">
        <v>0</v>
      </c>
    </row>
    <row r="52" spans="1:7" x14ac:dyDescent="0.25">
      <c r="A52" s="425" t="s">
        <v>648</v>
      </c>
      <c r="B52" s="425"/>
      <c r="C52" s="426"/>
      <c r="D52" s="425"/>
      <c r="E52" s="437"/>
      <c r="F52" s="437"/>
      <c r="G52" s="437"/>
    </row>
    <row r="53" spans="1:7" x14ac:dyDescent="0.25">
      <c r="A53" s="425" t="s">
        <v>654</v>
      </c>
      <c r="B53" s="425" t="s">
        <v>1026</v>
      </c>
      <c r="C53" s="426" t="s">
        <v>1027</v>
      </c>
      <c r="D53" s="425" t="s">
        <v>345</v>
      </c>
      <c r="E53" s="437">
        <v>189000</v>
      </c>
      <c r="F53" s="437">
        <v>0</v>
      </c>
      <c r="G53" s="437">
        <v>0</v>
      </c>
    </row>
    <row r="54" spans="1:7" x14ac:dyDescent="0.25">
      <c r="A54" s="425" t="s">
        <v>1028</v>
      </c>
      <c r="B54" s="425"/>
      <c r="C54" s="426"/>
      <c r="D54" s="425"/>
      <c r="E54" s="437"/>
      <c r="F54" s="437"/>
      <c r="G54" s="437"/>
    </row>
    <row r="55" spans="1:7" x14ac:dyDescent="0.25">
      <c r="A55" s="425" t="s">
        <v>884</v>
      </c>
      <c r="B55" s="425"/>
      <c r="C55" s="426"/>
      <c r="D55" s="425"/>
      <c r="E55" s="437"/>
      <c r="F55" s="437"/>
      <c r="G55" s="437"/>
    </row>
    <row r="56" spans="1:7" ht="30" x14ac:dyDescent="0.25">
      <c r="A56" s="425" t="s">
        <v>655</v>
      </c>
      <c r="B56" s="425" t="s">
        <v>887</v>
      </c>
      <c r="C56" s="426" t="s">
        <v>1029</v>
      </c>
      <c r="D56" s="425" t="s">
        <v>345</v>
      </c>
      <c r="E56" s="437">
        <v>396700</v>
      </c>
      <c r="F56" s="437">
        <v>1</v>
      </c>
      <c r="G56" s="437">
        <v>396700</v>
      </c>
    </row>
    <row r="57" spans="1:7" ht="30" x14ac:dyDescent="0.25">
      <c r="A57" s="425" t="s">
        <v>656</v>
      </c>
      <c r="B57" s="425" t="s">
        <v>888</v>
      </c>
      <c r="C57" s="426" t="s">
        <v>1030</v>
      </c>
      <c r="D57" s="425" t="s">
        <v>345</v>
      </c>
      <c r="E57" s="437">
        <v>363642</v>
      </c>
      <c r="F57" s="437">
        <v>0</v>
      </c>
      <c r="G57" s="437">
        <v>0</v>
      </c>
    </row>
    <row r="58" spans="1:7" ht="30" x14ac:dyDescent="0.25">
      <c r="A58" s="425" t="s">
        <v>657</v>
      </c>
      <c r="B58" s="425" t="s">
        <v>889</v>
      </c>
      <c r="C58" s="426" t="s">
        <v>1031</v>
      </c>
      <c r="D58" s="425" t="s">
        <v>345</v>
      </c>
      <c r="E58" s="437">
        <v>1447300</v>
      </c>
      <c r="F58" s="437"/>
      <c r="G58" s="437"/>
    </row>
    <row r="59" spans="1:7" ht="30" x14ac:dyDescent="0.25">
      <c r="A59" s="425" t="s">
        <v>658</v>
      </c>
      <c r="B59" s="425" t="s">
        <v>890</v>
      </c>
      <c r="C59" s="426" t="s">
        <v>1032</v>
      </c>
      <c r="D59" s="425" t="s">
        <v>345</v>
      </c>
      <c r="E59" s="437">
        <v>1326692</v>
      </c>
      <c r="F59" s="437">
        <v>0</v>
      </c>
      <c r="G59" s="437">
        <v>0</v>
      </c>
    </row>
    <row r="60" spans="1:7" ht="30" x14ac:dyDescent="0.25">
      <c r="A60" s="425" t="s">
        <v>659</v>
      </c>
      <c r="B60" s="425" t="s">
        <v>891</v>
      </c>
      <c r="C60" s="426" t="s">
        <v>1033</v>
      </c>
      <c r="D60" s="425" t="s">
        <v>345</v>
      </c>
      <c r="E60" s="437">
        <v>434300</v>
      </c>
      <c r="F60" s="437">
        <v>0</v>
      </c>
      <c r="G60" s="437">
        <v>0</v>
      </c>
    </row>
    <row r="61" spans="1:7" ht="30" x14ac:dyDescent="0.25">
      <c r="A61" s="425" t="s">
        <v>660</v>
      </c>
      <c r="B61" s="425" t="s">
        <v>892</v>
      </c>
      <c r="C61" s="426" t="s">
        <v>1034</v>
      </c>
      <c r="D61" s="425" t="s">
        <v>345</v>
      </c>
      <c r="E61" s="437">
        <v>398108</v>
      </c>
      <c r="F61" s="437">
        <v>0</v>
      </c>
      <c r="G61" s="437">
        <v>0</v>
      </c>
    </row>
    <row r="62" spans="1:7" ht="30" x14ac:dyDescent="0.25">
      <c r="A62" s="425" t="s">
        <v>663</v>
      </c>
      <c r="B62" s="425" t="s">
        <v>893</v>
      </c>
      <c r="C62" s="426" t="s">
        <v>1035</v>
      </c>
      <c r="D62" s="425" t="s">
        <v>345</v>
      </c>
      <c r="E62" s="437">
        <v>1593700</v>
      </c>
      <c r="F62" s="437">
        <v>0</v>
      </c>
      <c r="G62" s="437">
        <v>0</v>
      </c>
    </row>
    <row r="63" spans="1:7" ht="30" x14ac:dyDescent="0.25">
      <c r="A63" s="425" t="s">
        <v>666</v>
      </c>
      <c r="B63" s="425" t="s">
        <v>894</v>
      </c>
      <c r="C63" s="426" t="s">
        <v>1036</v>
      </c>
      <c r="D63" s="425" t="s">
        <v>345</v>
      </c>
      <c r="E63" s="437">
        <v>1460892</v>
      </c>
      <c r="F63" s="437">
        <v>0</v>
      </c>
      <c r="G63" s="437">
        <v>0</v>
      </c>
    </row>
    <row r="64" spans="1:7" x14ac:dyDescent="0.25">
      <c r="A64" s="425" t="s">
        <v>885</v>
      </c>
      <c r="B64" s="425"/>
      <c r="C64" s="426"/>
      <c r="D64" s="425"/>
      <c r="E64" s="437"/>
      <c r="F64" s="437"/>
      <c r="G64" s="437"/>
    </row>
    <row r="65" spans="1:7" ht="30" x14ac:dyDescent="0.25">
      <c r="A65" s="425" t="s">
        <v>668</v>
      </c>
      <c r="B65" s="425" t="s">
        <v>895</v>
      </c>
      <c r="C65" s="426" t="s">
        <v>1029</v>
      </c>
      <c r="D65" s="425" t="s">
        <v>345</v>
      </c>
      <c r="E65" s="437">
        <v>198350</v>
      </c>
      <c r="F65" s="437">
        <v>0</v>
      </c>
      <c r="G65" s="437">
        <v>0</v>
      </c>
    </row>
    <row r="66" spans="1:7" ht="30" x14ac:dyDescent="0.25">
      <c r="A66" s="425" t="s">
        <v>669</v>
      </c>
      <c r="B66" s="425" t="s">
        <v>896</v>
      </c>
      <c r="C66" s="426" t="s">
        <v>1030</v>
      </c>
      <c r="D66" s="425" t="s">
        <v>345</v>
      </c>
      <c r="E66" s="437">
        <v>181821</v>
      </c>
      <c r="F66" s="437">
        <v>0</v>
      </c>
      <c r="G66" s="437">
        <v>0</v>
      </c>
    </row>
    <row r="67" spans="1:7" ht="30" x14ac:dyDescent="0.25">
      <c r="A67" s="425" t="s">
        <v>671</v>
      </c>
      <c r="B67" s="425" t="s">
        <v>897</v>
      </c>
      <c r="C67" s="426" t="s">
        <v>1031</v>
      </c>
      <c r="D67" s="425" t="s">
        <v>345</v>
      </c>
      <c r="E67" s="437">
        <v>723650</v>
      </c>
      <c r="F67" s="437">
        <v>0</v>
      </c>
      <c r="G67" s="437">
        <v>0</v>
      </c>
    </row>
    <row r="68" spans="1:7" ht="30" x14ac:dyDescent="0.25">
      <c r="A68" s="425" t="s">
        <v>673</v>
      </c>
      <c r="B68" s="425" t="s">
        <v>898</v>
      </c>
      <c r="C68" s="426" t="s">
        <v>1032</v>
      </c>
      <c r="D68" s="425" t="s">
        <v>345</v>
      </c>
      <c r="E68" s="437">
        <v>663346</v>
      </c>
      <c r="F68" s="437">
        <v>0</v>
      </c>
      <c r="G68" s="437">
        <v>0</v>
      </c>
    </row>
    <row r="69" spans="1:7" ht="30" x14ac:dyDescent="0.25">
      <c r="A69" s="425" t="s">
        <v>674</v>
      </c>
      <c r="B69" s="425" t="s">
        <v>899</v>
      </c>
      <c r="C69" s="426" t="s">
        <v>1033</v>
      </c>
      <c r="D69" s="425" t="s">
        <v>345</v>
      </c>
      <c r="E69" s="437">
        <v>217150</v>
      </c>
      <c r="F69" s="437">
        <v>0</v>
      </c>
      <c r="G69" s="437">
        <v>0</v>
      </c>
    </row>
    <row r="70" spans="1:7" ht="30" x14ac:dyDescent="0.25">
      <c r="A70" s="425" t="s">
        <v>675</v>
      </c>
      <c r="B70" s="425" t="s">
        <v>900</v>
      </c>
      <c r="C70" s="426" t="s">
        <v>1034</v>
      </c>
      <c r="D70" s="425" t="s">
        <v>345</v>
      </c>
      <c r="E70" s="437">
        <v>199054</v>
      </c>
      <c r="F70" s="437">
        <v>0</v>
      </c>
      <c r="G70" s="437">
        <v>0</v>
      </c>
    </row>
    <row r="71" spans="1:7" ht="30" x14ac:dyDescent="0.25">
      <c r="A71" s="425" t="s">
        <v>676</v>
      </c>
      <c r="B71" s="425" t="s">
        <v>901</v>
      </c>
      <c r="C71" s="426" t="s">
        <v>1037</v>
      </c>
      <c r="D71" s="425" t="s">
        <v>345</v>
      </c>
      <c r="E71" s="437">
        <v>796850</v>
      </c>
      <c r="F71" s="437">
        <v>0</v>
      </c>
      <c r="G71" s="437">
        <v>0</v>
      </c>
    </row>
    <row r="72" spans="1:7" ht="30" x14ac:dyDescent="0.25">
      <c r="A72" s="425" t="s">
        <v>678</v>
      </c>
      <c r="B72" s="425" t="s">
        <v>902</v>
      </c>
      <c r="C72" s="426" t="s">
        <v>1038</v>
      </c>
      <c r="D72" s="425" t="s">
        <v>345</v>
      </c>
      <c r="E72" s="437">
        <v>730446</v>
      </c>
      <c r="F72" s="437">
        <v>0</v>
      </c>
      <c r="G72" s="437">
        <v>0</v>
      </c>
    </row>
    <row r="73" spans="1:7" x14ac:dyDescent="0.25">
      <c r="A73" s="425" t="s">
        <v>1039</v>
      </c>
      <c r="B73" s="425"/>
      <c r="C73" s="426"/>
      <c r="D73" s="425"/>
      <c r="E73" s="437"/>
      <c r="F73" s="437"/>
      <c r="G73" s="437"/>
    </row>
    <row r="74" spans="1:7" x14ac:dyDescent="0.25">
      <c r="A74" s="425" t="s">
        <v>680</v>
      </c>
      <c r="B74" s="425" t="s">
        <v>1040</v>
      </c>
      <c r="C74" s="426" t="s">
        <v>884</v>
      </c>
      <c r="D74" s="425" t="s">
        <v>345</v>
      </c>
      <c r="E74" s="437">
        <v>811600</v>
      </c>
      <c r="F74" s="437">
        <v>1</v>
      </c>
      <c r="G74" s="437">
        <v>811600</v>
      </c>
    </row>
    <row r="75" spans="1:7" x14ac:dyDescent="0.25">
      <c r="A75" s="425" t="s">
        <v>682</v>
      </c>
      <c r="B75" s="425" t="s">
        <v>1041</v>
      </c>
      <c r="C75" s="426" t="s">
        <v>885</v>
      </c>
      <c r="D75" s="425" t="s">
        <v>345</v>
      </c>
      <c r="E75" s="437">
        <v>405800</v>
      </c>
      <c r="F75" s="437">
        <v>0</v>
      </c>
      <c r="G75" s="437">
        <v>0</v>
      </c>
    </row>
    <row r="76" spans="1:7" x14ac:dyDescent="0.25">
      <c r="A76" s="440" t="s">
        <v>685</v>
      </c>
      <c r="B76" s="440" t="s">
        <v>661</v>
      </c>
      <c r="C76" s="441" t="s">
        <v>662</v>
      </c>
      <c r="D76" s="440" t="s">
        <v>574</v>
      </c>
      <c r="E76" s="442" t="s">
        <v>564</v>
      </c>
      <c r="F76" s="442" t="s">
        <v>564</v>
      </c>
      <c r="G76" s="442">
        <v>14444250</v>
      </c>
    </row>
    <row r="77" spans="1:7" x14ac:dyDescent="0.25">
      <c r="A77" s="425" t="s">
        <v>687</v>
      </c>
      <c r="B77" s="425" t="s">
        <v>664</v>
      </c>
      <c r="C77" s="426" t="s">
        <v>665</v>
      </c>
      <c r="D77" s="425" t="s">
        <v>574</v>
      </c>
      <c r="E77" s="437" t="s">
        <v>564</v>
      </c>
      <c r="F77" s="437" t="s">
        <v>564</v>
      </c>
      <c r="G77" s="437">
        <v>8988000</v>
      </c>
    </row>
    <row r="78" spans="1:7" x14ac:dyDescent="0.25">
      <c r="A78" s="425" t="s">
        <v>347</v>
      </c>
      <c r="B78" s="425"/>
      <c r="C78" s="426"/>
      <c r="D78" s="425"/>
      <c r="E78" s="437"/>
      <c r="F78" s="437"/>
      <c r="G78" s="437"/>
    </row>
    <row r="79" spans="1:7" x14ac:dyDescent="0.25">
      <c r="A79" s="425" t="s">
        <v>689</v>
      </c>
      <c r="B79" s="425" t="s">
        <v>1042</v>
      </c>
      <c r="C79" s="426" t="s">
        <v>903</v>
      </c>
      <c r="D79" s="425" t="s">
        <v>667</v>
      </c>
      <c r="E79" s="437">
        <v>3780000</v>
      </c>
      <c r="F79" s="437"/>
      <c r="G79" s="437"/>
    </row>
    <row r="80" spans="1:7" x14ac:dyDescent="0.25">
      <c r="A80" s="425" t="s">
        <v>691</v>
      </c>
      <c r="B80" s="425" t="s">
        <v>1043</v>
      </c>
      <c r="C80" s="426" t="s">
        <v>904</v>
      </c>
      <c r="D80" s="425" t="s">
        <v>667</v>
      </c>
      <c r="E80" s="437">
        <v>3300000</v>
      </c>
      <c r="F80" s="437"/>
      <c r="G80" s="437"/>
    </row>
    <row r="81" spans="1:7" x14ac:dyDescent="0.25">
      <c r="A81" s="425" t="s">
        <v>693</v>
      </c>
      <c r="B81" s="425" t="s">
        <v>670</v>
      </c>
      <c r="C81" s="426" t="s">
        <v>905</v>
      </c>
      <c r="D81" s="425" t="s">
        <v>345</v>
      </c>
      <c r="E81" s="437">
        <v>65360</v>
      </c>
      <c r="F81" s="437">
        <v>35</v>
      </c>
      <c r="G81" s="437">
        <v>2287600</v>
      </c>
    </row>
    <row r="82" spans="1:7" x14ac:dyDescent="0.25">
      <c r="A82" s="425" t="s">
        <v>695</v>
      </c>
      <c r="B82" s="425" t="s">
        <v>672</v>
      </c>
      <c r="C82" s="426" t="s">
        <v>906</v>
      </c>
      <c r="D82" s="425" t="s">
        <v>345</v>
      </c>
      <c r="E82" s="437">
        <v>71896</v>
      </c>
      <c r="F82" s="437">
        <v>0</v>
      </c>
      <c r="G82" s="437">
        <v>0</v>
      </c>
    </row>
    <row r="83" spans="1:7" x14ac:dyDescent="0.25">
      <c r="A83" s="425" t="s">
        <v>697</v>
      </c>
      <c r="B83" s="425" t="s">
        <v>907</v>
      </c>
      <c r="C83" s="426" t="s">
        <v>908</v>
      </c>
      <c r="D83" s="425" t="s">
        <v>345</v>
      </c>
      <c r="E83" s="437">
        <v>25000</v>
      </c>
      <c r="F83" s="437">
        <v>0</v>
      </c>
      <c r="G83" s="437">
        <v>0</v>
      </c>
    </row>
    <row r="84" spans="1:7" x14ac:dyDescent="0.25">
      <c r="A84" s="425" t="s">
        <v>699</v>
      </c>
      <c r="B84" s="425" t="s">
        <v>1044</v>
      </c>
      <c r="C84" s="426" t="s">
        <v>909</v>
      </c>
      <c r="D84" s="425" t="s">
        <v>345</v>
      </c>
      <c r="E84" s="437">
        <v>330000</v>
      </c>
      <c r="F84" s="437">
        <v>0</v>
      </c>
      <c r="G84" s="437">
        <v>0</v>
      </c>
    </row>
    <row r="85" spans="1:7" x14ac:dyDescent="0.25">
      <c r="A85" s="425" t="s">
        <v>702</v>
      </c>
      <c r="B85" s="425" t="s">
        <v>1045</v>
      </c>
      <c r="C85" s="426" t="s">
        <v>910</v>
      </c>
      <c r="D85" s="425" t="s">
        <v>345</v>
      </c>
      <c r="E85" s="437">
        <v>429000</v>
      </c>
      <c r="F85" s="437"/>
      <c r="G85" s="437"/>
    </row>
    <row r="86" spans="1:7" x14ac:dyDescent="0.25">
      <c r="A86" s="425" t="s">
        <v>704</v>
      </c>
      <c r="B86" s="425" t="s">
        <v>1046</v>
      </c>
      <c r="C86" s="426" t="s">
        <v>911</v>
      </c>
      <c r="D86" s="425" t="s">
        <v>348</v>
      </c>
      <c r="E86" s="437">
        <v>4250000</v>
      </c>
      <c r="F86" s="437"/>
      <c r="G86" s="437"/>
    </row>
    <row r="87" spans="1:7" x14ac:dyDescent="0.25">
      <c r="A87" s="425" t="s">
        <v>0</v>
      </c>
      <c r="B87" s="425"/>
      <c r="C87" s="426"/>
      <c r="D87" s="425"/>
      <c r="E87" s="437"/>
      <c r="F87" s="437"/>
      <c r="G87" s="437"/>
    </row>
    <row r="88" spans="1:7" x14ac:dyDescent="0.25">
      <c r="A88" s="425" t="s">
        <v>706</v>
      </c>
      <c r="B88" s="425" t="s">
        <v>677</v>
      </c>
      <c r="C88" s="426" t="s">
        <v>912</v>
      </c>
      <c r="D88" s="425" t="s">
        <v>345</v>
      </c>
      <c r="E88" s="437">
        <v>190000</v>
      </c>
      <c r="F88" s="437"/>
      <c r="G88" s="437"/>
    </row>
    <row r="89" spans="1:7" x14ac:dyDescent="0.25">
      <c r="A89" s="425" t="s">
        <v>708</v>
      </c>
      <c r="B89" s="425" t="s">
        <v>679</v>
      </c>
      <c r="C89" s="426" t="s">
        <v>913</v>
      </c>
      <c r="D89" s="425" t="s">
        <v>345</v>
      </c>
      <c r="E89" s="437">
        <v>285000</v>
      </c>
      <c r="F89" s="437">
        <v>0</v>
      </c>
      <c r="G89" s="437">
        <v>0</v>
      </c>
    </row>
    <row r="90" spans="1:7" x14ac:dyDescent="0.25">
      <c r="A90" s="425" t="s">
        <v>710</v>
      </c>
      <c r="B90" s="425" t="s">
        <v>681</v>
      </c>
      <c r="C90" s="426" t="s">
        <v>914</v>
      </c>
      <c r="D90" s="425" t="s">
        <v>345</v>
      </c>
      <c r="E90" s="437">
        <v>114000</v>
      </c>
      <c r="F90" s="437">
        <v>0</v>
      </c>
      <c r="G90" s="437">
        <v>0</v>
      </c>
    </row>
    <row r="91" spans="1:7" ht="30" x14ac:dyDescent="0.25">
      <c r="A91" s="425" t="s">
        <v>712</v>
      </c>
      <c r="B91" s="425" t="s">
        <v>683</v>
      </c>
      <c r="C91" s="426" t="s">
        <v>915</v>
      </c>
      <c r="D91" s="425" t="s">
        <v>345</v>
      </c>
      <c r="E91" s="437">
        <v>171000</v>
      </c>
      <c r="F91" s="437">
        <v>0</v>
      </c>
      <c r="G91" s="437">
        <v>0</v>
      </c>
    </row>
    <row r="92" spans="1:7" x14ac:dyDescent="0.25">
      <c r="A92" s="425" t="s">
        <v>684</v>
      </c>
      <c r="B92" s="425"/>
      <c r="C92" s="426"/>
      <c r="D92" s="425"/>
      <c r="E92" s="437"/>
      <c r="F92" s="437"/>
      <c r="G92" s="437"/>
    </row>
    <row r="93" spans="1:7" x14ac:dyDescent="0.25">
      <c r="A93" s="425" t="s">
        <v>714</v>
      </c>
      <c r="B93" s="425" t="s">
        <v>686</v>
      </c>
      <c r="C93" s="426" t="s">
        <v>916</v>
      </c>
      <c r="D93" s="425" t="s">
        <v>345</v>
      </c>
      <c r="E93" s="437">
        <v>689000</v>
      </c>
      <c r="F93" s="437">
        <v>0</v>
      </c>
      <c r="G93" s="437">
        <v>0</v>
      </c>
    </row>
    <row r="94" spans="1:7" x14ac:dyDescent="0.25">
      <c r="A94" s="425" t="s">
        <v>716</v>
      </c>
      <c r="B94" s="425" t="s">
        <v>688</v>
      </c>
      <c r="C94" s="426" t="s">
        <v>917</v>
      </c>
      <c r="D94" s="425" t="s">
        <v>345</v>
      </c>
      <c r="E94" s="437">
        <v>757900</v>
      </c>
      <c r="F94" s="437">
        <v>0</v>
      </c>
      <c r="G94" s="437">
        <v>0</v>
      </c>
    </row>
    <row r="95" spans="1:7" x14ac:dyDescent="0.25">
      <c r="A95" s="425" t="s">
        <v>718</v>
      </c>
      <c r="B95" s="425" t="s">
        <v>690</v>
      </c>
      <c r="C95" s="426" t="s">
        <v>918</v>
      </c>
      <c r="D95" s="425" t="s">
        <v>345</v>
      </c>
      <c r="E95" s="437">
        <v>413400</v>
      </c>
      <c r="F95" s="437">
        <v>0</v>
      </c>
      <c r="G95" s="437">
        <v>0</v>
      </c>
    </row>
    <row r="96" spans="1:7" ht="30" x14ac:dyDescent="0.25">
      <c r="A96" s="425" t="s">
        <v>720</v>
      </c>
      <c r="B96" s="425" t="s">
        <v>692</v>
      </c>
      <c r="C96" s="426" t="s">
        <v>919</v>
      </c>
      <c r="D96" s="425" t="s">
        <v>345</v>
      </c>
      <c r="E96" s="437">
        <v>454740</v>
      </c>
      <c r="F96" s="437">
        <v>0</v>
      </c>
      <c r="G96" s="437">
        <v>0</v>
      </c>
    </row>
    <row r="97" spans="1:7" x14ac:dyDescent="0.25">
      <c r="A97" s="425" t="s">
        <v>722</v>
      </c>
      <c r="B97" s="425" t="s">
        <v>694</v>
      </c>
      <c r="C97" s="426" t="s">
        <v>920</v>
      </c>
      <c r="D97" s="425" t="s">
        <v>345</v>
      </c>
      <c r="E97" s="437">
        <v>689000</v>
      </c>
      <c r="F97" s="437"/>
      <c r="G97" s="437"/>
    </row>
    <row r="98" spans="1:7" x14ac:dyDescent="0.25">
      <c r="A98" s="425" t="s">
        <v>723</v>
      </c>
      <c r="B98" s="425" t="s">
        <v>696</v>
      </c>
      <c r="C98" s="426" t="s">
        <v>921</v>
      </c>
      <c r="D98" s="425" t="s">
        <v>345</v>
      </c>
      <c r="E98" s="437">
        <v>757900</v>
      </c>
      <c r="F98" s="437">
        <v>0</v>
      </c>
      <c r="G98" s="437">
        <v>0</v>
      </c>
    </row>
    <row r="99" spans="1:7" x14ac:dyDescent="0.25">
      <c r="A99" s="425" t="s">
        <v>724</v>
      </c>
      <c r="B99" s="425" t="s">
        <v>698</v>
      </c>
      <c r="C99" s="426" t="s">
        <v>922</v>
      </c>
      <c r="D99" s="425" t="s">
        <v>345</v>
      </c>
      <c r="E99" s="437">
        <v>413400</v>
      </c>
      <c r="F99" s="437">
        <v>0</v>
      </c>
      <c r="G99" s="437">
        <v>0</v>
      </c>
    </row>
    <row r="100" spans="1:7" ht="30" x14ac:dyDescent="0.25">
      <c r="A100" s="425" t="s">
        <v>725</v>
      </c>
      <c r="B100" s="425" t="s">
        <v>700</v>
      </c>
      <c r="C100" s="426" t="s">
        <v>923</v>
      </c>
      <c r="D100" s="425" t="s">
        <v>345</v>
      </c>
      <c r="E100" s="437">
        <v>454740</v>
      </c>
      <c r="F100" s="437">
        <v>0</v>
      </c>
      <c r="G100" s="437">
        <v>0</v>
      </c>
    </row>
    <row r="101" spans="1:7" x14ac:dyDescent="0.25">
      <c r="A101" s="425" t="s">
        <v>701</v>
      </c>
      <c r="B101" s="425"/>
      <c r="C101" s="426"/>
      <c r="D101" s="425"/>
      <c r="E101" s="437"/>
      <c r="F101" s="437"/>
      <c r="G101" s="437"/>
    </row>
    <row r="102" spans="1:7" x14ac:dyDescent="0.25">
      <c r="A102" s="425" t="s">
        <v>726</v>
      </c>
      <c r="B102" s="425" t="s">
        <v>703</v>
      </c>
      <c r="C102" s="426" t="s">
        <v>924</v>
      </c>
      <c r="D102" s="425" t="s">
        <v>345</v>
      </c>
      <c r="E102" s="437">
        <v>359000</v>
      </c>
      <c r="F102" s="437">
        <v>0</v>
      </c>
      <c r="G102" s="437">
        <v>0</v>
      </c>
    </row>
    <row r="103" spans="1:7" x14ac:dyDescent="0.25">
      <c r="A103" s="425" t="s">
        <v>727</v>
      </c>
      <c r="B103" s="425" t="s">
        <v>705</v>
      </c>
      <c r="C103" s="426" t="s">
        <v>925</v>
      </c>
      <c r="D103" s="425" t="s">
        <v>345</v>
      </c>
      <c r="E103" s="437">
        <v>430800</v>
      </c>
      <c r="F103" s="437">
        <v>0</v>
      </c>
      <c r="G103" s="437">
        <v>0</v>
      </c>
    </row>
    <row r="104" spans="1:7" x14ac:dyDescent="0.25">
      <c r="A104" s="425" t="s">
        <v>728</v>
      </c>
      <c r="B104" s="425" t="s">
        <v>707</v>
      </c>
      <c r="C104" s="426" t="s">
        <v>926</v>
      </c>
      <c r="D104" s="425" t="s">
        <v>345</v>
      </c>
      <c r="E104" s="437">
        <v>215400</v>
      </c>
      <c r="F104" s="437">
        <v>0</v>
      </c>
      <c r="G104" s="437">
        <v>0</v>
      </c>
    </row>
    <row r="105" spans="1:7" ht="30" x14ac:dyDescent="0.25">
      <c r="A105" s="425" t="s">
        <v>729</v>
      </c>
      <c r="B105" s="425" t="s">
        <v>709</v>
      </c>
      <c r="C105" s="426" t="s">
        <v>927</v>
      </c>
      <c r="D105" s="425" t="s">
        <v>345</v>
      </c>
      <c r="E105" s="437">
        <v>258480</v>
      </c>
      <c r="F105" s="437">
        <v>0</v>
      </c>
      <c r="G105" s="437">
        <v>0</v>
      </c>
    </row>
    <row r="106" spans="1:7" x14ac:dyDescent="0.25">
      <c r="A106" s="425" t="s">
        <v>730</v>
      </c>
      <c r="B106" s="425" t="s">
        <v>711</v>
      </c>
      <c r="C106" s="426" t="s">
        <v>928</v>
      </c>
      <c r="D106" s="425" t="s">
        <v>345</v>
      </c>
      <c r="E106" s="437">
        <v>359000</v>
      </c>
      <c r="F106" s="437">
        <v>0</v>
      </c>
      <c r="G106" s="437">
        <v>0</v>
      </c>
    </row>
    <row r="107" spans="1:7" x14ac:dyDescent="0.25">
      <c r="A107" s="425" t="s">
        <v>731</v>
      </c>
      <c r="B107" s="425" t="s">
        <v>713</v>
      </c>
      <c r="C107" s="426" t="s">
        <v>929</v>
      </c>
      <c r="D107" s="425" t="s">
        <v>345</v>
      </c>
      <c r="E107" s="437">
        <v>430800</v>
      </c>
      <c r="F107" s="437">
        <v>0</v>
      </c>
      <c r="G107" s="437">
        <v>0</v>
      </c>
    </row>
    <row r="108" spans="1:7" x14ac:dyDescent="0.25">
      <c r="A108" s="425" t="s">
        <v>732</v>
      </c>
      <c r="B108" s="425" t="s">
        <v>715</v>
      </c>
      <c r="C108" s="426" t="s">
        <v>930</v>
      </c>
      <c r="D108" s="425" t="s">
        <v>345</v>
      </c>
      <c r="E108" s="437">
        <v>215400</v>
      </c>
      <c r="F108" s="437">
        <v>0</v>
      </c>
      <c r="G108" s="437">
        <v>0</v>
      </c>
    </row>
    <row r="109" spans="1:7" ht="30" x14ac:dyDescent="0.25">
      <c r="A109" s="425" t="s">
        <v>733</v>
      </c>
      <c r="B109" s="425" t="s">
        <v>717</v>
      </c>
      <c r="C109" s="426" t="s">
        <v>931</v>
      </c>
      <c r="D109" s="425" t="s">
        <v>345</v>
      </c>
      <c r="E109" s="437">
        <v>258480</v>
      </c>
      <c r="F109" s="437">
        <v>0</v>
      </c>
      <c r="G109" s="437">
        <v>0</v>
      </c>
    </row>
    <row r="110" spans="1:7" x14ac:dyDescent="0.25">
      <c r="A110" s="425" t="s">
        <v>1</v>
      </c>
      <c r="B110" s="425"/>
      <c r="C110" s="426"/>
      <c r="D110" s="425"/>
      <c r="E110" s="437"/>
      <c r="F110" s="437"/>
      <c r="G110" s="437"/>
    </row>
    <row r="111" spans="1:7" x14ac:dyDescent="0.25">
      <c r="A111" s="425" t="s">
        <v>735</v>
      </c>
      <c r="B111" s="425" t="s">
        <v>719</v>
      </c>
      <c r="C111" s="426" t="s">
        <v>932</v>
      </c>
      <c r="D111" s="425" t="s">
        <v>345</v>
      </c>
      <c r="E111" s="437">
        <v>239100</v>
      </c>
      <c r="F111" s="437">
        <v>0</v>
      </c>
      <c r="G111" s="437">
        <v>0</v>
      </c>
    </row>
    <row r="112" spans="1:7" x14ac:dyDescent="0.25">
      <c r="A112" s="425" t="s">
        <v>737</v>
      </c>
      <c r="B112" s="425" t="s">
        <v>721</v>
      </c>
      <c r="C112" s="426" t="s">
        <v>933</v>
      </c>
      <c r="D112" s="425" t="s">
        <v>345</v>
      </c>
      <c r="E112" s="437">
        <v>286920</v>
      </c>
      <c r="F112" s="437">
        <v>0</v>
      </c>
      <c r="G112" s="437">
        <v>0</v>
      </c>
    </row>
    <row r="113" spans="1:7" x14ac:dyDescent="0.25">
      <c r="A113" s="425" t="s">
        <v>984</v>
      </c>
      <c r="B113" s="425"/>
      <c r="C113" s="426"/>
      <c r="D113" s="425"/>
      <c r="E113" s="437"/>
      <c r="F113" s="437"/>
      <c r="G113" s="437"/>
    </row>
    <row r="114" spans="1:7" x14ac:dyDescent="0.25">
      <c r="A114" s="425" t="s">
        <v>740</v>
      </c>
      <c r="B114" s="425" t="s">
        <v>985</v>
      </c>
      <c r="C114" s="426" t="s">
        <v>934</v>
      </c>
      <c r="D114" s="425" t="s">
        <v>345</v>
      </c>
      <c r="E114" s="437">
        <v>700000</v>
      </c>
      <c r="F114" s="437">
        <v>0</v>
      </c>
      <c r="G114" s="437">
        <v>0</v>
      </c>
    </row>
    <row r="115" spans="1:7" x14ac:dyDescent="0.25">
      <c r="A115" s="425" t="s">
        <v>741</v>
      </c>
      <c r="B115" s="425" t="s">
        <v>986</v>
      </c>
      <c r="C115" s="426" t="s">
        <v>935</v>
      </c>
      <c r="D115" s="425" t="s">
        <v>345</v>
      </c>
      <c r="E115" s="437">
        <v>910000</v>
      </c>
      <c r="F115" s="437">
        <v>0</v>
      </c>
      <c r="G115" s="437">
        <v>0</v>
      </c>
    </row>
    <row r="116" spans="1:7" x14ac:dyDescent="0.25">
      <c r="A116" s="425" t="s">
        <v>742</v>
      </c>
      <c r="B116" s="425" t="s">
        <v>987</v>
      </c>
      <c r="C116" s="426" t="s">
        <v>988</v>
      </c>
      <c r="D116" s="425" t="s">
        <v>345</v>
      </c>
      <c r="E116" s="437">
        <v>350000</v>
      </c>
      <c r="F116" s="437">
        <v>0</v>
      </c>
      <c r="G116" s="437">
        <v>0</v>
      </c>
    </row>
    <row r="117" spans="1:7" x14ac:dyDescent="0.25">
      <c r="A117" s="425" t="s">
        <v>2</v>
      </c>
      <c r="B117" s="425"/>
      <c r="C117" s="426"/>
      <c r="D117" s="425"/>
      <c r="E117" s="437"/>
      <c r="F117" s="437"/>
      <c r="G117" s="437"/>
    </row>
    <row r="118" spans="1:7" x14ac:dyDescent="0.25">
      <c r="A118" s="425" t="s">
        <v>743</v>
      </c>
      <c r="B118" s="425" t="s">
        <v>1047</v>
      </c>
      <c r="C118" s="426" t="s">
        <v>936</v>
      </c>
      <c r="D118" s="425" t="s">
        <v>3</v>
      </c>
      <c r="E118" s="437">
        <v>569350</v>
      </c>
      <c r="F118" s="437">
        <v>0</v>
      </c>
      <c r="G118" s="437">
        <v>0</v>
      </c>
    </row>
    <row r="119" spans="1:7" x14ac:dyDescent="0.25">
      <c r="A119" s="425" t="s">
        <v>744</v>
      </c>
      <c r="B119" s="425" t="s">
        <v>1048</v>
      </c>
      <c r="C119" s="426" t="s">
        <v>937</v>
      </c>
      <c r="D119" s="425" t="s">
        <v>3</v>
      </c>
      <c r="E119" s="437">
        <v>626285</v>
      </c>
      <c r="F119" s="437">
        <v>0</v>
      </c>
      <c r="G119" s="437">
        <v>0</v>
      </c>
    </row>
    <row r="120" spans="1:7" x14ac:dyDescent="0.25">
      <c r="A120" s="425" t="s">
        <v>747</v>
      </c>
      <c r="B120" s="425" t="s">
        <v>938</v>
      </c>
      <c r="C120" s="426" t="s">
        <v>939</v>
      </c>
      <c r="D120" s="425" t="s">
        <v>3</v>
      </c>
      <c r="E120" s="437">
        <v>284675</v>
      </c>
      <c r="F120" s="437">
        <v>0</v>
      </c>
      <c r="G120" s="437">
        <v>0</v>
      </c>
    </row>
    <row r="121" spans="1:7" x14ac:dyDescent="0.25">
      <c r="A121" s="425" t="s">
        <v>989</v>
      </c>
      <c r="B121" s="425"/>
      <c r="C121" s="426"/>
      <c r="D121" s="425"/>
      <c r="E121" s="437"/>
      <c r="F121" s="437"/>
      <c r="G121" s="437"/>
    </row>
    <row r="122" spans="1:7" x14ac:dyDescent="0.25">
      <c r="A122" s="425" t="s">
        <v>748</v>
      </c>
      <c r="B122" s="425" t="s">
        <v>1049</v>
      </c>
      <c r="C122" s="426" t="s">
        <v>940</v>
      </c>
      <c r="D122" s="425" t="s">
        <v>348</v>
      </c>
      <c r="E122" s="437">
        <v>3000000</v>
      </c>
      <c r="F122" s="437"/>
      <c r="G122" s="437"/>
    </row>
    <row r="123" spans="1:7" x14ac:dyDescent="0.25">
      <c r="A123" s="425" t="s">
        <v>990</v>
      </c>
      <c r="B123" s="425" t="s">
        <v>991</v>
      </c>
      <c r="C123" s="426" t="s">
        <v>941</v>
      </c>
      <c r="D123" s="425" t="s">
        <v>749</v>
      </c>
      <c r="E123" s="437">
        <v>2500</v>
      </c>
      <c r="F123" s="437"/>
      <c r="G123" s="437"/>
    </row>
    <row r="124" spans="1:7" x14ac:dyDescent="0.25">
      <c r="A124" s="425" t="s">
        <v>992</v>
      </c>
      <c r="B124" s="425"/>
      <c r="C124" s="426"/>
      <c r="D124" s="425"/>
      <c r="E124" s="437"/>
      <c r="F124" s="437"/>
      <c r="G124" s="437"/>
    </row>
    <row r="125" spans="1:7" x14ac:dyDescent="0.25">
      <c r="A125" s="425" t="s">
        <v>750</v>
      </c>
      <c r="B125" s="425" t="s">
        <v>1050</v>
      </c>
      <c r="C125" s="426" t="s">
        <v>942</v>
      </c>
      <c r="D125" s="425" t="s">
        <v>348</v>
      </c>
      <c r="E125" s="437">
        <v>2000000</v>
      </c>
      <c r="F125" s="437">
        <v>0</v>
      </c>
      <c r="G125" s="437">
        <v>0</v>
      </c>
    </row>
    <row r="126" spans="1:7" x14ac:dyDescent="0.25">
      <c r="A126" s="425" t="s">
        <v>751</v>
      </c>
      <c r="B126" s="425" t="s">
        <v>993</v>
      </c>
      <c r="C126" s="426" t="s">
        <v>943</v>
      </c>
      <c r="D126" s="425" t="s">
        <v>749</v>
      </c>
      <c r="E126" s="437">
        <v>196000</v>
      </c>
      <c r="F126" s="437">
        <v>0</v>
      </c>
      <c r="G126" s="437">
        <v>0</v>
      </c>
    </row>
    <row r="127" spans="1:7" x14ac:dyDescent="0.25">
      <c r="A127" s="425" t="s">
        <v>752</v>
      </c>
      <c r="B127" s="425" t="s">
        <v>1051</v>
      </c>
      <c r="C127" s="426" t="s">
        <v>944</v>
      </c>
      <c r="D127" s="425" t="s">
        <v>348</v>
      </c>
      <c r="E127" s="437">
        <v>2000000</v>
      </c>
      <c r="F127" s="437">
        <v>0</v>
      </c>
      <c r="G127" s="437">
        <v>0</v>
      </c>
    </row>
    <row r="128" spans="1:7" x14ac:dyDescent="0.25">
      <c r="A128" s="425" t="s">
        <v>753</v>
      </c>
      <c r="B128" s="425" t="s">
        <v>994</v>
      </c>
      <c r="C128" s="426" t="s">
        <v>945</v>
      </c>
      <c r="D128" s="425" t="s">
        <v>749</v>
      </c>
      <c r="E128" s="437">
        <v>196000</v>
      </c>
      <c r="F128" s="437">
        <v>0</v>
      </c>
      <c r="G128" s="437">
        <v>0</v>
      </c>
    </row>
    <row r="129" spans="1:7" x14ac:dyDescent="0.25">
      <c r="A129" s="425" t="s">
        <v>995</v>
      </c>
      <c r="B129" s="425"/>
      <c r="C129" s="426"/>
      <c r="D129" s="425"/>
      <c r="E129" s="437"/>
      <c r="F129" s="437"/>
      <c r="G129" s="437"/>
    </row>
    <row r="130" spans="1:7" x14ac:dyDescent="0.25">
      <c r="A130" s="425" t="s">
        <v>755</v>
      </c>
      <c r="B130" s="425" t="s">
        <v>996</v>
      </c>
      <c r="C130" s="426" t="s">
        <v>997</v>
      </c>
      <c r="D130" s="425" t="s">
        <v>564</v>
      </c>
      <c r="E130" s="437" t="s">
        <v>564</v>
      </c>
      <c r="F130" s="437" t="s">
        <v>564</v>
      </c>
      <c r="G130" s="437"/>
    </row>
    <row r="131" spans="1:7" x14ac:dyDescent="0.25">
      <c r="A131" s="425" t="s">
        <v>734</v>
      </c>
      <c r="B131" s="425"/>
      <c r="C131" s="426"/>
      <c r="D131" s="425"/>
      <c r="E131" s="437"/>
      <c r="F131" s="437"/>
      <c r="G131" s="437"/>
    </row>
    <row r="132" spans="1:7" x14ac:dyDescent="0.25">
      <c r="A132" s="425" t="s">
        <v>757</v>
      </c>
      <c r="B132" s="425" t="s">
        <v>1052</v>
      </c>
      <c r="C132" s="426" t="s">
        <v>736</v>
      </c>
      <c r="D132" s="425" t="s">
        <v>345</v>
      </c>
      <c r="E132" s="437">
        <v>3858040</v>
      </c>
      <c r="F132" s="437"/>
      <c r="G132" s="437"/>
    </row>
    <row r="133" spans="1:7" x14ac:dyDescent="0.25">
      <c r="A133" s="425" t="s">
        <v>759</v>
      </c>
      <c r="B133" s="425" t="s">
        <v>738</v>
      </c>
      <c r="C133" s="426" t="s">
        <v>739</v>
      </c>
      <c r="D133" s="425" t="s">
        <v>574</v>
      </c>
      <c r="E133" s="437" t="s">
        <v>564</v>
      </c>
      <c r="F133" s="437" t="s">
        <v>564</v>
      </c>
      <c r="G133" s="437"/>
    </row>
    <row r="134" spans="1:7" x14ac:dyDescent="0.25">
      <c r="A134" s="425" t="s">
        <v>349</v>
      </c>
      <c r="B134" s="425"/>
      <c r="C134" s="426"/>
      <c r="D134" s="425"/>
      <c r="E134" s="437"/>
      <c r="F134" s="437"/>
      <c r="G134" s="437"/>
    </row>
    <row r="135" spans="1:7" x14ac:dyDescent="0.25">
      <c r="A135" s="425" t="s">
        <v>761</v>
      </c>
      <c r="B135" s="425" t="s">
        <v>1053</v>
      </c>
      <c r="C135" s="426" t="s">
        <v>946</v>
      </c>
      <c r="D135" s="425" t="s">
        <v>345</v>
      </c>
      <c r="E135" s="437">
        <v>2200000</v>
      </c>
      <c r="F135" s="437">
        <v>2.48</v>
      </c>
      <c r="G135" s="437">
        <v>5456000</v>
      </c>
    </row>
    <row r="136" spans="1:7" x14ac:dyDescent="0.25">
      <c r="A136" s="425" t="s">
        <v>763</v>
      </c>
      <c r="B136" s="425" t="s">
        <v>1054</v>
      </c>
      <c r="C136" s="426" t="s">
        <v>947</v>
      </c>
      <c r="D136" s="425" t="s">
        <v>574</v>
      </c>
      <c r="E136" s="437" t="s">
        <v>564</v>
      </c>
      <c r="F136" s="437" t="s">
        <v>564</v>
      </c>
      <c r="G136" s="437"/>
    </row>
    <row r="137" spans="1:7" x14ac:dyDescent="0.25">
      <c r="A137" s="425" t="s">
        <v>765</v>
      </c>
      <c r="B137" s="425" t="s">
        <v>1055</v>
      </c>
      <c r="C137" s="426" t="s">
        <v>948</v>
      </c>
      <c r="D137" s="425" t="s">
        <v>574</v>
      </c>
      <c r="E137" s="437">
        <v>570</v>
      </c>
      <c r="F137" s="437">
        <v>768</v>
      </c>
      <c r="G137" s="437">
        <v>437760</v>
      </c>
    </row>
    <row r="138" spans="1:7" x14ac:dyDescent="0.25">
      <c r="A138" s="425" t="s">
        <v>1056</v>
      </c>
      <c r="B138" s="425"/>
      <c r="C138" s="426"/>
      <c r="D138" s="425"/>
      <c r="E138" s="437"/>
      <c r="F138" s="437"/>
      <c r="G138" s="437"/>
    </row>
    <row r="139" spans="1:7" ht="30" x14ac:dyDescent="0.25">
      <c r="A139" s="425" t="s">
        <v>767</v>
      </c>
      <c r="B139" s="425" t="s">
        <v>1057</v>
      </c>
      <c r="C139" s="426" t="s">
        <v>998</v>
      </c>
      <c r="D139" s="425" t="s">
        <v>345</v>
      </c>
      <c r="E139" s="437">
        <v>4419000</v>
      </c>
      <c r="F139" s="437"/>
      <c r="G139" s="437"/>
    </row>
    <row r="140" spans="1:7" ht="30" x14ac:dyDescent="0.25">
      <c r="A140" s="425" t="s">
        <v>769</v>
      </c>
      <c r="B140" s="425" t="s">
        <v>1058</v>
      </c>
      <c r="C140" s="426" t="s">
        <v>999</v>
      </c>
      <c r="D140" s="425" t="s">
        <v>345</v>
      </c>
      <c r="E140" s="437">
        <v>2993000</v>
      </c>
      <c r="F140" s="437"/>
      <c r="G140" s="437"/>
    </row>
    <row r="141" spans="1:7" x14ac:dyDescent="0.25">
      <c r="A141" s="425" t="s">
        <v>771</v>
      </c>
      <c r="B141" s="425" t="s">
        <v>1059</v>
      </c>
      <c r="C141" s="426" t="s">
        <v>1000</v>
      </c>
      <c r="D141" s="425" t="s">
        <v>574</v>
      </c>
      <c r="E141" s="437" t="s">
        <v>564</v>
      </c>
      <c r="F141" s="437" t="s">
        <v>564</v>
      </c>
      <c r="G141" s="437"/>
    </row>
    <row r="142" spans="1:7" x14ac:dyDescent="0.25">
      <c r="A142" s="440" t="s">
        <v>773</v>
      </c>
      <c r="B142" s="440" t="s">
        <v>745</v>
      </c>
      <c r="C142" s="441" t="s">
        <v>746</v>
      </c>
      <c r="D142" s="440" t="s">
        <v>574</v>
      </c>
      <c r="E142" s="442" t="s">
        <v>564</v>
      </c>
      <c r="F142" s="442" t="s">
        <v>564</v>
      </c>
      <c r="G142" s="442">
        <v>21919711</v>
      </c>
    </row>
    <row r="143" spans="1:7" x14ac:dyDescent="0.25">
      <c r="A143" s="425" t="s">
        <v>754</v>
      </c>
      <c r="B143" s="425"/>
      <c r="C143" s="426"/>
      <c r="D143" s="425"/>
      <c r="E143" s="437"/>
      <c r="F143" s="437"/>
      <c r="G143" s="437"/>
    </row>
    <row r="144" spans="1:7" x14ac:dyDescent="0.25">
      <c r="A144" s="425" t="s">
        <v>776</v>
      </c>
      <c r="B144" s="425" t="s">
        <v>756</v>
      </c>
      <c r="C144" s="426" t="s">
        <v>949</v>
      </c>
      <c r="D144" s="425" t="s">
        <v>574</v>
      </c>
      <c r="E144" s="437" t="s">
        <v>564</v>
      </c>
      <c r="F144" s="437" t="s">
        <v>564</v>
      </c>
      <c r="G144" s="437">
        <v>0</v>
      </c>
    </row>
    <row r="145" spans="1:7" x14ac:dyDescent="0.25">
      <c r="A145" s="425" t="s">
        <v>779</v>
      </c>
      <c r="B145" s="425" t="s">
        <v>758</v>
      </c>
      <c r="C145" s="426" t="s">
        <v>1001</v>
      </c>
      <c r="D145" s="425" t="s">
        <v>574</v>
      </c>
      <c r="E145" s="437" t="s">
        <v>564</v>
      </c>
      <c r="F145" s="437" t="s">
        <v>564</v>
      </c>
      <c r="G145" s="437">
        <v>0</v>
      </c>
    </row>
    <row r="146" spans="1:7" ht="30" x14ac:dyDescent="0.25">
      <c r="A146" s="425" t="s">
        <v>782</v>
      </c>
      <c r="B146" s="425" t="s">
        <v>760</v>
      </c>
      <c r="C146" s="426" t="s">
        <v>950</v>
      </c>
      <c r="D146" s="425" t="s">
        <v>574</v>
      </c>
      <c r="E146" s="437">
        <v>459</v>
      </c>
      <c r="F146" s="437">
        <v>0</v>
      </c>
      <c r="G146" s="437">
        <v>0</v>
      </c>
    </row>
    <row r="147" spans="1:7" x14ac:dyDescent="0.25">
      <c r="A147" s="425" t="s">
        <v>785</v>
      </c>
      <c r="B147" s="425" t="s">
        <v>762</v>
      </c>
      <c r="C147" s="426" t="s">
        <v>951</v>
      </c>
      <c r="D147" s="425" t="s">
        <v>574</v>
      </c>
      <c r="E147" s="437">
        <v>1210</v>
      </c>
      <c r="F147" s="437">
        <v>0</v>
      </c>
      <c r="G147" s="437">
        <v>1800000</v>
      </c>
    </row>
    <row r="148" spans="1:7" x14ac:dyDescent="0.25">
      <c r="A148" s="425" t="s">
        <v>789</v>
      </c>
      <c r="B148" s="425" t="s">
        <v>764</v>
      </c>
      <c r="C148" s="426" t="s">
        <v>952</v>
      </c>
      <c r="D148" s="425" t="s">
        <v>574</v>
      </c>
      <c r="E148" s="437" t="s">
        <v>564</v>
      </c>
      <c r="F148" s="437" t="s">
        <v>564</v>
      </c>
      <c r="G148" s="437"/>
    </row>
    <row r="149" spans="1:7" x14ac:dyDescent="0.25">
      <c r="A149" s="425" t="s">
        <v>791</v>
      </c>
      <c r="B149" s="425" t="s">
        <v>766</v>
      </c>
      <c r="C149" s="426" t="s">
        <v>953</v>
      </c>
      <c r="D149" s="425" t="s">
        <v>574</v>
      </c>
      <c r="E149" s="437">
        <v>692200000</v>
      </c>
      <c r="F149" s="437">
        <v>0</v>
      </c>
      <c r="G149" s="437">
        <v>0</v>
      </c>
    </row>
    <row r="150" spans="1:7" x14ac:dyDescent="0.25">
      <c r="A150" s="425" t="s">
        <v>794</v>
      </c>
      <c r="B150" s="425" t="s">
        <v>768</v>
      </c>
      <c r="C150" s="426" t="s">
        <v>954</v>
      </c>
      <c r="D150" s="425" t="s">
        <v>574</v>
      </c>
      <c r="E150" s="437">
        <v>407</v>
      </c>
      <c r="F150" s="437">
        <v>0</v>
      </c>
      <c r="G150" s="437">
        <v>0</v>
      </c>
    </row>
    <row r="151" spans="1:7" x14ac:dyDescent="0.25">
      <c r="A151" s="425" t="s">
        <v>796</v>
      </c>
      <c r="B151" s="425" t="s">
        <v>770</v>
      </c>
      <c r="C151" s="426" t="s">
        <v>1002</v>
      </c>
      <c r="D151" s="425" t="s">
        <v>574</v>
      </c>
      <c r="E151" s="437" t="s">
        <v>564</v>
      </c>
      <c r="F151" s="437" t="s">
        <v>564</v>
      </c>
      <c r="G151" s="437">
        <v>0</v>
      </c>
    </row>
    <row r="152" spans="1:7" x14ac:dyDescent="0.25">
      <c r="A152" s="425" t="s">
        <v>799</v>
      </c>
      <c r="B152" s="425" t="s">
        <v>772</v>
      </c>
      <c r="C152" s="426" t="s">
        <v>955</v>
      </c>
      <c r="D152" s="425" t="s">
        <v>574</v>
      </c>
      <c r="E152" s="437" t="s">
        <v>564</v>
      </c>
      <c r="F152" s="437" t="s">
        <v>564</v>
      </c>
      <c r="G152" s="437">
        <v>0</v>
      </c>
    </row>
    <row r="153" spans="1:7" x14ac:dyDescent="0.25">
      <c r="A153" s="425" t="s">
        <v>801</v>
      </c>
      <c r="B153" s="425" t="s">
        <v>774</v>
      </c>
      <c r="C153" s="426" t="s">
        <v>957</v>
      </c>
      <c r="D153" s="425" t="s">
        <v>574</v>
      </c>
      <c r="E153" s="437" t="s">
        <v>564</v>
      </c>
      <c r="F153" s="437" t="s">
        <v>564</v>
      </c>
      <c r="G153" s="437">
        <v>1800000</v>
      </c>
    </row>
    <row r="154" spans="1:7" x14ac:dyDescent="0.25">
      <c r="A154" s="425" t="s">
        <v>775</v>
      </c>
      <c r="B154" s="425"/>
      <c r="C154" s="426"/>
      <c r="D154" s="425"/>
      <c r="E154" s="437"/>
      <c r="F154" s="437"/>
      <c r="G154" s="437"/>
    </row>
    <row r="155" spans="1:7" x14ac:dyDescent="0.25">
      <c r="A155" s="425" t="s">
        <v>803</v>
      </c>
      <c r="B155" s="425" t="s">
        <v>777</v>
      </c>
      <c r="C155" s="426" t="s">
        <v>958</v>
      </c>
      <c r="D155" s="425" t="s">
        <v>574</v>
      </c>
      <c r="E155" s="437" t="s">
        <v>564</v>
      </c>
      <c r="F155" s="437" t="s">
        <v>564</v>
      </c>
      <c r="G155" s="437">
        <v>0</v>
      </c>
    </row>
    <row r="156" spans="1:7" x14ac:dyDescent="0.25">
      <c r="A156" s="425" t="s">
        <v>778</v>
      </c>
      <c r="B156" s="425"/>
      <c r="C156" s="426"/>
      <c r="D156" s="425"/>
      <c r="E156" s="437"/>
      <c r="F156" s="437"/>
      <c r="G156" s="437"/>
    </row>
    <row r="157" spans="1:7" x14ac:dyDescent="0.25">
      <c r="A157" s="425" t="s">
        <v>807</v>
      </c>
      <c r="B157" s="425" t="s">
        <v>780</v>
      </c>
      <c r="C157" s="426" t="s">
        <v>781</v>
      </c>
      <c r="D157" s="425" t="s">
        <v>574</v>
      </c>
      <c r="E157" s="437" t="s">
        <v>564</v>
      </c>
      <c r="F157" s="437" t="s">
        <v>564</v>
      </c>
      <c r="G157" s="437">
        <v>0</v>
      </c>
    </row>
    <row r="158" spans="1:7" x14ac:dyDescent="0.25">
      <c r="A158" s="425" t="s">
        <v>809</v>
      </c>
      <c r="B158" s="425" t="s">
        <v>783</v>
      </c>
      <c r="C158" s="426" t="s">
        <v>784</v>
      </c>
      <c r="D158" s="425" t="s">
        <v>574</v>
      </c>
      <c r="E158" s="437" t="s">
        <v>564</v>
      </c>
      <c r="F158" s="437" t="s">
        <v>564</v>
      </c>
      <c r="G158" s="437">
        <v>0</v>
      </c>
    </row>
    <row r="159" spans="1:7" x14ac:dyDescent="0.25">
      <c r="A159" s="425" t="s">
        <v>811</v>
      </c>
      <c r="B159" s="425" t="s">
        <v>786</v>
      </c>
      <c r="C159" s="426" t="s">
        <v>787</v>
      </c>
      <c r="D159" s="425" t="s">
        <v>574</v>
      </c>
      <c r="E159" s="437" t="s">
        <v>564</v>
      </c>
      <c r="F159" s="437" t="s">
        <v>564</v>
      </c>
      <c r="G159" s="437">
        <v>0</v>
      </c>
    </row>
    <row r="160" spans="1:7" x14ac:dyDescent="0.25">
      <c r="A160" s="425" t="s">
        <v>788</v>
      </c>
      <c r="B160" s="425"/>
      <c r="C160" s="426"/>
      <c r="D160" s="425"/>
      <c r="E160" s="437"/>
      <c r="F160" s="437"/>
      <c r="G160" s="437"/>
    </row>
    <row r="161" spans="1:7" x14ac:dyDescent="0.25">
      <c r="A161" s="425" t="s">
        <v>956</v>
      </c>
      <c r="B161" s="425" t="s">
        <v>790</v>
      </c>
      <c r="C161" s="426" t="s">
        <v>781</v>
      </c>
      <c r="D161" s="425" t="s">
        <v>574</v>
      </c>
      <c r="E161" s="437" t="s">
        <v>564</v>
      </c>
      <c r="F161" s="437" t="s">
        <v>564</v>
      </c>
      <c r="G161" s="437">
        <v>0</v>
      </c>
    </row>
    <row r="162" spans="1:7" x14ac:dyDescent="0.25">
      <c r="A162" s="425" t="s">
        <v>814</v>
      </c>
      <c r="B162" s="425" t="s">
        <v>792</v>
      </c>
      <c r="C162" s="426" t="s">
        <v>793</v>
      </c>
      <c r="D162" s="425" t="s">
        <v>574</v>
      </c>
      <c r="E162" s="437" t="s">
        <v>564</v>
      </c>
      <c r="F162" s="437" t="s">
        <v>564</v>
      </c>
      <c r="G162" s="437">
        <v>0</v>
      </c>
    </row>
    <row r="163" spans="1:7" x14ac:dyDescent="0.25">
      <c r="A163" s="425" t="s">
        <v>816</v>
      </c>
      <c r="B163" s="425" t="s">
        <v>795</v>
      </c>
      <c r="C163" s="426" t="s">
        <v>787</v>
      </c>
      <c r="D163" s="425" t="s">
        <v>574</v>
      </c>
      <c r="E163" s="437" t="s">
        <v>564</v>
      </c>
      <c r="F163" s="437" t="s">
        <v>564</v>
      </c>
      <c r="G163" s="437">
        <v>0</v>
      </c>
    </row>
    <row r="164" spans="1:7" x14ac:dyDescent="0.25">
      <c r="A164" s="425" t="s">
        <v>818</v>
      </c>
      <c r="B164" s="425" t="s">
        <v>797</v>
      </c>
      <c r="C164" s="426" t="s">
        <v>963</v>
      </c>
      <c r="D164" s="425" t="s">
        <v>574</v>
      </c>
      <c r="E164" s="437" t="s">
        <v>564</v>
      </c>
      <c r="F164" s="437" t="s">
        <v>564</v>
      </c>
      <c r="G164" s="437">
        <v>0</v>
      </c>
    </row>
    <row r="165" spans="1:7" x14ac:dyDescent="0.25">
      <c r="A165" s="425" t="s">
        <v>798</v>
      </c>
      <c r="B165" s="425"/>
      <c r="C165" s="426"/>
      <c r="D165" s="425"/>
      <c r="E165" s="437"/>
      <c r="F165" s="437"/>
      <c r="G165" s="437"/>
    </row>
    <row r="166" spans="1:7" x14ac:dyDescent="0.25">
      <c r="A166" s="425" t="s">
        <v>820</v>
      </c>
      <c r="B166" s="425" t="s">
        <v>800</v>
      </c>
      <c r="C166" s="426" t="s">
        <v>781</v>
      </c>
      <c r="D166" s="425" t="s">
        <v>574</v>
      </c>
      <c r="E166" s="437" t="s">
        <v>564</v>
      </c>
      <c r="F166" s="437" t="s">
        <v>564</v>
      </c>
      <c r="G166" s="437">
        <v>0</v>
      </c>
    </row>
    <row r="167" spans="1:7" x14ac:dyDescent="0.25">
      <c r="A167" s="425" t="s">
        <v>959</v>
      </c>
      <c r="B167" s="425" t="s">
        <v>802</v>
      </c>
      <c r="C167" s="426" t="s">
        <v>793</v>
      </c>
      <c r="D167" s="425" t="s">
        <v>574</v>
      </c>
      <c r="E167" s="437" t="s">
        <v>564</v>
      </c>
      <c r="F167" s="437" t="s">
        <v>564</v>
      </c>
      <c r="G167" s="437">
        <v>0</v>
      </c>
    </row>
    <row r="168" spans="1:7" x14ac:dyDescent="0.25">
      <c r="A168" s="425" t="s">
        <v>960</v>
      </c>
      <c r="B168" s="425" t="s">
        <v>804</v>
      </c>
      <c r="C168" s="426" t="s">
        <v>805</v>
      </c>
      <c r="D168" s="425" t="s">
        <v>574</v>
      </c>
      <c r="E168" s="437" t="s">
        <v>564</v>
      </c>
      <c r="F168" s="437" t="s">
        <v>564</v>
      </c>
      <c r="G168" s="437">
        <v>0</v>
      </c>
    </row>
    <row r="169" spans="1:7" x14ac:dyDescent="0.25">
      <c r="A169" s="425" t="s">
        <v>806</v>
      </c>
      <c r="B169" s="425"/>
      <c r="C169" s="426"/>
      <c r="D169" s="425"/>
      <c r="E169" s="437"/>
      <c r="F169" s="437"/>
      <c r="G169" s="437"/>
    </row>
    <row r="170" spans="1:7" x14ac:dyDescent="0.25">
      <c r="A170" s="425" t="s">
        <v>961</v>
      </c>
      <c r="B170" s="425" t="s">
        <v>808</v>
      </c>
      <c r="C170" s="426" t="s">
        <v>781</v>
      </c>
      <c r="D170" s="425" t="s">
        <v>574</v>
      </c>
      <c r="E170" s="437" t="s">
        <v>564</v>
      </c>
      <c r="F170" s="437" t="s">
        <v>564</v>
      </c>
      <c r="G170" s="437">
        <v>0</v>
      </c>
    </row>
    <row r="171" spans="1:7" x14ac:dyDescent="0.25">
      <c r="A171" s="425" t="s">
        <v>962</v>
      </c>
      <c r="B171" s="425" t="s">
        <v>810</v>
      </c>
      <c r="C171" s="426" t="s">
        <v>793</v>
      </c>
      <c r="D171" s="425" t="s">
        <v>574</v>
      </c>
      <c r="E171" s="437" t="s">
        <v>564</v>
      </c>
      <c r="F171" s="437" t="s">
        <v>564</v>
      </c>
      <c r="G171" s="437">
        <v>0</v>
      </c>
    </row>
    <row r="172" spans="1:7" x14ac:dyDescent="0.25">
      <c r="A172" s="425" t="s">
        <v>964</v>
      </c>
      <c r="B172" s="425" t="s">
        <v>812</v>
      </c>
      <c r="C172" s="426" t="s">
        <v>805</v>
      </c>
      <c r="D172" s="425" t="s">
        <v>574</v>
      </c>
      <c r="E172" s="437" t="s">
        <v>564</v>
      </c>
      <c r="F172" s="437" t="s">
        <v>564</v>
      </c>
      <c r="G172" s="437">
        <v>0</v>
      </c>
    </row>
    <row r="173" spans="1:7" x14ac:dyDescent="0.25">
      <c r="A173" s="425" t="s">
        <v>965</v>
      </c>
      <c r="B173" s="425" t="s">
        <v>813</v>
      </c>
      <c r="C173" s="426" t="s">
        <v>970</v>
      </c>
      <c r="D173" s="425" t="s">
        <v>574</v>
      </c>
      <c r="E173" s="437" t="s">
        <v>564</v>
      </c>
      <c r="F173" s="437" t="s">
        <v>564</v>
      </c>
      <c r="G173" s="437">
        <v>0</v>
      </c>
    </row>
    <row r="174" spans="1:7" x14ac:dyDescent="0.25">
      <c r="A174" s="425" t="s">
        <v>966</v>
      </c>
      <c r="B174" s="425" t="s">
        <v>815</v>
      </c>
      <c r="C174" s="426" t="s">
        <v>971</v>
      </c>
      <c r="D174" s="425" t="s">
        <v>574</v>
      </c>
      <c r="E174" s="437" t="s">
        <v>564</v>
      </c>
      <c r="F174" s="437" t="s">
        <v>564</v>
      </c>
      <c r="G174" s="437">
        <v>0</v>
      </c>
    </row>
    <row r="175" spans="1:7" x14ac:dyDescent="0.25">
      <c r="A175" s="425" t="s">
        <v>967</v>
      </c>
      <c r="B175" s="425" t="s">
        <v>817</v>
      </c>
      <c r="C175" s="426" t="s">
        <v>972</v>
      </c>
      <c r="D175" s="425" t="s">
        <v>574</v>
      </c>
      <c r="E175" s="437" t="s">
        <v>564</v>
      </c>
      <c r="F175" s="437" t="s">
        <v>564</v>
      </c>
      <c r="G175" s="437">
        <v>0</v>
      </c>
    </row>
    <row r="176" spans="1:7" ht="30" x14ac:dyDescent="0.25">
      <c r="A176" s="425" t="s">
        <v>968</v>
      </c>
      <c r="B176" s="425" t="s">
        <v>819</v>
      </c>
      <c r="C176" s="426" t="s">
        <v>973</v>
      </c>
      <c r="D176" s="425" t="s">
        <v>574</v>
      </c>
      <c r="E176" s="437" t="s">
        <v>564</v>
      </c>
      <c r="F176" s="437" t="s">
        <v>564</v>
      </c>
      <c r="G176" s="437">
        <v>0</v>
      </c>
    </row>
    <row r="177" spans="1:7" x14ac:dyDescent="0.25">
      <c r="A177" s="440" t="s">
        <v>969</v>
      </c>
      <c r="B177" s="440" t="s">
        <v>821</v>
      </c>
      <c r="C177" s="441" t="s">
        <v>822</v>
      </c>
      <c r="D177" s="440" t="s">
        <v>574</v>
      </c>
      <c r="E177" s="442" t="s">
        <v>564</v>
      </c>
      <c r="F177" s="442" t="s">
        <v>564</v>
      </c>
      <c r="G177" s="442">
        <v>1800000</v>
      </c>
    </row>
    <row r="178" spans="1:7" ht="15.75" thickBot="1" x14ac:dyDescent="0.3"/>
    <row r="179" spans="1:7" ht="15.75" thickBot="1" x14ac:dyDescent="0.3">
      <c r="C179" s="451" t="s">
        <v>1073</v>
      </c>
      <c r="D179" s="452"/>
      <c r="E179" s="453"/>
      <c r="F179" s="454"/>
      <c r="G179" s="455">
        <f>SUM(G177,G142,G76,G29)</f>
        <v>59741550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2020. évi állami támogatás jogcímenként&amp;R&amp;"-,Félkövér"&amp;14 12.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3"/>
  <sheetViews>
    <sheetView view="pageLayout" zoomScaleNormal="100" zoomScaleSheetLayoutView="115" workbookViewId="0">
      <selection activeCell="C19" sqref="C19:N19"/>
    </sheetView>
  </sheetViews>
  <sheetFormatPr defaultColWidth="9.125" defaultRowHeight="15.75" x14ac:dyDescent="0.25"/>
  <cols>
    <col min="1" max="1" width="4.125" style="364" customWidth="1"/>
    <col min="2" max="2" width="26.75" style="363" customWidth="1"/>
    <col min="3" max="3" width="10.25" style="363" bestFit="1" customWidth="1"/>
    <col min="4" max="4" width="10.875" style="363" bestFit="1" customWidth="1"/>
    <col min="5" max="5" width="10.125" style="363" bestFit="1" customWidth="1"/>
    <col min="6" max="6" width="10.25" style="363" bestFit="1" customWidth="1"/>
    <col min="7" max="7" width="10.875" style="363" bestFit="1" customWidth="1"/>
    <col min="8" max="9" width="10.25" style="363" bestFit="1" customWidth="1"/>
    <col min="10" max="11" width="10.125" style="363" bestFit="1" customWidth="1"/>
    <col min="12" max="13" width="10.25" style="363" bestFit="1" customWidth="1"/>
    <col min="14" max="14" width="10.125" style="363" bestFit="1" customWidth="1"/>
    <col min="15" max="15" width="11.375" style="364" bestFit="1" customWidth="1"/>
    <col min="16" max="16" width="9.125" style="363"/>
    <col min="17" max="17" width="17.75" style="363" customWidth="1"/>
    <col min="18" max="18" width="15.125" style="417" bestFit="1" customWidth="1"/>
    <col min="19" max="19" width="9.125" style="363" customWidth="1"/>
    <col min="20" max="21" width="14.75" style="363" customWidth="1"/>
    <col min="22" max="22" width="9.125" style="363" customWidth="1"/>
    <col min="23" max="16384" width="9.125" style="363"/>
  </cols>
  <sheetData>
    <row r="1" spans="1:21" ht="31.5" customHeight="1" x14ac:dyDescent="0.25">
      <c r="A1" s="658" t="s">
        <v>1111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</row>
    <row r="2" spans="1:21" ht="16.5" thickBot="1" x14ac:dyDescent="0.3">
      <c r="O2" s="5" t="s">
        <v>862</v>
      </c>
    </row>
    <row r="3" spans="1:21" s="364" customFormat="1" ht="26.1" customHeight="1" thickBot="1" x14ac:dyDescent="0.3">
      <c r="A3" s="365" t="s">
        <v>288</v>
      </c>
      <c r="B3" s="366" t="s">
        <v>169</v>
      </c>
      <c r="C3" s="366" t="s">
        <v>483</v>
      </c>
      <c r="D3" s="366" t="s">
        <v>484</v>
      </c>
      <c r="E3" s="366" t="s">
        <v>485</v>
      </c>
      <c r="F3" s="366" t="s">
        <v>486</v>
      </c>
      <c r="G3" s="366" t="s">
        <v>487</v>
      </c>
      <c r="H3" s="366" t="s">
        <v>488</v>
      </c>
      <c r="I3" s="366" t="s">
        <v>489</v>
      </c>
      <c r="J3" s="366" t="s">
        <v>490</v>
      </c>
      <c r="K3" s="366" t="s">
        <v>491</v>
      </c>
      <c r="L3" s="366" t="s">
        <v>492</v>
      </c>
      <c r="M3" s="366" t="s">
        <v>493</v>
      </c>
      <c r="N3" s="366" t="s">
        <v>494</v>
      </c>
      <c r="O3" s="367" t="s">
        <v>286</v>
      </c>
      <c r="R3" s="417"/>
    </row>
    <row r="4" spans="1:21" s="369" customFormat="1" ht="15" customHeight="1" thickBot="1" x14ac:dyDescent="0.3">
      <c r="A4" s="368" t="s">
        <v>9</v>
      </c>
      <c r="B4" s="660" t="s">
        <v>167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2"/>
      <c r="R4" s="417"/>
    </row>
    <row r="5" spans="1:21" s="369" customFormat="1" ht="16.5" thickBot="1" x14ac:dyDescent="0.3">
      <c r="A5" s="370" t="s">
        <v>22</v>
      </c>
      <c r="B5" s="371" t="s">
        <v>495</v>
      </c>
      <c r="C5" s="372">
        <v>4978846</v>
      </c>
      <c r="D5" s="372">
        <v>4978846</v>
      </c>
      <c r="E5" s="372">
        <v>4978846</v>
      </c>
      <c r="F5" s="372">
        <v>4978846</v>
      </c>
      <c r="G5" s="372">
        <v>4978846</v>
      </c>
      <c r="H5" s="372">
        <v>4978846</v>
      </c>
      <c r="I5" s="372">
        <v>4978846</v>
      </c>
      <c r="J5" s="372">
        <v>4978846</v>
      </c>
      <c r="K5" s="372">
        <v>4978846</v>
      </c>
      <c r="L5" s="372">
        <v>4978846</v>
      </c>
      <c r="M5" s="372">
        <v>4978846</v>
      </c>
      <c r="N5" s="372">
        <v>4974244</v>
      </c>
      <c r="O5" s="373">
        <f t="shared" ref="O5:O27" si="0">SUM(C5:N5)</f>
        <v>59741550</v>
      </c>
      <c r="Q5" s="418">
        <f>R5-O5</f>
        <v>0</v>
      </c>
      <c r="R5" s="417">
        <f>'1.1.sz.mell.'!D5</f>
        <v>59741550</v>
      </c>
      <c r="T5" s="418">
        <f>R5/12</f>
        <v>4978462.5</v>
      </c>
      <c r="U5" s="418">
        <f>ROUND(T5,0)</f>
        <v>4978463</v>
      </c>
    </row>
    <row r="6" spans="1:21" s="378" customFormat="1" ht="16.5" thickBot="1" x14ac:dyDescent="0.3">
      <c r="A6" s="374" t="s">
        <v>34</v>
      </c>
      <c r="B6" s="375" t="s">
        <v>496</v>
      </c>
      <c r="C6" s="376"/>
      <c r="D6" s="376"/>
      <c r="E6" s="376">
        <v>52366564</v>
      </c>
      <c r="F6" s="376"/>
      <c r="G6" s="376"/>
      <c r="H6" s="376"/>
      <c r="I6" s="376"/>
      <c r="J6" s="376"/>
      <c r="K6" s="376"/>
      <c r="L6" s="376"/>
      <c r="M6" s="376"/>
      <c r="N6" s="376"/>
      <c r="O6" s="377">
        <f t="shared" si="0"/>
        <v>52366564</v>
      </c>
      <c r="Q6" s="418">
        <f t="shared" ref="Q6:Q28" si="1">R6-O6</f>
        <v>0</v>
      </c>
      <c r="R6" s="53">
        <f>'1.1.sz.mell.'!D12</f>
        <v>52366564</v>
      </c>
      <c r="T6" s="418">
        <f t="shared" ref="T6:T28" si="2">R6/12</f>
        <v>4363880.333333333</v>
      </c>
      <c r="U6" s="418">
        <f t="shared" ref="U6:U28" si="3">ROUND(T6,0)</f>
        <v>4363880</v>
      </c>
    </row>
    <row r="7" spans="1:21" s="378" customFormat="1" ht="22.5" x14ac:dyDescent="0.25">
      <c r="A7" s="374" t="s">
        <v>146</v>
      </c>
      <c r="B7" s="379" t="s">
        <v>497</v>
      </c>
      <c r="C7" s="380"/>
      <c r="D7" s="380"/>
      <c r="E7" s="380"/>
      <c r="F7" s="380"/>
      <c r="G7" s="380"/>
      <c r="H7" s="380"/>
      <c r="I7" s="380">
        <v>39075000</v>
      </c>
      <c r="J7" s="380"/>
      <c r="K7" s="380"/>
      <c r="L7" s="380"/>
      <c r="M7" s="380"/>
      <c r="N7" s="380"/>
      <c r="O7" s="381">
        <f t="shared" si="0"/>
        <v>39075000</v>
      </c>
      <c r="Q7" s="418">
        <f t="shared" si="1"/>
        <v>0</v>
      </c>
      <c r="R7" s="417">
        <f>'1.1.sz.mell.'!D19</f>
        <v>39075000</v>
      </c>
      <c r="T7" s="418">
        <f t="shared" si="2"/>
        <v>3256250</v>
      </c>
      <c r="U7" s="418">
        <f t="shared" si="3"/>
        <v>3256250</v>
      </c>
    </row>
    <row r="8" spans="1:21" s="378" customFormat="1" x14ac:dyDescent="0.25">
      <c r="A8" s="374" t="s">
        <v>48</v>
      </c>
      <c r="B8" s="379" t="s">
        <v>174</v>
      </c>
      <c r="C8" s="380">
        <v>375000</v>
      </c>
      <c r="D8" s="380">
        <v>375000</v>
      </c>
      <c r="E8" s="380">
        <v>375000</v>
      </c>
      <c r="F8" s="380">
        <v>375000</v>
      </c>
      <c r="G8" s="380">
        <v>2375000</v>
      </c>
      <c r="H8" s="380">
        <v>375000</v>
      </c>
      <c r="I8" s="380">
        <v>375000</v>
      </c>
      <c r="J8" s="380">
        <v>375000</v>
      </c>
      <c r="K8" s="380">
        <v>375000</v>
      </c>
      <c r="L8" s="380">
        <v>375000</v>
      </c>
      <c r="M8" s="380">
        <v>375000</v>
      </c>
      <c r="N8" s="380">
        <v>375000</v>
      </c>
      <c r="O8" s="381">
        <f>SUM(C8:N8)</f>
        <v>6500000</v>
      </c>
      <c r="Q8" s="418">
        <f t="shared" si="1"/>
        <v>0</v>
      </c>
      <c r="R8" s="417">
        <f>'1.1.sz.mell.'!D26</f>
        <v>6500000</v>
      </c>
      <c r="T8" s="418">
        <f t="shared" si="2"/>
        <v>541666.66666666663</v>
      </c>
      <c r="U8" s="418">
        <f t="shared" si="3"/>
        <v>541667</v>
      </c>
    </row>
    <row r="9" spans="1:21" s="378" customFormat="1" ht="14.1" customHeight="1" x14ac:dyDescent="0.25">
      <c r="A9" s="374" t="s">
        <v>70</v>
      </c>
      <c r="B9" s="382" t="s">
        <v>333</v>
      </c>
      <c r="C9" s="376">
        <v>363203</v>
      </c>
      <c r="D9" s="376">
        <v>363203</v>
      </c>
      <c r="E9" s="376">
        <v>363203</v>
      </c>
      <c r="F9" s="376">
        <v>363203</v>
      </c>
      <c r="G9" s="376">
        <v>363203</v>
      </c>
      <c r="H9" s="376">
        <v>363203</v>
      </c>
      <c r="I9" s="376">
        <v>363203</v>
      </c>
      <c r="J9" s="376">
        <v>363203</v>
      </c>
      <c r="K9" s="376">
        <v>363203</v>
      </c>
      <c r="L9" s="376">
        <v>363203</v>
      </c>
      <c r="M9" s="376">
        <v>363203</v>
      </c>
      <c r="N9" s="376">
        <v>363204</v>
      </c>
      <c r="O9" s="381">
        <f t="shared" si="0"/>
        <v>4358437</v>
      </c>
      <c r="Q9" s="418">
        <f t="shared" si="1"/>
        <v>9436326</v>
      </c>
      <c r="R9" s="417">
        <f>'1.1.sz.mell.'!D34</f>
        <v>13794763</v>
      </c>
      <c r="T9" s="418">
        <f t="shared" si="2"/>
        <v>1149563.5833333333</v>
      </c>
      <c r="U9" s="418">
        <f>ROUND(T9,0)</f>
        <v>1149564</v>
      </c>
    </row>
    <row r="10" spans="1:21" s="378" customFormat="1" ht="14.1" customHeight="1" x14ac:dyDescent="0.25">
      <c r="A10" s="374" t="s">
        <v>153</v>
      </c>
      <c r="B10" s="382" t="s">
        <v>222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7">
        <f t="shared" si="0"/>
        <v>0</v>
      </c>
      <c r="Q10" s="418">
        <f t="shared" si="1"/>
        <v>0</v>
      </c>
      <c r="R10" s="417">
        <f>'1.1.sz.mell.'!D46</f>
        <v>0</v>
      </c>
      <c r="T10" s="418">
        <f t="shared" si="2"/>
        <v>0</v>
      </c>
      <c r="U10" s="418">
        <f t="shared" si="3"/>
        <v>0</v>
      </c>
    </row>
    <row r="11" spans="1:21" s="378" customFormat="1" ht="14.1" customHeight="1" x14ac:dyDescent="0.25">
      <c r="A11" s="374" t="s">
        <v>88</v>
      </c>
      <c r="B11" s="382" t="s">
        <v>175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7">
        <f t="shared" si="0"/>
        <v>0</v>
      </c>
      <c r="Q11" s="418">
        <f t="shared" si="1"/>
        <v>0</v>
      </c>
      <c r="R11" s="417"/>
      <c r="T11" s="418">
        <f t="shared" si="2"/>
        <v>0</v>
      </c>
      <c r="U11" s="418">
        <f t="shared" si="3"/>
        <v>0</v>
      </c>
    </row>
    <row r="12" spans="1:21" s="378" customFormat="1" x14ac:dyDescent="0.25">
      <c r="A12" s="374" t="s">
        <v>90</v>
      </c>
      <c r="B12" s="375" t="s">
        <v>264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7">
        <f t="shared" si="0"/>
        <v>0</v>
      </c>
      <c r="Q12" s="418">
        <f t="shared" si="1"/>
        <v>0</v>
      </c>
      <c r="R12" s="417"/>
      <c r="T12" s="418">
        <f t="shared" si="2"/>
        <v>0</v>
      </c>
      <c r="U12" s="418">
        <f t="shared" si="3"/>
        <v>0</v>
      </c>
    </row>
    <row r="13" spans="1:21" s="378" customFormat="1" ht="14.1" customHeight="1" thickBot="1" x14ac:dyDescent="0.3">
      <c r="A13" s="410" t="s">
        <v>159</v>
      </c>
      <c r="B13" s="382" t="s">
        <v>334</v>
      </c>
      <c r="C13" s="376">
        <v>23255467</v>
      </c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7">
        <f t="shared" si="0"/>
        <v>23255467</v>
      </c>
      <c r="Q13" s="418">
        <f t="shared" si="1"/>
        <v>1198222</v>
      </c>
      <c r="R13" s="417">
        <f>'1.1.sz.mell.'!D91</f>
        <v>24453689</v>
      </c>
      <c r="T13" s="418">
        <f t="shared" si="2"/>
        <v>2037807.4166666667</v>
      </c>
      <c r="U13" s="418">
        <f t="shared" si="3"/>
        <v>2037807</v>
      </c>
    </row>
    <row r="14" spans="1:21" s="369" customFormat="1" ht="15.95" customHeight="1" thickBot="1" x14ac:dyDescent="0.3">
      <c r="A14" s="411" t="s">
        <v>178</v>
      </c>
      <c r="B14" s="409" t="s">
        <v>498</v>
      </c>
      <c r="C14" s="384">
        <f t="shared" ref="C14:N14" si="4">SUM(C5:C13)</f>
        <v>28972516</v>
      </c>
      <c r="D14" s="384">
        <f t="shared" si="4"/>
        <v>5717049</v>
      </c>
      <c r="E14" s="384">
        <f t="shared" si="4"/>
        <v>58083613</v>
      </c>
      <c r="F14" s="384">
        <f t="shared" si="4"/>
        <v>5717049</v>
      </c>
      <c r="G14" s="384">
        <f t="shared" si="4"/>
        <v>7717049</v>
      </c>
      <c r="H14" s="384">
        <f t="shared" si="4"/>
        <v>5717049</v>
      </c>
      <c r="I14" s="384">
        <f t="shared" si="4"/>
        <v>44792049</v>
      </c>
      <c r="J14" s="384">
        <f t="shared" si="4"/>
        <v>5717049</v>
      </c>
      <c r="K14" s="384">
        <f t="shared" si="4"/>
        <v>5717049</v>
      </c>
      <c r="L14" s="384">
        <f t="shared" si="4"/>
        <v>5717049</v>
      </c>
      <c r="M14" s="384">
        <f t="shared" si="4"/>
        <v>5717049</v>
      </c>
      <c r="N14" s="384">
        <f t="shared" si="4"/>
        <v>5712448</v>
      </c>
      <c r="O14" s="385">
        <f>SUM(C14:N14)</f>
        <v>185297018</v>
      </c>
      <c r="Q14" s="418">
        <f t="shared" si="1"/>
        <v>10634548</v>
      </c>
      <c r="R14" s="417">
        <f>SUM(R5:R13)</f>
        <v>195931566</v>
      </c>
      <c r="T14" s="418">
        <f t="shared" si="2"/>
        <v>16327630.5</v>
      </c>
      <c r="U14" s="418">
        <f t="shared" si="3"/>
        <v>16327631</v>
      </c>
    </row>
    <row r="15" spans="1:21" s="369" customFormat="1" ht="15" customHeight="1" thickBot="1" x14ac:dyDescent="0.3">
      <c r="A15" s="411" t="s">
        <v>179</v>
      </c>
      <c r="B15" s="661" t="s">
        <v>168</v>
      </c>
      <c r="C15" s="661"/>
      <c r="D15" s="661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2"/>
      <c r="Q15" s="418">
        <f t="shared" si="1"/>
        <v>0</v>
      </c>
      <c r="R15" s="417"/>
      <c r="T15" s="418">
        <f t="shared" si="2"/>
        <v>0</v>
      </c>
      <c r="U15" s="418">
        <f t="shared" si="3"/>
        <v>0</v>
      </c>
    </row>
    <row r="16" spans="1:21" s="378" customFormat="1" ht="14.1" customHeight="1" x14ac:dyDescent="0.25">
      <c r="A16" s="386" t="s">
        <v>180</v>
      </c>
      <c r="B16" s="387" t="s">
        <v>171</v>
      </c>
      <c r="C16" s="380">
        <v>2296941</v>
      </c>
      <c r="D16" s="380">
        <v>2296941</v>
      </c>
      <c r="E16" s="380">
        <v>2296941</v>
      </c>
      <c r="F16" s="380">
        <v>2296941</v>
      </c>
      <c r="G16" s="380">
        <v>2296941</v>
      </c>
      <c r="H16" s="380">
        <v>2296941</v>
      </c>
      <c r="I16" s="380">
        <v>2296941</v>
      </c>
      <c r="J16" s="380">
        <v>2296941</v>
      </c>
      <c r="K16" s="380">
        <v>2296941</v>
      </c>
      <c r="L16" s="380">
        <v>2296941</v>
      </c>
      <c r="M16" s="380">
        <v>2296941</v>
      </c>
      <c r="N16" s="380">
        <v>2296944</v>
      </c>
      <c r="O16" s="381">
        <f t="shared" si="0"/>
        <v>27563295</v>
      </c>
      <c r="Q16" s="418">
        <f t="shared" si="1"/>
        <v>24307508</v>
      </c>
      <c r="R16" s="417">
        <f>'1.1.sz.mell.'!D99</f>
        <v>51870803</v>
      </c>
      <c r="T16" s="418">
        <f>ROUND(R16/12,0)</f>
        <v>4322567</v>
      </c>
      <c r="U16" s="418">
        <f t="shared" si="3"/>
        <v>4322567</v>
      </c>
    </row>
    <row r="17" spans="1:21" s="378" customFormat="1" ht="27" customHeight="1" x14ac:dyDescent="0.25">
      <c r="A17" s="374" t="s">
        <v>183</v>
      </c>
      <c r="B17" s="375" t="s">
        <v>135</v>
      </c>
      <c r="C17" s="376">
        <v>367984</v>
      </c>
      <c r="D17" s="376">
        <v>367984</v>
      </c>
      <c r="E17" s="376">
        <v>367984</v>
      </c>
      <c r="F17" s="376">
        <v>367984</v>
      </c>
      <c r="G17" s="376">
        <v>367984</v>
      </c>
      <c r="H17" s="376">
        <v>367984</v>
      </c>
      <c r="I17" s="376">
        <v>367984</v>
      </c>
      <c r="J17" s="376">
        <v>367984</v>
      </c>
      <c r="K17" s="376">
        <v>367984</v>
      </c>
      <c r="L17" s="376">
        <v>367984</v>
      </c>
      <c r="M17" s="376">
        <v>367984</v>
      </c>
      <c r="N17" s="376">
        <v>367989</v>
      </c>
      <c r="O17" s="377">
        <f t="shared" si="0"/>
        <v>4415813</v>
      </c>
      <c r="Q17" s="418">
        <f t="shared" si="1"/>
        <v>4421449</v>
      </c>
      <c r="R17" s="417">
        <f>'1.1.sz.mell.'!D100</f>
        <v>8837262</v>
      </c>
      <c r="T17" s="418">
        <f t="shared" ref="T17:T27" si="5">ROUND(R17/12,0)</f>
        <v>736439</v>
      </c>
      <c r="U17" s="418">
        <f t="shared" si="3"/>
        <v>736439</v>
      </c>
    </row>
    <row r="18" spans="1:21" s="378" customFormat="1" ht="14.1" customHeight="1" x14ac:dyDescent="0.25">
      <c r="A18" s="374" t="s">
        <v>186</v>
      </c>
      <c r="B18" s="382" t="s">
        <v>136</v>
      </c>
      <c r="C18" s="376">
        <v>3147311</v>
      </c>
      <c r="D18" s="376">
        <v>3147311</v>
      </c>
      <c r="E18" s="376">
        <v>3147311</v>
      </c>
      <c r="F18" s="376">
        <v>3147311</v>
      </c>
      <c r="G18" s="376">
        <v>3147311</v>
      </c>
      <c r="H18" s="376">
        <v>3147311</v>
      </c>
      <c r="I18" s="376">
        <v>3147311</v>
      </c>
      <c r="J18" s="376">
        <v>3147311</v>
      </c>
      <c r="K18" s="376">
        <v>3147311</v>
      </c>
      <c r="L18" s="376">
        <v>3147311</v>
      </c>
      <c r="M18" s="376">
        <v>3147311</v>
      </c>
      <c r="N18" s="376">
        <v>3147321</v>
      </c>
      <c r="O18" s="377">
        <f t="shared" si="0"/>
        <v>37767742</v>
      </c>
      <c r="Q18" s="418">
        <f t="shared" si="1"/>
        <v>17640300</v>
      </c>
      <c r="R18" s="417">
        <f>'1.1.sz.mell.'!D101</f>
        <v>55408042</v>
      </c>
      <c r="T18" s="418">
        <f t="shared" si="5"/>
        <v>4617337</v>
      </c>
      <c r="U18" s="418">
        <f>ROUND(T18,0)</f>
        <v>4617337</v>
      </c>
    </row>
    <row r="19" spans="1:21" s="378" customFormat="1" ht="14.1" customHeight="1" x14ac:dyDescent="0.25">
      <c r="A19" s="374" t="s">
        <v>189</v>
      </c>
      <c r="B19" s="382" t="s">
        <v>137</v>
      </c>
      <c r="C19" s="376">
        <v>291750</v>
      </c>
      <c r="D19" s="376">
        <v>291750</v>
      </c>
      <c r="E19" s="376">
        <v>291750</v>
      </c>
      <c r="F19" s="376">
        <v>291750</v>
      </c>
      <c r="G19" s="376">
        <v>291750</v>
      </c>
      <c r="H19" s="376">
        <v>291750</v>
      </c>
      <c r="I19" s="376">
        <v>291750</v>
      </c>
      <c r="J19" s="376">
        <v>2000000</v>
      </c>
      <c r="K19" s="376">
        <v>291750</v>
      </c>
      <c r="L19" s="376">
        <v>291750</v>
      </c>
      <c r="M19" s="376">
        <v>291750</v>
      </c>
      <c r="N19" s="376">
        <v>437500</v>
      </c>
      <c r="O19" s="377">
        <f t="shared" si="0"/>
        <v>5355000</v>
      </c>
      <c r="Q19" s="418">
        <f t="shared" si="1"/>
        <v>0</v>
      </c>
      <c r="R19" s="417">
        <f>'1.1.sz.mell.'!D102</f>
        <v>5355000</v>
      </c>
      <c r="T19" s="418">
        <f t="shared" si="5"/>
        <v>446250</v>
      </c>
      <c r="U19" s="418">
        <f t="shared" si="3"/>
        <v>446250</v>
      </c>
    </row>
    <row r="20" spans="1:21" s="378" customFormat="1" ht="14.1" customHeight="1" x14ac:dyDescent="0.25">
      <c r="A20" s="374" t="s">
        <v>192</v>
      </c>
      <c r="B20" s="382" t="s">
        <v>139</v>
      </c>
      <c r="C20" s="376">
        <v>976873</v>
      </c>
      <c r="D20" s="376">
        <v>976873</v>
      </c>
      <c r="E20" s="376">
        <v>976873</v>
      </c>
      <c r="F20" s="376">
        <v>976873</v>
      </c>
      <c r="G20" s="376">
        <v>976873</v>
      </c>
      <c r="H20" s="376">
        <v>976873</v>
      </c>
      <c r="I20" s="376">
        <v>976873</v>
      </c>
      <c r="J20" s="376">
        <v>976873</v>
      </c>
      <c r="K20" s="376">
        <v>976873</v>
      </c>
      <c r="L20" s="376">
        <v>976873</v>
      </c>
      <c r="M20" s="376">
        <v>976873</v>
      </c>
      <c r="N20" s="376">
        <v>976876</v>
      </c>
      <c r="O20" s="377">
        <f>SUM(C20:N20)</f>
        <v>11722479</v>
      </c>
      <c r="Q20" s="418">
        <f t="shared" si="1"/>
        <v>0</v>
      </c>
      <c r="R20" s="417">
        <f>'1.1.sz.mell.'!D103</f>
        <v>11722479</v>
      </c>
      <c r="T20" s="418">
        <f t="shared" si="5"/>
        <v>976873</v>
      </c>
      <c r="U20" s="418">
        <f t="shared" si="3"/>
        <v>976873</v>
      </c>
    </row>
    <row r="21" spans="1:21" s="378" customFormat="1" ht="14.1" customHeight="1" x14ac:dyDescent="0.25">
      <c r="A21" s="374" t="s">
        <v>195</v>
      </c>
      <c r="B21" s="382" t="s">
        <v>140</v>
      </c>
      <c r="C21" s="376"/>
      <c r="D21" s="376"/>
      <c r="E21" s="376"/>
      <c r="F21" s="376"/>
      <c r="G21" s="376">
        <v>20000000</v>
      </c>
      <c r="H21" s="376"/>
      <c r="I21" s="376"/>
      <c r="J21" s="376"/>
      <c r="K21" s="376">
        <v>20075000</v>
      </c>
      <c r="L21" s="376"/>
      <c r="M21" s="376"/>
      <c r="N21" s="376"/>
      <c r="O21" s="377">
        <f t="shared" si="0"/>
        <v>40075000</v>
      </c>
      <c r="Q21" s="418">
        <f t="shared" si="1"/>
        <v>762000</v>
      </c>
      <c r="R21" s="417">
        <f>'1.1.sz.mell.'!D109</f>
        <v>40837000</v>
      </c>
      <c r="T21" s="418">
        <f t="shared" si="5"/>
        <v>3403083</v>
      </c>
      <c r="U21" s="418">
        <f t="shared" si="3"/>
        <v>3403083</v>
      </c>
    </row>
    <row r="22" spans="1:21" s="378" customFormat="1" x14ac:dyDescent="0.25">
      <c r="A22" s="374" t="s">
        <v>198</v>
      </c>
      <c r="B22" s="375" t="s">
        <v>142</v>
      </c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7">
        <f t="shared" si="0"/>
        <v>0</v>
      </c>
      <c r="Q22" s="418">
        <f t="shared" si="1"/>
        <v>0</v>
      </c>
      <c r="R22" s="417">
        <f>'1.1.sz.mell.'!D111</f>
        <v>0</v>
      </c>
      <c r="T22" s="418">
        <f t="shared" si="5"/>
        <v>0</v>
      </c>
      <c r="U22" s="418">
        <f t="shared" si="3"/>
        <v>0</v>
      </c>
    </row>
    <row r="23" spans="1:21" s="378" customFormat="1" ht="14.1" customHeight="1" x14ac:dyDescent="0.25">
      <c r="A23" s="374" t="s">
        <v>201</v>
      </c>
      <c r="B23" s="382" t="s">
        <v>144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7">
        <f t="shared" si="0"/>
        <v>0</v>
      </c>
      <c r="Q23" s="418">
        <f t="shared" si="1"/>
        <v>0</v>
      </c>
      <c r="R23" s="417">
        <f>'1.1.sz.mell.'!D113</f>
        <v>0</v>
      </c>
      <c r="T23" s="418">
        <f t="shared" si="5"/>
        <v>0</v>
      </c>
      <c r="U23" s="418">
        <f t="shared" si="3"/>
        <v>0</v>
      </c>
    </row>
    <row r="24" spans="1:21" s="378" customFormat="1" ht="14.1" customHeight="1" x14ac:dyDescent="0.25">
      <c r="A24" s="374" t="s">
        <v>204</v>
      </c>
      <c r="B24" s="382" t="s">
        <v>177</v>
      </c>
      <c r="C24" s="376">
        <v>21900980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7">
        <f t="shared" si="0"/>
        <v>21900980</v>
      </c>
      <c r="Q24" s="418">
        <f t="shared" si="1"/>
        <v>0</v>
      </c>
      <c r="R24" s="417">
        <f>'1.1.sz.mell.'!D104</f>
        <v>21900980</v>
      </c>
      <c r="T24" s="418">
        <f t="shared" si="5"/>
        <v>1825082</v>
      </c>
      <c r="U24" s="418">
        <f t="shared" si="3"/>
        <v>1825082</v>
      </c>
    </row>
    <row r="25" spans="1:21" s="378" customFormat="1" ht="14.1" customHeight="1" x14ac:dyDescent="0.25">
      <c r="A25" s="374" t="s">
        <v>206</v>
      </c>
      <c r="B25" s="382" t="s">
        <v>499</v>
      </c>
      <c r="C25" s="376">
        <v>3041139</v>
      </c>
      <c r="D25" s="376">
        <v>3041139</v>
      </c>
      <c r="E25" s="376">
        <v>3041139</v>
      </c>
      <c r="F25" s="376">
        <v>3041139</v>
      </c>
      <c r="G25" s="376">
        <v>3041139</v>
      </c>
      <c r="H25" s="376">
        <v>3041139</v>
      </c>
      <c r="I25" s="376">
        <v>3041139</v>
      </c>
      <c r="J25" s="376">
        <v>3041139</v>
      </c>
      <c r="K25" s="376">
        <v>3041139</v>
      </c>
      <c r="L25" s="376">
        <v>3041139</v>
      </c>
      <c r="M25" s="376">
        <v>3041139</v>
      </c>
      <c r="N25" s="376">
        <v>3044180</v>
      </c>
      <c r="O25" s="377">
        <f t="shared" si="0"/>
        <v>36496709</v>
      </c>
      <c r="Q25" s="418">
        <f t="shared" si="1"/>
        <v>-36496709</v>
      </c>
      <c r="R25" s="417"/>
      <c r="T25" s="418">
        <f t="shared" si="5"/>
        <v>0</v>
      </c>
      <c r="U25" s="418">
        <f t="shared" si="3"/>
        <v>0</v>
      </c>
    </row>
    <row r="26" spans="1:21" s="378" customFormat="1" ht="14.1" customHeight="1" thickBot="1" x14ac:dyDescent="0.3">
      <c r="A26" s="410" t="s">
        <v>209</v>
      </c>
      <c r="B26" s="382" t="s">
        <v>335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7">
        <f t="shared" si="0"/>
        <v>0</v>
      </c>
      <c r="Q26" s="418">
        <f t="shared" si="1"/>
        <v>0</v>
      </c>
      <c r="R26" s="417">
        <f>'1.1.sz.mell.'!D138</f>
        <v>0</v>
      </c>
      <c r="T26" s="418">
        <f t="shared" si="5"/>
        <v>0</v>
      </c>
      <c r="U26" s="418">
        <f t="shared" si="3"/>
        <v>0</v>
      </c>
    </row>
    <row r="27" spans="1:21" s="369" customFormat="1" ht="15.95" customHeight="1" thickBot="1" x14ac:dyDescent="0.3">
      <c r="A27" s="413" t="s">
        <v>212</v>
      </c>
      <c r="B27" s="409" t="s">
        <v>500</v>
      </c>
      <c r="C27" s="384">
        <f t="shared" ref="C27:N27" si="6">SUM(C16:C26)</f>
        <v>32022978</v>
      </c>
      <c r="D27" s="384">
        <f t="shared" si="6"/>
        <v>10121998</v>
      </c>
      <c r="E27" s="384">
        <f t="shared" si="6"/>
        <v>10121998</v>
      </c>
      <c r="F27" s="384">
        <f t="shared" si="6"/>
        <v>10121998</v>
      </c>
      <c r="G27" s="384">
        <f t="shared" si="6"/>
        <v>30121998</v>
      </c>
      <c r="H27" s="384">
        <f t="shared" si="6"/>
        <v>10121998</v>
      </c>
      <c r="I27" s="384">
        <f t="shared" si="6"/>
        <v>10121998</v>
      </c>
      <c r="J27" s="384">
        <f t="shared" si="6"/>
        <v>11830248</v>
      </c>
      <c r="K27" s="384">
        <f t="shared" si="6"/>
        <v>30196998</v>
      </c>
      <c r="L27" s="384">
        <f t="shared" si="6"/>
        <v>10121998</v>
      </c>
      <c r="M27" s="384">
        <f t="shared" si="6"/>
        <v>10121998</v>
      </c>
      <c r="N27" s="384">
        <f t="shared" si="6"/>
        <v>10270810</v>
      </c>
      <c r="O27" s="385">
        <f t="shared" si="0"/>
        <v>185297018</v>
      </c>
      <c r="Q27" s="418">
        <f t="shared" si="1"/>
        <v>-185297018</v>
      </c>
      <c r="R27" s="417"/>
      <c r="T27" s="418">
        <f t="shared" si="5"/>
        <v>0</v>
      </c>
      <c r="U27" s="418">
        <f t="shared" si="3"/>
        <v>0</v>
      </c>
    </row>
    <row r="28" spans="1:21" ht="16.5" thickBot="1" x14ac:dyDescent="0.3">
      <c r="A28" s="414" t="s">
        <v>215</v>
      </c>
      <c r="B28" s="412" t="s">
        <v>501</v>
      </c>
      <c r="C28" s="390">
        <f t="shared" ref="C28:O28" si="7">C14-C27</f>
        <v>-3050462</v>
      </c>
      <c r="D28" s="390">
        <f t="shared" si="7"/>
        <v>-4404949</v>
      </c>
      <c r="E28" s="390">
        <f t="shared" si="7"/>
        <v>47961615</v>
      </c>
      <c r="F28" s="390">
        <f t="shared" si="7"/>
        <v>-4404949</v>
      </c>
      <c r="G28" s="390">
        <f t="shared" si="7"/>
        <v>-22404949</v>
      </c>
      <c r="H28" s="390">
        <f t="shared" si="7"/>
        <v>-4404949</v>
      </c>
      <c r="I28" s="390">
        <f t="shared" si="7"/>
        <v>34670051</v>
      </c>
      <c r="J28" s="390">
        <f t="shared" si="7"/>
        <v>-6113199</v>
      </c>
      <c r="K28" s="390">
        <f t="shared" si="7"/>
        <v>-24479949</v>
      </c>
      <c r="L28" s="390">
        <f t="shared" si="7"/>
        <v>-4404949</v>
      </c>
      <c r="M28" s="390">
        <f t="shared" si="7"/>
        <v>-4404949</v>
      </c>
      <c r="N28" s="390">
        <f t="shared" si="7"/>
        <v>-4558362</v>
      </c>
      <c r="O28" s="391">
        <f t="shared" si="7"/>
        <v>0</v>
      </c>
      <c r="Q28" s="418">
        <f t="shared" si="1"/>
        <v>195931566</v>
      </c>
      <c r="R28" s="417">
        <f>SUM(R16:R26)</f>
        <v>195931566</v>
      </c>
      <c r="T28" s="418">
        <f t="shared" si="2"/>
        <v>16327630.5</v>
      </c>
      <c r="U28" s="418">
        <f t="shared" si="3"/>
        <v>16327631</v>
      </c>
    </row>
    <row r="29" spans="1:21" x14ac:dyDescent="0.25">
      <c r="A29" s="392"/>
    </row>
    <row r="30" spans="1:21" x14ac:dyDescent="0.25">
      <c r="B30" s="393"/>
      <c r="C30" s="394"/>
      <c r="D30" s="394"/>
      <c r="O30" s="363"/>
    </row>
    <row r="31" spans="1:21" x14ac:dyDescent="0.25">
      <c r="O31" s="363"/>
    </row>
    <row r="32" spans="1:21" x14ac:dyDescent="0.25">
      <c r="O32" s="363"/>
    </row>
    <row r="33" spans="15:15" x14ac:dyDescent="0.25">
      <c r="O33" s="363"/>
    </row>
    <row r="34" spans="15:15" x14ac:dyDescent="0.25">
      <c r="O34" s="363"/>
    </row>
    <row r="35" spans="15:15" x14ac:dyDescent="0.25">
      <c r="O35" s="363"/>
    </row>
    <row r="36" spans="15:15" x14ac:dyDescent="0.25">
      <c r="O36" s="363"/>
    </row>
    <row r="37" spans="15:15" x14ac:dyDescent="0.25">
      <c r="O37" s="363"/>
    </row>
    <row r="38" spans="15:15" x14ac:dyDescent="0.25">
      <c r="O38" s="363"/>
    </row>
    <row r="39" spans="15:15" x14ac:dyDescent="0.25">
      <c r="O39" s="363"/>
    </row>
    <row r="40" spans="15:15" x14ac:dyDescent="0.25">
      <c r="O40" s="363"/>
    </row>
    <row r="41" spans="15:15" x14ac:dyDescent="0.25">
      <c r="O41" s="363"/>
    </row>
    <row r="42" spans="15:15" x14ac:dyDescent="0.25">
      <c r="O42" s="363"/>
    </row>
    <row r="43" spans="15:15" x14ac:dyDescent="0.25">
      <c r="O43" s="363"/>
    </row>
    <row r="44" spans="15:15" x14ac:dyDescent="0.25">
      <c r="O44" s="363"/>
    </row>
    <row r="45" spans="15:15" x14ac:dyDescent="0.25">
      <c r="O45" s="363"/>
    </row>
    <row r="46" spans="15:15" x14ac:dyDescent="0.25">
      <c r="O46" s="363"/>
    </row>
    <row r="47" spans="15:15" x14ac:dyDescent="0.25">
      <c r="O47" s="363"/>
    </row>
    <row r="48" spans="15:15" x14ac:dyDescent="0.25">
      <c r="O48" s="363"/>
    </row>
    <row r="49" spans="15:15" x14ac:dyDescent="0.25">
      <c r="O49" s="363"/>
    </row>
    <row r="50" spans="15:15" x14ac:dyDescent="0.25">
      <c r="O50" s="363"/>
    </row>
    <row r="51" spans="15:15" x14ac:dyDescent="0.25">
      <c r="O51" s="363"/>
    </row>
    <row r="52" spans="15:15" x14ac:dyDescent="0.25">
      <c r="O52" s="363"/>
    </row>
    <row r="53" spans="15:15" x14ac:dyDescent="0.25">
      <c r="O53" s="363"/>
    </row>
    <row r="54" spans="15:15" x14ac:dyDescent="0.25">
      <c r="O54" s="363"/>
    </row>
    <row r="55" spans="15:15" x14ac:dyDescent="0.25">
      <c r="O55" s="363"/>
    </row>
    <row r="56" spans="15:15" x14ac:dyDescent="0.25">
      <c r="O56" s="363"/>
    </row>
    <row r="57" spans="15:15" x14ac:dyDescent="0.25">
      <c r="O57" s="363"/>
    </row>
    <row r="58" spans="15:15" x14ac:dyDescent="0.25">
      <c r="O58" s="363"/>
    </row>
    <row r="59" spans="15:15" x14ac:dyDescent="0.25">
      <c r="O59" s="363"/>
    </row>
    <row r="60" spans="15:15" x14ac:dyDescent="0.25">
      <c r="O60" s="363"/>
    </row>
    <row r="61" spans="15:15" x14ac:dyDescent="0.25">
      <c r="O61" s="363"/>
    </row>
    <row r="62" spans="15:15" x14ac:dyDescent="0.25">
      <c r="O62" s="363"/>
    </row>
    <row r="63" spans="15:15" x14ac:dyDescent="0.25">
      <c r="O63" s="363"/>
    </row>
    <row r="64" spans="15:15" x14ac:dyDescent="0.25">
      <c r="O64" s="363"/>
    </row>
    <row r="65" spans="15:15" x14ac:dyDescent="0.25">
      <c r="O65" s="363"/>
    </row>
    <row r="66" spans="15:15" x14ac:dyDescent="0.25">
      <c r="O66" s="363"/>
    </row>
    <row r="67" spans="15:15" x14ac:dyDescent="0.25">
      <c r="O67" s="363"/>
    </row>
    <row r="68" spans="15:15" x14ac:dyDescent="0.25">
      <c r="O68" s="363"/>
    </row>
    <row r="69" spans="15:15" x14ac:dyDescent="0.25">
      <c r="O69" s="363"/>
    </row>
    <row r="70" spans="15:15" x14ac:dyDescent="0.25">
      <c r="O70" s="363"/>
    </row>
    <row r="71" spans="15:15" x14ac:dyDescent="0.25">
      <c r="O71" s="363"/>
    </row>
    <row r="72" spans="15:15" x14ac:dyDescent="0.25">
      <c r="O72" s="363"/>
    </row>
    <row r="73" spans="15:15" x14ac:dyDescent="0.25">
      <c r="O73" s="363"/>
    </row>
    <row r="74" spans="15:15" x14ac:dyDescent="0.25">
      <c r="O74" s="363"/>
    </row>
    <row r="75" spans="15:15" x14ac:dyDescent="0.25">
      <c r="O75" s="363"/>
    </row>
    <row r="76" spans="15:15" x14ac:dyDescent="0.25">
      <c r="O76" s="363"/>
    </row>
    <row r="77" spans="15:15" x14ac:dyDescent="0.25">
      <c r="O77" s="363"/>
    </row>
    <row r="78" spans="15:15" x14ac:dyDescent="0.25">
      <c r="O78" s="363"/>
    </row>
    <row r="79" spans="15:15" x14ac:dyDescent="0.25">
      <c r="O79" s="363"/>
    </row>
    <row r="80" spans="15:15" x14ac:dyDescent="0.25">
      <c r="O80" s="363"/>
    </row>
    <row r="81" spans="15:15" x14ac:dyDescent="0.25">
      <c r="O81" s="363"/>
    </row>
    <row r="82" spans="15:15" x14ac:dyDescent="0.25">
      <c r="O82" s="363"/>
    </row>
    <row r="83" spans="15:15" x14ac:dyDescent="0.25">
      <c r="O83" s="363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13. melléklet</oddHeader>
  </headerFooter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Layout" zoomScaleNormal="100" workbookViewId="0">
      <selection activeCell="G5" sqref="G5"/>
    </sheetView>
  </sheetViews>
  <sheetFormatPr defaultColWidth="9.125" defaultRowHeight="12.75" x14ac:dyDescent="0.25"/>
  <cols>
    <col min="1" max="1" width="5.875" style="125" customWidth="1"/>
    <col min="2" max="2" width="42.625" style="51" customWidth="1"/>
    <col min="3" max="4" width="12.375" style="51" customWidth="1"/>
    <col min="5" max="5" width="11" style="51" customWidth="1"/>
    <col min="6" max="6" width="11.875" style="51" customWidth="1"/>
    <col min="7" max="7" width="13.25" style="51" customWidth="1"/>
    <col min="8" max="8" width="14.375" style="51" customWidth="1"/>
    <col min="9" max="16384" width="9.125" style="51"/>
  </cols>
  <sheetData>
    <row r="1" spans="1:8" s="240" customFormat="1" ht="15.75" thickBot="1" x14ac:dyDescent="0.3">
      <c r="A1" s="239"/>
      <c r="H1" s="126" t="s">
        <v>862</v>
      </c>
    </row>
    <row r="2" spans="1:8" s="222" customFormat="1" ht="26.25" customHeight="1" x14ac:dyDescent="0.25">
      <c r="A2" s="663" t="s">
        <v>6</v>
      </c>
      <c r="B2" s="665" t="s">
        <v>336</v>
      </c>
      <c r="C2" s="663" t="s">
        <v>337</v>
      </c>
      <c r="D2" s="663" t="s">
        <v>338</v>
      </c>
      <c r="E2" s="260" t="s">
        <v>339</v>
      </c>
      <c r="F2" s="261"/>
      <c r="G2" s="261"/>
      <c r="H2" s="262"/>
    </row>
    <row r="3" spans="1:8" s="224" customFormat="1" ht="32.25" customHeight="1" thickBot="1" x14ac:dyDescent="0.3">
      <c r="A3" s="664"/>
      <c r="B3" s="666"/>
      <c r="C3" s="666"/>
      <c r="D3" s="664"/>
      <c r="E3" s="263" t="s">
        <v>974</v>
      </c>
      <c r="F3" s="263" t="s">
        <v>1003</v>
      </c>
      <c r="G3" s="263" t="s">
        <v>1071</v>
      </c>
      <c r="H3" s="223" t="s">
        <v>1072</v>
      </c>
    </row>
    <row r="4" spans="1:8" s="229" customFormat="1" ht="12.95" customHeight="1" thickBot="1" x14ac:dyDescent="0.3">
      <c r="A4" s="225">
        <v>1</v>
      </c>
      <c r="B4" s="226">
        <v>2</v>
      </c>
      <c r="C4" s="226">
        <v>3</v>
      </c>
      <c r="D4" s="227">
        <v>4</v>
      </c>
      <c r="E4" s="225">
        <v>5</v>
      </c>
      <c r="F4" s="227">
        <v>6</v>
      </c>
      <c r="G4" s="227">
        <v>7</v>
      </c>
      <c r="H4" s="228">
        <v>8</v>
      </c>
    </row>
    <row r="5" spans="1:8" ht="20.100000000000001" customHeight="1" thickBot="1" x14ac:dyDescent="0.3">
      <c r="A5" s="230" t="s">
        <v>9</v>
      </c>
      <c r="B5" s="231" t="s">
        <v>340</v>
      </c>
      <c r="C5" s="264"/>
      <c r="D5" s="265"/>
      <c r="E5" s="266"/>
      <c r="F5" s="267">
        <f>SUM(F6:F9)</f>
        <v>0</v>
      </c>
      <c r="G5" s="267">
        <f>SUM(G6:G9)</f>
        <v>0</v>
      </c>
      <c r="H5" s="268">
        <f>SUM(H6:H9)</f>
        <v>0</v>
      </c>
    </row>
    <row r="6" spans="1:8" ht="20.100000000000001" customHeight="1" x14ac:dyDescent="0.25">
      <c r="A6" s="232" t="s">
        <v>22</v>
      </c>
      <c r="B6" s="233" t="s">
        <v>482</v>
      </c>
      <c r="C6" s="269"/>
      <c r="D6" s="270"/>
      <c r="E6" s="234"/>
      <c r="F6" s="235"/>
      <c r="G6" s="235"/>
      <c r="H6" s="236"/>
    </row>
    <row r="7" spans="1:8" x14ac:dyDescent="0.25">
      <c r="A7" s="232" t="s">
        <v>34</v>
      </c>
      <c r="B7" s="233"/>
      <c r="C7" s="269"/>
      <c r="D7" s="270"/>
      <c r="E7" s="234"/>
      <c r="F7" s="235"/>
      <c r="G7" s="235"/>
      <c r="H7" s="236"/>
    </row>
    <row r="8" spans="1:8" x14ac:dyDescent="0.25">
      <c r="A8" s="232" t="s">
        <v>146</v>
      </c>
      <c r="B8" s="233"/>
      <c r="C8" s="269"/>
      <c r="D8" s="270"/>
      <c r="E8" s="234"/>
      <c r="F8" s="235"/>
      <c r="G8" s="235"/>
      <c r="H8" s="236"/>
    </row>
    <row r="9" spans="1:8" ht="20.100000000000001" customHeight="1" thickBot="1" x14ac:dyDescent="0.3">
      <c r="A9" s="232" t="s">
        <v>48</v>
      </c>
      <c r="B9" s="233" t="s">
        <v>306</v>
      </c>
      <c r="C9" s="269"/>
      <c r="D9" s="270"/>
      <c r="E9" s="234"/>
      <c r="F9" s="235"/>
      <c r="G9" s="235"/>
      <c r="H9" s="236"/>
    </row>
    <row r="10" spans="1:8" ht="20.100000000000001" customHeight="1" thickBot="1" x14ac:dyDescent="0.3">
      <c r="A10" s="230" t="s">
        <v>70</v>
      </c>
      <c r="B10" s="231" t="s">
        <v>341</v>
      </c>
      <c r="C10" s="264"/>
      <c r="D10" s="265"/>
      <c r="E10" s="266">
        <f>SUM(E11:E14)</f>
        <v>0</v>
      </c>
      <c r="F10" s="267">
        <f>SUM(F11:F14)</f>
        <v>0</v>
      </c>
      <c r="G10" s="267">
        <f>SUM(G11:G14)</f>
        <v>0</v>
      </c>
      <c r="H10" s="268">
        <f>SUM(H11:H14)</f>
        <v>0</v>
      </c>
    </row>
    <row r="11" spans="1:8" ht="20.100000000000001" customHeight="1" x14ac:dyDescent="0.25">
      <c r="A11" s="232" t="s">
        <v>153</v>
      </c>
      <c r="B11" s="233" t="s">
        <v>342</v>
      </c>
      <c r="C11" s="269"/>
      <c r="D11" s="270"/>
      <c r="E11" s="234"/>
      <c r="F11" s="235"/>
      <c r="G11" s="235"/>
      <c r="H11" s="236"/>
    </row>
    <row r="12" spans="1:8" ht="20.100000000000001" customHeight="1" x14ac:dyDescent="0.25">
      <c r="A12" s="232" t="s">
        <v>88</v>
      </c>
      <c r="B12" s="233" t="s">
        <v>306</v>
      </c>
      <c r="C12" s="269"/>
      <c r="D12" s="270"/>
      <c r="E12" s="234"/>
      <c r="F12" s="235"/>
      <c r="G12" s="235"/>
      <c r="H12" s="236"/>
    </row>
    <row r="13" spans="1:8" ht="20.100000000000001" customHeight="1" x14ac:dyDescent="0.25">
      <c r="A13" s="232" t="s">
        <v>90</v>
      </c>
      <c r="B13" s="233" t="s">
        <v>306</v>
      </c>
      <c r="C13" s="269"/>
      <c r="D13" s="270"/>
      <c r="E13" s="234"/>
      <c r="F13" s="235"/>
      <c r="G13" s="235"/>
      <c r="H13" s="236"/>
    </row>
    <row r="14" spans="1:8" ht="20.100000000000001" customHeight="1" thickBot="1" x14ac:dyDescent="0.3">
      <c r="A14" s="232" t="s">
        <v>159</v>
      </c>
      <c r="B14" s="233" t="s">
        <v>306</v>
      </c>
      <c r="C14" s="269"/>
      <c r="D14" s="270"/>
      <c r="E14" s="234"/>
      <c r="F14" s="235"/>
      <c r="G14" s="235"/>
      <c r="H14" s="236"/>
    </row>
    <row r="15" spans="1:8" ht="20.100000000000001" customHeight="1" thickBot="1" x14ac:dyDescent="0.3">
      <c r="A15" s="230" t="s">
        <v>178</v>
      </c>
      <c r="B15" s="271" t="s">
        <v>343</v>
      </c>
      <c r="C15" s="272"/>
      <c r="D15" s="273"/>
      <c r="E15" s="266">
        <f>E5+E10</f>
        <v>0</v>
      </c>
      <c r="F15" s="267">
        <f>F5+F10</f>
        <v>0</v>
      </c>
      <c r="G15" s="267">
        <f>G5+G10</f>
        <v>0</v>
      </c>
      <c r="H15" s="268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14.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view="pageLayout" zoomScaleNormal="120" zoomScaleSheetLayoutView="100" workbookViewId="0">
      <selection activeCell="B5" sqref="B5"/>
    </sheetView>
  </sheetViews>
  <sheetFormatPr defaultRowHeight="15.75" x14ac:dyDescent="0.25"/>
  <cols>
    <col min="1" max="1" width="7.75" style="63" customWidth="1"/>
    <col min="2" max="2" width="56.875" style="63" bestFit="1" customWidth="1"/>
    <col min="3" max="3" width="13.25" style="119" customWidth="1"/>
    <col min="4" max="5" width="13.25" style="63" customWidth="1"/>
    <col min="6" max="6" width="7.75" style="63" customWidth="1"/>
    <col min="7" max="7" width="15.375" style="428" hidden="1" customWidth="1"/>
    <col min="8" max="8" width="9.125" style="63" hidden="1" customWidth="1"/>
    <col min="9" max="11" width="13" style="63" hidden="1" customWidth="1"/>
    <col min="12" max="12" width="9.125" style="63" hidden="1" customWidth="1"/>
    <col min="13" max="15" width="13.75" style="63" hidden="1" customWidth="1"/>
    <col min="16" max="256" width="9.125" style="63"/>
    <col min="257" max="257" width="7.75" style="63" customWidth="1"/>
    <col min="258" max="258" width="56.875" style="63" bestFit="1" customWidth="1"/>
    <col min="259" max="261" width="13.25" style="63" customWidth="1"/>
    <col min="262" max="262" width="7.75" style="63" customWidth="1"/>
    <col min="263" max="512" width="9.125" style="63"/>
    <col min="513" max="513" width="7.75" style="63" customWidth="1"/>
    <col min="514" max="514" width="56.875" style="63" bestFit="1" customWidth="1"/>
    <col min="515" max="517" width="13.25" style="63" customWidth="1"/>
    <col min="518" max="518" width="7.75" style="63" customWidth="1"/>
    <col min="519" max="768" width="9.125" style="63"/>
    <col min="769" max="769" width="7.75" style="63" customWidth="1"/>
    <col min="770" max="770" width="56.875" style="63" bestFit="1" customWidth="1"/>
    <col min="771" max="773" width="13.25" style="63" customWidth="1"/>
    <col min="774" max="774" width="7.75" style="63" customWidth="1"/>
    <col min="775" max="1024" width="9.125" style="63"/>
    <col min="1025" max="1025" width="7.75" style="63" customWidth="1"/>
    <col min="1026" max="1026" width="56.875" style="63" bestFit="1" customWidth="1"/>
    <col min="1027" max="1029" width="13.25" style="63" customWidth="1"/>
    <col min="1030" max="1030" width="7.75" style="63" customWidth="1"/>
    <col min="1031" max="1280" width="9.125" style="63"/>
    <col min="1281" max="1281" width="7.75" style="63" customWidth="1"/>
    <col min="1282" max="1282" width="56.875" style="63" bestFit="1" customWidth="1"/>
    <col min="1283" max="1285" width="13.25" style="63" customWidth="1"/>
    <col min="1286" max="1286" width="7.75" style="63" customWidth="1"/>
    <col min="1287" max="1536" width="9.125" style="63"/>
    <col min="1537" max="1537" width="7.75" style="63" customWidth="1"/>
    <col min="1538" max="1538" width="56.875" style="63" bestFit="1" customWidth="1"/>
    <col min="1539" max="1541" width="13.25" style="63" customWidth="1"/>
    <col min="1542" max="1542" width="7.75" style="63" customWidth="1"/>
    <col min="1543" max="1792" width="9.125" style="63"/>
    <col min="1793" max="1793" width="7.75" style="63" customWidth="1"/>
    <col min="1794" max="1794" width="56.875" style="63" bestFit="1" customWidth="1"/>
    <col min="1795" max="1797" width="13.25" style="63" customWidth="1"/>
    <col min="1798" max="1798" width="7.75" style="63" customWidth="1"/>
    <col min="1799" max="2048" width="9.125" style="63"/>
    <col min="2049" max="2049" width="7.75" style="63" customWidth="1"/>
    <col min="2050" max="2050" width="56.875" style="63" bestFit="1" customWidth="1"/>
    <col min="2051" max="2053" width="13.25" style="63" customWidth="1"/>
    <col min="2054" max="2054" width="7.75" style="63" customWidth="1"/>
    <col min="2055" max="2304" width="9.125" style="63"/>
    <col min="2305" max="2305" width="7.75" style="63" customWidth="1"/>
    <col min="2306" max="2306" width="56.875" style="63" bestFit="1" customWidth="1"/>
    <col min="2307" max="2309" width="13.25" style="63" customWidth="1"/>
    <col min="2310" max="2310" width="7.75" style="63" customWidth="1"/>
    <col min="2311" max="2560" width="9.125" style="63"/>
    <col min="2561" max="2561" width="7.75" style="63" customWidth="1"/>
    <col min="2562" max="2562" width="56.875" style="63" bestFit="1" customWidth="1"/>
    <col min="2563" max="2565" width="13.25" style="63" customWidth="1"/>
    <col min="2566" max="2566" width="7.75" style="63" customWidth="1"/>
    <col min="2567" max="2816" width="9.125" style="63"/>
    <col min="2817" max="2817" width="7.75" style="63" customWidth="1"/>
    <col min="2818" max="2818" width="56.875" style="63" bestFit="1" customWidth="1"/>
    <col min="2819" max="2821" width="13.25" style="63" customWidth="1"/>
    <col min="2822" max="2822" width="7.75" style="63" customWidth="1"/>
    <col min="2823" max="3072" width="9.125" style="63"/>
    <col min="3073" max="3073" width="7.75" style="63" customWidth="1"/>
    <col min="3074" max="3074" width="56.875" style="63" bestFit="1" customWidth="1"/>
    <col min="3075" max="3077" width="13.25" style="63" customWidth="1"/>
    <col min="3078" max="3078" width="7.75" style="63" customWidth="1"/>
    <col min="3079" max="3328" width="9.125" style="63"/>
    <col min="3329" max="3329" width="7.75" style="63" customWidth="1"/>
    <col min="3330" max="3330" width="56.875" style="63" bestFit="1" customWidth="1"/>
    <col min="3331" max="3333" width="13.25" style="63" customWidth="1"/>
    <col min="3334" max="3334" width="7.75" style="63" customWidth="1"/>
    <col min="3335" max="3584" width="9.125" style="63"/>
    <col min="3585" max="3585" width="7.75" style="63" customWidth="1"/>
    <col min="3586" max="3586" width="56.875" style="63" bestFit="1" customWidth="1"/>
    <col min="3587" max="3589" width="13.25" style="63" customWidth="1"/>
    <col min="3590" max="3590" width="7.75" style="63" customWidth="1"/>
    <col min="3591" max="3840" width="9.125" style="63"/>
    <col min="3841" max="3841" width="7.75" style="63" customWidth="1"/>
    <col min="3842" max="3842" width="56.875" style="63" bestFit="1" customWidth="1"/>
    <col min="3843" max="3845" width="13.25" style="63" customWidth="1"/>
    <col min="3846" max="3846" width="7.75" style="63" customWidth="1"/>
    <col min="3847" max="4096" width="9.125" style="63"/>
    <col min="4097" max="4097" width="7.75" style="63" customWidth="1"/>
    <col min="4098" max="4098" width="56.875" style="63" bestFit="1" customWidth="1"/>
    <col min="4099" max="4101" width="13.25" style="63" customWidth="1"/>
    <col min="4102" max="4102" width="7.75" style="63" customWidth="1"/>
    <col min="4103" max="4352" width="9.125" style="63"/>
    <col min="4353" max="4353" width="7.75" style="63" customWidth="1"/>
    <col min="4354" max="4354" width="56.875" style="63" bestFit="1" customWidth="1"/>
    <col min="4355" max="4357" width="13.25" style="63" customWidth="1"/>
    <col min="4358" max="4358" width="7.75" style="63" customWidth="1"/>
    <col min="4359" max="4608" width="9.125" style="63"/>
    <col min="4609" max="4609" width="7.75" style="63" customWidth="1"/>
    <col min="4610" max="4610" width="56.875" style="63" bestFit="1" customWidth="1"/>
    <col min="4611" max="4613" width="13.25" style="63" customWidth="1"/>
    <col min="4614" max="4614" width="7.75" style="63" customWidth="1"/>
    <col min="4615" max="4864" width="9.125" style="63"/>
    <col min="4865" max="4865" width="7.75" style="63" customWidth="1"/>
    <col min="4866" max="4866" width="56.875" style="63" bestFit="1" customWidth="1"/>
    <col min="4867" max="4869" width="13.25" style="63" customWidth="1"/>
    <col min="4870" max="4870" width="7.75" style="63" customWidth="1"/>
    <col min="4871" max="5120" width="9.125" style="63"/>
    <col min="5121" max="5121" width="7.75" style="63" customWidth="1"/>
    <col min="5122" max="5122" width="56.875" style="63" bestFit="1" customWidth="1"/>
    <col min="5123" max="5125" width="13.25" style="63" customWidth="1"/>
    <col min="5126" max="5126" width="7.75" style="63" customWidth="1"/>
    <col min="5127" max="5376" width="9.125" style="63"/>
    <col min="5377" max="5377" width="7.75" style="63" customWidth="1"/>
    <col min="5378" max="5378" width="56.875" style="63" bestFit="1" customWidth="1"/>
    <col min="5379" max="5381" width="13.25" style="63" customWidth="1"/>
    <col min="5382" max="5382" width="7.75" style="63" customWidth="1"/>
    <col min="5383" max="5632" width="9.125" style="63"/>
    <col min="5633" max="5633" width="7.75" style="63" customWidth="1"/>
    <col min="5634" max="5634" width="56.875" style="63" bestFit="1" customWidth="1"/>
    <col min="5635" max="5637" width="13.25" style="63" customWidth="1"/>
    <col min="5638" max="5638" width="7.75" style="63" customWidth="1"/>
    <col min="5639" max="5888" width="9.125" style="63"/>
    <col min="5889" max="5889" width="7.75" style="63" customWidth="1"/>
    <col min="5890" max="5890" width="56.875" style="63" bestFit="1" customWidth="1"/>
    <col min="5891" max="5893" width="13.25" style="63" customWidth="1"/>
    <col min="5894" max="5894" width="7.75" style="63" customWidth="1"/>
    <col min="5895" max="6144" width="9.125" style="63"/>
    <col min="6145" max="6145" width="7.75" style="63" customWidth="1"/>
    <col min="6146" max="6146" width="56.875" style="63" bestFit="1" customWidth="1"/>
    <col min="6147" max="6149" width="13.25" style="63" customWidth="1"/>
    <col min="6150" max="6150" width="7.75" style="63" customWidth="1"/>
    <col min="6151" max="6400" width="9.125" style="63"/>
    <col min="6401" max="6401" width="7.75" style="63" customWidth="1"/>
    <col min="6402" max="6402" width="56.875" style="63" bestFit="1" customWidth="1"/>
    <col min="6403" max="6405" width="13.25" style="63" customWidth="1"/>
    <col min="6406" max="6406" width="7.75" style="63" customWidth="1"/>
    <col min="6407" max="6656" width="9.125" style="63"/>
    <col min="6657" max="6657" width="7.75" style="63" customWidth="1"/>
    <col min="6658" max="6658" width="56.875" style="63" bestFit="1" customWidth="1"/>
    <col min="6659" max="6661" width="13.25" style="63" customWidth="1"/>
    <col min="6662" max="6662" width="7.75" style="63" customWidth="1"/>
    <col min="6663" max="6912" width="9.125" style="63"/>
    <col min="6913" max="6913" width="7.75" style="63" customWidth="1"/>
    <col min="6914" max="6914" width="56.875" style="63" bestFit="1" customWidth="1"/>
    <col min="6915" max="6917" width="13.25" style="63" customWidth="1"/>
    <col min="6918" max="6918" width="7.75" style="63" customWidth="1"/>
    <col min="6919" max="7168" width="9.125" style="63"/>
    <col min="7169" max="7169" width="7.75" style="63" customWidth="1"/>
    <col min="7170" max="7170" width="56.875" style="63" bestFit="1" customWidth="1"/>
    <col min="7171" max="7173" width="13.25" style="63" customWidth="1"/>
    <col min="7174" max="7174" width="7.75" style="63" customWidth="1"/>
    <col min="7175" max="7424" width="9.125" style="63"/>
    <col min="7425" max="7425" width="7.75" style="63" customWidth="1"/>
    <col min="7426" max="7426" width="56.875" style="63" bestFit="1" customWidth="1"/>
    <col min="7427" max="7429" width="13.25" style="63" customWidth="1"/>
    <col min="7430" max="7430" width="7.75" style="63" customWidth="1"/>
    <col min="7431" max="7680" width="9.125" style="63"/>
    <col min="7681" max="7681" width="7.75" style="63" customWidth="1"/>
    <col min="7682" max="7682" width="56.875" style="63" bestFit="1" customWidth="1"/>
    <col min="7683" max="7685" width="13.25" style="63" customWidth="1"/>
    <col min="7686" max="7686" width="7.75" style="63" customWidth="1"/>
    <col min="7687" max="7936" width="9.125" style="63"/>
    <col min="7937" max="7937" width="7.75" style="63" customWidth="1"/>
    <col min="7938" max="7938" width="56.875" style="63" bestFit="1" customWidth="1"/>
    <col min="7939" max="7941" width="13.25" style="63" customWidth="1"/>
    <col min="7942" max="7942" width="7.75" style="63" customWidth="1"/>
    <col min="7943" max="8192" width="9.125" style="63"/>
    <col min="8193" max="8193" width="7.75" style="63" customWidth="1"/>
    <col min="8194" max="8194" width="56.875" style="63" bestFit="1" customWidth="1"/>
    <col min="8195" max="8197" width="13.25" style="63" customWidth="1"/>
    <col min="8198" max="8198" width="7.75" style="63" customWidth="1"/>
    <col min="8199" max="8448" width="9.125" style="63"/>
    <col min="8449" max="8449" width="7.75" style="63" customWidth="1"/>
    <col min="8450" max="8450" width="56.875" style="63" bestFit="1" customWidth="1"/>
    <col min="8451" max="8453" width="13.25" style="63" customWidth="1"/>
    <col min="8454" max="8454" width="7.75" style="63" customWidth="1"/>
    <col min="8455" max="8704" width="9.125" style="63"/>
    <col min="8705" max="8705" width="7.75" style="63" customWidth="1"/>
    <col min="8706" max="8706" width="56.875" style="63" bestFit="1" customWidth="1"/>
    <col min="8707" max="8709" width="13.25" style="63" customWidth="1"/>
    <col min="8710" max="8710" width="7.75" style="63" customWidth="1"/>
    <col min="8711" max="8960" width="9.125" style="63"/>
    <col min="8961" max="8961" width="7.75" style="63" customWidth="1"/>
    <col min="8962" max="8962" width="56.875" style="63" bestFit="1" customWidth="1"/>
    <col min="8963" max="8965" width="13.25" style="63" customWidth="1"/>
    <col min="8966" max="8966" width="7.75" style="63" customWidth="1"/>
    <col min="8967" max="9216" width="9.125" style="63"/>
    <col min="9217" max="9217" width="7.75" style="63" customWidth="1"/>
    <col min="9218" max="9218" width="56.875" style="63" bestFit="1" customWidth="1"/>
    <col min="9219" max="9221" width="13.25" style="63" customWidth="1"/>
    <col min="9222" max="9222" width="7.75" style="63" customWidth="1"/>
    <col min="9223" max="9472" width="9.125" style="63"/>
    <col min="9473" max="9473" width="7.75" style="63" customWidth="1"/>
    <col min="9474" max="9474" width="56.875" style="63" bestFit="1" customWidth="1"/>
    <col min="9475" max="9477" width="13.25" style="63" customWidth="1"/>
    <col min="9478" max="9478" width="7.75" style="63" customWidth="1"/>
    <col min="9479" max="9728" width="9.125" style="63"/>
    <col min="9729" max="9729" width="7.75" style="63" customWidth="1"/>
    <col min="9730" max="9730" width="56.875" style="63" bestFit="1" customWidth="1"/>
    <col min="9731" max="9733" width="13.25" style="63" customWidth="1"/>
    <col min="9734" max="9734" width="7.75" style="63" customWidth="1"/>
    <col min="9735" max="9984" width="9.125" style="63"/>
    <col min="9985" max="9985" width="7.75" style="63" customWidth="1"/>
    <col min="9986" max="9986" width="56.875" style="63" bestFit="1" customWidth="1"/>
    <col min="9987" max="9989" width="13.25" style="63" customWidth="1"/>
    <col min="9990" max="9990" width="7.75" style="63" customWidth="1"/>
    <col min="9991" max="10240" width="9.125" style="63"/>
    <col min="10241" max="10241" width="7.75" style="63" customWidth="1"/>
    <col min="10242" max="10242" width="56.875" style="63" bestFit="1" customWidth="1"/>
    <col min="10243" max="10245" width="13.25" style="63" customWidth="1"/>
    <col min="10246" max="10246" width="7.75" style="63" customWidth="1"/>
    <col min="10247" max="10496" width="9.125" style="63"/>
    <col min="10497" max="10497" width="7.75" style="63" customWidth="1"/>
    <col min="10498" max="10498" width="56.875" style="63" bestFit="1" customWidth="1"/>
    <col min="10499" max="10501" width="13.25" style="63" customWidth="1"/>
    <col min="10502" max="10502" width="7.75" style="63" customWidth="1"/>
    <col min="10503" max="10752" width="9.125" style="63"/>
    <col min="10753" max="10753" width="7.75" style="63" customWidth="1"/>
    <col min="10754" max="10754" width="56.875" style="63" bestFit="1" customWidth="1"/>
    <col min="10755" max="10757" width="13.25" style="63" customWidth="1"/>
    <col min="10758" max="10758" width="7.75" style="63" customWidth="1"/>
    <col min="10759" max="11008" width="9.125" style="63"/>
    <col min="11009" max="11009" width="7.75" style="63" customWidth="1"/>
    <col min="11010" max="11010" width="56.875" style="63" bestFit="1" customWidth="1"/>
    <col min="11011" max="11013" width="13.25" style="63" customWidth="1"/>
    <col min="11014" max="11014" width="7.75" style="63" customWidth="1"/>
    <col min="11015" max="11264" width="9.125" style="63"/>
    <col min="11265" max="11265" width="7.75" style="63" customWidth="1"/>
    <col min="11266" max="11266" width="56.875" style="63" bestFit="1" customWidth="1"/>
    <col min="11267" max="11269" width="13.25" style="63" customWidth="1"/>
    <col min="11270" max="11270" width="7.75" style="63" customWidth="1"/>
    <col min="11271" max="11520" width="9.125" style="63"/>
    <col min="11521" max="11521" width="7.75" style="63" customWidth="1"/>
    <col min="11522" max="11522" width="56.875" style="63" bestFit="1" customWidth="1"/>
    <col min="11523" max="11525" width="13.25" style="63" customWidth="1"/>
    <col min="11526" max="11526" width="7.75" style="63" customWidth="1"/>
    <col min="11527" max="11776" width="9.125" style="63"/>
    <col min="11777" max="11777" width="7.75" style="63" customWidth="1"/>
    <col min="11778" max="11778" width="56.875" style="63" bestFit="1" customWidth="1"/>
    <col min="11779" max="11781" width="13.25" style="63" customWidth="1"/>
    <col min="11782" max="11782" width="7.75" style="63" customWidth="1"/>
    <col min="11783" max="12032" width="9.125" style="63"/>
    <col min="12033" max="12033" width="7.75" style="63" customWidth="1"/>
    <col min="12034" max="12034" width="56.875" style="63" bestFit="1" customWidth="1"/>
    <col min="12035" max="12037" width="13.25" style="63" customWidth="1"/>
    <col min="12038" max="12038" width="7.75" style="63" customWidth="1"/>
    <col min="12039" max="12288" width="9.125" style="63"/>
    <col min="12289" max="12289" width="7.75" style="63" customWidth="1"/>
    <col min="12290" max="12290" width="56.875" style="63" bestFit="1" customWidth="1"/>
    <col min="12291" max="12293" width="13.25" style="63" customWidth="1"/>
    <col min="12294" max="12294" width="7.75" style="63" customWidth="1"/>
    <col min="12295" max="12544" width="9.125" style="63"/>
    <col min="12545" max="12545" width="7.75" style="63" customWidth="1"/>
    <col min="12546" max="12546" width="56.875" style="63" bestFit="1" customWidth="1"/>
    <col min="12547" max="12549" width="13.25" style="63" customWidth="1"/>
    <col min="12550" max="12550" width="7.75" style="63" customWidth="1"/>
    <col min="12551" max="12800" width="9.125" style="63"/>
    <col min="12801" max="12801" width="7.75" style="63" customWidth="1"/>
    <col min="12802" max="12802" width="56.875" style="63" bestFit="1" customWidth="1"/>
    <col min="12803" max="12805" width="13.25" style="63" customWidth="1"/>
    <col min="12806" max="12806" width="7.75" style="63" customWidth="1"/>
    <col min="12807" max="13056" width="9.125" style="63"/>
    <col min="13057" max="13057" width="7.75" style="63" customWidth="1"/>
    <col min="13058" max="13058" width="56.875" style="63" bestFit="1" customWidth="1"/>
    <col min="13059" max="13061" width="13.25" style="63" customWidth="1"/>
    <col min="13062" max="13062" width="7.75" style="63" customWidth="1"/>
    <col min="13063" max="13312" width="9.125" style="63"/>
    <col min="13313" max="13313" width="7.75" style="63" customWidth="1"/>
    <col min="13314" max="13314" width="56.875" style="63" bestFit="1" customWidth="1"/>
    <col min="13315" max="13317" width="13.25" style="63" customWidth="1"/>
    <col min="13318" max="13318" width="7.75" style="63" customWidth="1"/>
    <col min="13319" max="13568" width="9.125" style="63"/>
    <col min="13569" max="13569" width="7.75" style="63" customWidth="1"/>
    <col min="13570" max="13570" width="56.875" style="63" bestFit="1" customWidth="1"/>
    <col min="13571" max="13573" width="13.25" style="63" customWidth="1"/>
    <col min="13574" max="13574" width="7.75" style="63" customWidth="1"/>
    <col min="13575" max="13824" width="9.125" style="63"/>
    <col min="13825" max="13825" width="7.75" style="63" customWidth="1"/>
    <col min="13826" max="13826" width="56.875" style="63" bestFit="1" customWidth="1"/>
    <col min="13827" max="13829" width="13.25" style="63" customWidth="1"/>
    <col min="13830" max="13830" width="7.75" style="63" customWidth="1"/>
    <col min="13831" max="14080" width="9.125" style="63"/>
    <col min="14081" max="14081" width="7.75" style="63" customWidth="1"/>
    <col min="14082" max="14082" width="56.875" style="63" bestFit="1" customWidth="1"/>
    <col min="14083" max="14085" width="13.25" style="63" customWidth="1"/>
    <col min="14086" max="14086" width="7.75" style="63" customWidth="1"/>
    <col min="14087" max="14336" width="9.125" style="63"/>
    <col min="14337" max="14337" width="7.75" style="63" customWidth="1"/>
    <col min="14338" max="14338" width="56.875" style="63" bestFit="1" customWidth="1"/>
    <col min="14339" max="14341" width="13.25" style="63" customWidth="1"/>
    <col min="14342" max="14342" width="7.75" style="63" customWidth="1"/>
    <col min="14343" max="14592" width="9.125" style="63"/>
    <col min="14593" max="14593" width="7.75" style="63" customWidth="1"/>
    <col min="14594" max="14594" width="56.875" style="63" bestFit="1" customWidth="1"/>
    <col min="14595" max="14597" width="13.25" style="63" customWidth="1"/>
    <col min="14598" max="14598" width="7.75" style="63" customWidth="1"/>
    <col min="14599" max="14848" width="9.125" style="63"/>
    <col min="14849" max="14849" width="7.75" style="63" customWidth="1"/>
    <col min="14850" max="14850" width="56.875" style="63" bestFit="1" customWidth="1"/>
    <col min="14851" max="14853" width="13.25" style="63" customWidth="1"/>
    <col min="14854" max="14854" width="7.75" style="63" customWidth="1"/>
    <col min="14855" max="15104" width="9.125" style="63"/>
    <col min="15105" max="15105" width="7.75" style="63" customWidth="1"/>
    <col min="15106" max="15106" width="56.875" style="63" bestFit="1" customWidth="1"/>
    <col min="15107" max="15109" width="13.25" style="63" customWidth="1"/>
    <col min="15110" max="15110" width="7.75" style="63" customWidth="1"/>
    <col min="15111" max="15360" width="9.125" style="63"/>
    <col min="15361" max="15361" width="7.75" style="63" customWidth="1"/>
    <col min="15362" max="15362" width="56.875" style="63" bestFit="1" customWidth="1"/>
    <col min="15363" max="15365" width="13.25" style="63" customWidth="1"/>
    <col min="15366" max="15366" width="7.75" style="63" customWidth="1"/>
    <col min="15367" max="15616" width="9.125" style="63"/>
    <col min="15617" max="15617" width="7.75" style="63" customWidth="1"/>
    <col min="15618" max="15618" width="56.875" style="63" bestFit="1" customWidth="1"/>
    <col min="15619" max="15621" width="13.25" style="63" customWidth="1"/>
    <col min="15622" max="15622" width="7.75" style="63" customWidth="1"/>
    <col min="15623" max="15872" width="9.125" style="63"/>
    <col min="15873" max="15873" width="7.75" style="63" customWidth="1"/>
    <col min="15874" max="15874" width="56.875" style="63" bestFit="1" customWidth="1"/>
    <col min="15875" max="15877" width="13.25" style="63" customWidth="1"/>
    <col min="15878" max="15878" width="7.75" style="63" customWidth="1"/>
    <col min="15879" max="16128" width="9.125" style="63"/>
    <col min="16129" max="16129" width="7.75" style="63" customWidth="1"/>
    <col min="16130" max="16130" width="56.875" style="63" bestFit="1" customWidth="1"/>
    <col min="16131" max="16133" width="13.25" style="63" customWidth="1"/>
    <col min="16134" max="16134" width="7.75" style="63" customWidth="1"/>
    <col min="16135" max="16384" width="9.125" style="63"/>
  </cols>
  <sheetData>
    <row r="1" spans="1:15" ht="15.95" customHeight="1" x14ac:dyDescent="0.25">
      <c r="A1" s="579" t="s">
        <v>4</v>
      </c>
      <c r="B1" s="579"/>
      <c r="C1" s="579"/>
      <c r="D1" s="579"/>
      <c r="E1" s="579"/>
    </row>
    <row r="2" spans="1:15" ht="15.95" customHeight="1" thickBot="1" x14ac:dyDescent="0.3">
      <c r="A2" s="578"/>
      <c r="B2" s="578"/>
      <c r="D2" s="277"/>
      <c r="E2" s="64" t="s">
        <v>858</v>
      </c>
    </row>
    <row r="3" spans="1:15" ht="38.1" customHeight="1" thickBot="1" x14ac:dyDescent="0.3">
      <c r="A3" s="65" t="s">
        <v>6</v>
      </c>
      <c r="B3" s="66" t="s">
        <v>7</v>
      </c>
      <c r="C3" s="66" t="s">
        <v>1004</v>
      </c>
      <c r="D3" s="66" t="s">
        <v>1077</v>
      </c>
      <c r="E3" s="66" t="s">
        <v>1112</v>
      </c>
    </row>
    <row r="4" spans="1:15" s="71" customFormat="1" ht="12" customHeight="1" thickBot="1" x14ac:dyDescent="0.25">
      <c r="A4" s="52">
        <v>1</v>
      </c>
      <c r="B4" s="98">
        <v>2</v>
      </c>
      <c r="C4" s="98">
        <v>3</v>
      </c>
      <c r="D4" s="98">
        <v>4</v>
      </c>
      <c r="E4" s="181">
        <v>5</v>
      </c>
      <c r="G4" s="429"/>
    </row>
    <row r="5" spans="1:15" s="74" customFormat="1" ht="12" customHeight="1" thickBot="1" x14ac:dyDescent="0.25">
      <c r="A5" s="72" t="s">
        <v>9</v>
      </c>
      <c r="B5" s="73" t="s">
        <v>170</v>
      </c>
      <c r="C5" s="197">
        <v>59000000</v>
      </c>
      <c r="D5" s="197">
        <v>59000000</v>
      </c>
      <c r="E5" s="198">
        <v>59000000</v>
      </c>
      <c r="G5" s="429">
        <f>'1.1.sz.mell.'!D5</f>
        <v>59741550</v>
      </c>
      <c r="I5" s="419">
        <f>G5*1.001</f>
        <v>59801291.549999997</v>
      </c>
      <c r="J5" s="419">
        <f>I5*1.001</f>
        <v>59861092.841549993</v>
      </c>
      <c r="K5" s="419">
        <f>J5*1.001</f>
        <v>59920953.934391536</v>
      </c>
      <c r="M5" s="420">
        <f>ROUND(I5,-2)</f>
        <v>59801300</v>
      </c>
      <c r="N5" s="420">
        <f t="shared" ref="N5:O5" si="0">ROUND(J5,-2)</f>
        <v>59861100</v>
      </c>
      <c r="O5" s="420">
        <f t="shared" si="0"/>
        <v>59921000</v>
      </c>
    </row>
    <row r="6" spans="1:15" s="74" customFormat="1" ht="12" customHeight="1" thickBot="1" x14ac:dyDescent="0.25">
      <c r="A6" s="72" t="s">
        <v>22</v>
      </c>
      <c r="B6" s="83" t="s">
        <v>172</v>
      </c>
      <c r="C6" s="197">
        <v>50000000</v>
      </c>
      <c r="D6" s="197">
        <v>50000000</v>
      </c>
      <c r="E6" s="198">
        <v>50000000</v>
      </c>
      <c r="G6" s="430">
        <f>'1.1.sz.mell.'!D12</f>
        <v>52366564</v>
      </c>
      <c r="I6" s="419">
        <f t="shared" ref="I6:I14" si="1">G6*1.001</f>
        <v>52418930.563999996</v>
      </c>
      <c r="J6" s="419">
        <f t="shared" ref="J6:K6" si="2">I6*1.001</f>
        <v>52471349.494563989</v>
      </c>
      <c r="K6" s="419">
        <f t="shared" si="2"/>
        <v>52523820.844058551</v>
      </c>
      <c r="M6" s="420">
        <f t="shared" ref="M6:M14" si="3">ROUND(I6,-2)</f>
        <v>52418900</v>
      </c>
      <c r="N6" s="420">
        <f t="shared" ref="N6:N14" si="4">ROUND(J6,-2)</f>
        <v>52471300</v>
      </c>
      <c r="O6" s="420">
        <f t="shared" ref="O6:O14" si="5">ROUND(K6,-2)</f>
        <v>52523800</v>
      </c>
    </row>
    <row r="7" spans="1:15" s="74" customFormat="1" ht="12" customHeight="1" thickBot="1" x14ac:dyDescent="0.25">
      <c r="A7" s="72" t="s">
        <v>34</v>
      </c>
      <c r="B7" s="73" t="s">
        <v>219</v>
      </c>
      <c r="C7" s="197">
        <v>39000000</v>
      </c>
      <c r="D7" s="197">
        <v>39000000</v>
      </c>
      <c r="E7" s="198">
        <v>39000000</v>
      </c>
      <c r="G7" s="419">
        <f>'1.1.sz.mell.'!D19</f>
        <v>39075000</v>
      </c>
      <c r="I7" s="419">
        <f t="shared" si="1"/>
        <v>39114074.999999993</v>
      </c>
      <c r="J7" s="419">
        <f t="shared" ref="J7:K7" si="6">I7*1.001</f>
        <v>39153189.074999988</v>
      </c>
      <c r="K7" s="419">
        <f t="shared" si="6"/>
        <v>39192342.264074981</v>
      </c>
      <c r="M7" s="420">
        <f t="shared" si="3"/>
        <v>39114100</v>
      </c>
      <c r="N7" s="420">
        <f t="shared" si="4"/>
        <v>39153200</v>
      </c>
      <c r="O7" s="420">
        <f t="shared" si="5"/>
        <v>39192300</v>
      </c>
    </row>
    <row r="8" spans="1:15" s="74" customFormat="1" ht="12" customHeight="1" thickBot="1" x14ac:dyDescent="0.25">
      <c r="A8" s="72" t="s">
        <v>46</v>
      </c>
      <c r="B8" s="73" t="s">
        <v>174</v>
      </c>
      <c r="C8" s="197">
        <v>6500000</v>
      </c>
      <c r="D8" s="197">
        <v>6500000</v>
      </c>
      <c r="E8" s="198">
        <v>6500000</v>
      </c>
      <c r="G8" s="419">
        <f>'1.1.sz.mell.'!D26</f>
        <v>6500000</v>
      </c>
      <c r="I8" s="419">
        <f t="shared" si="1"/>
        <v>6506499.9999999991</v>
      </c>
      <c r="J8" s="419">
        <f t="shared" ref="J8:K8" si="7">I8*1.001</f>
        <v>6513006.4999999981</v>
      </c>
      <c r="K8" s="419">
        <f t="shared" si="7"/>
        <v>6519519.5064999973</v>
      </c>
      <c r="M8" s="420">
        <f t="shared" si="3"/>
        <v>6506500</v>
      </c>
      <c r="N8" s="420">
        <f t="shared" si="4"/>
        <v>6513000</v>
      </c>
      <c r="O8" s="420">
        <f t="shared" si="5"/>
        <v>6519500</v>
      </c>
    </row>
    <row r="9" spans="1:15" s="74" customFormat="1" ht="12" customHeight="1" thickBot="1" x14ac:dyDescent="0.25">
      <c r="A9" s="72" t="s">
        <v>48</v>
      </c>
      <c r="B9" s="73" t="s">
        <v>258</v>
      </c>
      <c r="C9" s="197">
        <v>4000000</v>
      </c>
      <c r="D9" s="197">
        <v>4000000</v>
      </c>
      <c r="E9" s="198">
        <v>4000000</v>
      </c>
      <c r="G9" s="419">
        <f>'1.1.sz.mell.'!D34</f>
        <v>13794763</v>
      </c>
      <c r="I9" s="419">
        <f t="shared" si="1"/>
        <v>13808557.762999998</v>
      </c>
      <c r="J9" s="419">
        <f t="shared" ref="J9:K9" si="8">I9*1.001</f>
        <v>13822366.320762997</v>
      </c>
      <c r="K9" s="419">
        <f t="shared" si="8"/>
        <v>13836188.687083758</v>
      </c>
      <c r="M9" s="420">
        <f t="shared" si="3"/>
        <v>13808600</v>
      </c>
      <c r="N9" s="420">
        <f t="shared" si="4"/>
        <v>13822400</v>
      </c>
      <c r="O9" s="420">
        <f t="shared" si="5"/>
        <v>13836200</v>
      </c>
    </row>
    <row r="10" spans="1:15" s="74" customFormat="1" ht="12" customHeight="1" thickBot="1" x14ac:dyDescent="0.25">
      <c r="A10" s="72" t="s">
        <v>70</v>
      </c>
      <c r="B10" s="73" t="s">
        <v>222</v>
      </c>
      <c r="C10" s="197"/>
      <c r="D10" s="197">
        <v>0</v>
      </c>
      <c r="E10" s="198"/>
      <c r="G10" s="419">
        <f>'1.1.sz.mell.'!D46</f>
        <v>0</v>
      </c>
      <c r="I10" s="419">
        <f t="shared" si="1"/>
        <v>0</v>
      </c>
      <c r="J10" s="419">
        <f t="shared" ref="J10:K10" si="9">I10*1.001</f>
        <v>0</v>
      </c>
      <c r="K10" s="419">
        <f t="shared" si="9"/>
        <v>0</v>
      </c>
      <c r="M10" s="420">
        <f t="shared" si="3"/>
        <v>0</v>
      </c>
      <c r="N10" s="420">
        <f t="shared" si="4"/>
        <v>0</v>
      </c>
      <c r="O10" s="420">
        <f t="shared" si="5"/>
        <v>0</v>
      </c>
    </row>
    <row r="11" spans="1:15" s="74" customFormat="1" ht="12" customHeight="1" thickBot="1" x14ac:dyDescent="0.25">
      <c r="A11" s="72" t="s">
        <v>82</v>
      </c>
      <c r="B11" s="73" t="s">
        <v>502</v>
      </c>
      <c r="C11" s="197"/>
      <c r="D11" s="197"/>
      <c r="E11" s="198"/>
      <c r="G11" s="419">
        <f>'1.1.sz.mell.'!D52</f>
        <v>0</v>
      </c>
      <c r="I11" s="419">
        <f t="shared" si="1"/>
        <v>0</v>
      </c>
      <c r="J11" s="419">
        <f t="shared" ref="J11:K11" si="10">I11*1.001</f>
        <v>0</v>
      </c>
      <c r="K11" s="419">
        <f t="shared" si="10"/>
        <v>0</v>
      </c>
      <c r="M11" s="420">
        <f t="shared" si="3"/>
        <v>0</v>
      </c>
      <c r="N11" s="420">
        <f t="shared" si="4"/>
        <v>0</v>
      </c>
      <c r="O11" s="420">
        <f t="shared" si="5"/>
        <v>0</v>
      </c>
    </row>
    <row r="12" spans="1:15" s="74" customFormat="1" ht="12" customHeight="1" thickBot="1" x14ac:dyDescent="0.25">
      <c r="A12" s="72" t="s">
        <v>88</v>
      </c>
      <c r="B12" s="83" t="s">
        <v>503</v>
      </c>
      <c r="C12" s="197"/>
      <c r="D12" s="197"/>
      <c r="E12" s="198"/>
      <c r="G12" s="419">
        <f>'1.1.sz.mell.'!D59</f>
        <v>0</v>
      </c>
      <c r="I12" s="419">
        <f t="shared" si="1"/>
        <v>0</v>
      </c>
      <c r="J12" s="419">
        <f t="shared" ref="J12:K12" si="11">I12*1.001</f>
        <v>0</v>
      </c>
      <c r="K12" s="419">
        <f t="shared" si="11"/>
        <v>0</v>
      </c>
      <c r="M12" s="420">
        <f t="shared" si="3"/>
        <v>0</v>
      </c>
      <c r="N12" s="420">
        <f t="shared" si="4"/>
        <v>0</v>
      </c>
      <c r="O12" s="420">
        <f t="shared" si="5"/>
        <v>0</v>
      </c>
    </row>
    <row r="13" spans="1:15" s="74" customFormat="1" ht="12" customHeight="1" thickBot="1" x14ac:dyDescent="0.25">
      <c r="A13" s="72" t="s">
        <v>90</v>
      </c>
      <c r="B13" s="73" t="s">
        <v>91</v>
      </c>
      <c r="C13" s="395">
        <v>158500000</v>
      </c>
      <c r="D13" s="188">
        <v>158500000</v>
      </c>
      <c r="E13" s="60">
        <v>158500000</v>
      </c>
      <c r="G13" s="419"/>
      <c r="I13" s="419">
        <f t="shared" si="1"/>
        <v>0</v>
      </c>
      <c r="J13" s="419">
        <f t="shared" ref="J13:K13" si="12">I13*1.001</f>
        <v>0</v>
      </c>
      <c r="K13" s="419">
        <f t="shared" si="12"/>
        <v>0</v>
      </c>
      <c r="M13" s="420">
        <f t="shared" si="3"/>
        <v>0</v>
      </c>
      <c r="N13" s="420">
        <f t="shared" si="4"/>
        <v>0</v>
      </c>
      <c r="O13" s="420">
        <f t="shared" si="5"/>
        <v>0</v>
      </c>
    </row>
    <row r="14" spans="1:15" s="74" customFormat="1" ht="12" customHeight="1" thickBot="1" x14ac:dyDescent="0.25">
      <c r="A14" s="72" t="s">
        <v>159</v>
      </c>
      <c r="B14" s="73" t="s">
        <v>504</v>
      </c>
      <c r="C14" s="395">
        <f>C29-C13</f>
        <v>0</v>
      </c>
      <c r="D14" s="395">
        <f>D29-D13</f>
        <v>0</v>
      </c>
      <c r="E14" s="395">
        <f t="shared" ref="E14" si="13">E29-E13</f>
        <v>0</v>
      </c>
      <c r="G14" s="419">
        <f>'1.1.sz.mell.'!D91</f>
        <v>24453689</v>
      </c>
      <c r="I14" s="419">
        <f t="shared" si="1"/>
        <v>24478142.688999996</v>
      </c>
      <c r="J14" s="419">
        <f t="shared" ref="J14:K14" si="14">I14*1.001</f>
        <v>24502620.831688993</v>
      </c>
      <c r="K14" s="419">
        <f t="shared" si="14"/>
        <v>24527123.45252068</v>
      </c>
      <c r="M14" s="420">
        <f t="shared" si="3"/>
        <v>24478100</v>
      </c>
      <c r="N14" s="420">
        <f t="shared" si="4"/>
        <v>24502600</v>
      </c>
      <c r="O14" s="420">
        <f t="shared" si="5"/>
        <v>24527100</v>
      </c>
    </row>
    <row r="15" spans="1:15" s="74" customFormat="1" ht="12" customHeight="1" thickBot="1" x14ac:dyDescent="0.25">
      <c r="A15" s="72" t="s">
        <v>178</v>
      </c>
      <c r="B15" s="73" t="s">
        <v>505</v>
      </c>
      <c r="C15" s="188">
        <f>+C13+C14</f>
        <v>158500000</v>
      </c>
      <c r="D15" s="188">
        <f>+D13+D14</f>
        <v>158500000</v>
      </c>
      <c r="E15" s="189">
        <f>+E13+E14</f>
        <v>158500000</v>
      </c>
      <c r="G15" s="419">
        <f>SUM(G5:G14)</f>
        <v>195931566</v>
      </c>
      <c r="I15" s="419">
        <f t="shared" ref="I15:I30" si="15">G15*1.001</f>
        <v>196127497.56599998</v>
      </c>
      <c r="J15" s="419">
        <f t="shared" ref="J15:K15" si="16">I15*1.001</f>
        <v>196323625.06356597</v>
      </c>
      <c r="K15" s="419">
        <f t="shared" si="16"/>
        <v>196519948.68862951</v>
      </c>
      <c r="M15" s="420">
        <f t="shared" ref="M15:M30" si="17">ROUND(I15,-2)</f>
        <v>196127500</v>
      </c>
      <c r="N15" s="420">
        <f t="shared" ref="N15:N30" si="18">ROUND(J15,-2)</f>
        <v>196323600</v>
      </c>
      <c r="O15" s="420">
        <f t="shared" ref="O15:O30" si="19">ROUND(K15,-2)</f>
        <v>196519900</v>
      </c>
    </row>
    <row r="16" spans="1:15" s="74" customFormat="1" ht="12" customHeight="1" x14ac:dyDescent="0.2">
      <c r="A16" s="202"/>
      <c r="B16" s="203"/>
      <c r="C16" s="397"/>
      <c r="D16" s="398"/>
      <c r="E16" s="399"/>
      <c r="G16" s="419"/>
      <c r="I16" s="419">
        <f t="shared" si="15"/>
        <v>0</v>
      </c>
      <c r="J16" s="419">
        <f t="shared" ref="J16:K16" si="20">I16*1.001</f>
        <v>0</v>
      </c>
      <c r="K16" s="419">
        <f t="shared" si="20"/>
        <v>0</v>
      </c>
      <c r="M16" s="420">
        <f t="shared" si="17"/>
        <v>0</v>
      </c>
      <c r="N16" s="420">
        <f t="shared" si="18"/>
        <v>0</v>
      </c>
      <c r="O16" s="420">
        <f t="shared" si="19"/>
        <v>0</v>
      </c>
    </row>
    <row r="17" spans="1:15" s="74" customFormat="1" ht="12" customHeight="1" x14ac:dyDescent="0.2">
      <c r="A17" s="579" t="s">
        <v>130</v>
      </c>
      <c r="B17" s="579"/>
      <c r="C17" s="579"/>
      <c r="D17" s="579"/>
      <c r="E17" s="579"/>
      <c r="G17" s="419"/>
      <c r="I17" s="419">
        <f t="shared" si="15"/>
        <v>0</v>
      </c>
      <c r="J17" s="419">
        <f t="shared" ref="J17:K17" si="21">I17*1.001</f>
        <v>0</v>
      </c>
      <c r="K17" s="419">
        <f t="shared" si="21"/>
        <v>0</v>
      </c>
      <c r="M17" s="420">
        <f t="shared" si="17"/>
        <v>0</v>
      </c>
      <c r="N17" s="420">
        <f t="shared" si="18"/>
        <v>0</v>
      </c>
      <c r="O17" s="420">
        <f t="shared" si="19"/>
        <v>0</v>
      </c>
    </row>
    <row r="18" spans="1:15" s="74" customFormat="1" ht="12" customHeight="1" thickBot="1" x14ac:dyDescent="0.25">
      <c r="A18" s="580"/>
      <c r="B18" s="580"/>
      <c r="C18" s="119"/>
      <c r="D18" s="277"/>
      <c r="E18" s="64" t="s">
        <v>858</v>
      </c>
      <c r="G18" s="419"/>
      <c r="I18" s="419">
        <f t="shared" si="15"/>
        <v>0</v>
      </c>
      <c r="J18" s="419">
        <f t="shared" ref="J18:K18" si="22">I18*1.001</f>
        <v>0</v>
      </c>
      <c r="K18" s="419">
        <f t="shared" si="22"/>
        <v>0</v>
      </c>
      <c r="M18" s="420">
        <f t="shared" si="17"/>
        <v>0</v>
      </c>
      <c r="N18" s="420">
        <f t="shared" si="18"/>
        <v>0</v>
      </c>
      <c r="O18" s="420">
        <f t="shared" si="19"/>
        <v>0</v>
      </c>
    </row>
    <row r="19" spans="1:15" s="74" customFormat="1" ht="24" customHeight="1" thickBot="1" x14ac:dyDescent="0.25">
      <c r="A19" s="65" t="s">
        <v>288</v>
      </c>
      <c r="B19" s="66" t="s">
        <v>132</v>
      </c>
      <c r="C19" s="66" t="str">
        <f>C3</f>
        <v>2021. évi</v>
      </c>
      <c r="D19" s="66" t="str">
        <f t="shared" ref="D19:E19" si="23">D3</f>
        <v>2022. évi</v>
      </c>
      <c r="E19" s="66" t="str">
        <f t="shared" si="23"/>
        <v>2023. évi</v>
      </c>
      <c r="G19" s="419"/>
      <c r="I19" s="419">
        <f t="shared" si="15"/>
        <v>0</v>
      </c>
      <c r="J19" s="419">
        <f t="shared" ref="J19:K19" si="24">I19*1.001</f>
        <v>0</v>
      </c>
      <c r="K19" s="419">
        <f t="shared" si="24"/>
        <v>0</v>
      </c>
      <c r="M19" s="420">
        <f t="shared" si="17"/>
        <v>0</v>
      </c>
      <c r="N19" s="420">
        <f t="shared" si="18"/>
        <v>0</v>
      </c>
      <c r="O19" s="420">
        <f t="shared" si="19"/>
        <v>0</v>
      </c>
    </row>
    <row r="20" spans="1:15" s="74" customFormat="1" ht="12" customHeight="1" thickBot="1" x14ac:dyDescent="0.25">
      <c r="A20" s="68">
        <v>1</v>
      </c>
      <c r="B20" s="69">
        <v>2</v>
      </c>
      <c r="C20" s="69">
        <v>3</v>
      </c>
      <c r="D20" s="69">
        <v>4</v>
      </c>
      <c r="E20" s="400">
        <v>5</v>
      </c>
      <c r="G20" s="419"/>
      <c r="I20" s="419">
        <f t="shared" si="15"/>
        <v>0</v>
      </c>
      <c r="J20" s="419">
        <f t="shared" ref="J20:K20" si="25">I20*1.001</f>
        <v>0</v>
      </c>
      <c r="K20" s="419">
        <f t="shared" si="25"/>
        <v>0</v>
      </c>
      <c r="M20" s="420">
        <f t="shared" si="17"/>
        <v>0</v>
      </c>
      <c r="N20" s="420">
        <f t="shared" si="18"/>
        <v>0</v>
      </c>
      <c r="O20" s="420">
        <f t="shared" si="19"/>
        <v>0</v>
      </c>
    </row>
    <row r="21" spans="1:15" s="74" customFormat="1" ht="15" customHeight="1" thickBot="1" x14ac:dyDescent="0.25">
      <c r="A21" s="72" t="s">
        <v>9</v>
      </c>
      <c r="B21" s="109" t="s">
        <v>506</v>
      </c>
      <c r="C21" s="197">
        <v>119500000</v>
      </c>
      <c r="D21" s="197">
        <v>119500000</v>
      </c>
      <c r="E21" s="94">
        <v>119500000</v>
      </c>
      <c r="G21" s="419">
        <f>'1.1.sz.mell.'!D98</f>
        <v>133193586</v>
      </c>
      <c r="I21" s="419">
        <f t="shared" si="15"/>
        <v>133326779.58599998</v>
      </c>
      <c r="J21" s="419">
        <f t="shared" ref="J21:K21" si="26">I21*1.001</f>
        <v>133460106.36558597</v>
      </c>
      <c r="K21" s="419">
        <f t="shared" si="26"/>
        <v>133593566.47195154</v>
      </c>
      <c r="M21" s="420">
        <f t="shared" si="17"/>
        <v>133326800</v>
      </c>
      <c r="N21" s="420">
        <f t="shared" si="18"/>
        <v>133460100</v>
      </c>
      <c r="O21" s="420">
        <f t="shared" si="19"/>
        <v>133593600</v>
      </c>
    </row>
    <row r="22" spans="1:15" ht="12" customHeight="1" thickBot="1" x14ac:dyDescent="0.3">
      <c r="A22" s="401" t="s">
        <v>22</v>
      </c>
      <c r="B22" s="402" t="s">
        <v>507</v>
      </c>
      <c r="C22" s="403">
        <f>+C23+C24+C25</f>
        <v>39000000</v>
      </c>
      <c r="D22" s="403">
        <f>+D23+D24+D25</f>
        <v>39000000</v>
      </c>
      <c r="E22" s="404">
        <f>+E23+E24+E25</f>
        <v>39000000</v>
      </c>
      <c r="G22" s="419">
        <f>'1.1.sz.mell.'!D108</f>
        <v>40837000</v>
      </c>
      <c r="I22" s="419">
        <f t="shared" si="15"/>
        <v>40877836.999999993</v>
      </c>
      <c r="J22" s="419">
        <f t="shared" ref="J22:K22" si="27">I22*1.001</f>
        <v>40918714.83699999</v>
      </c>
      <c r="K22" s="419">
        <f t="shared" si="27"/>
        <v>40959633.551836982</v>
      </c>
      <c r="L22" s="74"/>
      <c r="M22" s="420">
        <f t="shared" si="17"/>
        <v>40877800</v>
      </c>
      <c r="N22" s="420">
        <f t="shared" si="18"/>
        <v>40918700</v>
      </c>
      <c r="O22" s="420">
        <f t="shared" si="19"/>
        <v>40959600</v>
      </c>
    </row>
    <row r="23" spans="1:15" ht="12" customHeight="1" x14ac:dyDescent="0.25">
      <c r="A23" s="75" t="s">
        <v>24</v>
      </c>
      <c r="B23" s="16" t="s">
        <v>140</v>
      </c>
      <c r="C23" s="184">
        <v>39000000</v>
      </c>
      <c r="D23" s="184">
        <v>39000000</v>
      </c>
      <c r="E23" s="184">
        <v>39000000</v>
      </c>
      <c r="G23" s="419">
        <f>'1.1.sz.mell.'!D109</f>
        <v>40837000</v>
      </c>
      <c r="I23" s="419">
        <f t="shared" si="15"/>
        <v>40877836.999999993</v>
      </c>
      <c r="J23" s="419">
        <f t="shared" ref="J23:K23" si="28">I23*1.001</f>
        <v>40918714.83699999</v>
      </c>
      <c r="K23" s="419">
        <f t="shared" si="28"/>
        <v>40959633.551836982</v>
      </c>
      <c r="L23" s="74"/>
      <c r="M23" s="420">
        <f t="shared" si="17"/>
        <v>40877800</v>
      </c>
      <c r="N23" s="420">
        <f t="shared" si="18"/>
        <v>40918700</v>
      </c>
      <c r="O23" s="420">
        <f t="shared" si="19"/>
        <v>40959600</v>
      </c>
    </row>
    <row r="24" spans="1:15" ht="12" customHeight="1" x14ac:dyDescent="0.25">
      <c r="A24" s="75" t="s">
        <v>26</v>
      </c>
      <c r="B24" s="110" t="s">
        <v>142</v>
      </c>
      <c r="C24" s="186"/>
      <c r="D24" s="186"/>
      <c r="E24" s="186"/>
      <c r="G24" s="419">
        <f>'1.1.sz.mell.'!D111</f>
        <v>0</v>
      </c>
      <c r="I24" s="419">
        <f t="shared" si="15"/>
        <v>0</v>
      </c>
      <c r="J24" s="419">
        <f t="shared" ref="J24:K24" si="29">I24*1.001</f>
        <v>0</v>
      </c>
      <c r="K24" s="419">
        <f t="shared" si="29"/>
        <v>0</v>
      </c>
      <c r="L24" s="74"/>
      <c r="M24" s="420">
        <f t="shared" si="17"/>
        <v>0</v>
      </c>
      <c r="N24" s="420">
        <f t="shared" si="18"/>
        <v>0</v>
      </c>
      <c r="O24" s="420">
        <f t="shared" si="19"/>
        <v>0</v>
      </c>
    </row>
    <row r="25" spans="1:15" ht="12" customHeight="1" thickBot="1" x14ac:dyDescent="0.3">
      <c r="A25" s="108" t="s">
        <v>28</v>
      </c>
      <c r="B25" s="111" t="s">
        <v>144</v>
      </c>
      <c r="C25" s="187"/>
      <c r="D25" s="187"/>
      <c r="E25" s="187"/>
      <c r="G25" s="419">
        <f>'1.1.sz.mell.'!D113</f>
        <v>0</v>
      </c>
      <c r="I25" s="419">
        <f t="shared" si="15"/>
        <v>0</v>
      </c>
      <c r="J25" s="419">
        <f t="shared" ref="J25:K25" si="30">I25*1.001</f>
        <v>0</v>
      </c>
      <c r="K25" s="419">
        <f t="shared" si="30"/>
        <v>0</v>
      </c>
      <c r="L25" s="74"/>
      <c r="M25" s="420">
        <f t="shared" si="17"/>
        <v>0</v>
      </c>
      <c r="N25" s="420">
        <f t="shared" si="18"/>
        <v>0</v>
      </c>
      <c r="O25" s="420">
        <f t="shared" si="19"/>
        <v>0</v>
      </c>
    </row>
    <row r="26" spans="1:15" ht="12" customHeight="1" thickBot="1" x14ac:dyDescent="0.3">
      <c r="A26" s="72" t="s">
        <v>34</v>
      </c>
      <c r="B26" s="109" t="s">
        <v>826</v>
      </c>
      <c r="C26" s="188"/>
      <c r="D26" s="188"/>
      <c r="E26" s="188"/>
      <c r="G26" s="419">
        <f>'1.1.sz.mell.'!D104</f>
        <v>21900980</v>
      </c>
      <c r="I26" s="419">
        <f t="shared" si="15"/>
        <v>21922880.979999997</v>
      </c>
      <c r="J26" s="419">
        <f t="shared" ref="J26:K26" si="31">I26*1.001</f>
        <v>21944803.860979993</v>
      </c>
      <c r="K26" s="419">
        <f t="shared" si="31"/>
        <v>21966748.66484097</v>
      </c>
      <c r="L26" s="74"/>
      <c r="M26" s="420">
        <f t="shared" si="17"/>
        <v>21922900</v>
      </c>
      <c r="N26" s="420">
        <f t="shared" si="18"/>
        <v>21944800</v>
      </c>
      <c r="O26" s="420">
        <f t="shared" si="19"/>
        <v>21966700</v>
      </c>
    </row>
    <row r="27" spans="1:15" ht="12" customHeight="1" thickBot="1" x14ac:dyDescent="0.3">
      <c r="A27" s="401" t="s">
        <v>146</v>
      </c>
      <c r="B27" s="21" t="s">
        <v>147</v>
      </c>
      <c r="C27" s="395">
        <v>158500000</v>
      </c>
      <c r="D27" s="395">
        <v>158500000</v>
      </c>
      <c r="E27" s="395">
        <v>158500000</v>
      </c>
      <c r="G27" s="419"/>
      <c r="I27" s="419">
        <f t="shared" si="15"/>
        <v>0</v>
      </c>
      <c r="J27" s="419">
        <f t="shared" ref="J27:K27" si="32">I27*1.001</f>
        <v>0</v>
      </c>
      <c r="K27" s="419">
        <f t="shared" si="32"/>
        <v>0</v>
      </c>
      <c r="L27" s="74"/>
      <c r="M27" s="420">
        <f t="shared" si="17"/>
        <v>0</v>
      </c>
      <c r="N27" s="420">
        <f t="shared" si="18"/>
        <v>0</v>
      </c>
      <c r="O27" s="420">
        <f t="shared" si="19"/>
        <v>0</v>
      </c>
    </row>
    <row r="28" spans="1:15" ht="15" customHeight="1" thickBot="1" x14ac:dyDescent="0.3">
      <c r="A28" s="401" t="s">
        <v>48</v>
      </c>
      <c r="B28" s="21" t="s">
        <v>508</v>
      </c>
      <c r="C28" s="405"/>
      <c r="D28" s="405"/>
      <c r="E28" s="405"/>
      <c r="F28" s="116"/>
      <c r="G28" s="419">
        <f>'1.1.sz.mell.'!D138</f>
        <v>0</v>
      </c>
      <c r="I28" s="419">
        <f t="shared" si="15"/>
        <v>0</v>
      </c>
      <c r="J28" s="419">
        <f t="shared" ref="J28:K28" si="33">I28*1.001</f>
        <v>0</v>
      </c>
      <c r="K28" s="419">
        <f t="shared" si="33"/>
        <v>0</v>
      </c>
      <c r="L28" s="74"/>
      <c r="M28" s="420">
        <f t="shared" si="17"/>
        <v>0</v>
      </c>
      <c r="N28" s="420">
        <f t="shared" si="18"/>
        <v>0</v>
      </c>
      <c r="O28" s="420">
        <f t="shared" si="19"/>
        <v>0</v>
      </c>
    </row>
    <row r="29" spans="1:15" s="74" customFormat="1" ht="12.95" customHeight="1" thickBot="1" x14ac:dyDescent="0.25">
      <c r="A29" s="401" t="s">
        <v>70</v>
      </c>
      <c r="B29" s="118" t="s">
        <v>827</v>
      </c>
      <c r="C29" s="209">
        <f>+C27+C28</f>
        <v>158500000</v>
      </c>
      <c r="D29" s="209">
        <f>+D27+D28</f>
        <v>158500000</v>
      </c>
      <c r="E29" s="210">
        <f>+E27+E28</f>
        <v>158500000</v>
      </c>
      <c r="G29" s="419">
        <f>SUM(G21,G23:G28)</f>
        <v>195931566</v>
      </c>
      <c r="H29" s="420"/>
      <c r="I29" s="419">
        <f t="shared" si="15"/>
        <v>196127497.56599998</v>
      </c>
      <c r="J29" s="419">
        <f t="shared" ref="J29:K29" si="34">I29*1.001</f>
        <v>196323625.06356597</v>
      </c>
      <c r="K29" s="419">
        <f t="shared" si="34"/>
        <v>196519948.68862951</v>
      </c>
      <c r="M29" s="420">
        <f t="shared" si="17"/>
        <v>196127500</v>
      </c>
      <c r="N29" s="420">
        <f t="shared" si="18"/>
        <v>196323600</v>
      </c>
      <c r="O29" s="420">
        <f t="shared" si="19"/>
        <v>196519900</v>
      </c>
    </row>
    <row r="30" spans="1:15" x14ac:dyDescent="0.25">
      <c r="C30" s="63"/>
      <c r="I30" s="419">
        <f t="shared" si="15"/>
        <v>0</v>
      </c>
      <c r="J30" s="419">
        <f t="shared" ref="J30:K30" si="35">I30*1.001</f>
        <v>0</v>
      </c>
      <c r="K30" s="419">
        <f t="shared" si="35"/>
        <v>0</v>
      </c>
      <c r="L30" s="74"/>
      <c r="M30" s="420">
        <f t="shared" si="17"/>
        <v>0</v>
      </c>
      <c r="N30" s="420">
        <f t="shared" si="18"/>
        <v>0</v>
      </c>
      <c r="O30" s="420">
        <f t="shared" si="19"/>
        <v>0</v>
      </c>
    </row>
    <row r="31" spans="1:15" x14ac:dyDescent="0.25">
      <c r="C31" s="63"/>
    </row>
    <row r="32" spans="1:15" x14ac:dyDescent="0.25">
      <c r="C32" s="63"/>
    </row>
    <row r="33" spans="3:3" ht="16.5" customHeight="1" x14ac:dyDescent="0.25">
      <c r="C33" s="63"/>
    </row>
    <row r="34" spans="3:3" x14ac:dyDescent="0.25">
      <c r="C34" s="63"/>
    </row>
    <row r="35" spans="3:3" x14ac:dyDescent="0.25">
      <c r="C35" s="63"/>
    </row>
    <row r="36" spans="3:3" x14ac:dyDescent="0.25">
      <c r="C36" s="63"/>
    </row>
    <row r="37" spans="3:3" x14ac:dyDescent="0.25">
      <c r="C37" s="63"/>
    </row>
    <row r="38" spans="3:3" x14ac:dyDescent="0.25">
      <c r="C38" s="63"/>
    </row>
    <row r="39" spans="3:3" x14ac:dyDescent="0.25">
      <c r="C39" s="63"/>
    </row>
    <row r="40" spans="3:3" x14ac:dyDescent="0.25">
      <c r="C40" s="63"/>
    </row>
    <row r="41" spans="3:3" x14ac:dyDescent="0.25">
      <c r="C41" s="63"/>
    </row>
    <row r="42" spans="3:3" x14ac:dyDescent="0.25">
      <c r="C42" s="63"/>
    </row>
  </sheetData>
  <mergeCells count="4">
    <mergeCell ref="A1:E1"/>
    <mergeCell ref="A2:B2"/>
    <mergeCell ref="A17:E17"/>
    <mergeCell ref="A18:B18"/>
  </mergeCells>
  <phoneticPr fontId="48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CE,Félkövér"&amp;12MÓRÁGY KÖZSÉG ÖNKORMÁNYZATA2020. ÉVI KÖLTSÉGVETÉSI ÉVET KÖVETŐ 3 ÉV TERVEZETT BEVÉTELEI, KIADÁSAI&amp;R&amp;"Times New Roman CE,Félkövér dőlt" 
15.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Layout" zoomScaleNormal="100" zoomScaleSheetLayoutView="115" workbookViewId="0">
      <selection activeCell="N23" sqref="N23"/>
    </sheetView>
  </sheetViews>
  <sheetFormatPr defaultRowHeight="15.75" x14ac:dyDescent="0.25"/>
  <cols>
    <col min="1" max="1" width="4.125" style="364" customWidth="1"/>
    <col min="2" max="2" width="25.625" style="363" customWidth="1"/>
    <col min="3" max="4" width="9.625" style="363" bestFit="1" customWidth="1"/>
    <col min="5" max="5" width="10.875" style="363" bestFit="1" customWidth="1"/>
    <col min="6" max="6" width="10.125" style="363" bestFit="1" customWidth="1"/>
    <col min="7" max="14" width="11.375" style="363" bestFit="1" customWidth="1"/>
    <col min="15" max="15" width="10.875" style="364" customWidth="1"/>
    <col min="16" max="256" width="9.125" style="363"/>
    <col min="257" max="257" width="4.125" style="363" customWidth="1"/>
    <col min="258" max="258" width="25.625" style="363" customWidth="1"/>
    <col min="259" max="260" width="7.75" style="363" customWidth="1"/>
    <col min="261" max="261" width="8.125" style="363" customWidth="1"/>
    <col min="262" max="262" width="7.625" style="363" customWidth="1"/>
    <col min="263" max="263" width="7.375" style="363" customWidth="1"/>
    <col min="264" max="264" width="7.625" style="363" customWidth="1"/>
    <col min="265" max="265" width="7" style="363" customWidth="1"/>
    <col min="266" max="270" width="8.125" style="363" customWidth="1"/>
    <col min="271" max="271" width="10.875" style="363" customWidth="1"/>
    <col min="272" max="512" width="9.125" style="363"/>
    <col min="513" max="513" width="4.125" style="363" customWidth="1"/>
    <col min="514" max="514" width="25.625" style="363" customWidth="1"/>
    <col min="515" max="516" width="7.75" style="363" customWidth="1"/>
    <col min="517" max="517" width="8.125" style="363" customWidth="1"/>
    <col min="518" max="518" width="7.625" style="363" customWidth="1"/>
    <col min="519" max="519" width="7.375" style="363" customWidth="1"/>
    <col min="520" max="520" width="7.625" style="363" customWidth="1"/>
    <col min="521" max="521" width="7" style="363" customWidth="1"/>
    <col min="522" max="526" width="8.125" style="363" customWidth="1"/>
    <col min="527" max="527" width="10.875" style="363" customWidth="1"/>
    <col min="528" max="768" width="9.125" style="363"/>
    <col min="769" max="769" width="4.125" style="363" customWidth="1"/>
    <col min="770" max="770" width="25.625" style="363" customWidth="1"/>
    <col min="771" max="772" width="7.75" style="363" customWidth="1"/>
    <col min="773" max="773" width="8.125" style="363" customWidth="1"/>
    <col min="774" max="774" width="7.625" style="363" customWidth="1"/>
    <col min="775" max="775" width="7.375" style="363" customWidth="1"/>
    <col min="776" max="776" width="7.625" style="363" customWidth="1"/>
    <col min="777" max="777" width="7" style="363" customWidth="1"/>
    <col min="778" max="782" width="8.125" style="363" customWidth="1"/>
    <col min="783" max="783" width="10.875" style="363" customWidth="1"/>
    <col min="784" max="1024" width="9.125" style="363"/>
    <col min="1025" max="1025" width="4.125" style="363" customWidth="1"/>
    <col min="1026" max="1026" width="25.625" style="363" customWidth="1"/>
    <col min="1027" max="1028" width="7.75" style="363" customWidth="1"/>
    <col min="1029" max="1029" width="8.125" style="363" customWidth="1"/>
    <col min="1030" max="1030" width="7.625" style="363" customWidth="1"/>
    <col min="1031" max="1031" width="7.375" style="363" customWidth="1"/>
    <col min="1032" max="1032" width="7.625" style="363" customWidth="1"/>
    <col min="1033" max="1033" width="7" style="363" customWidth="1"/>
    <col min="1034" max="1038" width="8.125" style="363" customWidth="1"/>
    <col min="1039" max="1039" width="10.875" style="363" customWidth="1"/>
    <col min="1040" max="1280" width="9.125" style="363"/>
    <col min="1281" max="1281" width="4.125" style="363" customWidth="1"/>
    <col min="1282" max="1282" width="25.625" style="363" customWidth="1"/>
    <col min="1283" max="1284" width="7.75" style="363" customWidth="1"/>
    <col min="1285" max="1285" width="8.125" style="363" customWidth="1"/>
    <col min="1286" max="1286" width="7.625" style="363" customWidth="1"/>
    <col min="1287" max="1287" width="7.375" style="363" customWidth="1"/>
    <col min="1288" max="1288" width="7.625" style="363" customWidth="1"/>
    <col min="1289" max="1289" width="7" style="363" customWidth="1"/>
    <col min="1290" max="1294" width="8.125" style="363" customWidth="1"/>
    <col min="1295" max="1295" width="10.875" style="363" customWidth="1"/>
    <col min="1296" max="1536" width="9.125" style="363"/>
    <col min="1537" max="1537" width="4.125" style="363" customWidth="1"/>
    <col min="1538" max="1538" width="25.625" style="363" customWidth="1"/>
    <col min="1539" max="1540" width="7.75" style="363" customWidth="1"/>
    <col min="1541" max="1541" width="8.125" style="363" customWidth="1"/>
    <col min="1542" max="1542" width="7.625" style="363" customWidth="1"/>
    <col min="1543" max="1543" width="7.375" style="363" customWidth="1"/>
    <col min="1544" max="1544" width="7.625" style="363" customWidth="1"/>
    <col min="1545" max="1545" width="7" style="363" customWidth="1"/>
    <col min="1546" max="1550" width="8.125" style="363" customWidth="1"/>
    <col min="1551" max="1551" width="10.875" style="363" customWidth="1"/>
    <col min="1552" max="1792" width="9.125" style="363"/>
    <col min="1793" max="1793" width="4.125" style="363" customWidth="1"/>
    <col min="1794" max="1794" width="25.625" style="363" customWidth="1"/>
    <col min="1795" max="1796" width="7.75" style="363" customWidth="1"/>
    <col min="1797" max="1797" width="8.125" style="363" customWidth="1"/>
    <col min="1798" max="1798" width="7.625" style="363" customWidth="1"/>
    <col min="1799" max="1799" width="7.375" style="363" customWidth="1"/>
    <col min="1800" max="1800" width="7.625" style="363" customWidth="1"/>
    <col min="1801" max="1801" width="7" style="363" customWidth="1"/>
    <col min="1802" max="1806" width="8.125" style="363" customWidth="1"/>
    <col min="1807" max="1807" width="10.875" style="363" customWidth="1"/>
    <col min="1808" max="2048" width="9.125" style="363"/>
    <col min="2049" max="2049" width="4.125" style="363" customWidth="1"/>
    <col min="2050" max="2050" width="25.625" style="363" customWidth="1"/>
    <col min="2051" max="2052" width="7.75" style="363" customWidth="1"/>
    <col min="2053" max="2053" width="8.125" style="363" customWidth="1"/>
    <col min="2054" max="2054" width="7.625" style="363" customWidth="1"/>
    <col min="2055" max="2055" width="7.375" style="363" customWidth="1"/>
    <col min="2056" max="2056" width="7.625" style="363" customWidth="1"/>
    <col min="2057" max="2057" width="7" style="363" customWidth="1"/>
    <col min="2058" max="2062" width="8.125" style="363" customWidth="1"/>
    <col min="2063" max="2063" width="10.875" style="363" customWidth="1"/>
    <col min="2064" max="2304" width="9.125" style="363"/>
    <col min="2305" max="2305" width="4.125" style="363" customWidth="1"/>
    <col min="2306" max="2306" width="25.625" style="363" customWidth="1"/>
    <col min="2307" max="2308" width="7.75" style="363" customWidth="1"/>
    <col min="2309" max="2309" width="8.125" style="363" customWidth="1"/>
    <col min="2310" max="2310" width="7.625" style="363" customWidth="1"/>
    <col min="2311" max="2311" width="7.375" style="363" customWidth="1"/>
    <col min="2312" max="2312" width="7.625" style="363" customWidth="1"/>
    <col min="2313" max="2313" width="7" style="363" customWidth="1"/>
    <col min="2314" max="2318" width="8.125" style="363" customWidth="1"/>
    <col min="2319" max="2319" width="10.875" style="363" customWidth="1"/>
    <col min="2320" max="2560" width="9.125" style="363"/>
    <col min="2561" max="2561" width="4.125" style="363" customWidth="1"/>
    <col min="2562" max="2562" width="25.625" style="363" customWidth="1"/>
    <col min="2563" max="2564" width="7.75" style="363" customWidth="1"/>
    <col min="2565" max="2565" width="8.125" style="363" customWidth="1"/>
    <col min="2566" max="2566" width="7.625" style="363" customWidth="1"/>
    <col min="2567" max="2567" width="7.375" style="363" customWidth="1"/>
    <col min="2568" max="2568" width="7.625" style="363" customWidth="1"/>
    <col min="2569" max="2569" width="7" style="363" customWidth="1"/>
    <col min="2570" max="2574" width="8.125" style="363" customWidth="1"/>
    <col min="2575" max="2575" width="10.875" style="363" customWidth="1"/>
    <col min="2576" max="2816" width="9.125" style="363"/>
    <col min="2817" max="2817" width="4.125" style="363" customWidth="1"/>
    <col min="2818" max="2818" width="25.625" style="363" customWidth="1"/>
    <col min="2819" max="2820" width="7.75" style="363" customWidth="1"/>
    <col min="2821" max="2821" width="8.125" style="363" customWidth="1"/>
    <col min="2822" max="2822" width="7.625" style="363" customWidth="1"/>
    <col min="2823" max="2823" width="7.375" style="363" customWidth="1"/>
    <col min="2824" max="2824" width="7.625" style="363" customWidth="1"/>
    <col min="2825" max="2825" width="7" style="363" customWidth="1"/>
    <col min="2826" max="2830" width="8.125" style="363" customWidth="1"/>
    <col min="2831" max="2831" width="10.875" style="363" customWidth="1"/>
    <col min="2832" max="3072" width="9.125" style="363"/>
    <col min="3073" max="3073" width="4.125" style="363" customWidth="1"/>
    <col min="3074" max="3074" width="25.625" style="363" customWidth="1"/>
    <col min="3075" max="3076" width="7.75" style="363" customWidth="1"/>
    <col min="3077" max="3077" width="8.125" style="363" customWidth="1"/>
    <col min="3078" max="3078" width="7.625" style="363" customWidth="1"/>
    <col min="3079" max="3079" width="7.375" style="363" customWidth="1"/>
    <col min="3080" max="3080" width="7.625" style="363" customWidth="1"/>
    <col min="3081" max="3081" width="7" style="363" customWidth="1"/>
    <col min="3082" max="3086" width="8.125" style="363" customWidth="1"/>
    <col min="3087" max="3087" width="10.875" style="363" customWidth="1"/>
    <col min="3088" max="3328" width="9.125" style="363"/>
    <col min="3329" max="3329" width="4.125" style="363" customWidth="1"/>
    <col min="3330" max="3330" width="25.625" style="363" customWidth="1"/>
    <col min="3331" max="3332" width="7.75" style="363" customWidth="1"/>
    <col min="3333" max="3333" width="8.125" style="363" customWidth="1"/>
    <col min="3334" max="3334" width="7.625" style="363" customWidth="1"/>
    <col min="3335" max="3335" width="7.375" style="363" customWidth="1"/>
    <col min="3336" max="3336" width="7.625" style="363" customWidth="1"/>
    <col min="3337" max="3337" width="7" style="363" customWidth="1"/>
    <col min="3338" max="3342" width="8.125" style="363" customWidth="1"/>
    <col min="3343" max="3343" width="10.875" style="363" customWidth="1"/>
    <col min="3344" max="3584" width="9.125" style="363"/>
    <col min="3585" max="3585" width="4.125" style="363" customWidth="1"/>
    <col min="3586" max="3586" width="25.625" style="363" customWidth="1"/>
    <col min="3587" max="3588" width="7.75" style="363" customWidth="1"/>
    <col min="3589" max="3589" width="8.125" style="363" customWidth="1"/>
    <col min="3590" max="3590" width="7.625" style="363" customWidth="1"/>
    <col min="3591" max="3591" width="7.375" style="363" customWidth="1"/>
    <col min="3592" max="3592" width="7.625" style="363" customWidth="1"/>
    <col min="3593" max="3593" width="7" style="363" customWidth="1"/>
    <col min="3594" max="3598" width="8.125" style="363" customWidth="1"/>
    <col min="3599" max="3599" width="10.875" style="363" customWidth="1"/>
    <col min="3600" max="3840" width="9.125" style="363"/>
    <col min="3841" max="3841" width="4.125" style="363" customWidth="1"/>
    <col min="3842" max="3842" width="25.625" style="363" customWidth="1"/>
    <col min="3843" max="3844" width="7.75" style="363" customWidth="1"/>
    <col min="3845" max="3845" width="8.125" style="363" customWidth="1"/>
    <col min="3846" max="3846" width="7.625" style="363" customWidth="1"/>
    <col min="3847" max="3847" width="7.375" style="363" customWidth="1"/>
    <col min="3848" max="3848" width="7.625" style="363" customWidth="1"/>
    <col min="3849" max="3849" width="7" style="363" customWidth="1"/>
    <col min="3850" max="3854" width="8.125" style="363" customWidth="1"/>
    <col min="3855" max="3855" width="10.875" style="363" customWidth="1"/>
    <col min="3856" max="4096" width="9.125" style="363"/>
    <col min="4097" max="4097" width="4.125" style="363" customWidth="1"/>
    <col min="4098" max="4098" width="25.625" style="363" customWidth="1"/>
    <col min="4099" max="4100" width="7.75" style="363" customWidth="1"/>
    <col min="4101" max="4101" width="8.125" style="363" customWidth="1"/>
    <col min="4102" max="4102" width="7.625" style="363" customWidth="1"/>
    <col min="4103" max="4103" width="7.375" style="363" customWidth="1"/>
    <col min="4104" max="4104" width="7.625" style="363" customWidth="1"/>
    <col min="4105" max="4105" width="7" style="363" customWidth="1"/>
    <col min="4106" max="4110" width="8.125" style="363" customWidth="1"/>
    <col min="4111" max="4111" width="10.875" style="363" customWidth="1"/>
    <col min="4112" max="4352" width="9.125" style="363"/>
    <col min="4353" max="4353" width="4.125" style="363" customWidth="1"/>
    <col min="4354" max="4354" width="25.625" style="363" customWidth="1"/>
    <col min="4355" max="4356" width="7.75" style="363" customWidth="1"/>
    <col min="4357" max="4357" width="8.125" style="363" customWidth="1"/>
    <col min="4358" max="4358" width="7.625" style="363" customWidth="1"/>
    <col min="4359" max="4359" width="7.375" style="363" customWidth="1"/>
    <col min="4360" max="4360" width="7.625" style="363" customWidth="1"/>
    <col min="4361" max="4361" width="7" style="363" customWidth="1"/>
    <col min="4362" max="4366" width="8.125" style="363" customWidth="1"/>
    <col min="4367" max="4367" width="10.875" style="363" customWidth="1"/>
    <col min="4368" max="4608" width="9.125" style="363"/>
    <col min="4609" max="4609" width="4.125" style="363" customWidth="1"/>
    <col min="4610" max="4610" width="25.625" style="363" customWidth="1"/>
    <col min="4611" max="4612" width="7.75" style="363" customWidth="1"/>
    <col min="4613" max="4613" width="8.125" style="363" customWidth="1"/>
    <col min="4614" max="4614" width="7.625" style="363" customWidth="1"/>
    <col min="4615" max="4615" width="7.375" style="363" customWidth="1"/>
    <col min="4616" max="4616" width="7.625" style="363" customWidth="1"/>
    <col min="4617" max="4617" width="7" style="363" customWidth="1"/>
    <col min="4618" max="4622" width="8.125" style="363" customWidth="1"/>
    <col min="4623" max="4623" width="10.875" style="363" customWidth="1"/>
    <col min="4624" max="4864" width="9.125" style="363"/>
    <col min="4865" max="4865" width="4.125" style="363" customWidth="1"/>
    <col min="4866" max="4866" width="25.625" style="363" customWidth="1"/>
    <col min="4867" max="4868" width="7.75" style="363" customWidth="1"/>
    <col min="4869" max="4869" width="8.125" style="363" customWidth="1"/>
    <col min="4870" max="4870" width="7.625" style="363" customWidth="1"/>
    <col min="4871" max="4871" width="7.375" style="363" customWidth="1"/>
    <col min="4872" max="4872" width="7.625" style="363" customWidth="1"/>
    <col min="4873" max="4873" width="7" style="363" customWidth="1"/>
    <col min="4874" max="4878" width="8.125" style="363" customWidth="1"/>
    <col min="4879" max="4879" width="10.875" style="363" customWidth="1"/>
    <col min="4880" max="5120" width="9.125" style="363"/>
    <col min="5121" max="5121" width="4.125" style="363" customWidth="1"/>
    <col min="5122" max="5122" width="25.625" style="363" customWidth="1"/>
    <col min="5123" max="5124" width="7.75" style="363" customWidth="1"/>
    <col min="5125" max="5125" width="8.125" style="363" customWidth="1"/>
    <col min="5126" max="5126" width="7.625" style="363" customWidth="1"/>
    <col min="5127" max="5127" width="7.375" style="363" customWidth="1"/>
    <col min="5128" max="5128" width="7.625" style="363" customWidth="1"/>
    <col min="5129" max="5129" width="7" style="363" customWidth="1"/>
    <col min="5130" max="5134" width="8.125" style="363" customWidth="1"/>
    <col min="5135" max="5135" width="10.875" style="363" customWidth="1"/>
    <col min="5136" max="5376" width="9.125" style="363"/>
    <col min="5377" max="5377" width="4.125" style="363" customWidth="1"/>
    <col min="5378" max="5378" width="25.625" style="363" customWidth="1"/>
    <col min="5379" max="5380" width="7.75" style="363" customWidth="1"/>
    <col min="5381" max="5381" width="8.125" style="363" customWidth="1"/>
    <col min="5382" max="5382" width="7.625" style="363" customWidth="1"/>
    <col min="5383" max="5383" width="7.375" style="363" customWidth="1"/>
    <col min="5384" max="5384" width="7.625" style="363" customWidth="1"/>
    <col min="5385" max="5385" width="7" style="363" customWidth="1"/>
    <col min="5386" max="5390" width="8.125" style="363" customWidth="1"/>
    <col min="5391" max="5391" width="10.875" style="363" customWidth="1"/>
    <col min="5392" max="5632" width="9.125" style="363"/>
    <col min="5633" max="5633" width="4.125" style="363" customWidth="1"/>
    <col min="5634" max="5634" width="25.625" style="363" customWidth="1"/>
    <col min="5635" max="5636" width="7.75" style="363" customWidth="1"/>
    <col min="5637" max="5637" width="8.125" style="363" customWidth="1"/>
    <col min="5638" max="5638" width="7.625" style="363" customWidth="1"/>
    <col min="5639" max="5639" width="7.375" style="363" customWidth="1"/>
    <col min="5640" max="5640" width="7.625" style="363" customWidth="1"/>
    <col min="5641" max="5641" width="7" style="363" customWidth="1"/>
    <col min="5642" max="5646" width="8.125" style="363" customWidth="1"/>
    <col min="5647" max="5647" width="10.875" style="363" customWidth="1"/>
    <col min="5648" max="5888" width="9.125" style="363"/>
    <col min="5889" max="5889" width="4.125" style="363" customWidth="1"/>
    <col min="5890" max="5890" width="25.625" style="363" customWidth="1"/>
    <col min="5891" max="5892" width="7.75" style="363" customWidth="1"/>
    <col min="5893" max="5893" width="8.125" style="363" customWidth="1"/>
    <col min="5894" max="5894" width="7.625" style="363" customWidth="1"/>
    <col min="5895" max="5895" width="7.375" style="363" customWidth="1"/>
    <col min="5896" max="5896" width="7.625" style="363" customWidth="1"/>
    <col min="5897" max="5897" width="7" style="363" customWidth="1"/>
    <col min="5898" max="5902" width="8.125" style="363" customWidth="1"/>
    <col min="5903" max="5903" width="10.875" style="363" customWidth="1"/>
    <col min="5904" max="6144" width="9.125" style="363"/>
    <col min="6145" max="6145" width="4.125" style="363" customWidth="1"/>
    <col min="6146" max="6146" width="25.625" style="363" customWidth="1"/>
    <col min="6147" max="6148" width="7.75" style="363" customWidth="1"/>
    <col min="6149" max="6149" width="8.125" style="363" customWidth="1"/>
    <col min="6150" max="6150" width="7.625" style="363" customWidth="1"/>
    <col min="6151" max="6151" width="7.375" style="363" customWidth="1"/>
    <col min="6152" max="6152" width="7.625" style="363" customWidth="1"/>
    <col min="6153" max="6153" width="7" style="363" customWidth="1"/>
    <col min="6154" max="6158" width="8.125" style="363" customWidth="1"/>
    <col min="6159" max="6159" width="10.875" style="363" customWidth="1"/>
    <col min="6160" max="6400" width="9.125" style="363"/>
    <col min="6401" max="6401" width="4.125" style="363" customWidth="1"/>
    <col min="6402" max="6402" width="25.625" style="363" customWidth="1"/>
    <col min="6403" max="6404" width="7.75" style="363" customWidth="1"/>
    <col min="6405" max="6405" width="8.125" style="363" customWidth="1"/>
    <col min="6406" max="6406" width="7.625" style="363" customWidth="1"/>
    <col min="6407" max="6407" width="7.375" style="363" customWidth="1"/>
    <col min="6408" max="6408" width="7.625" style="363" customWidth="1"/>
    <col min="6409" max="6409" width="7" style="363" customWidth="1"/>
    <col min="6410" max="6414" width="8.125" style="363" customWidth="1"/>
    <col min="6415" max="6415" width="10.875" style="363" customWidth="1"/>
    <col min="6416" max="6656" width="9.125" style="363"/>
    <col min="6657" max="6657" width="4.125" style="363" customWidth="1"/>
    <col min="6658" max="6658" width="25.625" style="363" customWidth="1"/>
    <col min="6659" max="6660" width="7.75" style="363" customWidth="1"/>
    <col min="6661" max="6661" width="8.125" style="363" customWidth="1"/>
    <col min="6662" max="6662" width="7.625" style="363" customWidth="1"/>
    <col min="6663" max="6663" width="7.375" style="363" customWidth="1"/>
    <col min="6664" max="6664" width="7.625" style="363" customWidth="1"/>
    <col min="6665" max="6665" width="7" style="363" customWidth="1"/>
    <col min="6666" max="6670" width="8.125" style="363" customWidth="1"/>
    <col min="6671" max="6671" width="10.875" style="363" customWidth="1"/>
    <col min="6672" max="6912" width="9.125" style="363"/>
    <col min="6913" max="6913" width="4.125" style="363" customWidth="1"/>
    <col min="6914" max="6914" width="25.625" style="363" customWidth="1"/>
    <col min="6915" max="6916" width="7.75" style="363" customWidth="1"/>
    <col min="6917" max="6917" width="8.125" style="363" customWidth="1"/>
    <col min="6918" max="6918" width="7.625" style="363" customWidth="1"/>
    <col min="6919" max="6919" width="7.375" style="363" customWidth="1"/>
    <col min="6920" max="6920" width="7.625" style="363" customWidth="1"/>
    <col min="6921" max="6921" width="7" style="363" customWidth="1"/>
    <col min="6922" max="6926" width="8.125" style="363" customWidth="1"/>
    <col min="6927" max="6927" width="10.875" style="363" customWidth="1"/>
    <col min="6928" max="7168" width="9.125" style="363"/>
    <col min="7169" max="7169" width="4.125" style="363" customWidth="1"/>
    <col min="7170" max="7170" width="25.625" style="363" customWidth="1"/>
    <col min="7171" max="7172" width="7.75" style="363" customWidth="1"/>
    <col min="7173" max="7173" width="8.125" style="363" customWidth="1"/>
    <col min="7174" max="7174" width="7.625" style="363" customWidth="1"/>
    <col min="7175" max="7175" width="7.375" style="363" customWidth="1"/>
    <col min="7176" max="7176" width="7.625" style="363" customWidth="1"/>
    <col min="7177" max="7177" width="7" style="363" customWidth="1"/>
    <col min="7178" max="7182" width="8.125" style="363" customWidth="1"/>
    <col min="7183" max="7183" width="10.875" style="363" customWidth="1"/>
    <col min="7184" max="7424" width="9.125" style="363"/>
    <col min="7425" max="7425" width="4.125" style="363" customWidth="1"/>
    <col min="7426" max="7426" width="25.625" style="363" customWidth="1"/>
    <col min="7427" max="7428" width="7.75" style="363" customWidth="1"/>
    <col min="7429" max="7429" width="8.125" style="363" customWidth="1"/>
    <col min="7430" max="7430" width="7.625" style="363" customWidth="1"/>
    <col min="7431" max="7431" width="7.375" style="363" customWidth="1"/>
    <col min="7432" max="7432" width="7.625" style="363" customWidth="1"/>
    <col min="7433" max="7433" width="7" style="363" customWidth="1"/>
    <col min="7434" max="7438" width="8.125" style="363" customWidth="1"/>
    <col min="7439" max="7439" width="10.875" style="363" customWidth="1"/>
    <col min="7440" max="7680" width="9.125" style="363"/>
    <col min="7681" max="7681" width="4.125" style="363" customWidth="1"/>
    <col min="7682" max="7682" width="25.625" style="363" customWidth="1"/>
    <col min="7683" max="7684" width="7.75" style="363" customWidth="1"/>
    <col min="7685" max="7685" width="8.125" style="363" customWidth="1"/>
    <col min="7686" max="7686" width="7.625" style="363" customWidth="1"/>
    <col min="7687" max="7687" width="7.375" style="363" customWidth="1"/>
    <col min="7688" max="7688" width="7.625" style="363" customWidth="1"/>
    <col min="7689" max="7689" width="7" style="363" customWidth="1"/>
    <col min="7690" max="7694" width="8.125" style="363" customWidth="1"/>
    <col min="7695" max="7695" width="10.875" style="363" customWidth="1"/>
    <col min="7696" max="7936" width="9.125" style="363"/>
    <col min="7937" max="7937" width="4.125" style="363" customWidth="1"/>
    <col min="7938" max="7938" width="25.625" style="363" customWidth="1"/>
    <col min="7939" max="7940" width="7.75" style="363" customWidth="1"/>
    <col min="7941" max="7941" width="8.125" style="363" customWidth="1"/>
    <col min="7942" max="7942" width="7.625" style="363" customWidth="1"/>
    <col min="7943" max="7943" width="7.375" style="363" customWidth="1"/>
    <col min="7944" max="7944" width="7.625" style="363" customWidth="1"/>
    <col min="7945" max="7945" width="7" style="363" customWidth="1"/>
    <col min="7946" max="7950" width="8.125" style="363" customWidth="1"/>
    <col min="7951" max="7951" width="10.875" style="363" customWidth="1"/>
    <col min="7952" max="8192" width="9.125" style="363"/>
    <col min="8193" max="8193" width="4.125" style="363" customWidth="1"/>
    <col min="8194" max="8194" width="25.625" style="363" customWidth="1"/>
    <col min="8195" max="8196" width="7.75" style="363" customWidth="1"/>
    <col min="8197" max="8197" width="8.125" style="363" customWidth="1"/>
    <col min="8198" max="8198" width="7.625" style="363" customWidth="1"/>
    <col min="8199" max="8199" width="7.375" style="363" customWidth="1"/>
    <col min="8200" max="8200" width="7.625" style="363" customWidth="1"/>
    <col min="8201" max="8201" width="7" style="363" customWidth="1"/>
    <col min="8202" max="8206" width="8.125" style="363" customWidth="1"/>
    <col min="8207" max="8207" width="10.875" style="363" customWidth="1"/>
    <col min="8208" max="8448" width="9.125" style="363"/>
    <col min="8449" max="8449" width="4.125" style="363" customWidth="1"/>
    <col min="8450" max="8450" width="25.625" style="363" customWidth="1"/>
    <col min="8451" max="8452" width="7.75" style="363" customWidth="1"/>
    <col min="8453" max="8453" width="8.125" style="363" customWidth="1"/>
    <col min="8454" max="8454" width="7.625" style="363" customWidth="1"/>
    <col min="8455" max="8455" width="7.375" style="363" customWidth="1"/>
    <col min="8456" max="8456" width="7.625" style="363" customWidth="1"/>
    <col min="8457" max="8457" width="7" style="363" customWidth="1"/>
    <col min="8458" max="8462" width="8.125" style="363" customWidth="1"/>
    <col min="8463" max="8463" width="10.875" style="363" customWidth="1"/>
    <col min="8464" max="8704" width="9.125" style="363"/>
    <col min="8705" max="8705" width="4.125" style="363" customWidth="1"/>
    <col min="8706" max="8706" width="25.625" style="363" customWidth="1"/>
    <col min="8707" max="8708" width="7.75" style="363" customWidth="1"/>
    <col min="8709" max="8709" width="8.125" style="363" customWidth="1"/>
    <col min="8710" max="8710" width="7.625" style="363" customWidth="1"/>
    <col min="8711" max="8711" width="7.375" style="363" customWidth="1"/>
    <col min="8712" max="8712" width="7.625" style="363" customWidth="1"/>
    <col min="8713" max="8713" width="7" style="363" customWidth="1"/>
    <col min="8714" max="8718" width="8.125" style="363" customWidth="1"/>
    <col min="8719" max="8719" width="10.875" style="363" customWidth="1"/>
    <col min="8720" max="8960" width="9.125" style="363"/>
    <col min="8961" max="8961" width="4.125" style="363" customWidth="1"/>
    <col min="8962" max="8962" width="25.625" style="363" customWidth="1"/>
    <col min="8963" max="8964" width="7.75" style="363" customWidth="1"/>
    <col min="8965" max="8965" width="8.125" style="363" customWidth="1"/>
    <col min="8966" max="8966" width="7.625" style="363" customWidth="1"/>
    <col min="8967" max="8967" width="7.375" style="363" customWidth="1"/>
    <col min="8968" max="8968" width="7.625" style="363" customWidth="1"/>
    <col min="8969" max="8969" width="7" style="363" customWidth="1"/>
    <col min="8970" max="8974" width="8.125" style="363" customWidth="1"/>
    <col min="8975" max="8975" width="10.875" style="363" customWidth="1"/>
    <col min="8976" max="9216" width="9.125" style="363"/>
    <col min="9217" max="9217" width="4.125" style="363" customWidth="1"/>
    <col min="9218" max="9218" width="25.625" style="363" customWidth="1"/>
    <col min="9219" max="9220" width="7.75" style="363" customWidth="1"/>
    <col min="9221" max="9221" width="8.125" style="363" customWidth="1"/>
    <col min="9222" max="9222" width="7.625" style="363" customWidth="1"/>
    <col min="9223" max="9223" width="7.375" style="363" customWidth="1"/>
    <col min="9224" max="9224" width="7.625" style="363" customWidth="1"/>
    <col min="9225" max="9225" width="7" style="363" customWidth="1"/>
    <col min="9226" max="9230" width="8.125" style="363" customWidth="1"/>
    <col min="9231" max="9231" width="10.875" style="363" customWidth="1"/>
    <col min="9232" max="9472" width="9.125" style="363"/>
    <col min="9473" max="9473" width="4.125" style="363" customWidth="1"/>
    <col min="9474" max="9474" width="25.625" style="363" customWidth="1"/>
    <col min="9475" max="9476" width="7.75" style="363" customWidth="1"/>
    <col min="9477" max="9477" width="8.125" style="363" customWidth="1"/>
    <col min="9478" max="9478" width="7.625" style="363" customWidth="1"/>
    <col min="9479" max="9479" width="7.375" style="363" customWidth="1"/>
    <col min="9480" max="9480" width="7.625" style="363" customWidth="1"/>
    <col min="9481" max="9481" width="7" style="363" customWidth="1"/>
    <col min="9482" max="9486" width="8.125" style="363" customWidth="1"/>
    <col min="9487" max="9487" width="10.875" style="363" customWidth="1"/>
    <col min="9488" max="9728" width="9.125" style="363"/>
    <col min="9729" max="9729" width="4.125" style="363" customWidth="1"/>
    <col min="9730" max="9730" width="25.625" style="363" customWidth="1"/>
    <col min="9731" max="9732" width="7.75" style="363" customWidth="1"/>
    <col min="9733" max="9733" width="8.125" style="363" customWidth="1"/>
    <col min="9734" max="9734" width="7.625" style="363" customWidth="1"/>
    <col min="9735" max="9735" width="7.375" style="363" customWidth="1"/>
    <col min="9736" max="9736" width="7.625" style="363" customWidth="1"/>
    <col min="9737" max="9737" width="7" style="363" customWidth="1"/>
    <col min="9738" max="9742" width="8.125" style="363" customWidth="1"/>
    <col min="9743" max="9743" width="10.875" style="363" customWidth="1"/>
    <col min="9744" max="9984" width="9.125" style="363"/>
    <col min="9985" max="9985" width="4.125" style="363" customWidth="1"/>
    <col min="9986" max="9986" width="25.625" style="363" customWidth="1"/>
    <col min="9987" max="9988" width="7.75" style="363" customWidth="1"/>
    <col min="9989" max="9989" width="8.125" style="363" customWidth="1"/>
    <col min="9990" max="9990" width="7.625" style="363" customWidth="1"/>
    <col min="9991" max="9991" width="7.375" style="363" customWidth="1"/>
    <col min="9992" max="9992" width="7.625" style="363" customWidth="1"/>
    <col min="9993" max="9993" width="7" style="363" customWidth="1"/>
    <col min="9994" max="9998" width="8.125" style="363" customWidth="1"/>
    <col min="9999" max="9999" width="10.875" style="363" customWidth="1"/>
    <col min="10000" max="10240" width="9.125" style="363"/>
    <col min="10241" max="10241" width="4.125" style="363" customWidth="1"/>
    <col min="10242" max="10242" width="25.625" style="363" customWidth="1"/>
    <col min="10243" max="10244" width="7.75" style="363" customWidth="1"/>
    <col min="10245" max="10245" width="8.125" style="363" customWidth="1"/>
    <col min="10246" max="10246" width="7.625" style="363" customWidth="1"/>
    <col min="10247" max="10247" width="7.375" style="363" customWidth="1"/>
    <col min="10248" max="10248" width="7.625" style="363" customWidth="1"/>
    <col min="10249" max="10249" width="7" style="363" customWidth="1"/>
    <col min="10250" max="10254" width="8.125" style="363" customWidth="1"/>
    <col min="10255" max="10255" width="10.875" style="363" customWidth="1"/>
    <col min="10256" max="10496" width="9.125" style="363"/>
    <col min="10497" max="10497" width="4.125" style="363" customWidth="1"/>
    <col min="10498" max="10498" width="25.625" style="363" customWidth="1"/>
    <col min="10499" max="10500" width="7.75" style="363" customWidth="1"/>
    <col min="10501" max="10501" width="8.125" style="363" customWidth="1"/>
    <col min="10502" max="10502" width="7.625" style="363" customWidth="1"/>
    <col min="10503" max="10503" width="7.375" style="363" customWidth="1"/>
    <col min="10504" max="10504" width="7.625" style="363" customWidth="1"/>
    <col min="10505" max="10505" width="7" style="363" customWidth="1"/>
    <col min="10506" max="10510" width="8.125" style="363" customWidth="1"/>
    <col min="10511" max="10511" width="10.875" style="363" customWidth="1"/>
    <col min="10512" max="10752" width="9.125" style="363"/>
    <col min="10753" max="10753" width="4.125" style="363" customWidth="1"/>
    <col min="10754" max="10754" width="25.625" style="363" customWidth="1"/>
    <col min="10755" max="10756" width="7.75" style="363" customWidth="1"/>
    <col min="10757" max="10757" width="8.125" style="363" customWidth="1"/>
    <col min="10758" max="10758" width="7.625" style="363" customWidth="1"/>
    <col min="10759" max="10759" width="7.375" style="363" customWidth="1"/>
    <col min="10760" max="10760" width="7.625" style="363" customWidth="1"/>
    <col min="10761" max="10761" width="7" style="363" customWidth="1"/>
    <col min="10762" max="10766" width="8.125" style="363" customWidth="1"/>
    <col min="10767" max="10767" width="10.875" style="363" customWidth="1"/>
    <col min="10768" max="11008" width="9.125" style="363"/>
    <col min="11009" max="11009" width="4.125" style="363" customWidth="1"/>
    <col min="11010" max="11010" width="25.625" style="363" customWidth="1"/>
    <col min="11011" max="11012" width="7.75" style="363" customWidth="1"/>
    <col min="11013" max="11013" width="8.125" style="363" customWidth="1"/>
    <col min="11014" max="11014" width="7.625" style="363" customWidth="1"/>
    <col min="11015" max="11015" width="7.375" style="363" customWidth="1"/>
    <col min="11016" max="11016" width="7.625" style="363" customWidth="1"/>
    <col min="11017" max="11017" width="7" style="363" customWidth="1"/>
    <col min="11018" max="11022" width="8.125" style="363" customWidth="1"/>
    <col min="11023" max="11023" width="10.875" style="363" customWidth="1"/>
    <col min="11024" max="11264" width="9.125" style="363"/>
    <col min="11265" max="11265" width="4.125" style="363" customWidth="1"/>
    <col min="11266" max="11266" width="25.625" style="363" customWidth="1"/>
    <col min="11267" max="11268" width="7.75" style="363" customWidth="1"/>
    <col min="11269" max="11269" width="8.125" style="363" customWidth="1"/>
    <col min="11270" max="11270" width="7.625" style="363" customWidth="1"/>
    <col min="11271" max="11271" width="7.375" style="363" customWidth="1"/>
    <col min="11272" max="11272" width="7.625" style="363" customWidth="1"/>
    <col min="11273" max="11273" width="7" style="363" customWidth="1"/>
    <col min="11274" max="11278" width="8.125" style="363" customWidth="1"/>
    <col min="11279" max="11279" width="10.875" style="363" customWidth="1"/>
    <col min="11280" max="11520" width="9.125" style="363"/>
    <col min="11521" max="11521" width="4.125" style="363" customWidth="1"/>
    <col min="11522" max="11522" width="25.625" style="363" customWidth="1"/>
    <col min="11523" max="11524" width="7.75" style="363" customWidth="1"/>
    <col min="11525" max="11525" width="8.125" style="363" customWidth="1"/>
    <col min="11526" max="11526" width="7.625" style="363" customWidth="1"/>
    <col min="11527" max="11527" width="7.375" style="363" customWidth="1"/>
    <col min="11528" max="11528" width="7.625" style="363" customWidth="1"/>
    <col min="11529" max="11529" width="7" style="363" customWidth="1"/>
    <col min="11530" max="11534" width="8.125" style="363" customWidth="1"/>
    <col min="11535" max="11535" width="10.875" style="363" customWidth="1"/>
    <col min="11536" max="11776" width="9.125" style="363"/>
    <col min="11777" max="11777" width="4.125" style="363" customWidth="1"/>
    <col min="11778" max="11778" width="25.625" style="363" customWidth="1"/>
    <col min="11779" max="11780" width="7.75" style="363" customWidth="1"/>
    <col min="11781" max="11781" width="8.125" style="363" customWidth="1"/>
    <col min="11782" max="11782" width="7.625" style="363" customWidth="1"/>
    <col min="11783" max="11783" width="7.375" style="363" customWidth="1"/>
    <col min="11784" max="11784" width="7.625" style="363" customWidth="1"/>
    <col min="11785" max="11785" width="7" style="363" customWidth="1"/>
    <col min="11786" max="11790" width="8.125" style="363" customWidth="1"/>
    <col min="11791" max="11791" width="10.875" style="363" customWidth="1"/>
    <col min="11792" max="12032" width="9.125" style="363"/>
    <col min="12033" max="12033" width="4.125" style="363" customWidth="1"/>
    <col min="12034" max="12034" width="25.625" style="363" customWidth="1"/>
    <col min="12035" max="12036" width="7.75" style="363" customWidth="1"/>
    <col min="12037" max="12037" width="8.125" style="363" customWidth="1"/>
    <col min="12038" max="12038" width="7.625" style="363" customWidth="1"/>
    <col min="12039" max="12039" width="7.375" style="363" customWidth="1"/>
    <col min="12040" max="12040" width="7.625" style="363" customWidth="1"/>
    <col min="12041" max="12041" width="7" style="363" customWidth="1"/>
    <col min="12042" max="12046" width="8.125" style="363" customWidth="1"/>
    <col min="12047" max="12047" width="10.875" style="363" customWidth="1"/>
    <col min="12048" max="12288" width="9.125" style="363"/>
    <col min="12289" max="12289" width="4.125" style="363" customWidth="1"/>
    <col min="12290" max="12290" width="25.625" style="363" customWidth="1"/>
    <col min="12291" max="12292" width="7.75" style="363" customWidth="1"/>
    <col min="12293" max="12293" width="8.125" style="363" customWidth="1"/>
    <col min="12294" max="12294" width="7.625" style="363" customWidth="1"/>
    <col min="12295" max="12295" width="7.375" style="363" customWidth="1"/>
    <col min="12296" max="12296" width="7.625" style="363" customWidth="1"/>
    <col min="12297" max="12297" width="7" style="363" customWidth="1"/>
    <col min="12298" max="12302" width="8.125" style="363" customWidth="1"/>
    <col min="12303" max="12303" width="10.875" style="363" customWidth="1"/>
    <col min="12304" max="12544" width="9.125" style="363"/>
    <col min="12545" max="12545" width="4.125" style="363" customWidth="1"/>
    <col min="12546" max="12546" width="25.625" style="363" customWidth="1"/>
    <col min="12547" max="12548" width="7.75" style="363" customWidth="1"/>
    <col min="12549" max="12549" width="8.125" style="363" customWidth="1"/>
    <col min="12550" max="12550" width="7.625" style="363" customWidth="1"/>
    <col min="12551" max="12551" width="7.375" style="363" customWidth="1"/>
    <col min="12552" max="12552" width="7.625" style="363" customWidth="1"/>
    <col min="12553" max="12553" width="7" style="363" customWidth="1"/>
    <col min="12554" max="12558" width="8.125" style="363" customWidth="1"/>
    <col min="12559" max="12559" width="10.875" style="363" customWidth="1"/>
    <col min="12560" max="12800" width="9.125" style="363"/>
    <col min="12801" max="12801" width="4.125" style="363" customWidth="1"/>
    <col min="12802" max="12802" width="25.625" style="363" customWidth="1"/>
    <col min="12803" max="12804" width="7.75" style="363" customWidth="1"/>
    <col min="12805" max="12805" width="8.125" style="363" customWidth="1"/>
    <col min="12806" max="12806" width="7.625" style="363" customWidth="1"/>
    <col min="12807" max="12807" width="7.375" style="363" customWidth="1"/>
    <col min="12808" max="12808" width="7.625" style="363" customWidth="1"/>
    <col min="12809" max="12809" width="7" style="363" customWidth="1"/>
    <col min="12810" max="12814" width="8.125" style="363" customWidth="1"/>
    <col min="12815" max="12815" width="10.875" style="363" customWidth="1"/>
    <col min="12816" max="13056" width="9.125" style="363"/>
    <col min="13057" max="13057" width="4.125" style="363" customWidth="1"/>
    <col min="13058" max="13058" width="25.625" style="363" customWidth="1"/>
    <col min="13059" max="13060" width="7.75" style="363" customWidth="1"/>
    <col min="13061" max="13061" width="8.125" style="363" customWidth="1"/>
    <col min="13062" max="13062" width="7.625" style="363" customWidth="1"/>
    <col min="13063" max="13063" width="7.375" style="363" customWidth="1"/>
    <col min="13064" max="13064" width="7.625" style="363" customWidth="1"/>
    <col min="13065" max="13065" width="7" style="363" customWidth="1"/>
    <col min="13066" max="13070" width="8.125" style="363" customWidth="1"/>
    <col min="13071" max="13071" width="10.875" style="363" customWidth="1"/>
    <col min="13072" max="13312" width="9.125" style="363"/>
    <col min="13313" max="13313" width="4.125" style="363" customWidth="1"/>
    <col min="13314" max="13314" width="25.625" style="363" customWidth="1"/>
    <col min="13315" max="13316" width="7.75" style="363" customWidth="1"/>
    <col min="13317" max="13317" width="8.125" style="363" customWidth="1"/>
    <col min="13318" max="13318" width="7.625" style="363" customWidth="1"/>
    <col min="13319" max="13319" width="7.375" style="363" customWidth="1"/>
    <col min="13320" max="13320" width="7.625" style="363" customWidth="1"/>
    <col min="13321" max="13321" width="7" style="363" customWidth="1"/>
    <col min="13322" max="13326" width="8.125" style="363" customWidth="1"/>
    <col min="13327" max="13327" width="10.875" style="363" customWidth="1"/>
    <col min="13328" max="13568" width="9.125" style="363"/>
    <col min="13569" max="13569" width="4.125" style="363" customWidth="1"/>
    <col min="13570" max="13570" width="25.625" style="363" customWidth="1"/>
    <col min="13571" max="13572" width="7.75" style="363" customWidth="1"/>
    <col min="13573" max="13573" width="8.125" style="363" customWidth="1"/>
    <col min="13574" max="13574" width="7.625" style="363" customWidth="1"/>
    <col min="13575" max="13575" width="7.375" style="363" customWidth="1"/>
    <col min="13576" max="13576" width="7.625" style="363" customWidth="1"/>
    <col min="13577" max="13577" width="7" style="363" customWidth="1"/>
    <col min="13578" max="13582" width="8.125" style="363" customWidth="1"/>
    <col min="13583" max="13583" width="10.875" style="363" customWidth="1"/>
    <col min="13584" max="13824" width="9.125" style="363"/>
    <col min="13825" max="13825" width="4.125" style="363" customWidth="1"/>
    <col min="13826" max="13826" width="25.625" style="363" customWidth="1"/>
    <col min="13827" max="13828" width="7.75" style="363" customWidth="1"/>
    <col min="13829" max="13829" width="8.125" style="363" customWidth="1"/>
    <col min="13830" max="13830" width="7.625" style="363" customWidth="1"/>
    <col min="13831" max="13831" width="7.375" style="363" customWidth="1"/>
    <col min="13832" max="13832" width="7.625" style="363" customWidth="1"/>
    <col min="13833" max="13833" width="7" style="363" customWidth="1"/>
    <col min="13834" max="13838" width="8.125" style="363" customWidth="1"/>
    <col min="13839" max="13839" width="10.875" style="363" customWidth="1"/>
    <col min="13840" max="14080" width="9.125" style="363"/>
    <col min="14081" max="14081" width="4.125" style="363" customWidth="1"/>
    <col min="14082" max="14082" width="25.625" style="363" customWidth="1"/>
    <col min="14083" max="14084" width="7.75" style="363" customWidth="1"/>
    <col min="14085" max="14085" width="8.125" style="363" customWidth="1"/>
    <col min="14086" max="14086" width="7.625" style="363" customWidth="1"/>
    <col min="14087" max="14087" width="7.375" style="363" customWidth="1"/>
    <col min="14088" max="14088" width="7.625" style="363" customWidth="1"/>
    <col min="14089" max="14089" width="7" style="363" customWidth="1"/>
    <col min="14090" max="14094" width="8.125" style="363" customWidth="1"/>
    <col min="14095" max="14095" width="10.875" style="363" customWidth="1"/>
    <col min="14096" max="14336" width="9.125" style="363"/>
    <col min="14337" max="14337" width="4.125" style="363" customWidth="1"/>
    <col min="14338" max="14338" width="25.625" style="363" customWidth="1"/>
    <col min="14339" max="14340" width="7.75" style="363" customWidth="1"/>
    <col min="14341" max="14341" width="8.125" style="363" customWidth="1"/>
    <col min="14342" max="14342" width="7.625" style="363" customWidth="1"/>
    <col min="14343" max="14343" width="7.375" style="363" customWidth="1"/>
    <col min="14344" max="14344" width="7.625" style="363" customWidth="1"/>
    <col min="14345" max="14345" width="7" style="363" customWidth="1"/>
    <col min="14346" max="14350" width="8.125" style="363" customWidth="1"/>
    <col min="14351" max="14351" width="10.875" style="363" customWidth="1"/>
    <col min="14352" max="14592" width="9.125" style="363"/>
    <col min="14593" max="14593" width="4.125" style="363" customWidth="1"/>
    <col min="14594" max="14594" width="25.625" style="363" customWidth="1"/>
    <col min="14595" max="14596" width="7.75" style="363" customWidth="1"/>
    <col min="14597" max="14597" width="8.125" style="363" customWidth="1"/>
    <col min="14598" max="14598" width="7.625" style="363" customWidth="1"/>
    <col min="14599" max="14599" width="7.375" style="363" customWidth="1"/>
    <col min="14600" max="14600" width="7.625" style="363" customWidth="1"/>
    <col min="14601" max="14601" width="7" style="363" customWidth="1"/>
    <col min="14602" max="14606" width="8.125" style="363" customWidth="1"/>
    <col min="14607" max="14607" width="10.875" style="363" customWidth="1"/>
    <col min="14608" max="14848" width="9.125" style="363"/>
    <col min="14849" max="14849" width="4.125" style="363" customWidth="1"/>
    <col min="14850" max="14850" width="25.625" style="363" customWidth="1"/>
    <col min="14851" max="14852" width="7.75" style="363" customWidth="1"/>
    <col min="14853" max="14853" width="8.125" style="363" customWidth="1"/>
    <col min="14854" max="14854" width="7.625" style="363" customWidth="1"/>
    <col min="14855" max="14855" width="7.375" style="363" customWidth="1"/>
    <col min="14856" max="14856" width="7.625" style="363" customWidth="1"/>
    <col min="14857" max="14857" width="7" style="363" customWidth="1"/>
    <col min="14858" max="14862" width="8.125" style="363" customWidth="1"/>
    <col min="14863" max="14863" width="10.875" style="363" customWidth="1"/>
    <col min="14864" max="15104" width="9.125" style="363"/>
    <col min="15105" max="15105" width="4.125" style="363" customWidth="1"/>
    <col min="15106" max="15106" width="25.625" style="363" customWidth="1"/>
    <col min="15107" max="15108" width="7.75" style="363" customWidth="1"/>
    <col min="15109" max="15109" width="8.125" style="363" customWidth="1"/>
    <col min="15110" max="15110" width="7.625" style="363" customWidth="1"/>
    <col min="15111" max="15111" width="7.375" style="363" customWidth="1"/>
    <col min="15112" max="15112" width="7.625" style="363" customWidth="1"/>
    <col min="15113" max="15113" width="7" style="363" customWidth="1"/>
    <col min="15114" max="15118" width="8.125" style="363" customWidth="1"/>
    <col min="15119" max="15119" width="10.875" style="363" customWidth="1"/>
    <col min="15120" max="15360" width="9.125" style="363"/>
    <col min="15361" max="15361" width="4.125" style="363" customWidth="1"/>
    <col min="15362" max="15362" width="25.625" style="363" customWidth="1"/>
    <col min="15363" max="15364" width="7.75" style="363" customWidth="1"/>
    <col min="15365" max="15365" width="8.125" style="363" customWidth="1"/>
    <col min="15366" max="15366" width="7.625" style="363" customWidth="1"/>
    <col min="15367" max="15367" width="7.375" style="363" customWidth="1"/>
    <col min="15368" max="15368" width="7.625" style="363" customWidth="1"/>
    <col min="15369" max="15369" width="7" style="363" customWidth="1"/>
    <col min="15370" max="15374" width="8.125" style="363" customWidth="1"/>
    <col min="15375" max="15375" width="10.875" style="363" customWidth="1"/>
    <col min="15376" max="15616" width="9.125" style="363"/>
    <col min="15617" max="15617" width="4.125" style="363" customWidth="1"/>
    <col min="15618" max="15618" width="25.625" style="363" customWidth="1"/>
    <col min="15619" max="15620" width="7.75" style="363" customWidth="1"/>
    <col min="15621" max="15621" width="8.125" style="363" customWidth="1"/>
    <col min="15622" max="15622" width="7.625" style="363" customWidth="1"/>
    <col min="15623" max="15623" width="7.375" style="363" customWidth="1"/>
    <col min="15624" max="15624" width="7.625" style="363" customWidth="1"/>
    <col min="15625" max="15625" width="7" style="363" customWidth="1"/>
    <col min="15626" max="15630" width="8.125" style="363" customWidth="1"/>
    <col min="15631" max="15631" width="10.875" style="363" customWidth="1"/>
    <col min="15632" max="15872" width="9.125" style="363"/>
    <col min="15873" max="15873" width="4.125" style="363" customWidth="1"/>
    <col min="15874" max="15874" width="25.625" style="363" customWidth="1"/>
    <col min="15875" max="15876" width="7.75" style="363" customWidth="1"/>
    <col min="15877" max="15877" width="8.125" style="363" customWidth="1"/>
    <col min="15878" max="15878" width="7.625" style="363" customWidth="1"/>
    <col min="15879" max="15879" width="7.375" style="363" customWidth="1"/>
    <col min="15880" max="15880" width="7.625" style="363" customWidth="1"/>
    <col min="15881" max="15881" width="7" style="363" customWidth="1"/>
    <col min="15882" max="15886" width="8.125" style="363" customWidth="1"/>
    <col min="15887" max="15887" width="10.875" style="363" customWidth="1"/>
    <col min="15888" max="16128" width="9.125" style="363"/>
    <col min="16129" max="16129" width="4.125" style="363" customWidth="1"/>
    <col min="16130" max="16130" width="25.625" style="363" customWidth="1"/>
    <col min="16131" max="16132" width="7.75" style="363" customWidth="1"/>
    <col min="16133" max="16133" width="8.125" style="363" customWidth="1"/>
    <col min="16134" max="16134" width="7.625" style="363" customWidth="1"/>
    <col min="16135" max="16135" width="7.375" style="363" customWidth="1"/>
    <col min="16136" max="16136" width="7.625" style="363" customWidth="1"/>
    <col min="16137" max="16137" width="7" style="363" customWidth="1"/>
    <col min="16138" max="16142" width="8.125" style="363" customWidth="1"/>
    <col min="16143" max="16143" width="10.875" style="363" customWidth="1"/>
    <col min="16144" max="16384" width="9.125" style="363"/>
  </cols>
  <sheetData>
    <row r="1" spans="1:15" ht="31.5" customHeight="1" x14ac:dyDescent="0.25">
      <c r="A1" s="667" t="s">
        <v>1124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</row>
    <row r="2" spans="1:15" ht="16.5" thickBot="1" x14ac:dyDescent="0.3">
      <c r="O2" s="5" t="s">
        <v>862</v>
      </c>
    </row>
    <row r="3" spans="1:15" s="364" customFormat="1" ht="26.1" customHeight="1" thickBot="1" x14ac:dyDescent="0.3">
      <c r="A3" s="365" t="s">
        <v>288</v>
      </c>
      <c r="B3" s="366" t="s">
        <v>169</v>
      </c>
      <c r="C3" s="366" t="s">
        <v>483</v>
      </c>
      <c r="D3" s="366" t="s">
        <v>484</v>
      </c>
      <c r="E3" s="366" t="s">
        <v>485</v>
      </c>
      <c r="F3" s="366" t="s">
        <v>486</v>
      </c>
      <c r="G3" s="366" t="s">
        <v>487</v>
      </c>
      <c r="H3" s="366" t="s">
        <v>488</v>
      </c>
      <c r="I3" s="366" t="s">
        <v>489</v>
      </c>
      <c r="J3" s="366" t="s">
        <v>490</v>
      </c>
      <c r="K3" s="366" t="s">
        <v>491</v>
      </c>
      <c r="L3" s="366" t="s">
        <v>492</v>
      </c>
      <c r="M3" s="366" t="s">
        <v>493</v>
      </c>
      <c r="N3" s="366" t="s">
        <v>494</v>
      </c>
      <c r="O3" s="367" t="s">
        <v>286</v>
      </c>
    </row>
    <row r="4" spans="1:15" s="369" customFormat="1" ht="15" customHeight="1" thickBot="1" x14ac:dyDescent="0.3">
      <c r="A4" s="368"/>
      <c r="B4" s="660" t="s">
        <v>167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2"/>
    </row>
    <row r="5" spans="1:15" s="369" customFormat="1" x14ac:dyDescent="0.25">
      <c r="A5" s="370" t="s">
        <v>9</v>
      </c>
      <c r="B5" s="371" t="s">
        <v>509</v>
      </c>
      <c r="C5" s="372">
        <v>23255467</v>
      </c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7" t="s">
        <v>510</v>
      </c>
    </row>
    <row r="6" spans="1:15" s="369" customFormat="1" x14ac:dyDescent="0.25">
      <c r="A6" s="374" t="s">
        <v>22</v>
      </c>
      <c r="B6" s="375" t="s">
        <v>170</v>
      </c>
      <c r="C6" s="376">
        <v>4978846</v>
      </c>
      <c r="D6" s="376">
        <v>4978846</v>
      </c>
      <c r="E6" s="376">
        <v>4978846</v>
      </c>
      <c r="F6" s="376">
        <v>4978846</v>
      </c>
      <c r="G6" s="376">
        <v>4978846</v>
      </c>
      <c r="H6" s="376">
        <v>4978846</v>
      </c>
      <c r="I6" s="376">
        <v>4978846</v>
      </c>
      <c r="J6" s="376">
        <v>4978846</v>
      </c>
      <c r="K6" s="376">
        <v>4978846</v>
      </c>
      <c r="L6" s="376">
        <v>4978846</v>
      </c>
      <c r="M6" s="376">
        <v>4978846</v>
      </c>
      <c r="N6" s="376">
        <v>4974244</v>
      </c>
      <c r="O6" s="377">
        <f t="shared" ref="O6:O26" si="0">SUM(C6:N6)</f>
        <v>59741550</v>
      </c>
    </row>
    <row r="7" spans="1:15" s="378" customFormat="1" x14ac:dyDescent="0.25">
      <c r="A7" s="374" t="s">
        <v>34</v>
      </c>
      <c r="B7" s="375" t="s">
        <v>511</v>
      </c>
      <c r="C7" s="376"/>
      <c r="D7" s="376"/>
      <c r="E7" s="376">
        <v>52366564</v>
      </c>
      <c r="F7" s="376"/>
      <c r="G7" s="376"/>
      <c r="H7" s="376"/>
      <c r="I7" s="376"/>
      <c r="J7" s="376"/>
      <c r="K7" s="376"/>
      <c r="L7" s="376"/>
      <c r="M7" s="376"/>
      <c r="N7" s="376"/>
      <c r="O7" s="377">
        <f t="shared" si="0"/>
        <v>52366564</v>
      </c>
    </row>
    <row r="8" spans="1:15" s="378" customFormat="1" ht="27" customHeight="1" x14ac:dyDescent="0.25">
      <c r="A8" s="374" t="s">
        <v>146</v>
      </c>
      <c r="B8" s="379" t="s">
        <v>497</v>
      </c>
      <c r="C8" s="380"/>
      <c r="D8" s="380"/>
      <c r="E8" s="380"/>
      <c r="F8" s="380"/>
      <c r="G8" s="380"/>
      <c r="H8" s="380"/>
      <c r="I8" s="380">
        <v>39075000</v>
      </c>
      <c r="J8" s="380"/>
      <c r="K8" s="380"/>
      <c r="L8" s="380"/>
      <c r="M8" s="380"/>
      <c r="N8" s="380"/>
      <c r="O8" s="381">
        <f t="shared" si="0"/>
        <v>39075000</v>
      </c>
    </row>
    <row r="9" spans="1:15" s="378" customFormat="1" ht="14.1" customHeight="1" x14ac:dyDescent="0.25">
      <c r="A9" s="374" t="s">
        <v>48</v>
      </c>
      <c r="B9" s="382" t="s">
        <v>174</v>
      </c>
      <c r="C9" s="376">
        <v>375000</v>
      </c>
      <c r="D9" s="376">
        <v>375000</v>
      </c>
      <c r="E9" s="376">
        <v>375000</v>
      </c>
      <c r="F9" s="376">
        <v>375000</v>
      </c>
      <c r="G9" s="376">
        <v>2375000</v>
      </c>
      <c r="H9" s="376">
        <v>375000</v>
      </c>
      <c r="I9" s="376">
        <v>375000</v>
      </c>
      <c r="J9" s="376">
        <v>375000</v>
      </c>
      <c r="K9" s="376">
        <v>375000</v>
      </c>
      <c r="L9" s="376">
        <v>375000</v>
      </c>
      <c r="M9" s="376">
        <v>375000</v>
      </c>
      <c r="N9" s="376">
        <v>375000</v>
      </c>
      <c r="O9" s="377">
        <f t="shared" si="0"/>
        <v>6500000</v>
      </c>
    </row>
    <row r="10" spans="1:15" s="378" customFormat="1" ht="14.1" customHeight="1" x14ac:dyDescent="0.25">
      <c r="A10" s="374" t="s">
        <v>70</v>
      </c>
      <c r="B10" s="382" t="s">
        <v>333</v>
      </c>
      <c r="C10" s="376">
        <v>363203</v>
      </c>
      <c r="D10" s="376">
        <v>363203</v>
      </c>
      <c r="E10" s="376">
        <v>363203</v>
      </c>
      <c r="F10" s="376">
        <v>363203</v>
      </c>
      <c r="G10" s="376">
        <v>363203</v>
      </c>
      <c r="H10" s="376">
        <v>363203</v>
      </c>
      <c r="I10" s="376">
        <v>363203</v>
      </c>
      <c r="J10" s="376">
        <v>363203</v>
      </c>
      <c r="K10" s="376">
        <v>363203</v>
      </c>
      <c r="L10" s="376">
        <v>363203</v>
      </c>
      <c r="M10" s="376">
        <v>363203</v>
      </c>
      <c r="N10" s="376">
        <v>363204</v>
      </c>
      <c r="O10" s="377">
        <f t="shared" si="0"/>
        <v>4358437</v>
      </c>
    </row>
    <row r="11" spans="1:15" s="378" customFormat="1" ht="14.1" customHeight="1" x14ac:dyDescent="0.25">
      <c r="A11" s="374" t="s">
        <v>153</v>
      </c>
      <c r="B11" s="382" t="s">
        <v>222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7">
        <f t="shared" si="0"/>
        <v>0</v>
      </c>
    </row>
    <row r="12" spans="1:15" s="378" customFormat="1" x14ac:dyDescent="0.25">
      <c r="A12" s="374" t="s">
        <v>88</v>
      </c>
      <c r="B12" s="382" t="s">
        <v>175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7">
        <f t="shared" si="0"/>
        <v>0</v>
      </c>
    </row>
    <row r="13" spans="1:15" s="378" customFormat="1" ht="27" customHeight="1" x14ac:dyDescent="0.25">
      <c r="A13" s="374" t="s">
        <v>90</v>
      </c>
      <c r="B13" s="375" t="s">
        <v>264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7">
        <f t="shared" si="0"/>
        <v>0</v>
      </c>
    </row>
    <row r="14" spans="1:15" s="378" customFormat="1" ht="14.1" customHeight="1" thickBot="1" x14ac:dyDescent="0.3">
      <c r="A14" s="374" t="s">
        <v>159</v>
      </c>
      <c r="B14" s="382" t="s">
        <v>334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7">
        <f t="shared" si="0"/>
        <v>0</v>
      </c>
    </row>
    <row r="15" spans="1:15" s="369" customFormat="1" ht="15.95" customHeight="1" thickBot="1" x14ac:dyDescent="0.3">
      <c r="A15" s="368" t="s">
        <v>178</v>
      </c>
      <c r="B15" s="383" t="s">
        <v>498</v>
      </c>
      <c r="C15" s="384">
        <f t="shared" ref="C15:N15" si="1">SUM(C5:C14)</f>
        <v>28972516</v>
      </c>
      <c r="D15" s="384">
        <f t="shared" si="1"/>
        <v>5717049</v>
      </c>
      <c r="E15" s="384">
        <f t="shared" si="1"/>
        <v>58083613</v>
      </c>
      <c r="F15" s="384">
        <f t="shared" si="1"/>
        <v>5717049</v>
      </c>
      <c r="G15" s="384">
        <f t="shared" si="1"/>
        <v>7717049</v>
      </c>
      <c r="H15" s="384">
        <f t="shared" si="1"/>
        <v>5717049</v>
      </c>
      <c r="I15" s="384">
        <f t="shared" si="1"/>
        <v>44792049</v>
      </c>
      <c r="J15" s="384">
        <f t="shared" si="1"/>
        <v>5717049</v>
      </c>
      <c r="K15" s="384">
        <f t="shared" si="1"/>
        <v>5717049</v>
      </c>
      <c r="L15" s="384">
        <f t="shared" si="1"/>
        <v>5717049</v>
      </c>
      <c r="M15" s="384">
        <f t="shared" si="1"/>
        <v>5717049</v>
      </c>
      <c r="N15" s="384">
        <f t="shared" si="1"/>
        <v>5712448</v>
      </c>
      <c r="O15" s="385">
        <f>SUM(O6:O14)</f>
        <v>162041551</v>
      </c>
    </row>
    <row r="16" spans="1:15" s="369" customFormat="1" ht="15" customHeight="1" thickBot="1" x14ac:dyDescent="0.3">
      <c r="A16" s="368"/>
      <c r="B16" s="660" t="s">
        <v>168</v>
      </c>
      <c r="C16" s="661"/>
      <c r="D16" s="661"/>
      <c r="E16" s="661"/>
      <c r="F16" s="661"/>
      <c r="G16" s="661"/>
      <c r="H16" s="661"/>
      <c r="I16" s="661"/>
      <c r="J16" s="661"/>
      <c r="K16" s="661"/>
      <c r="L16" s="661"/>
      <c r="M16" s="661"/>
      <c r="N16" s="661"/>
      <c r="O16" s="662"/>
    </row>
    <row r="17" spans="1:15" s="378" customFormat="1" ht="14.1" customHeight="1" x14ac:dyDescent="0.25">
      <c r="A17" s="386" t="s">
        <v>179</v>
      </c>
      <c r="B17" s="387" t="s">
        <v>171</v>
      </c>
      <c r="C17" s="380">
        <v>2296941</v>
      </c>
      <c r="D17" s="380">
        <v>2296941</v>
      </c>
      <c r="E17" s="380">
        <v>2296941</v>
      </c>
      <c r="F17" s="380">
        <v>2296941</v>
      </c>
      <c r="G17" s="380">
        <v>2296941</v>
      </c>
      <c r="H17" s="380">
        <v>2296941</v>
      </c>
      <c r="I17" s="380">
        <v>2296941</v>
      </c>
      <c r="J17" s="380">
        <v>2296941</v>
      </c>
      <c r="K17" s="380">
        <v>2296941</v>
      </c>
      <c r="L17" s="380">
        <v>2296941</v>
      </c>
      <c r="M17" s="380">
        <v>2296941</v>
      </c>
      <c r="N17" s="380">
        <v>2296944</v>
      </c>
      <c r="O17" s="381">
        <f t="shared" si="0"/>
        <v>27563295</v>
      </c>
    </row>
    <row r="18" spans="1:15" s="378" customFormat="1" ht="27" customHeight="1" x14ac:dyDescent="0.25">
      <c r="A18" s="374" t="s">
        <v>180</v>
      </c>
      <c r="B18" s="375" t="s">
        <v>135</v>
      </c>
      <c r="C18" s="376">
        <v>367984</v>
      </c>
      <c r="D18" s="376">
        <v>367984</v>
      </c>
      <c r="E18" s="376">
        <v>367984</v>
      </c>
      <c r="F18" s="376">
        <v>367984</v>
      </c>
      <c r="G18" s="376">
        <v>367984</v>
      </c>
      <c r="H18" s="376">
        <v>367984</v>
      </c>
      <c r="I18" s="376">
        <v>367984</v>
      </c>
      <c r="J18" s="376">
        <v>367984</v>
      </c>
      <c r="K18" s="376">
        <v>367984</v>
      </c>
      <c r="L18" s="376">
        <v>367984</v>
      </c>
      <c r="M18" s="376">
        <v>367984</v>
      </c>
      <c r="N18" s="376">
        <v>367989</v>
      </c>
      <c r="O18" s="377">
        <f t="shared" si="0"/>
        <v>4415813</v>
      </c>
    </row>
    <row r="19" spans="1:15" s="378" customFormat="1" ht="14.1" customHeight="1" x14ac:dyDescent="0.25">
      <c r="A19" s="374" t="s">
        <v>183</v>
      </c>
      <c r="B19" s="382" t="s">
        <v>469</v>
      </c>
      <c r="C19" s="376">
        <v>3147311</v>
      </c>
      <c r="D19" s="376">
        <v>3147311</v>
      </c>
      <c r="E19" s="376">
        <v>3147311</v>
      </c>
      <c r="F19" s="376">
        <v>3147311</v>
      </c>
      <c r="G19" s="376">
        <v>3147311</v>
      </c>
      <c r="H19" s="376">
        <v>3147311</v>
      </c>
      <c r="I19" s="376">
        <v>3147311</v>
      </c>
      <c r="J19" s="376">
        <v>3147311</v>
      </c>
      <c r="K19" s="376">
        <v>3147311</v>
      </c>
      <c r="L19" s="376">
        <v>3147311</v>
      </c>
      <c r="M19" s="376">
        <v>3147311</v>
      </c>
      <c r="N19" s="376">
        <v>3147321</v>
      </c>
      <c r="O19" s="377">
        <f t="shared" si="0"/>
        <v>37767742</v>
      </c>
    </row>
    <row r="20" spans="1:15" s="378" customFormat="1" ht="14.1" customHeight="1" x14ac:dyDescent="0.25">
      <c r="A20" s="374" t="s">
        <v>186</v>
      </c>
      <c r="B20" s="382" t="s">
        <v>512</v>
      </c>
      <c r="C20" s="376">
        <v>291750</v>
      </c>
      <c r="D20" s="376">
        <v>291750</v>
      </c>
      <c r="E20" s="376">
        <v>291750</v>
      </c>
      <c r="F20" s="376">
        <v>291750</v>
      </c>
      <c r="G20" s="376">
        <v>291750</v>
      </c>
      <c r="H20" s="376">
        <v>291750</v>
      </c>
      <c r="I20" s="376">
        <v>291750</v>
      </c>
      <c r="J20" s="376">
        <v>2000000</v>
      </c>
      <c r="K20" s="376">
        <v>291750</v>
      </c>
      <c r="L20" s="376">
        <v>291750</v>
      </c>
      <c r="M20" s="376">
        <v>291750</v>
      </c>
      <c r="N20" s="376">
        <v>437500</v>
      </c>
      <c r="O20" s="377">
        <f t="shared" si="0"/>
        <v>5355000</v>
      </c>
    </row>
    <row r="21" spans="1:15" s="378" customFormat="1" ht="14.1" customHeight="1" x14ac:dyDescent="0.25">
      <c r="A21" s="374" t="s">
        <v>189</v>
      </c>
      <c r="B21" s="382" t="s">
        <v>139</v>
      </c>
      <c r="C21" s="376">
        <v>976873</v>
      </c>
      <c r="D21" s="376">
        <v>976873</v>
      </c>
      <c r="E21" s="376">
        <v>976873</v>
      </c>
      <c r="F21" s="376">
        <v>976873</v>
      </c>
      <c r="G21" s="376">
        <v>976873</v>
      </c>
      <c r="H21" s="376">
        <v>976873</v>
      </c>
      <c r="I21" s="376">
        <v>976873</v>
      </c>
      <c r="J21" s="376">
        <v>976873</v>
      </c>
      <c r="K21" s="376">
        <v>976873</v>
      </c>
      <c r="L21" s="376">
        <v>976873</v>
      </c>
      <c r="M21" s="376">
        <v>976873</v>
      </c>
      <c r="N21" s="376">
        <v>976876</v>
      </c>
      <c r="O21" s="377">
        <f t="shared" si="0"/>
        <v>11722479</v>
      </c>
    </row>
    <row r="22" spans="1:15" s="378" customFormat="1" ht="14.1" customHeight="1" x14ac:dyDescent="0.25">
      <c r="A22" s="374" t="s">
        <v>192</v>
      </c>
      <c r="B22" s="382" t="s">
        <v>140</v>
      </c>
      <c r="C22" s="376"/>
      <c r="D22" s="376"/>
      <c r="E22" s="376"/>
      <c r="F22" s="376"/>
      <c r="G22" s="376">
        <v>20000000</v>
      </c>
      <c r="H22" s="376"/>
      <c r="I22" s="376"/>
      <c r="J22" s="376"/>
      <c r="K22" s="376">
        <v>20075000</v>
      </c>
      <c r="L22" s="376"/>
      <c r="M22" s="376"/>
      <c r="N22" s="376"/>
      <c r="O22" s="377">
        <f t="shared" si="0"/>
        <v>40075000</v>
      </c>
    </row>
    <row r="23" spans="1:15" s="378" customFormat="1" ht="27" customHeight="1" x14ac:dyDescent="0.25">
      <c r="A23" s="374" t="s">
        <v>195</v>
      </c>
      <c r="B23" s="375" t="s">
        <v>142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7">
        <f t="shared" si="0"/>
        <v>0</v>
      </c>
    </row>
    <row r="24" spans="1:15" s="378" customFormat="1" ht="14.1" customHeight="1" x14ac:dyDescent="0.25">
      <c r="A24" s="374" t="s">
        <v>198</v>
      </c>
      <c r="B24" s="382" t="s">
        <v>144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7">
        <f t="shared" si="0"/>
        <v>0</v>
      </c>
    </row>
    <row r="25" spans="1:15" s="378" customFormat="1" ht="14.1" customHeight="1" thickBot="1" x14ac:dyDescent="0.3">
      <c r="A25" s="374" t="s">
        <v>201</v>
      </c>
      <c r="B25" s="382" t="s">
        <v>335</v>
      </c>
      <c r="C25" s="376">
        <v>3041139</v>
      </c>
      <c r="D25" s="376">
        <v>3041139</v>
      </c>
      <c r="E25" s="376">
        <v>3041139</v>
      </c>
      <c r="F25" s="376">
        <v>3041139</v>
      </c>
      <c r="G25" s="376">
        <v>3041139</v>
      </c>
      <c r="H25" s="376">
        <v>3041139</v>
      </c>
      <c r="I25" s="376">
        <v>3041139</v>
      </c>
      <c r="J25" s="376">
        <v>3041139</v>
      </c>
      <c r="K25" s="376">
        <v>3041139</v>
      </c>
      <c r="L25" s="376">
        <v>3041139</v>
      </c>
      <c r="M25" s="376">
        <v>3041139</v>
      </c>
      <c r="N25" s="376">
        <v>3044180</v>
      </c>
      <c r="O25" s="377">
        <f t="shared" si="0"/>
        <v>36496709</v>
      </c>
    </row>
    <row r="26" spans="1:15" s="369" customFormat="1" ht="15.95" customHeight="1" thickBot="1" x14ac:dyDescent="0.3">
      <c r="A26" s="388" t="s">
        <v>204</v>
      </c>
      <c r="B26" s="383" t="s">
        <v>500</v>
      </c>
      <c r="C26" s="384">
        <f t="shared" ref="C26:N26" si="2">SUM(C17:C25)</f>
        <v>10121998</v>
      </c>
      <c r="D26" s="384">
        <f t="shared" si="2"/>
        <v>10121998</v>
      </c>
      <c r="E26" s="384">
        <f t="shared" si="2"/>
        <v>10121998</v>
      </c>
      <c r="F26" s="384">
        <f t="shared" si="2"/>
        <v>10121998</v>
      </c>
      <c r="G26" s="384">
        <f t="shared" si="2"/>
        <v>30121998</v>
      </c>
      <c r="H26" s="384">
        <f t="shared" si="2"/>
        <v>10121998</v>
      </c>
      <c r="I26" s="384">
        <f t="shared" si="2"/>
        <v>10121998</v>
      </c>
      <c r="J26" s="384">
        <f t="shared" si="2"/>
        <v>11830248</v>
      </c>
      <c r="K26" s="384">
        <f t="shared" si="2"/>
        <v>30196998</v>
      </c>
      <c r="L26" s="384">
        <f t="shared" si="2"/>
        <v>10121998</v>
      </c>
      <c r="M26" s="384">
        <f t="shared" si="2"/>
        <v>10121998</v>
      </c>
      <c r="N26" s="384">
        <f t="shared" si="2"/>
        <v>10270810</v>
      </c>
      <c r="O26" s="385">
        <f t="shared" si="0"/>
        <v>163396038</v>
      </c>
    </row>
    <row r="27" spans="1:15" ht="16.5" thickBot="1" x14ac:dyDescent="0.3">
      <c r="A27" s="388" t="s">
        <v>206</v>
      </c>
      <c r="B27" s="389" t="s">
        <v>513</v>
      </c>
      <c r="C27" s="390">
        <f t="shared" ref="C27:M27" si="3">C15-C26</f>
        <v>18850518</v>
      </c>
      <c r="D27" s="390">
        <f t="shared" si="3"/>
        <v>-4404949</v>
      </c>
      <c r="E27" s="390">
        <f t="shared" si="3"/>
        <v>47961615</v>
      </c>
      <c r="F27" s="390">
        <f t="shared" si="3"/>
        <v>-4404949</v>
      </c>
      <c r="G27" s="390">
        <f t="shared" si="3"/>
        <v>-22404949</v>
      </c>
      <c r="H27" s="390">
        <f t="shared" si="3"/>
        <v>-4404949</v>
      </c>
      <c r="I27" s="390">
        <f t="shared" si="3"/>
        <v>34670051</v>
      </c>
      <c r="J27" s="390">
        <f t="shared" si="3"/>
        <v>-6113199</v>
      </c>
      <c r="K27" s="390">
        <f t="shared" si="3"/>
        <v>-24479949</v>
      </c>
      <c r="L27" s="390">
        <f t="shared" si="3"/>
        <v>-4404949</v>
      </c>
      <c r="M27" s="390">
        <f t="shared" si="3"/>
        <v>-4404949</v>
      </c>
      <c r="N27" s="390">
        <f>N15-N26</f>
        <v>-4558362</v>
      </c>
      <c r="O27" s="408" t="s">
        <v>510</v>
      </c>
    </row>
    <row r="28" spans="1:15" x14ac:dyDescent="0.25">
      <c r="A28" s="392"/>
    </row>
    <row r="29" spans="1:15" x14ac:dyDescent="0.25">
      <c r="B29" s="393"/>
      <c r="C29" s="394"/>
      <c r="D29" s="394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16.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7"/>
  <sheetViews>
    <sheetView view="pageLayout" zoomScaleNormal="100" zoomScaleSheetLayoutView="130" workbookViewId="0">
      <selection activeCell="M9" sqref="M9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bestFit="1" customWidth="1"/>
    <col min="5" max="16384" width="9.125" style="63"/>
  </cols>
  <sheetData>
    <row r="1" spans="1:4" ht="15.95" customHeight="1" x14ac:dyDescent="0.25">
      <c r="A1" s="579" t="s">
        <v>4</v>
      </c>
      <c r="B1" s="579"/>
      <c r="C1" s="579"/>
      <c r="D1" s="579"/>
    </row>
    <row r="2" spans="1:4" ht="15.95" customHeight="1" thickBot="1" x14ac:dyDescent="0.3">
      <c r="A2" s="578" t="s">
        <v>5</v>
      </c>
      <c r="B2" s="578"/>
      <c r="C2" s="578"/>
      <c r="D2" s="64" t="s">
        <v>858</v>
      </c>
    </row>
    <row r="3" spans="1:4" ht="38.1" customHeight="1" thickBot="1" x14ac:dyDescent="0.3">
      <c r="A3" s="65" t="s">
        <v>6</v>
      </c>
      <c r="B3" s="179" t="s">
        <v>350</v>
      </c>
      <c r="C3" s="66" t="s">
        <v>7</v>
      </c>
      <c r="D3" s="435" t="s">
        <v>1098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9</v>
      </c>
      <c r="B5" s="300" t="s">
        <v>376</v>
      </c>
      <c r="C5" s="73" t="s">
        <v>10</v>
      </c>
      <c r="D5" s="53">
        <f>+D6+D7+D8+D9+D10+D11</f>
        <v>59741550</v>
      </c>
    </row>
    <row r="6" spans="1:4" s="74" customFormat="1" ht="12" customHeight="1" x14ac:dyDescent="0.2">
      <c r="A6" s="75" t="s">
        <v>11</v>
      </c>
      <c r="B6" s="301" t="s">
        <v>377</v>
      </c>
      <c r="C6" s="76" t="s">
        <v>12</v>
      </c>
      <c r="D6" s="77">
        <v>21577589</v>
      </c>
    </row>
    <row r="7" spans="1:4" s="74" customFormat="1" ht="12" customHeight="1" x14ac:dyDescent="0.2">
      <c r="A7" s="78" t="s">
        <v>13</v>
      </c>
      <c r="B7" s="302" t="s">
        <v>378</v>
      </c>
      <c r="C7" s="79" t="s">
        <v>14</v>
      </c>
      <c r="D7" s="80">
        <v>14444250</v>
      </c>
    </row>
    <row r="8" spans="1:4" s="74" customFormat="1" ht="12" customHeight="1" x14ac:dyDescent="0.2">
      <c r="A8" s="78" t="s">
        <v>15</v>
      </c>
      <c r="B8" s="302" t="s">
        <v>379</v>
      </c>
      <c r="C8" s="79" t="s">
        <v>514</v>
      </c>
      <c r="D8" s="80">
        <v>21919711</v>
      </c>
    </row>
    <row r="9" spans="1:4" s="74" customFormat="1" ht="12" customHeight="1" x14ac:dyDescent="0.2">
      <c r="A9" s="78" t="s">
        <v>17</v>
      </c>
      <c r="B9" s="302" t="s">
        <v>380</v>
      </c>
      <c r="C9" s="79" t="s">
        <v>18</v>
      </c>
      <c r="D9" s="80">
        <v>1800000</v>
      </c>
    </row>
    <row r="10" spans="1:4" s="74" customFormat="1" ht="12" customHeight="1" x14ac:dyDescent="0.2">
      <c r="A10" s="78" t="s">
        <v>19</v>
      </c>
      <c r="B10" s="302" t="s">
        <v>381</v>
      </c>
      <c r="C10" s="79" t="s">
        <v>515</v>
      </c>
      <c r="D10" s="80"/>
    </row>
    <row r="11" spans="1:4" s="74" customFormat="1" ht="12" customHeight="1" thickBot="1" x14ac:dyDescent="0.25">
      <c r="A11" s="81" t="s">
        <v>21</v>
      </c>
      <c r="B11" s="303" t="s">
        <v>382</v>
      </c>
      <c r="C11" s="82" t="s">
        <v>516</v>
      </c>
      <c r="D11" s="80">
        <v>0</v>
      </c>
    </row>
    <row r="12" spans="1:4" s="74" customFormat="1" ht="12" customHeight="1" thickBot="1" x14ac:dyDescent="0.25">
      <c r="A12" s="72" t="s">
        <v>22</v>
      </c>
      <c r="B12" s="300"/>
      <c r="C12" s="83" t="s">
        <v>23</v>
      </c>
      <c r="D12" s="53">
        <f>+D13+D14+D15+D16+D17</f>
        <v>52366564</v>
      </c>
    </row>
    <row r="13" spans="1:4" s="74" customFormat="1" ht="12" customHeight="1" x14ac:dyDescent="0.2">
      <c r="A13" s="75" t="s">
        <v>24</v>
      </c>
      <c r="B13" s="301" t="s">
        <v>383</v>
      </c>
      <c r="C13" s="76" t="s">
        <v>25</v>
      </c>
      <c r="D13" s="77"/>
    </row>
    <row r="14" spans="1:4" s="74" customFormat="1" ht="12" customHeight="1" x14ac:dyDescent="0.2">
      <c r="A14" s="78" t="s">
        <v>26</v>
      </c>
      <c r="B14" s="302" t="s">
        <v>384</v>
      </c>
      <c r="C14" s="79" t="s">
        <v>27</v>
      </c>
      <c r="D14" s="80"/>
    </row>
    <row r="15" spans="1:4" s="74" customFormat="1" ht="12" customHeight="1" x14ac:dyDescent="0.2">
      <c r="A15" s="78" t="s">
        <v>28</v>
      </c>
      <c r="B15" s="302" t="s">
        <v>385</v>
      </c>
      <c r="C15" s="79" t="s">
        <v>29</v>
      </c>
      <c r="D15" s="80"/>
    </row>
    <row r="16" spans="1:4" s="74" customFormat="1" ht="12" customHeight="1" x14ac:dyDescent="0.2">
      <c r="A16" s="78" t="s">
        <v>30</v>
      </c>
      <c r="B16" s="302" t="s">
        <v>386</v>
      </c>
      <c r="C16" s="79" t="s">
        <v>31</v>
      </c>
      <c r="D16" s="80"/>
    </row>
    <row r="17" spans="1:4" s="74" customFormat="1" ht="12" customHeight="1" x14ac:dyDescent="0.2">
      <c r="A17" s="78" t="s">
        <v>32</v>
      </c>
      <c r="B17" s="302" t="s">
        <v>387</v>
      </c>
      <c r="C17" s="79" t="s">
        <v>33</v>
      </c>
      <c r="D17" s="80">
        <v>52366564</v>
      </c>
    </row>
    <row r="18" spans="1:4" s="74" customFormat="1" ht="12" customHeight="1" thickBot="1" x14ac:dyDescent="0.25">
      <c r="A18" s="81" t="s">
        <v>1060</v>
      </c>
      <c r="B18" s="302" t="s">
        <v>387</v>
      </c>
      <c r="C18" s="443" t="s">
        <v>1061</v>
      </c>
      <c r="D18" s="84"/>
    </row>
    <row r="19" spans="1:4" s="74" customFormat="1" ht="12" customHeight="1" thickBot="1" x14ac:dyDescent="0.25">
      <c r="A19" s="72" t="s">
        <v>34</v>
      </c>
      <c r="B19" s="300" t="s">
        <v>388</v>
      </c>
      <c r="C19" s="73" t="s">
        <v>35</v>
      </c>
      <c r="D19" s="53">
        <f>+D20+D21+D22+D23+D24</f>
        <v>39075000</v>
      </c>
    </row>
    <row r="20" spans="1:4" s="74" customFormat="1" ht="12" customHeight="1" x14ac:dyDescent="0.2">
      <c r="A20" s="75" t="s">
        <v>36</v>
      </c>
      <c r="B20" s="301" t="s">
        <v>389</v>
      </c>
      <c r="C20" s="76" t="s">
        <v>37</v>
      </c>
      <c r="D20" s="77"/>
    </row>
    <row r="21" spans="1:4" s="74" customFormat="1" ht="12" customHeight="1" x14ac:dyDescent="0.2">
      <c r="A21" s="78" t="s">
        <v>38</v>
      </c>
      <c r="B21" s="302" t="s">
        <v>390</v>
      </c>
      <c r="C21" s="79" t="s">
        <v>39</v>
      </c>
      <c r="D21" s="80"/>
    </row>
    <row r="22" spans="1:4" s="74" customFormat="1" ht="12" customHeight="1" x14ac:dyDescent="0.2">
      <c r="A22" s="78" t="s">
        <v>40</v>
      </c>
      <c r="B22" s="302" t="s">
        <v>391</v>
      </c>
      <c r="C22" s="79" t="s">
        <v>41</v>
      </c>
      <c r="D22" s="80"/>
    </row>
    <row r="23" spans="1:4" s="74" customFormat="1" ht="12" customHeight="1" x14ac:dyDescent="0.2">
      <c r="A23" s="78" t="s">
        <v>42</v>
      </c>
      <c r="B23" s="302" t="s">
        <v>392</v>
      </c>
      <c r="C23" s="79" t="s">
        <v>43</v>
      </c>
      <c r="D23" s="80"/>
    </row>
    <row r="24" spans="1:4" s="74" customFormat="1" ht="12" customHeight="1" x14ac:dyDescent="0.2">
      <c r="A24" s="78" t="s">
        <v>44</v>
      </c>
      <c r="B24" s="302" t="s">
        <v>393</v>
      </c>
      <c r="C24" s="79" t="s">
        <v>45</v>
      </c>
      <c r="D24" s="80">
        <v>39075000</v>
      </c>
    </row>
    <row r="25" spans="1:4" s="446" customFormat="1" ht="12" customHeight="1" thickBot="1" x14ac:dyDescent="0.3">
      <c r="A25" s="78" t="s">
        <v>1062</v>
      </c>
      <c r="B25" s="302" t="s">
        <v>393</v>
      </c>
      <c r="C25" s="444" t="s">
        <v>1063</v>
      </c>
      <c r="D25" s="445"/>
    </row>
    <row r="26" spans="1:4" s="74" customFormat="1" ht="12" customHeight="1" thickBot="1" x14ac:dyDescent="0.25">
      <c r="A26" s="72" t="s">
        <v>46</v>
      </c>
      <c r="B26" s="300" t="s">
        <v>394</v>
      </c>
      <c r="C26" s="73" t="s">
        <v>47</v>
      </c>
      <c r="D26" s="60">
        <f>SUM(D27:D33)</f>
        <v>6500000</v>
      </c>
    </row>
    <row r="27" spans="1:4" s="74" customFormat="1" ht="12" customHeight="1" x14ac:dyDescent="0.2">
      <c r="A27" s="75" t="s">
        <v>459</v>
      </c>
      <c r="B27" s="301" t="s">
        <v>395</v>
      </c>
      <c r="C27" s="76" t="s">
        <v>520</v>
      </c>
      <c r="D27" s="85">
        <v>2200000</v>
      </c>
    </row>
    <row r="28" spans="1:4" s="74" customFormat="1" ht="12" customHeight="1" x14ac:dyDescent="0.2">
      <c r="A28" s="75" t="s">
        <v>460</v>
      </c>
      <c r="B28" s="301" t="s">
        <v>562</v>
      </c>
      <c r="C28" s="76" t="s">
        <v>561</v>
      </c>
      <c r="D28" s="85"/>
    </row>
    <row r="29" spans="1:4" s="74" customFormat="1" ht="12" customHeight="1" x14ac:dyDescent="0.2">
      <c r="A29" s="75" t="s">
        <v>461</v>
      </c>
      <c r="B29" s="302" t="s">
        <v>517</v>
      </c>
      <c r="C29" s="79" t="s">
        <v>521</v>
      </c>
      <c r="D29" s="85">
        <v>2800000</v>
      </c>
    </row>
    <row r="30" spans="1:4" s="74" customFormat="1" ht="12" customHeight="1" x14ac:dyDescent="0.2">
      <c r="A30" s="75" t="s">
        <v>462</v>
      </c>
      <c r="B30" s="302" t="s">
        <v>518</v>
      </c>
      <c r="C30" s="79" t="s">
        <v>522</v>
      </c>
      <c r="D30" s="80"/>
    </row>
    <row r="31" spans="1:4" s="74" customFormat="1" ht="12" customHeight="1" x14ac:dyDescent="0.2">
      <c r="A31" s="75" t="s">
        <v>463</v>
      </c>
      <c r="B31" s="302" t="s">
        <v>396</v>
      </c>
      <c r="C31" s="79" t="s">
        <v>523</v>
      </c>
      <c r="D31" s="80">
        <v>1500000</v>
      </c>
    </row>
    <row r="32" spans="1:4" s="74" customFormat="1" ht="12" customHeight="1" x14ac:dyDescent="0.2">
      <c r="A32" s="75" t="s">
        <v>464</v>
      </c>
      <c r="B32" s="303" t="s">
        <v>397</v>
      </c>
      <c r="C32" s="82" t="s">
        <v>524</v>
      </c>
      <c r="D32" s="80"/>
    </row>
    <row r="33" spans="1:4" s="74" customFormat="1" ht="12" customHeight="1" thickBot="1" x14ac:dyDescent="0.25">
      <c r="A33" s="75" t="s">
        <v>563</v>
      </c>
      <c r="B33" s="303" t="s">
        <v>398</v>
      </c>
      <c r="C33" s="82" t="s">
        <v>519</v>
      </c>
      <c r="D33" s="84"/>
    </row>
    <row r="34" spans="1:4" s="74" customFormat="1" ht="12" customHeight="1" thickBot="1" x14ac:dyDescent="0.25">
      <c r="A34" s="72" t="s">
        <v>48</v>
      </c>
      <c r="B34" s="300" t="s">
        <v>399</v>
      </c>
      <c r="C34" s="73" t="s">
        <v>49</v>
      </c>
      <c r="D34" s="53">
        <f>SUM(D35:D45)</f>
        <v>13794763</v>
      </c>
    </row>
    <row r="35" spans="1:4" s="74" customFormat="1" ht="12" customHeight="1" x14ac:dyDescent="0.2">
      <c r="A35" s="75" t="s">
        <v>50</v>
      </c>
      <c r="B35" s="301" t="s">
        <v>400</v>
      </c>
      <c r="C35" s="76" t="s">
        <v>51</v>
      </c>
      <c r="D35" s="77">
        <v>0</v>
      </c>
    </row>
    <row r="36" spans="1:4" s="74" customFormat="1" ht="12" customHeight="1" x14ac:dyDescent="0.2">
      <c r="A36" s="78" t="s">
        <v>52</v>
      </c>
      <c r="B36" s="302" t="s">
        <v>401</v>
      </c>
      <c r="C36" s="79" t="s">
        <v>53</v>
      </c>
      <c r="D36" s="80">
        <v>6349584</v>
      </c>
    </row>
    <row r="37" spans="1:4" s="74" customFormat="1" ht="12" customHeight="1" x14ac:dyDescent="0.2">
      <c r="A37" s="78" t="s">
        <v>54</v>
      </c>
      <c r="B37" s="302" t="s">
        <v>402</v>
      </c>
      <c r="C37" s="79" t="s">
        <v>55</v>
      </c>
      <c r="D37" s="80">
        <v>0</v>
      </c>
    </row>
    <row r="38" spans="1:4" s="74" customFormat="1" ht="12" customHeight="1" x14ac:dyDescent="0.2">
      <c r="A38" s="78" t="s">
        <v>56</v>
      </c>
      <c r="B38" s="302" t="s">
        <v>403</v>
      </c>
      <c r="C38" s="79" t="s">
        <v>57</v>
      </c>
      <c r="D38" s="80">
        <v>728535</v>
      </c>
    </row>
    <row r="39" spans="1:4" s="74" customFormat="1" ht="12" customHeight="1" x14ac:dyDescent="0.2">
      <c r="A39" s="78" t="s">
        <v>58</v>
      </c>
      <c r="B39" s="302" t="s">
        <v>404</v>
      </c>
      <c r="C39" s="79" t="s">
        <v>59</v>
      </c>
      <c r="D39" s="80">
        <v>3877410</v>
      </c>
    </row>
    <row r="40" spans="1:4" s="74" customFormat="1" ht="12" customHeight="1" x14ac:dyDescent="0.2">
      <c r="A40" s="78" t="s">
        <v>60</v>
      </c>
      <c r="B40" s="302" t="s">
        <v>405</v>
      </c>
      <c r="C40" s="79" t="s">
        <v>61</v>
      </c>
      <c r="D40" s="80">
        <v>2819234</v>
      </c>
    </row>
    <row r="41" spans="1:4" s="74" customFormat="1" ht="12" customHeight="1" x14ac:dyDescent="0.2">
      <c r="A41" s="78" t="s">
        <v>62</v>
      </c>
      <c r="B41" s="302" t="s">
        <v>406</v>
      </c>
      <c r="C41" s="79" t="s">
        <v>63</v>
      </c>
      <c r="D41" s="80">
        <v>0</v>
      </c>
    </row>
    <row r="42" spans="1:4" s="74" customFormat="1" ht="12" customHeight="1" x14ac:dyDescent="0.2">
      <c r="A42" s="78" t="s">
        <v>64</v>
      </c>
      <c r="B42" s="302" t="s">
        <v>407</v>
      </c>
      <c r="C42" s="79" t="s">
        <v>65</v>
      </c>
      <c r="D42" s="80">
        <v>20000</v>
      </c>
    </row>
    <row r="43" spans="1:4" s="74" customFormat="1" ht="12" customHeight="1" x14ac:dyDescent="0.2">
      <c r="A43" s="78" t="s">
        <v>66</v>
      </c>
      <c r="B43" s="302" t="s">
        <v>408</v>
      </c>
      <c r="C43" s="79" t="s">
        <v>67</v>
      </c>
      <c r="D43" s="86">
        <v>0</v>
      </c>
    </row>
    <row r="44" spans="1:4" s="74" customFormat="1" ht="12" customHeight="1" x14ac:dyDescent="0.2">
      <c r="A44" s="81" t="s">
        <v>68</v>
      </c>
      <c r="B44" s="302" t="s">
        <v>409</v>
      </c>
      <c r="C44" s="447" t="s">
        <v>1064</v>
      </c>
      <c r="D44" s="87"/>
    </row>
    <row r="45" spans="1:4" s="74" customFormat="1" ht="12" customHeight="1" thickBot="1" x14ac:dyDescent="0.25">
      <c r="A45" s="81" t="s">
        <v>1065</v>
      </c>
      <c r="B45" s="302" t="s">
        <v>1066</v>
      </c>
      <c r="C45" s="82" t="s">
        <v>69</v>
      </c>
      <c r="D45" s="87"/>
    </row>
    <row r="46" spans="1:4" s="74" customFormat="1" ht="12" customHeight="1" thickBot="1" x14ac:dyDescent="0.25">
      <c r="A46" s="72" t="s">
        <v>70</v>
      </c>
      <c r="B46" s="300" t="s">
        <v>410</v>
      </c>
      <c r="C46" s="73" t="s">
        <v>71</v>
      </c>
      <c r="D46" s="53">
        <f>SUM(D47:D51)</f>
        <v>0</v>
      </c>
    </row>
    <row r="47" spans="1:4" s="74" customFormat="1" ht="12" customHeight="1" x14ac:dyDescent="0.2">
      <c r="A47" s="75" t="s">
        <v>72</v>
      </c>
      <c r="B47" s="301" t="s">
        <v>411</v>
      </c>
      <c r="C47" s="76" t="s">
        <v>73</v>
      </c>
      <c r="D47" s="88"/>
    </row>
    <row r="48" spans="1:4" s="74" customFormat="1" ht="12" customHeight="1" x14ac:dyDescent="0.2">
      <c r="A48" s="78" t="s">
        <v>74</v>
      </c>
      <c r="B48" s="302" t="s">
        <v>412</v>
      </c>
      <c r="C48" s="79" t="s">
        <v>75</v>
      </c>
      <c r="D48" s="86"/>
    </row>
    <row r="49" spans="1:4" s="74" customFormat="1" ht="12" customHeight="1" x14ac:dyDescent="0.2">
      <c r="A49" s="78" t="s">
        <v>76</v>
      </c>
      <c r="B49" s="302" t="s">
        <v>413</v>
      </c>
      <c r="C49" s="79" t="s">
        <v>77</v>
      </c>
      <c r="D49" s="86"/>
    </row>
    <row r="50" spans="1:4" s="74" customFormat="1" ht="12" customHeight="1" x14ac:dyDescent="0.2">
      <c r="A50" s="78" t="s">
        <v>78</v>
      </c>
      <c r="B50" s="302" t="s">
        <v>414</v>
      </c>
      <c r="C50" s="79" t="s">
        <v>79</v>
      </c>
      <c r="D50" s="86"/>
    </row>
    <row r="51" spans="1:4" s="74" customFormat="1" ht="12" customHeight="1" thickBot="1" x14ac:dyDescent="0.25">
      <c r="A51" s="81" t="s">
        <v>80</v>
      </c>
      <c r="B51" s="302" t="s">
        <v>415</v>
      </c>
      <c r="C51" s="82" t="s">
        <v>81</v>
      </c>
      <c r="D51" s="87"/>
    </row>
    <row r="52" spans="1:4" s="74" customFormat="1" ht="12" customHeight="1" thickBot="1" x14ac:dyDescent="0.25">
      <c r="A52" s="72" t="s">
        <v>82</v>
      </c>
      <c r="B52" s="300" t="s">
        <v>416</v>
      </c>
      <c r="C52" s="73" t="s">
        <v>83</v>
      </c>
      <c r="D52" s="53">
        <f>SUM(D53:D57)</f>
        <v>0</v>
      </c>
    </row>
    <row r="53" spans="1:4" s="74" customFormat="1" ht="12" customHeight="1" x14ac:dyDescent="0.2">
      <c r="A53" s="75" t="s">
        <v>529</v>
      </c>
      <c r="B53" s="301" t="s">
        <v>417</v>
      </c>
      <c r="C53" s="76" t="s">
        <v>526</v>
      </c>
      <c r="D53" s="77"/>
    </row>
    <row r="54" spans="1:4" s="74" customFormat="1" ht="12" customHeight="1" x14ac:dyDescent="0.2">
      <c r="A54" s="75" t="s">
        <v>530</v>
      </c>
      <c r="B54" s="302" t="s">
        <v>418</v>
      </c>
      <c r="C54" s="79" t="s">
        <v>527</v>
      </c>
      <c r="D54" s="77"/>
    </row>
    <row r="55" spans="1:4" s="74" customFormat="1" ht="13.5" customHeight="1" x14ac:dyDescent="0.2">
      <c r="A55" s="75" t="s">
        <v>531</v>
      </c>
      <c r="B55" s="302" t="s">
        <v>419</v>
      </c>
      <c r="C55" s="79" t="s">
        <v>555</v>
      </c>
      <c r="D55" s="77"/>
    </row>
    <row r="56" spans="1:4" s="74" customFormat="1" ht="12" customHeight="1" x14ac:dyDescent="0.2">
      <c r="A56" s="81" t="s">
        <v>532</v>
      </c>
      <c r="B56" s="303" t="s">
        <v>528</v>
      </c>
      <c r="C56" s="82" t="s">
        <v>534</v>
      </c>
      <c r="D56" s="84"/>
    </row>
    <row r="57" spans="1:4" s="74" customFormat="1" ht="12" customHeight="1" x14ac:dyDescent="0.2">
      <c r="A57" s="81" t="s">
        <v>533</v>
      </c>
      <c r="B57" s="303" t="s">
        <v>525</v>
      </c>
      <c r="C57" s="82" t="s">
        <v>535</v>
      </c>
      <c r="D57" s="84"/>
    </row>
    <row r="58" spans="1:4" s="74" customFormat="1" ht="12" customHeight="1" thickBot="1" x14ac:dyDescent="0.25">
      <c r="A58" s="81" t="s">
        <v>1067</v>
      </c>
      <c r="B58" s="303" t="s">
        <v>525</v>
      </c>
      <c r="C58" s="443" t="s">
        <v>1068</v>
      </c>
      <c r="D58" s="84"/>
    </row>
    <row r="59" spans="1:4" s="74" customFormat="1" ht="12" customHeight="1" thickBot="1" x14ac:dyDescent="0.25">
      <c r="A59" s="72" t="s">
        <v>88</v>
      </c>
      <c r="B59" s="300" t="s">
        <v>420</v>
      </c>
      <c r="C59" s="83" t="s">
        <v>89</v>
      </c>
      <c r="D59" s="53">
        <f>SUM(D60:D64)</f>
        <v>0</v>
      </c>
    </row>
    <row r="60" spans="1:4" s="74" customFormat="1" ht="12" customHeight="1" x14ac:dyDescent="0.2">
      <c r="A60" s="75" t="s">
        <v>541</v>
      </c>
      <c r="B60" s="301" t="s">
        <v>421</v>
      </c>
      <c r="C60" s="76" t="s">
        <v>536</v>
      </c>
      <c r="D60" s="86"/>
    </row>
    <row r="61" spans="1:4" s="74" customFormat="1" ht="12" customHeight="1" x14ac:dyDescent="0.2">
      <c r="A61" s="75" t="s">
        <v>542</v>
      </c>
      <c r="B61" s="301" t="s">
        <v>422</v>
      </c>
      <c r="C61" s="79" t="s">
        <v>537</v>
      </c>
      <c r="D61" s="86"/>
    </row>
    <row r="62" spans="1:4" s="74" customFormat="1" ht="11.25" customHeight="1" x14ac:dyDescent="0.2">
      <c r="A62" s="75" t="s">
        <v>543</v>
      </c>
      <c r="B62" s="301" t="s">
        <v>423</v>
      </c>
      <c r="C62" s="79" t="s">
        <v>556</v>
      </c>
      <c r="D62" s="86"/>
    </row>
    <row r="63" spans="1:4" s="74" customFormat="1" ht="12" customHeight="1" x14ac:dyDescent="0.2">
      <c r="A63" s="75" t="s">
        <v>542</v>
      </c>
      <c r="B63" s="307" t="s">
        <v>539</v>
      </c>
      <c r="C63" s="82" t="s">
        <v>538</v>
      </c>
      <c r="D63" s="86"/>
    </row>
    <row r="64" spans="1:4" s="74" customFormat="1" ht="12" customHeight="1" x14ac:dyDescent="0.2">
      <c r="A64" s="75" t="s">
        <v>543</v>
      </c>
      <c r="B64" s="303" t="s">
        <v>546</v>
      </c>
      <c r="C64" s="82" t="s">
        <v>540</v>
      </c>
      <c r="D64" s="86"/>
    </row>
    <row r="65" spans="1:4" s="74" customFormat="1" ht="12" customHeight="1" thickBot="1" x14ac:dyDescent="0.25">
      <c r="A65" s="75" t="s">
        <v>1069</v>
      </c>
      <c r="B65" s="303" t="s">
        <v>546</v>
      </c>
      <c r="C65" s="443" t="s">
        <v>1070</v>
      </c>
      <c r="D65" s="86"/>
    </row>
    <row r="66" spans="1:4" s="74" customFormat="1" ht="12" customHeight="1" thickBot="1" x14ac:dyDescent="0.25">
      <c r="A66" s="72" t="s">
        <v>90</v>
      </c>
      <c r="B66" s="300"/>
      <c r="C66" s="73" t="s">
        <v>91</v>
      </c>
      <c r="D66" s="60">
        <f>+D5+D12+D19+D26+D34+D46+D52+D59</f>
        <v>171477877</v>
      </c>
    </row>
    <row r="67" spans="1:4" s="74" customFormat="1" ht="12" customHeight="1" thickBot="1" x14ac:dyDescent="0.25">
      <c r="A67" s="89" t="s">
        <v>92</v>
      </c>
      <c r="B67" s="300" t="s">
        <v>425</v>
      </c>
      <c r="C67" s="83" t="s">
        <v>93</v>
      </c>
      <c r="D67" s="53">
        <f>SUM(D68:D70)</f>
        <v>0</v>
      </c>
    </row>
    <row r="68" spans="1:4" s="74" customFormat="1" ht="12" customHeight="1" x14ac:dyDescent="0.2">
      <c r="A68" s="75" t="s">
        <v>94</v>
      </c>
      <c r="B68" s="301" t="s">
        <v>426</v>
      </c>
      <c r="C68" s="76" t="s">
        <v>95</v>
      </c>
      <c r="D68" s="86"/>
    </row>
    <row r="69" spans="1:4" s="74" customFormat="1" ht="12" customHeight="1" x14ac:dyDescent="0.2">
      <c r="A69" s="78" t="s">
        <v>96</v>
      </c>
      <c r="B69" s="301" t="s">
        <v>427</v>
      </c>
      <c r="C69" s="79" t="s">
        <v>97</v>
      </c>
      <c r="D69" s="86"/>
    </row>
    <row r="70" spans="1:4" s="74" customFormat="1" ht="12" customHeight="1" thickBot="1" x14ac:dyDescent="0.25">
      <c r="A70" s="81" t="s">
        <v>98</v>
      </c>
      <c r="B70" s="301" t="s">
        <v>428</v>
      </c>
      <c r="C70" s="90" t="s">
        <v>99</v>
      </c>
      <c r="D70" s="86"/>
    </row>
    <row r="71" spans="1:4" s="74" customFormat="1" ht="12" customHeight="1" thickBot="1" x14ac:dyDescent="0.25">
      <c r="A71" s="89" t="s">
        <v>100</v>
      </c>
      <c r="B71" s="300" t="s">
        <v>429</v>
      </c>
      <c r="C71" s="83" t="s">
        <v>101</v>
      </c>
      <c r="D71" s="53">
        <f>SUM(D72:D75)</f>
        <v>0</v>
      </c>
    </row>
    <row r="72" spans="1:4" s="74" customFormat="1" ht="12" customHeight="1" x14ac:dyDescent="0.2">
      <c r="A72" s="75" t="s">
        <v>102</v>
      </c>
      <c r="B72" s="301" t="s">
        <v>430</v>
      </c>
      <c r="C72" s="76" t="s">
        <v>103</v>
      </c>
      <c r="D72" s="86"/>
    </row>
    <row r="73" spans="1:4" s="74" customFormat="1" ht="12" customHeight="1" x14ac:dyDescent="0.2">
      <c r="A73" s="78" t="s">
        <v>104</v>
      </c>
      <c r="B73" s="301" t="s">
        <v>431</v>
      </c>
      <c r="C73" s="79" t="s">
        <v>105</v>
      </c>
      <c r="D73" s="86"/>
    </row>
    <row r="74" spans="1:4" s="74" customFormat="1" ht="12" customHeight="1" x14ac:dyDescent="0.2">
      <c r="A74" s="78" t="s">
        <v>106</v>
      </c>
      <c r="B74" s="301" t="s">
        <v>432</v>
      </c>
      <c r="C74" s="79" t="s">
        <v>107</v>
      </c>
      <c r="D74" s="86"/>
    </row>
    <row r="75" spans="1:4" s="74" customFormat="1" ht="12" customHeight="1" thickBot="1" x14ac:dyDescent="0.25">
      <c r="A75" s="81" t="s">
        <v>108</v>
      </c>
      <c r="B75" s="301" t="s">
        <v>433</v>
      </c>
      <c r="C75" s="82" t="s">
        <v>109</v>
      </c>
      <c r="D75" s="86"/>
    </row>
    <row r="76" spans="1:4" s="74" customFormat="1" ht="12" customHeight="1" thickBot="1" x14ac:dyDescent="0.25">
      <c r="A76" s="89" t="s">
        <v>110</v>
      </c>
      <c r="B76" s="300" t="s">
        <v>434</v>
      </c>
      <c r="C76" s="83" t="s">
        <v>111</v>
      </c>
      <c r="D76" s="53">
        <f>SUM(D77:D78)</f>
        <v>24453689</v>
      </c>
    </row>
    <row r="77" spans="1:4" s="74" customFormat="1" ht="12" customHeight="1" x14ac:dyDescent="0.2">
      <c r="A77" s="75" t="s">
        <v>112</v>
      </c>
      <c r="B77" s="301" t="s">
        <v>435</v>
      </c>
      <c r="C77" s="76" t="s">
        <v>113</v>
      </c>
      <c r="D77" s="86">
        <v>24453689</v>
      </c>
    </row>
    <row r="78" spans="1:4" s="74" customFormat="1" ht="12" customHeight="1" thickBot="1" x14ac:dyDescent="0.25">
      <c r="A78" s="81" t="s">
        <v>114</v>
      </c>
      <c r="B78" s="301" t="s">
        <v>436</v>
      </c>
      <c r="C78" s="82" t="s">
        <v>115</v>
      </c>
      <c r="D78" s="86"/>
    </row>
    <row r="79" spans="1:4" s="74" customFormat="1" ht="12" customHeight="1" thickBot="1" x14ac:dyDescent="0.25">
      <c r="A79" s="89" t="s">
        <v>116</v>
      </c>
      <c r="B79" s="300"/>
      <c r="C79" s="83" t="s">
        <v>1082</v>
      </c>
      <c r="D79" s="53">
        <f>SUM(D80:D83)</f>
        <v>0</v>
      </c>
    </row>
    <row r="80" spans="1:4" s="74" customFormat="1" ht="12" customHeight="1" x14ac:dyDescent="0.2">
      <c r="A80" s="75" t="s">
        <v>548</v>
      </c>
      <c r="B80" s="301" t="s">
        <v>437</v>
      </c>
      <c r="C80" s="76" t="s">
        <v>118</v>
      </c>
      <c r="D80" s="86"/>
    </row>
    <row r="81" spans="1:4" s="74" customFormat="1" ht="12" customHeight="1" x14ac:dyDescent="0.2">
      <c r="A81" s="78" t="s">
        <v>549</v>
      </c>
      <c r="B81" s="302" t="s">
        <v>438</v>
      </c>
      <c r="C81" s="79" t="s">
        <v>119</v>
      </c>
      <c r="D81" s="86"/>
    </row>
    <row r="82" spans="1:4" s="74" customFormat="1" ht="12" customHeight="1" x14ac:dyDescent="0.2">
      <c r="A82" s="81" t="s">
        <v>550</v>
      </c>
      <c r="B82" s="303" t="s">
        <v>547</v>
      </c>
      <c r="C82" s="82" t="s">
        <v>828</v>
      </c>
      <c r="D82" s="86"/>
    </row>
    <row r="83" spans="1:4" s="74" customFormat="1" ht="12" customHeight="1" thickBot="1" x14ac:dyDescent="0.25">
      <c r="A83" s="81" t="s">
        <v>1080</v>
      </c>
      <c r="B83" s="303" t="s">
        <v>1081</v>
      </c>
      <c r="C83" s="82" t="s">
        <v>1079</v>
      </c>
      <c r="D83" s="86"/>
    </row>
    <row r="84" spans="1:4" s="74" customFormat="1" ht="12" customHeight="1" thickBot="1" x14ac:dyDescent="0.25">
      <c r="A84" s="89" t="s">
        <v>120</v>
      </c>
      <c r="B84" s="300" t="s">
        <v>439</v>
      </c>
      <c r="C84" s="83" t="s">
        <v>121</v>
      </c>
      <c r="D84" s="53">
        <f>SUM(D85:D88)</f>
        <v>0</v>
      </c>
    </row>
    <row r="85" spans="1:4" s="74" customFormat="1" ht="12" customHeight="1" x14ac:dyDescent="0.2">
      <c r="A85" s="91" t="s">
        <v>551</v>
      </c>
      <c r="B85" s="301" t="s">
        <v>440</v>
      </c>
      <c r="C85" s="76" t="s">
        <v>829</v>
      </c>
      <c r="D85" s="86"/>
    </row>
    <row r="86" spans="1:4" s="74" customFormat="1" ht="12" customHeight="1" x14ac:dyDescent="0.2">
      <c r="A86" s="92" t="s">
        <v>552</v>
      </c>
      <c r="B86" s="301" t="s">
        <v>441</v>
      </c>
      <c r="C86" s="79" t="s">
        <v>830</v>
      </c>
      <c r="D86" s="86"/>
    </row>
    <row r="87" spans="1:4" s="74" customFormat="1" ht="12" customHeight="1" x14ac:dyDescent="0.2">
      <c r="A87" s="92" t="s">
        <v>553</v>
      </c>
      <c r="B87" s="301" t="s">
        <v>442</v>
      </c>
      <c r="C87" s="79" t="s">
        <v>831</v>
      </c>
      <c r="D87" s="86"/>
    </row>
    <row r="88" spans="1:4" s="74" customFormat="1" ht="12" customHeight="1" thickBot="1" x14ac:dyDescent="0.25">
      <c r="A88" s="93" t="s">
        <v>554</v>
      </c>
      <c r="B88" s="301" t="s">
        <v>443</v>
      </c>
      <c r="C88" s="82" t="s">
        <v>832</v>
      </c>
      <c r="D88" s="86"/>
    </row>
    <row r="89" spans="1:4" s="74" customFormat="1" ht="13.5" customHeight="1" thickBot="1" x14ac:dyDescent="0.25">
      <c r="A89" s="89" t="s">
        <v>124</v>
      </c>
      <c r="B89" s="300" t="s">
        <v>444</v>
      </c>
      <c r="C89" s="83" t="s">
        <v>125</v>
      </c>
      <c r="D89" s="94"/>
    </row>
    <row r="90" spans="1:4" s="74" customFormat="1" ht="13.5" customHeight="1" thickBot="1" x14ac:dyDescent="0.25">
      <c r="A90" s="423" t="s">
        <v>189</v>
      </c>
      <c r="B90" s="300"/>
      <c r="C90" s="83" t="s">
        <v>854</v>
      </c>
      <c r="D90" s="94"/>
    </row>
    <row r="91" spans="1:4" s="74" customFormat="1" ht="15.75" customHeight="1" thickBot="1" x14ac:dyDescent="0.25">
      <c r="A91" s="423" t="s">
        <v>192</v>
      </c>
      <c r="B91" s="300" t="s">
        <v>424</v>
      </c>
      <c r="C91" s="95" t="s">
        <v>127</v>
      </c>
      <c r="D91" s="60">
        <f>+D67+D71+D76+D79+D84+D89</f>
        <v>24453689</v>
      </c>
    </row>
    <row r="92" spans="1:4" s="74" customFormat="1" ht="16.5" customHeight="1" thickBot="1" x14ac:dyDescent="0.25">
      <c r="A92" s="423" t="s">
        <v>195</v>
      </c>
      <c r="B92" s="304"/>
      <c r="C92" s="96" t="s">
        <v>129</v>
      </c>
      <c r="D92" s="60">
        <f>+D66+D91</f>
        <v>195931566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9" t="s">
        <v>130</v>
      </c>
      <c r="B94" s="579"/>
      <c r="C94" s="579"/>
      <c r="D94" s="579"/>
    </row>
    <row r="95" spans="1:4" ht="16.5" customHeight="1" thickBot="1" x14ac:dyDescent="0.3">
      <c r="A95" s="580" t="s">
        <v>131</v>
      </c>
      <c r="B95" s="580"/>
      <c r="C95" s="580"/>
      <c r="D95" s="64" t="s">
        <v>858</v>
      </c>
    </row>
    <row r="96" spans="1:4" ht="38.1" customHeight="1" thickBot="1" x14ac:dyDescent="0.3">
      <c r="A96" s="65" t="s">
        <v>6</v>
      </c>
      <c r="B96" s="179" t="s">
        <v>350</v>
      </c>
      <c r="C96" s="66" t="s">
        <v>132</v>
      </c>
      <c r="D96" s="435" t="s">
        <v>1098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9</v>
      </c>
      <c r="B98" s="305"/>
      <c r="C98" s="101" t="s">
        <v>133</v>
      </c>
      <c r="D98" s="102">
        <f>SUM(D99:D103)</f>
        <v>133193586</v>
      </c>
    </row>
    <row r="99" spans="1:4" ht="12" customHeight="1" x14ac:dyDescent="0.25">
      <c r="A99" s="103" t="s">
        <v>11</v>
      </c>
      <c r="B99" s="306" t="s">
        <v>351</v>
      </c>
      <c r="C99" s="104" t="s">
        <v>134</v>
      </c>
      <c r="D99" s="105">
        <v>51870803</v>
      </c>
    </row>
    <row r="100" spans="1:4" ht="12" customHeight="1" x14ac:dyDescent="0.25">
      <c r="A100" s="78" t="s">
        <v>13</v>
      </c>
      <c r="B100" s="302" t="s">
        <v>352</v>
      </c>
      <c r="C100" s="16" t="s">
        <v>135</v>
      </c>
      <c r="D100" s="80">
        <v>8837262</v>
      </c>
    </row>
    <row r="101" spans="1:4" ht="12" customHeight="1" x14ac:dyDescent="0.25">
      <c r="A101" s="78" t="s">
        <v>15</v>
      </c>
      <c r="B101" s="302" t="s">
        <v>353</v>
      </c>
      <c r="C101" s="16" t="s">
        <v>136</v>
      </c>
      <c r="D101" s="84">
        <v>55408042</v>
      </c>
    </row>
    <row r="102" spans="1:4" ht="12" customHeight="1" x14ac:dyDescent="0.25">
      <c r="A102" s="78" t="s">
        <v>17</v>
      </c>
      <c r="B102" s="302" t="s">
        <v>354</v>
      </c>
      <c r="C102" s="106" t="s">
        <v>137</v>
      </c>
      <c r="D102" s="84">
        <v>5355000</v>
      </c>
    </row>
    <row r="103" spans="1:4" ht="12" customHeight="1" thickBot="1" x14ac:dyDescent="0.3">
      <c r="A103" s="78" t="s">
        <v>138</v>
      </c>
      <c r="B103" s="309" t="s">
        <v>1117</v>
      </c>
      <c r="C103" s="107" t="s">
        <v>1118</v>
      </c>
      <c r="D103" s="84">
        <v>11722479</v>
      </c>
    </row>
    <row r="104" spans="1:4" ht="12" customHeight="1" thickBot="1" x14ac:dyDescent="0.3">
      <c r="A104" s="72" t="s">
        <v>22</v>
      </c>
      <c r="B104" s="300" t="s">
        <v>359</v>
      </c>
      <c r="C104" s="21" t="s">
        <v>833</v>
      </c>
      <c r="D104" s="53">
        <f>+D105+D107+D106</f>
        <v>21900980</v>
      </c>
    </row>
    <row r="105" spans="1:4" ht="12" customHeight="1" x14ac:dyDescent="0.25">
      <c r="A105" s="75" t="s">
        <v>454</v>
      </c>
      <c r="B105" s="301" t="s">
        <v>359</v>
      </c>
      <c r="C105" s="19" t="s">
        <v>145</v>
      </c>
      <c r="D105" s="77"/>
    </row>
    <row r="106" spans="1:4" ht="12" customHeight="1" x14ac:dyDescent="0.25">
      <c r="A106" s="75" t="s">
        <v>455</v>
      </c>
      <c r="B106" s="307" t="s">
        <v>359</v>
      </c>
      <c r="C106" s="337" t="s">
        <v>558</v>
      </c>
      <c r="D106" s="294">
        <v>21900980</v>
      </c>
    </row>
    <row r="107" spans="1:4" ht="12" customHeight="1" thickBot="1" x14ac:dyDescent="0.3">
      <c r="A107" s="75" t="s">
        <v>456</v>
      </c>
      <c r="B107" s="303" t="s">
        <v>359</v>
      </c>
      <c r="C107" s="110" t="s">
        <v>557</v>
      </c>
      <c r="D107" s="84"/>
    </row>
    <row r="108" spans="1:4" ht="12" customHeight="1" thickBot="1" x14ac:dyDescent="0.3">
      <c r="A108" s="72" t="s">
        <v>34</v>
      </c>
      <c r="B108" s="300"/>
      <c r="C108" s="109" t="s">
        <v>836</v>
      </c>
      <c r="D108" s="53">
        <f>+D109+D111+D113</f>
        <v>40837000</v>
      </c>
    </row>
    <row r="109" spans="1:4" ht="12" customHeight="1" x14ac:dyDescent="0.25">
      <c r="A109" s="75" t="s">
        <v>823</v>
      </c>
      <c r="B109" s="301" t="s">
        <v>356</v>
      </c>
      <c r="C109" s="16" t="s">
        <v>140</v>
      </c>
      <c r="D109" s="77">
        <v>40837000</v>
      </c>
    </row>
    <row r="110" spans="1:4" ht="12" customHeight="1" x14ac:dyDescent="0.25">
      <c r="A110" s="75" t="s">
        <v>824</v>
      </c>
      <c r="B110" s="310" t="s">
        <v>356</v>
      </c>
      <c r="C110" s="110" t="s">
        <v>141</v>
      </c>
      <c r="D110" s="77"/>
    </row>
    <row r="111" spans="1:4" ht="12" customHeight="1" x14ac:dyDescent="0.25">
      <c r="A111" s="75" t="s">
        <v>825</v>
      </c>
      <c r="B111" s="310" t="s">
        <v>357</v>
      </c>
      <c r="C111" s="110" t="s">
        <v>142</v>
      </c>
      <c r="D111" s="80"/>
    </row>
    <row r="112" spans="1:4" ht="12" customHeight="1" x14ac:dyDescent="0.25">
      <c r="A112" s="75" t="s">
        <v>834</v>
      </c>
      <c r="B112" s="310" t="s">
        <v>357</v>
      </c>
      <c r="C112" s="110" t="s">
        <v>143</v>
      </c>
      <c r="D112" s="56"/>
    </row>
    <row r="113" spans="1:4" ht="12" customHeight="1" thickBot="1" x14ac:dyDescent="0.3">
      <c r="A113" s="75" t="s">
        <v>835</v>
      </c>
      <c r="B113" s="307" t="s">
        <v>358</v>
      </c>
      <c r="C113" s="111" t="s">
        <v>144</v>
      </c>
      <c r="D113" s="56"/>
    </row>
    <row r="114" spans="1:4" ht="12" customHeight="1" thickBot="1" x14ac:dyDescent="0.3">
      <c r="A114" s="72" t="s">
        <v>146</v>
      </c>
      <c r="B114" s="300"/>
      <c r="C114" s="21" t="s">
        <v>147</v>
      </c>
      <c r="D114" s="53">
        <f>+D98+D108+D104</f>
        <v>195931566</v>
      </c>
    </row>
    <row r="115" spans="1:4" ht="12" customHeight="1" thickBot="1" x14ac:dyDescent="0.3">
      <c r="A115" s="72" t="s">
        <v>48</v>
      </c>
      <c r="B115" s="300"/>
      <c r="C115" s="21" t="s">
        <v>148</v>
      </c>
      <c r="D115" s="53">
        <f>+D116+D117+D118</f>
        <v>0</v>
      </c>
    </row>
    <row r="116" spans="1:4" ht="12" customHeight="1" x14ac:dyDescent="0.25">
      <c r="A116" s="75" t="s">
        <v>50</v>
      </c>
      <c r="B116" s="301" t="s">
        <v>360</v>
      </c>
      <c r="C116" s="19" t="s">
        <v>149</v>
      </c>
      <c r="D116" s="56"/>
    </row>
    <row r="117" spans="1:4" ht="12" customHeight="1" x14ac:dyDescent="0.25">
      <c r="A117" s="75" t="s">
        <v>52</v>
      </c>
      <c r="B117" s="301" t="s">
        <v>361</v>
      </c>
      <c r="C117" s="19" t="s">
        <v>150</v>
      </c>
      <c r="D117" s="56"/>
    </row>
    <row r="118" spans="1:4" ht="12" customHeight="1" thickBot="1" x14ac:dyDescent="0.3">
      <c r="A118" s="108" t="s">
        <v>54</v>
      </c>
      <c r="B118" s="307" t="s">
        <v>362</v>
      </c>
      <c r="C118" s="59" t="s">
        <v>151</v>
      </c>
      <c r="D118" s="56"/>
    </row>
    <row r="119" spans="1:4" ht="12" customHeight="1" thickBot="1" x14ac:dyDescent="0.3">
      <c r="A119" s="72" t="s">
        <v>70</v>
      </c>
      <c r="B119" s="300" t="s">
        <v>363</v>
      </c>
      <c r="C119" s="21" t="s">
        <v>152</v>
      </c>
      <c r="D119" s="53">
        <f>SUM(D120:D123)</f>
        <v>0</v>
      </c>
    </row>
    <row r="120" spans="1:4" ht="12" customHeight="1" x14ac:dyDescent="0.25">
      <c r="A120" s="75" t="s">
        <v>465</v>
      </c>
      <c r="B120" s="301" t="s">
        <v>364</v>
      </c>
      <c r="C120" s="19" t="s">
        <v>837</v>
      </c>
      <c r="D120" s="56"/>
    </row>
    <row r="121" spans="1:4" ht="12" customHeight="1" x14ac:dyDescent="0.25">
      <c r="A121" s="75" t="s">
        <v>466</v>
      </c>
      <c r="B121" s="301" t="s">
        <v>365</v>
      </c>
      <c r="C121" s="19" t="s">
        <v>838</v>
      </c>
      <c r="D121" s="56"/>
    </row>
    <row r="122" spans="1:4" ht="12" customHeight="1" x14ac:dyDescent="0.25">
      <c r="A122" s="75" t="s">
        <v>467</v>
      </c>
      <c r="B122" s="301" t="s">
        <v>366</v>
      </c>
      <c r="C122" s="19" t="s">
        <v>839</v>
      </c>
      <c r="D122" s="56"/>
    </row>
    <row r="123" spans="1:4" ht="12" customHeight="1" thickBot="1" x14ac:dyDescent="0.3">
      <c r="A123" s="75" t="s">
        <v>468</v>
      </c>
      <c r="B123" s="301" t="s">
        <v>1078</v>
      </c>
      <c r="C123" s="19" t="s">
        <v>841</v>
      </c>
      <c r="D123" s="56"/>
    </row>
    <row r="124" spans="1:4" ht="12" customHeight="1" thickBot="1" x14ac:dyDescent="0.3">
      <c r="A124" s="72" t="s">
        <v>153</v>
      </c>
      <c r="B124" s="300"/>
      <c r="C124" s="21" t="s">
        <v>154</v>
      </c>
      <c r="D124" s="60">
        <f>SUM(D125:D129)</f>
        <v>0</v>
      </c>
    </row>
    <row r="125" spans="1:4" ht="12" customHeight="1" x14ac:dyDescent="0.25">
      <c r="A125" s="75" t="s">
        <v>84</v>
      </c>
      <c r="B125" s="301" t="s">
        <v>367</v>
      </c>
      <c r="C125" s="19" t="s">
        <v>155</v>
      </c>
      <c r="D125" s="56"/>
    </row>
    <row r="126" spans="1:4" ht="12" customHeight="1" x14ac:dyDescent="0.25">
      <c r="A126" s="75" t="s">
        <v>85</v>
      </c>
      <c r="B126" s="301" t="s">
        <v>368</v>
      </c>
      <c r="C126" s="19" t="s">
        <v>156</v>
      </c>
      <c r="D126" s="56"/>
    </row>
    <row r="127" spans="1:4" ht="12" customHeight="1" x14ac:dyDescent="0.25">
      <c r="A127" s="75" t="s">
        <v>86</v>
      </c>
      <c r="B127" s="301" t="s">
        <v>1115</v>
      </c>
      <c r="C127" s="19" t="s">
        <v>1116</v>
      </c>
      <c r="D127" s="56"/>
    </row>
    <row r="128" spans="1:4" ht="12" customHeight="1" x14ac:dyDescent="0.25">
      <c r="A128" s="75" t="s">
        <v>87</v>
      </c>
      <c r="B128" s="301" t="s">
        <v>370</v>
      </c>
      <c r="C128" s="19" t="s">
        <v>237</v>
      </c>
      <c r="D128" s="56"/>
    </row>
    <row r="129" spans="1:9" ht="12" customHeight="1" thickBot="1" x14ac:dyDescent="0.3">
      <c r="A129" s="108"/>
      <c r="B129" s="307" t="s">
        <v>860</v>
      </c>
      <c r="C129" s="59" t="s">
        <v>859</v>
      </c>
      <c r="D129" s="311"/>
    </row>
    <row r="130" spans="1:9" ht="12" customHeight="1" thickBot="1" x14ac:dyDescent="0.3">
      <c r="A130" s="72" t="s">
        <v>88</v>
      </c>
      <c r="B130" s="300" t="s">
        <v>371</v>
      </c>
      <c r="C130" s="21" t="s">
        <v>157</v>
      </c>
      <c r="D130" s="113">
        <f>+D131+D132+D134+D135</f>
        <v>0</v>
      </c>
    </row>
    <row r="131" spans="1:9" ht="12" customHeight="1" x14ac:dyDescent="0.25">
      <c r="A131" s="75" t="s">
        <v>541</v>
      </c>
      <c r="B131" s="301" t="s">
        <v>372</v>
      </c>
      <c r="C131" s="19" t="s">
        <v>845</v>
      </c>
      <c r="D131" s="56"/>
    </row>
    <row r="132" spans="1:9" ht="12" customHeight="1" x14ac:dyDescent="0.25">
      <c r="A132" s="75" t="s">
        <v>542</v>
      </c>
      <c r="B132" s="301" t="s">
        <v>373</v>
      </c>
      <c r="C132" s="19" t="s">
        <v>846</v>
      </c>
      <c r="D132" s="56"/>
    </row>
    <row r="133" spans="1:9" ht="12" customHeight="1" x14ac:dyDescent="0.25">
      <c r="A133" s="75" t="s">
        <v>543</v>
      </c>
      <c r="B133" s="301" t="s">
        <v>374</v>
      </c>
      <c r="C133" s="19" t="s">
        <v>847</v>
      </c>
      <c r="D133" s="56"/>
    </row>
    <row r="134" spans="1:9" ht="12" customHeight="1" x14ac:dyDescent="0.25">
      <c r="A134" s="75" t="s">
        <v>544</v>
      </c>
      <c r="B134" s="301" t="s">
        <v>375</v>
      </c>
      <c r="C134" s="19" t="s">
        <v>848</v>
      </c>
      <c r="D134" s="56"/>
    </row>
    <row r="135" spans="1:9" ht="12" customHeight="1" thickBot="1" x14ac:dyDescent="0.3">
      <c r="A135" s="108" t="s">
        <v>545</v>
      </c>
      <c r="B135" s="301" t="s">
        <v>861</v>
      </c>
      <c r="C135" s="59" t="s">
        <v>849</v>
      </c>
      <c r="D135" s="112"/>
    </row>
    <row r="136" spans="1:9" ht="12" customHeight="1" thickBot="1" x14ac:dyDescent="0.3">
      <c r="A136" s="421" t="s">
        <v>586</v>
      </c>
      <c r="B136" s="422" t="s">
        <v>855</v>
      </c>
      <c r="C136" s="21" t="s">
        <v>850</v>
      </c>
      <c r="D136" s="396"/>
    </row>
    <row r="137" spans="1:9" ht="12" customHeight="1" thickBot="1" x14ac:dyDescent="0.3">
      <c r="A137" s="421" t="s">
        <v>589</v>
      </c>
      <c r="B137" s="422" t="s">
        <v>856</v>
      </c>
      <c r="C137" s="21" t="s">
        <v>851</v>
      </c>
      <c r="D137" s="396"/>
    </row>
    <row r="138" spans="1:9" ht="15" customHeight="1" thickBot="1" x14ac:dyDescent="0.3">
      <c r="A138" s="72" t="s">
        <v>178</v>
      </c>
      <c r="B138" s="300" t="s">
        <v>857</v>
      </c>
      <c r="C138" s="21" t="s">
        <v>853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179</v>
      </c>
      <c r="B139" s="308"/>
      <c r="C139" s="118" t="s">
        <v>852</v>
      </c>
      <c r="D139" s="114">
        <f>+D114+D138</f>
        <v>195931566</v>
      </c>
    </row>
    <row r="140" spans="1:9" ht="7.5" customHeight="1" x14ac:dyDescent="0.25"/>
    <row r="141" spans="1:9" x14ac:dyDescent="0.25">
      <c r="A141" s="581" t="s">
        <v>161</v>
      </c>
      <c r="B141" s="581"/>
      <c r="C141" s="581"/>
      <c r="D141" s="581"/>
    </row>
    <row r="142" spans="1:9" ht="15" customHeight="1" thickBot="1" x14ac:dyDescent="0.3">
      <c r="A142" s="578" t="s">
        <v>162</v>
      </c>
      <c r="B142" s="578"/>
      <c r="C142" s="578"/>
      <c r="D142" s="64" t="s">
        <v>858</v>
      </c>
    </row>
    <row r="143" spans="1:9" ht="13.5" customHeight="1" thickBot="1" x14ac:dyDescent="0.3">
      <c r="A143" s="72">
        <v>1</v>
      </c>
      <c r="B143" s="300"/>
      <c r="C143" s="109" t="s">
        <v>163</v>
      </c>
      <c r="D143" s="53">
        <f>+D66-D114</f>
        <v>-24453689</v>
      </c>
    </row>
    <row r="144" spans="1:9" ht="27.75" customHeight="1" thickBot="1" x14ac:dyDescent="0.3">
      <c r="A144" s="72" t="s">
        <v>22</v>
      </c>
      <c r="B144" s="300"/>
      <c r="C144" s="109" t="s">
        <v>164</v>
      </c>
      <c r="D144" s="53">
        <f>+D91-D138</f>
        <v>24453689</v>
      </c>
    </row>
    <row r="146" spans="4:4" x14ac:dyDescent="0.25">
      <c r="D146" s="299">
        <f>D139-D92</f>
        <v>0</v>
      </c>
    </row>
    <row r="147" spans="4:4" x14ac:dyDescent="0.25">
      <c r="D147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Header>&amp;C&amp;"Times New Roman CE,Félkövér"&amp;12MÓRÁGY ÖNKORMÁNYZATA 2020. ÉVI KÖLTSÉGVETÉS KÖTELEZŐ FELADATAINAK ÖSSZEVONT MÉRLEGE&amp;R&amp;"Times New Roman CE,Félkövér dőlt" 
1.2. melléklet</oddHeader>
  </headerFooter>
  <rowBreaks count="2" manualBreakCount="2">
    <brk id="66" max="3" man="1"/>
    <brk id="93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zoomScaleNormal="100" zoomScaleSheetLayoutView="130" workbookViewId="0">
      <selection activeCell="L16" sqref="L16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customWidth="1"/>
    <col min="5" max="16384" width="9.125" style="63"/>
  </cols>
  <sheetData>
    <row r="1" spans="1:4" ht="15.95" customHeight="1" x14ac:dyDescent="0.25">
      <c r="A1" s="579" t="s">
        <v>4</v>
      </c>
      <c r="B1" s="579"/>
      <c r="C1" s="579"/>
      <c r="D1" s="579"/>
    </row>
    <row r="2" spans="1:4" ht="15.95" customHeight="1" thickBot="1" x14ac:dyDescent="0.3">
      <c r="A2" s="578" t="s">
        <v>5</v>
      </c>
      <c r="B2" s="578"/>
      <c r="C2" s="578"/>
      <c r="D2" s="64" t="s">
        <v>858</v>
      </c>
    </row>
    <row r="3" spans="1:4" ht="38.1" customHeight="1" thickBot="1" x14ac:dyDescent="0.3">
      <c r="A3" s="65" t="s">
        <v>6</v>
      </c>
      <c r="B3" s="179" t="s">
        <v>350</v>
      </c>
      <c r="C3" s="66" t="s">
        <v>7</v>
      </c>
      <c r="D3" s="67" t="s">
        <v>1098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9</v>
      </c>
      <c r="B5" s="300" t="s">
        <v>376</v>
      </c>
      <c r="C5" s="73" t="s">
        <v>10</v>
      </c>
      <c r="D5" s="53">
        <f>+D6+D7+D8+D9+D10+D11</f>
        <v>0</v>
      </c>
    </row>
    <row r="6" spans="1:4" s="74" customFormat="1" ht="12" customHeight="1" x14ac:dyDescent="0.2">
      <c r="A6" s="75" t="s">
        <v>11</v>
      </c>
      <c r="B6" s="301" t="s">
        <v>377</v>
      </c>
      <c r="C6" s="76" t="s">
        <v>12</v>
      </c>
      <c r="D6" s="77"/>
    </row>
    <row r="7" spans="1:4" s="74" customFormat="1" ht="12" customHeight="1" x14ac:dyDescent="0.2">
      <c r="A7" s="78" t="s">
        <v>13</v>
      </c>
      <c r="B7" s="302" t="s">
        <v>378</v>
      </c>
      <c r="C7" s="79" t="s">
        <v>14</v>
      </c>
      <c r="D7" s="80"/>
    </row>
    <row r="8" spans="1:4" s="74" customFormat="1" ht="12" customHeight="1" x14ac:dyDescent="0.2">
      <c r="A8" s="78" t="s">
        <v>15</v>
      </c>
      <c r="B8" s="302" t="s">
        <v>379</v>
      </c>
      <c r="C8" s="79" t="s">
        <v>514</v>
      </c>
      <c r="D8" s="80"/>
    </row>
    <row r="9" spans="1:4" s="74" customFormat="1" ht="12" customHeight="1" x14ac:dyDescent="0.2">
      <c r="A9" s="78" t="s">
        <v>17</v>
      </c>
      <c r="B9" s="302" t="s">
        <v>380</v>
      </c>
      <c r="C9" s="79" t="s">
        <v>18</v>
      </c>
      <c r="D9" s="80"/>
    </row>
    <row r="10" spans="1:4" s="74" customFormat="1" ht="12" customHeight="1" x14ac:dyDescent="0.2">
      <c r="A10" s="78" t="s">
        <v>19</v>
      </c>
      <c r="B10" s="302" t="s">
        <v>381</v>
      </c>
      <c r="C10" s="79" t="s">
        <v>515</v>
      </c>
      <c r="D10" s="80"/>
    </row>
    <row r="11" spans="1:4" s="74" customFormat="1" ht="12" customHeight="1" thickBot="1" x14ac:dyDescent="0.25">
      <c r="A11" s="81" t="s">
        <v>21</v>
      </c>
      <c r="B11" s="303" t="s">
        <v>382</v>
      </c>
      <c r="C11" s="82" t="s">
        <v>516</v>
      </c>
      <c r="D11" s="80"/>
    </row>
    <row r="12" spans="1:4" s="74" customFormat="1" ht="12" customHeight="1" thickBot="1" x14ac:dyDescent="0.25">
      <c r="A12" s="72" t="s">
        <v>22</v>
      </c>
      <c r="B12" s="300"/>
      <c r="C12" s="83" t="s">
        <v>23</v>
      </c>
      <c r="D12" s="53">
        <f>+D13+D14+D15+D16+D17</f>
        <v>0</v>
      </c>
    </row>
    <row r="13" spans="1:4" s="74" customFormat="1" ht="12" customHeight="1" x14ac:dyDescent="0.2">
      <c r="A13" s="75" t="s">
        <v>24</v>
      </c>
      <c r="B13" s="301" t="s">
        <v>383</v>
      </c>
      <c r="C13" s="76" t="s">
        <v>25</v>
      </c>
      <c r="D13" s="77"/>
    </row>
    <row r="14" spans="1:4" s="74" customFormat="1" ht="12" customHeight="1" x14ac:dyDescent="0.2">
      <c r="A14" s="78" t="s">
        <v>26</v>
      </c>
      <c r="B14" s="302" t="s">
        <v>384</v>
      </c>
      <c r="C14" s="79" t="s">
        <v>27</v>
      </c>
      <c r="D14" s="80"/>
    </row>
    <row r="15" spans="1:4" s="74" customFormat="1" ht="12" customHeight="1" x14ac:dyDescent="0.2">
      <c r="A15" s="78" t="s">
        <v>28</v>
      </c>
      <c r="B15" s="302" t="s">
        <v>385</v>
      </c>
      <c r="C15" s="79" t="s">
        <v>29</v>
      </c>
      <c r="D15" s="80"/>
    </row>
    <row r="16" spans="1:4" s="74" customFormat="1" ht="12" customHeight="1" x14ac:dyDescent="0.2">
      <c r="A16" s="78" t="s">
        <v>30</v>
      </c>
      <c r="B16" s="302" t="s">
        <v>386</v>
      </c>
      <c r="C16" s="79" t="s">
        <v>31</v>
      </c>
      <c r="D16" s="80"/>
    </row>
    <row r="17" spans="1:4" s="74" customFormat="1" ht="12" customHeight="1" x14ac:dyDescent="0.2">
      <c r="A17" s="78" t="s">
        <v>32</v>
      </c>
      <c r="B17" s="302" t="s">
        <v>387</v>
      </c>
      <c r="C17" s="79" t="s">
        <v>33</v>
      </c>
      <c r="D17" s="80"/>
    </row>
    <row r="18" spans="1:4" s="74" customFormat="1" ht="12" customHeight="1" thickBot="1" x14ac:dyDescent="0.25">
      <c r="A18" s="81" t="s">
        <v>1060</v>
      </c>
      <c r="B18" s="302" t="s">
        <v>387</v>
      </c>
      <c r="C18" s="443" t="s">
        <v>1061</v>
      </c>
      <c r="D18" s="84"/>
    </row>
    <row r="19" spans="1:4" s="74" customFormat="1" ht="12" customHeight="1" thickBot="1" x14ac:dyDescent="0.25">
      <c r="A19" s="72" t="s">
        <v>34</v>
      </c>
      <c r="B19" s="300" t="s">
        <v>388</v>
      </c>
      <c r="C19" s="73" t="s">
        <v>35</v>
      </c>
      <c r="D19" s="53">
        <f>+D20+D21+D22+D23+D24</f>
        <v>0</v>
      </c>
    </row>
    <row r="20" spans="1:4" s="74" customFormat="1" ht="12" customHeight="1" x14ac:dyDescent="0.2">
      <c r="A20" s="75" t="s">
        <v>36</v>
      </c>
      <c r="B20" s="301" t="s">
        <v>389</v>
      </c>
      <c r="C20" s="76" t="s">
        <v>37</v>
      </c>
      <c r="D20" s="77"/>
    </row>
    <row r="21" spans="1:4" s="74" customFormat="1" ht="12" customHeight="1" x14ac:dyDescent="0.2">
      <c r="A21" s="78" t="s">
        <v>38</v>
      </c>
      <c r="B21" s="302" t="s">
        <v>390</v>
      </c>
      <c r="C21" s="79" t="s">
        <v>39</v>
      </c>
      <c r="D21" s="80"/>
    </row>
    <row r="22" spans="1:4" s="74" customFormat="1" ht="12" customHeight="1" x14ac:dyDescent="0.2">
      <c r="A22" s="78" t="s">
        <v>40</v>
      </c>
      <c r="B22" s="302" t="s">
        <v>391</v>
      </c>
      <c r="C22" s="79" t="s">
        <v>41</v>
      </c>
      <c r="D22" s="80"/>
    </row>
    <row r="23" spans="1:4" s="74" customFormat="1" ht="12" customHeight="1" x14ac:dyDescent="0.2">
      <c r="A23" s="78" t="s">
        <v>42</v>
      </c>
      <c r="B23" s="302" t="s">
        <v>392</v>
      </c>
      <c r="C23" s="79" t="s">
        <v>43</v>
      </c>
      <c r="D23" s="80"/>
    </row>
    <row r="24" spans="1:4" s="74" customFormat="1" ht="12" customHeight="1" x14ac:dyDescent="0.2">
      <c r="A24" s="78" t="s">
        <v>44</v>
      </c>
      <c r="B24" s="302" t="s">
        <v>393</v>
      </c>
      <c r="C24" s="79" t="s">
        <v>45</v>
      </c>
      <c r="D24" s="80"/>
    </row>
    <row r="25" spans="1:4" s="446" customFormat="1" ht="12" customHeight="1" thickBot="1" x14ac:dyDescent="0.3">
      <c r="A25" s="78" t="s">
        <v>1062</v>
      </c>
      <c r="B25" s="302" t="s">
        <v>393</v>
      </c>
      <c r="C25" s="444" t="s">
        <v>1063</v>
      </c>
      <c r="D25" s="445"/>
    </row>
    <row r="26" spans="1:4" s="74" customFormat="1" ht="12" customHeight="1" thickBot="1" x14ac:dyDescent="0.25">
      <c r="A26" s="72" t="s">
        <v>46</v>
      </c>
      <c r="B26" s="300" t="s">
        <v>394</v>
      </c>
      <c r="C26" s="73" t="s">
        <v>47</v>
      </c>
      <c r="D26" s="60">
        <f>SUM(D27:D33)</f>
        <v>0</v>
      </c>
    </row>
    <row r="27" spans="1:4" s="74" customFormat="1" ht="12" customHeight="1" x14ac:dyDescent="0.2">
      <c r="A27" s="75" t="s">
        <v>459</v>
      </c>
      <c r="B27" s="301" t="s">
        <v>395</v>
      </c>
      <c r="C27" s="76" t="s">
        <v>520</v>
      </c>
      <c r="D27" s="85"/>
    </row>
    <row r="28" spans="1:4" s="74" customFormat="1" ht="12" customHeight="1" x14ac:dyDescent="0.2">
      <c r="A28" s="75" t="s">
        <v>460</v>
      </c>
      <c r="B28" s="301" t="s">
        <v>562</v>
      </c>
      <c r="C28" s="76" t="s">
        <v>561</v>
      </c>
      <c r="D28" s="85"/>
    </row>
    <row r="29" spans="1:4" s="74" customFormat="1" ht="12" customHeight="1" x14ac:dyDescent="0.2">
      <c r="A29" s="75" t="s">
        <v>461</v>
      </c>
      <c r="B29" s="302" t="s">
        <v>517</v>
      </c>
      <c r="C29" s="79" t="s">
        <v>521</v>
      </c>
      <c r="D29" s="85"/>
    </row>
    <row r="30" spans="1:4" s="74" customFormat="1" ht="12" customHeight="1" x14ac:dyDescent="0.2">
      <c r="A30" s="75" t="s">
        <v>462</v>
      </c>
      <c r="B30" s="302" t="s">
        <v>518</v>
      </c>
      <c r="C30" s="79" t="s">
        <v>522</v>
      </c>
      <c r="D30" s="80"/>
    </row>
    <row r="31" spans="1:4" s="74" customFormat="1" ht="12" customHeight="1" x14ac:dyDescent="0.2">
      <c r="A31" s="75" t="s">
        <v>463</v>
      </c>
      <c r="B31" s="302" t="s">
        <v>396</v>
      </c>
      <c r="C31" s="79" t="s">
        <v>523</v>
      </c>
      <c r="D31" s="80"/>
    </row>
    <row r="32" spans="1:4" s="74" customFormat="1" ht="12" customHeight="1" x14ac:dyDescent="0.2">
      <c r="A32" s="75" t="s">
        <v>464</v>
      </c>
      <c r="B32" s="303" t="s">
        <v>397</v>
      </c>
      <c r="C32" s="82" t="s">
        <v>524</v>
      </c>
      <c r="D32" s="80"/>
    </row>
    <row r="33" spans="1:4" s="74" customFormat="1" ht="12" customHeight="1" thickBot="1" x14ac:dyDescent="0.25">
      <c r="A33" s="75" t="s">
        <v>563</v>
      </c>
      <c r="B33" s="303" t="s">
        <v>398</v>
      </c>
      <c r="C33" s="82" t="s">
        <v>519</v>
      </c>
      <c r="D33" s="84"/>
    </row>
    <row r="34" spans="1:4" s="74" customFormat="1" ht="12" customHeight="1" thickBot="1" x14ac:dyDescent="0.25">
      <c r="A34" s="72" t="s">
        <v>48</v>
      </c>
      <c r="B34" s="300" t="s">
        <v>399</v>
      </c>
      <c r="C34" s="73" t="s">
        <v>49</v>
      </c>
      <c r="D34" s="53">
        <f>SUM(D35:D45)</f>
        <v>0</v>
      </c>
    </row>
    <row r="35" spans="1:4" s="74" customFormat="1" ht="12" customHeight="1" x14ac:dyDescent="0.2">
      <c r="A35" s="75" t="s">
        <v>50</v>
      </c>
      <c r="B35" s="301" t="s">
        <v>400</v>
      </c>
      <c r="C35" s="76" t="s">
        <v>51</v>
      </c>
      <c r="D35" s="77">
        <v>0</v>
      </c>
    </row>
    <row r="36" spans="1:4" s="74" customFormat="1" ht="12" customHeight="1" x14ac:dyDescent="0.2">
      <c r="A36" s="78" t="s">
        <v>52</v>
      </c>
      <c r="B36" s="302" t="s">
        <v>401</v>
      </c>
      <c r="C36" s="79" t="s">
        <v>53</v>
      </c>
      <c r="D36" s="80">
        <v>0</v>
      </c>
    </row>
    <row r="37" spans="1:4" s="74" customFormat="1" ht="12" customHeight="1" x14ac:dyDescent="0.2">
      <c r="A37" s="78" t="s">
        <v>54</v>
      </c>
      <c r="B37" s="302" t="s">
        <v>402</v>
      </c>
      <c r="C37" s="79" t="s">
        <v>55</v>
      </c>
      <c r="D37" s="80">
        <v>0</v>
      </c>
    </row>
    <row r="38" spans="1:4" s="74" customFormat="1" ht="12" customHeight="1" x14ac:dyDescent="0.2">
      <c r="A38" s="78" t="s">
        <v>56</v>
      </c>
      <c r="B38" s="302" t="s">
        <v>403</v>
      </c>
      <c r="C38" s="79" t="s">
        <v>57</v>
      </c>
      <c r="D38" s="80"/>
    </row>
    <row r="39" spans="1:4" s="74" customFormat="1" ht="12" customHeight="1" x14ac:dyDescent="0.2">
      <c r="A39" s="78" t="s">
        <v>58</v>
      </c>
      <c r="B39" s="302" t="s">
        <v>404</v>
      </c>
      <c r="C39" s="79" t="s">
        <v>59</v>
      </c>
      <c r="D39" s="80"/>
    </row>
    <row r="40" spans="1:4" s="74" customFormat="1" ht="12" customHeight="1" x14ac:dyDescent="0.2">
      <c r="A40" s="78" t="s">
        <v>60</v>
      </c>
      <c r="B40" s="302" t="s">
        <v>405</v>
      </c>
      <c r="C40" s="79" t="s">
        <v>61</v>
      </c>
      <c r="D40" s="80"/>
    </row>
    <row r="41" spans="1:4" s="74" customFormat="1" ht="12" customHeight="1" x14ac:dyDescent="0.2">
      <c r="A41" s="78" t="s">
        <v>62</v>
      </c>
      <c r="B41" s="302" t="s">
        <v>406</v>
      </c>
      <c r="C41" s="79" t="s">
        <v>63</v>
      </c>
      <c r="D41" s="80"/>
    </row>
    <row r="42" spans="1:4" s="74" customFormat="1" ht="12" customHeight="1" x14ac:dyDescent="0.2">
      <c r="A42" s="78" t="s">
        <v>64</v>
      </c>
      <c r="B42" s="302" t="s">
        <v>407</v>
      </c>
      <c r="C42" s="79" t="s">
        <v>65</v>
      </c>
      <c r="D42" s="80"/>
    </row>
    <row r="43" spans="1:4" s="74" customFormat="1" ht="12" customHeight="1" x14ac:dyDescent="0.2">
      <c r="A43" s="78" t="s">
        <v>66</v>
      </c>
      <c r="B43" s="302" t="s">
        <v>408</v>
      </c>
      <c r="C43" s="79" t="s">
        <v>67</v>
      </c>
      <c r="D43" s="86"/>
    </row>
    <row r="44" spans="1:4" s="74" customFormat="1" ht="12" customHeight="1" x14ac:dyDescent="0.2">
      <c r="A44" s="81" t="s">
        <v>68</v>
      </c>
      <c r="B44" s="302" t="s">
        <v>409</v>
      </c>
      <c r="C44" s="447" t="s">
        <v>1064</v>
      </c>
      <c r="D44" s="87"/>
    </row>
    <row r="45" spans="1:4" s="74" customFormat="1" ht="12" customHeight="1" thickBot="1" x14ac:dyDescent="0.25">
      <c r="A45" s="81" t="s">
        <v>1065</v>
      </c>
      <c r="B45" s="302" t="s">
        <v>1066</v>
      </c>
      <c r="C45" s="82" t="s">
        <v>69</v>
      </c>
      <c r="D45" s="87"/>
    </row>
    <row r="46" spans="1:4" s="74" customFormat="1" ht="12" customHeight="1" thickBot="1" x14ac:dyDescent="0.25">
      <c r="A46" s="72" t="s">
        <v>70</v>
      </c>
      <c r="B46" s="300" t="s">
        <v>410</v>
      </c>
      <c r="C46" s="73" t="s">
        <v>71</v>
      </c>
      <c r="D46" s="53">
        <f>SUM(D47:D51)</f>
        <v>0</v>
      </c>
    </row>
    <row r="47" spans="1:4" s="74" customFormat="1" ht="12" customHeight="1" x14ac:dyDescent="0.2">
      <c r="A47" s="75" t="s">
        <v>72</v>
      </c>
      <c r="B47" s="301" t="s">
        <v>411</v>
      </c>
      <c r="C47" s="76" t="s">
        <v>73</v>
      </c>
      <c r="D47" s="88"/>
    </row>
    <row r="48" spans="1:4" s="74" customFormat="1" ht="12" customHeight="1" x14ac:dyDescent="0.2">
      <c r="A48" s="78" t="s">
        <v>74</v>
      </c>
      <c r="B48" s="302" t="s">
        <v>412</v>
      </c>
      <c r="C48" s="79" t="s">
        <v>75</v>
      </c>
      <c r="D48" s="86"/>
    </row>
    <row r="49" spans="1:4" s="74" customFormat="1" ht="12" customHeight="1" x14ac:dyDescent="0.2">
      <c r="A49" s="78" t="s">
        <v>76</v>
      </c>
      <c r="B49" s="302" t="s">
        <v>413</v>
      </c>
      <c r="C49" s="79" t="s">
        <v>77</v>
      </c>
      <c r="D49" s="86"/>
    </row>
    <row r="50" spans="1:4" s="74" customFormat="1" ht="12" customHeight="1" x14ac:dyDescent="0.2">
      <c r="A50" s="78" t="s">
        <v>78</v>
      </c>
      <c r="B50" s="302" t="s">
        <v>414</v>
      </c>
      <c r="C50" s="79" t="s">
        <v>79</v>
      </c>
      <c r="D50" s="86"/>
    </row>
    <row r="51" spans="1:4" s="74" customFormat="1" ht="12" customHeight="1" thickBot="1" x14ac:dyDescent="0.25">
      <c r="A51" s="81" t="s">
        <v>80</v>
      </c>
      <c r="B51" s="302" t="s">
        <v>415</v>
      </c>
      <c r="C51" s="82" t="s">
        <v>81</v>
      </c>
      <c r="D51" s="87"/>
    </row>
    <row r="52" spans="1:4" s="74" customFormat="1" ht="12" customHeight="1" thickBot="1" x14ac:dyDescent="0.25">
      <c r="A52" s="72" t="s">
        <v>82</v>
      </c>
      <c r="B52" s="300" t="s">
        <v>416</v>
      </c>
      <c r="C52" s="73" t="s">
        <v>83</v>
      </c>
      <c r="D52" s="53">
        <f>SUM(D53:D53)</f>
        <v>0</v>
      </c>
    </row>
    <row r="53" spans="1:4" s="74" customFormat="1" ht="12" customHeight="1" x14ac:dyDescent="0.2">
      <c r="A53" s="75" t="s">
        <v>529</v>
      </c>
      <c r="B53" s="301" t="s">
        <v>417</v>
      </c>
      <c r="C53" s="76" t="s">
        <v>526</v>
      </c>
      <c r="D53" s="77"/>
    </row>
    <row r="54" spans="1:4" s="74" customFormat="1" ht="12" customHeight="1" x14ac:dyDescent="0.2">
      <c r="A54" s="75" t="s">
        <v>530</v>
      </c>
      <c r="B54" s="302" t="s">
        <v>418</v>
      </c>
      <c r="C54" s="79" t="s">
        <v>527</v>
      </c>
      <c r="D54" s="77"/>
    </row>
    <row r="55" spans="1:4" s="74" customFormat="1" ht="13.5" customHeight="1" x14ac:dyDescent="0.2">
      <c r="A55" s="75" t="s">
        <v>531</v>
      </c>
      <c r="B55" s="302" t="s">
        <v>419</v>
      </c>
      <c r="C55" s="79" t="s">
        <v>555</v>
      </c>
      <c r="D55" s="77"/>
    </row>
    <row r="56" spans="1:4" s="74" customFormat="1" ht="12" customHeight="1" x14ac:dyDescent="0.2">
      <c r="A56" s="81" t="s">
        <v>532</v>
      </c>
      <c r="B56" s="303" t="s">
        <v>528</v>
      </c>
      <c r="C56" s="82" t="s">
        <v>534</v>
      </c>
      <c r="D56" s="84"/>
    </row>
    <row r="57" spans="1:4" s="74" customFormat="1" ht="12" customHeight="1" x14ac:dyDescent="0.2">
      <c r="A57" s="81" t="s">
        <v>533</v>
      </c>
      <c r="B57" s="303" t="s">
        <v>525</v>
      </c>
      <c r="C57" s="82" t="s">
        <v>535</v>
      </c>
      <c r="D57" s="84"/>
    </row>
    <row r="58" spans="1:4" s="74" customFormat="1" ht="12" customHeight="1" thickBot="1" x14ac:dyDescent="0.25">
      <c r="A58" s="81" t="s">
        <v>1067</v>
      </c>
      <c r="B58" s="303" t="s">
        <v>525</v>
      </c>
      <c r="C58" s="443" t="s">
        <v>1068</v>
      </c>
      <c r="D58" s="84"/>
    </row>
    <row r="59" spans="1:4" s="74" customFormat="1" ht="12" customHeight="1" thickBot="1" x14ac:dyDescent="0.25">
      <c r="A59" s="72" t="s">
        <v>88</v>
      </c>
      <c r="B59" s="300" t="s">
        <v>420</v>
      </c>
      <c r="C59" s="83" t="s">
        <v>89</v>
      </c>
      <c r="D59" s="53">
        <f>SUM(D60:D60)</f>
        <v>0</v>
      </c>
    </row>
    <row r="60" spans="1:4" s="74" customFormat="1" ht="12" customHeight="1" x14ac:dyDescent="0.2">
      <c r="A60" s="75" t="s">
        <v>541</v>
      </c>
      <c r="B60" s="301" t="s">
        <v>421</v>
      </c>
      <c r="C60" s="76" t="s">
        <v>536</v>
      </c>
      <c r="D60" s="86"/>
    </row>
    <row r="61" spans="1:4" s="74" customFormat="1" ht="12" customHeight="1" x14ac:dyDescent="0.2">
      <c r="A61" s="75" t="s">
        <v>542</v>
      </c>
      <c r="B61" s="301" t="s">
        <v>422</v>
      </c>
      <c r="C61" s="79" t="s">
        <v>537</v>
      </c>
      <c r="D61" s="86"/>
    </row>
    <row r="62" spans="1:4" s="74" customFormat="1" ht="11.25" customHeight="1" x14ac:dyDescent="0.2">
      <c r="A62" s="75" t="s">
        <v>543</v>
      </c>
      <c r="B62" s="301" t="s">
        <v>423</v>
      </c>
      <c r="C62" s="79" t="s">
        <v>556</v>
      </c>
      <c r="D62" s="86"/>
    </row>
    <row r="63" spans="1:4" s="74" customFormat="1" ht="12" customHeight="1" x14ac:dyDescent="0.2">
      <c r="A63" s="75" t="s">
        <v>544</v>
      </c>
      <c r="B63" s="307" t="s">
        <v>539</v>
      </c>
      <c r="C63" s="82" t="s">
        <v>538</v>
      </c>
      <c r="D63" s="86"/>
    </row>
    <row r="64" spans="1:4" s="74" customFormat="1" ht="12" customHeight="1" x14ac:dyDescent="0.2">
      <c r="A64" s="75" t="s">
        <v>545</v>
      </c>
      <c r="B64" s="303" t="s">
        <v>546</v>
      </c>
      <c r="C64" s="82" t="s">
        <v>540</v>
      </c>
      <c r="D64" s="86"/>
    </row>
    <row r="65" spans="1:4" s="74" customFormat="1" ht="12" customHeight="1" thickBot="1" x14ac:dyDescent="0.25">
      <c r="A65" s="75" t="s">
        <v>1069</v>
      </c>
      <c r="B65" s="303" t="s">
        <v>546</v>
      </c>
      <c r="C65" s="443" t="s">
        <v>1070</v>
      </c>
      <c r="D65" s="86"/>
    </row>
    <row r="66" spans="1:4" s="74" customFormat="1" ht="12" customHeight="1" thickBot="1" x14ac:dyDescent="0.25">
      <c r="A66" s="72" t="s">
        <v>90</v>
      </c>
      <c r="B66" s="300"/>
      <c r="C66" s="73" t="s">
        <v>91</v>
      </c>
      <c r="D66" s="60">
        <f>+D5+D12+D19+D26+D34+D46+D52+D59</f>
        <v>0</v>
      </c>
    </row>
    <row r="67" spans="1:4" s="74" customFormat="1" ht="12" customHeight="1" thickBot="1" x14ac:dyDescent="0.25">
      <c r="A67" s="89" t="s">
        <v>92</v>
      </c>
      <c r="B67" s="300" t="s">
        <v>425</v>
      </c>
      <c r="C67" s="83" t="s">
        <v>93</v>
      </c>
      <c r="D67" s="53">
        <f>SUM(D68:D70)</f>
        <v>0</v>
      </c>
    </row>
    <row r="68" spans="1:4" s="74" customFormat="1" ht="12" customHeight="1" x14ac:dyDescent="0.2">
      <c r="A68" s="75" t="s">
        <v>94</v>
      </c>
      <c r="B68" s="301" t="s">
        <v>426</v>
      </c>
      <c r="C68" s="76" t="s">
        <v>95</v>
      </c>
      <c r="D68" s="86"/>
    </row>
    <row r="69" spans="1:4" s="74" customFormat="1" ht="12" customHeight="1" x14ac:dyDescent="0.2">
      <c r="A69" s="78" t="s">
        <v>96</v>
      </c>
      <c r="B69" s="301" t="s">
        <v>427</v>
      </c>
      <c r="C69" s="79" t="s">
        <v>97</v>
      </c>
      <c r="D69" s="86"/>
    </row>
    <row r="70" spans="1:4" s="74" customFormat="1" ht="12" customHeight="1" thickBot="1" x14ac:dyDescent="0.25">
      <c r="A70" s="81" t="s">
        <v>98</v>
      </c>
      <c r="B70" s="301" t="s">
        <v>428</v>
      </c>
      <c r="C70" s="90" t="s">
        <v>99</v>
      </c>
      <c r="D70" s="86"/>
    </row>
    <row r="71" spans="1:4" s="74" customFormat="1" ht="12" customHeight="1" thickBot="1" x14ac:dyDescent="0.25">
      <c r="A71" s="89" t="s">
        <v>100</v>
      </c>
      <c r="B71" s="300" t="s">
        <v>429</v>
      </c>
      <c r="C71" s="83" t="s">
        <v>101</v>
      </c>
      <c r="D71" s="53">
        <f>SUM(D72:D75)</f>
        <v>0</v>
      </c>
    </row>
    <row r="72" spans="1:4" s="74" customFormat="1" ht="12" customHeight="1" x14ac:dyDescent="0.2">
      <c r="A72" s="75" t="s">
        <v>102</v>
      </c>
      <c r="B72" s="301" t="s">
        <v>430</v>
      </c>
      <c r="C72" s="76" t="s">
        <v>103</v>
      </c>
      <c r="D72" s="86"/>
    </row>
    <row r="73" spans="1:4" s="74" customFormat="1" ht="12" customHeight="1" x14ac:dyDescent="0.2">
      <c r="A73" s="78" t="s">
        <v>104</v>
      </c>
      <c r="B73" s="301" t="s">
        <v>431</v>
      </c>
      <c r="C73" s="79" t="s">
        <v>105</v>
      </c>
      <c r="D73" s="86"/>
    </row>
    <row r="74" spans="1:4" s="74" customFormat="1" ht="12" customHeight="1" x14ac:dyDescent="0.2">
      <c r="A74" s="78" t="s">
        <v>106</v>
      </c>
      <c r="B74" s="301" t="s">
        <v>432</v>
      </c>
      <c r="C74" s="79" t="s">
        <v>107</v>
      </c>
      <c r="D74" s="86"/>
    </row>
    <row r="75" spans="1:4" s="74" customFormat="1" ht="12" customHeight="1" thickBot="1" x14ac:dyDescent="0.25">
      <c r="A75" s="81" t="s">
        <v>108</v>
      </c>
      <c r="B75" s="301" t="s">
        <v>433</v>
      </c>
      <c r="C75" s="82" t="s">
        <v>109</v>
      </c>
      <c r="D75" s="86"/>
    </row>
    <row r="76" spans="1:4" s="74" customFormat="1" ht="12" customHeight="1" thickBot="1" x14ac:dyDescent="0.25">
      <c r="A76" s="89" t="s">
        <v>110</v>
      </c>
      <c r="B76" s="300" t="s">
        <v>434</v>
      </c>
      <c r="C76" s="83" t="s">
        <v>111</v>
      </c>
      <c r="D76" s="53">
        <f>SUM(D77:D78)</f>
        <v>0</v>
      </c>
    </row>
    <row r="77" spans="1:4" s="74" customFormat="1" ht="12" customHeight="1" x14ac:dyDescent="0.2">
      <c r="A77" s="75" t="s">
        <v>112</v>
      </c>
      <c r="B77" s="301" t="s">
        <v>435</v>
      </c>
      <c r="C77" s="76" t="s">
        <v>113</v>
      </c>
      <c r="D77" s="86"/>
    </row>
    <row r="78" spans="1:4" s="74" customFormat="1" ht="12" customHeight="1" thickBot="1" x14ac:dyDescent="0.25">
      <c r="A78" s="81" t="s">
        <v>114</v>
      </c>
      <c r="B78" s="301" t="s">
        <v>436</v>
      </c>
      <c r="C78" s="82" t="s">
        <v>115</v>
      </c>
      <c r="D78" s="86"/>
    </row>
    <row r="79" spans="1:4" s="74" customFormat="1" ht="12" customHeight="1" thickBot="1" x14ac:dyDescent="0.25">
      <c r="A79" s="89" t="s">
        <v>116</v>
      </c>
      <c r="B79" s="300"/>
      <c r="C79" s="83" t="s">
        <v>1082</v>
      </c>
      <c r="D79" s="53">
        <f>SUM(D80:D83)</f>
        <v>0</v>
      </c>
    </row>
    <row r="80" spans="1:4" s="74" customFormat="1" ht="12" customHeight="1" x14ac:dyDescent="0.2">
      <c r="A80" s="75" t="s">
        <v>548</v>
      </c>
      <c r="B80" s="301" t="s">
        <v>437</v>
      </c>
      <c r="C80" s="76" t="s">
        <v>118</v>
      </c>
      <c r="D80" s="86"/>
    </row>
    <row r="81" spans="1:4" s="74" customFormat="1" ht="12" customHeight="1" x14ac:dyDescent="0.2">
      <c r="A81" s="78" t="s">
        <v>549</v>
      </c>
      <c r="B81" s="302" t="s">
        <v>438</v>
      </c>
      <c r="C81" s="79" t="s">
        <v>119</v>
      </c>
      <c r="D81" s="86"/>
    </row>
    <row r="82" spans="1:4" s="74" customFormat="1" ht="12" customHeight="1" x14ac:dyDescent="0.2">
      <c r="A82" s="81" t="s">
        <v>550</v>
      </c>
      <c r="B82" s="303" t="s">
        <v>547</v>
      </c>
      <c r="C82" s="82" t="s">
        <v>828</v>
      </c>
      <c r="D82" s="86"/>
    </row>
    <row r="83" spans="1:4" s="74" customFormat="1" ht="12" customHeight="1" thickBot="1" x14ac:dyDescent="0.25">
      <c r="A83" s="81" t="s">
        <v>1080</v>
      </c>
      <c r="B83" s="303" t="s">
        <v>1081</v>
      </c>
      <c r="C83" s="82" t="s">
        <v>1079</v>
      </c>
      <c r="D83" s="86"/>
    </row>
    <row r="84" spans="1:4" s="74" customFormat="1" ht="12" customHeight="1" thickBot="1" x14ac:dyDescent="0.25">
      <c r="A84" s="89" t="s">
        <v>120</v>
      </c>
      <c r="B84" s="300" t="s">
        <v>439</v>
      </c>
      <c r="C84" s="83" t="s">
        <v>121</v>
      </c>
      <c r="D84" s="53">
        <f>SUM(D85:D88)</f>
        <v>0</v>
      </c>
    </row>
    <row r="85" spans="1:4" s="74" customFormat="1" ht="12" customHeight="1" x14ac:dyDescent="0.2">
      <c r="A85" s="91" t="s">
        <v>551</v>
      </c>
      <c r="B85" s="301" t="s">
        <v>440</v>
      </c>
      <c r="C85" s="76" t="s">
        <v>829</v>
      </c>
      <c r="D85" s="86"/>
    </row>
    <row r="86" spans="1:4" s="74" customFormat="1" ht="12" customHeight="1" x14ac:dyDescent="0.2">
      <c r="A86" s="92" t="s">
        <v>552</v>
      </c>
      <c r="B86" s="301" t="s">
        <v>441</v>
      </c>
      <c r="C86" s="79" t="s">
        <v>830</v>
      </c>
      <c r="D86" s="86"/>
    </row>
    <row r="87" spans="1:4" s="74" customFormat="1" ht="12" customHeight="1" x14ac:dyDescent="0.2">
      <c r="A87" s="92" t="s">
        <v>553</v>
      </c>
      <c r="B87" s="301" t="s">
        <v>442</v>
      </c>
      <c r="C87" s="79" t="s">
        <v>831</v>
      </c>
      <c r="D87" s="86"/>
    </row>
    <row r="88" spans="1:4" s="74" customFormat="1" ht="13.5" thickBot="1" x14ac:dyDescent="0.25">
      <c r="A88" s="93" t="s">
        <v>554</v>
      </c>
      <c r="B88" s="301" t="s">
        <v>443</v>
      </c>
      <c r="C88" s="82" t="s">
        <v>832</v>
      </c>
      <c r="D88" s="86"/>
    </row>
    <row r="89" spans="1:4" s="74" customFormat="1" ht="13.5" customHeight="1" thickBot="1" x14ac:dyDescent="0.25">
      <c r="A89" s="89" t="s">
        <v>124</v>
      </c>
      <c r="B89" s="300" t="s">
        <v>444</v>
      </c>
      <c r="C89" s="83" t="s">
        <v>125</v>
      </c>
      <c r="D89" s="94"/>
    </row>
    <row r="90" spans="1:4" s="74" customFormat="1" ht="13.5" customHeight="1" thickBot="1" x14ac:dyDescent="0.25">
      <c r="A90" s="423" t="s">
        <v>189</v>
      </c>
      <c r="B90" s="300"/>
      <c r="C90" s="83" t="s">
        <v>854</v>
      </c>
      <c r="D90" s="94"/>
    </row>
    <row r="91" spans="1:4" s="74" customFormat="1" ht="15.75" customHeight="1" thickBot="1" x14ac:dyDescent="0.25">
      <c r="A91" s="423" t="s">
        <v>192</v>
      </c>
      <c r="B91" s="300" t="s">
        <v>424</v>
      </c>
      <c r="C91" s="95" t="s">
        <v>127</v>
      </c>
      <c r="D91" s="60">
        <f>+D67+D71+D76+D79+D84+D89</f>
        <v>0</v>
      </c>
    </row>
    <row r="92" spans="1:4" s="74" customFormat="1" ht="16.5" customHeight="1" thickBot="1" x14ac:dyDescent="0.25">
      <c r="A92" s="423" t="s">
        <v>195</v>
      </c>
      <c r="B92" s="304"/>
      <c r="C92" s="96" t="s">
        <v>129</v>
      </c>
      <c r="D92" s="60">
        <f>+D66+D91</f>
        <v>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9" t="s">
        <v>130</v>
      </c>
      <c r="B94" s="579"/>
      <c r="C94" s="579"/>
      <c r="D94" s="579"/>
    </row>
    <row r="95" spans="1:4" ht="16.5" customHeight="1" thickBot="1" x14ac:dyDescent="0.3">
      <c r="A95" s="580" t="s">
        <v>131</v>
      </c>
      <c r="B95" s="580"/>
      <c r="C95" s="580"/>
      <c r="D95" s="64" t="s">
        <v>858</v>
      </c>
    </row>
    <row r="96" spans="1:4" ht="38.1" customHeight="1" thickBot="1" x14ac:dyDescent="0.3">
      <c r="A96" s="65" t="s">
        <v>6</v>
      </c>
      <c r="B96" s="179" t="s">
        <v>350</v>
      </c>
      <c r="C96" s="66" t="s">
        <v>132</v>
      </c>
      <c r="D96" s="67" t="s">
        <v>1098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9</v>
      </c>
      <c r="B98" s="305"/>
      <c r="C98" s="101" t="s">
        <v>133</v>
      </c>
      <c r="D98" s="102">
        <f>SUM(D99:D103)</f>
        <v>0</v>
      </c>
    </row>
    <row r="99" spans="1:4" ht="12" customHeight="1" x14ac:dyDescent="0.25">
      <c r="A99" s="103" t="s">
        <v>11</v>
      </c>
      <c r="B99" s="306" t="s">
        <v>351</v>
      </c>
      <c r="C99" s="104" t="s">
        <v>134</v>
      </c>
      <c r="D99" s="105"/>
    </row>
    <row r="100" spans="1:4" ht="12" customHeight="1" x14ac:dyDescent="0.25">
      <c r="A100" s="78" t="s">
        <v>13</v>
      </c>
      <c r="B100" s="302" t="s">
        <v>352</v>
      </c>
      <c r="C100" s="16" t="s">
        <v>135</v>
      </c>
      <c r="D100" s="80"/>
    </row>
    <row r="101" spans="1:4" ht="12" customHeight="1" x14ac:dyDescent="0.25">
      <c r="A101" s="78" t="s">
        <v>15</v>
      </c>
      <c r="B101" s="302" t="s">
        <v>353</v>
      </c>
      <c r="C101" s="16" t="s">
        <v>136</v>
      </c>
      <c r="D101" s="84"/>
    </row>
    <row r="102" spans="1:4" ht="12" customHeight="1" x14ac:dyDescent="0.25">
      <c r="A102" s="78" t="s">
        <v>17</v>
      </c>
      <c r="B102" s="302" t="s">
        <v>354</v>
      </c>
      <c r="C102" s="106" t="s">
        <v>137</v>
      </c>
      <c r="D102" s="84"/>
    </row>
    <row r="103" spans="1:4" ht="12" customHeight="1" thickBot="1" x14ac:dyDescent="0.3">
      <c r="A103" s="78" t="s">
        <v>138</v>
      </c>
      <c r="B103" s="309" t="s">
        <v>355</v>
      </c>
      <c r="C103" s="107" t="s">
        <v>139</v>
      </c>
      <c r="D103" s="84"/>
    </row>
    <row r="104" spans="1:4" ht="12" customHeight="1" thickBot="1" x14ac:dyDescent="0.3">
      <c r="A104" s="72" t="s">
        <v>22</v>
      </c>
      <c r="B104" s="300" t="s">
        <v>359</v>
      </c>
      <c r="C104" s="21" t="s">
        <v>833</v>
      </c>
      <c r="D104" s="53">
        <f>+D105+D107+D106</f>
        <v>0</v>
      </c>
    </row>
    <row r="105" spans="1:4" ht="12" customHeight="1" x14ac:dyDescent="0.25">
      <c r="A105" s="75" t="s">
        <v>454</v>
      </c>
      <c r="B105" s="301" t="s">
        <v>359</v>
      </c>
      <c r="C105" s="19" t="s">
        <v>145</v>
      </c>
      <c r="D105" s="77"/>
    </row>
    <row r="106" spans="1:4" ht="12" customHeight="1" x14ac:dyDescent="0.25">
      <c r="A106" s="75" t="s">
        <v>455</v>
      </c>
      <c r="B106" s="307" t="s">
        <v>359</v>
      </c>
      <c r="C106" s="337" t="s">
        <v>558</v>
      </c>
      <c r="D106" s="294"/>
    </row>
    <row r="107" spans="1:4" ht="12" customHeight="1" thickBot="1" x14ac:dyDescent="0.3">
      <c r="A107" s="75" t="s">
        <v>456</v>
      </c>
      <c r="B107" s="303" t="s">
        <v>359</v>
      </c>
      <c r="C107" s="110" t="s">
        <v>557</v>
      </c>
      <c r="D107" s="84"/>
    </row>
    <row r="108" spans="1:4" ht="12" customHeight="1" thickBot="1" x14ac:dyDescent="0.3">
      <c r="A108" s="72" t="s">
        <v>34</v>
      </c>
      <c r="B108" s="300"/>
      <c r="C108" s="109" t="s">
        <v>836</v>
      </c>
      <c r="D108" s="53">
        <f>+D109+D111+D113</f>
        <v>0</v>
      </c>
    </row>
    <row r="109" spans="1:4" ht="12" customHeight="1" x14ac:dyDescent="0.25">
      <c r="A109" s="75" t="s">
        <v>823</v>
      </c>
      <c r="B109" s="301" t="s">
        <v>356</v>
      </c>
      <c r="C109" s="16" t="s">
        <v>140</v>
      </c>
      <c r="D109" s="77"/>
    </row>
    <row r="110" spans="1:4" ht="12" customHeight="1" x14ac:dyDescent="0.25">
      <c r="A110" s="75" t="s">
        <v>824</v>
      </c>
      <c r="B110" s="310" t="s">
        <v>356</v>
      </c>
      <c r="C110" s="110" t="s">
        <v>141</v>
      </c>
      <c r="D110" s="77"/>
    </row>
    <row r="111" spans="1:4" ht="12" customHeight="1" x14ac:dyDescent="0.25">
      <c r="A111" s="75" t="s">
        <v>825</v>
      </c>
      <c r="B111" s="310" t="s">
        <v>357</v>
      </c>
      <c r="C111" s="110" t="s">
        <v>142</v>
      </c>
      <c r="D111" s="80"/>
    </row>
    <row r="112" spans="1:4" ht="12" customHeight="1" x14ac:dyDescent="0.25">
      <c r="A112" s="75" t="s">
        <v>834</v>
      </c>
      <c r="B112" s="310" t="s">
        <v>357</v>
      </c>
      <c r="C112" s="110" t="s">
        <v>143</v>
      </c>
      <c r="D112" s="56"/>
    </row>
    <row r="113" spans="1:4" ht="12" customHeight="1" thickBot="1" x14ac:dyDescent="0.3">
      <c r="A113" s="75" t="s">
        <v>835</v>
      </c>
      <c r="B113" s="307" t="s">
        <v>358</v>
      </c>
      <c r="C113" s="111" t="s">
        <v>144</v>
      </c>
      <c r="D113" s="56"/>
    </row>
    <row r="114" spans="1:4" ht="12" customHeight="1" thickBot="1" x14ac:dyDescent="0.3">
      <c r="A114" s="72" t="s">
        <v>146</v>
      </c>
      <c r="B114" s="300"/>
      <c r="C114" s="21" t="s">
        <v>147</v>
      </c>
      <c r="D114" s="53">
        <f>+D98+D108+D104</f>
        <v>0</v>
      </c>
    </row>
    <row r="115" spans="1:4" ht="12" customHeight="1" thickBot="1" x14ac:dyDescent="0.3">
      <c r="A115" s="72" t="s">
        <v>48</v>
      </c>
      <c r="B115" s="300"/>
      <c r="C115" s="21" t="s">
        <v>148</v>
      </c>
      <c r="D115" s="53">
        <f>+D116+D117+D118</f>
        <v>0</v>
      </c>
    </row>
    <row r="116" spans="1:4" ht="12" customHeight="1" x14ac:dyDescent="0.25">
      <c r="A116" s="75" t="s">
        <v>50</v>
      </c>
      <c r="B116" s="301" t="s">
        <v>360</v>
      </c>
      <c r="C116" s="19" t="s">
        <v>149</v>
      </c>
      <c r="D116" s="56"/>
    </row>
    <row r="117" spans="1:4" ht="12" customHeight="1" x14ac:dyDescent="0.25">
      <c r="A117" s="75" t="s">
        <v>52</v>
      </c>
      <c r="B117" s="301" t="s">
        <v>361</v>
      </c>
      <c r="C117" s="19" t="s">
        <v>150</v>
      </c>
      <c r="D117" s="56"/>
    </row>
    <row r="118" spans="1:4" ht="12" customHeight="1" thickBot="1" x14ac:dyDescent="0.3">
      <c r="A118" s="108" t="s">
        <v>54</v>
      </c>
      <c r="B118" s="307" t="s">
        <v>362</v>
      </c>
      <c r="C118" s="59" t="s">
        <v>151</v>
      </c>
      <c r="D118" s="56"/>
    </row>
    <row r="119" spans="1:4" ht="12" customHeight="1" thickBot="1" x14ac:dyDescent="0.3">
      <c r="A119" s="72" t="s">
        <v>70</v>
      </c>
      <c r="B119" s="300" t="s">
        <v>363</v>
      </c>
      <c r="C119" s="21" t="s">
        <v>152</v>
      </c>
      <c r="D119" s="53">
        <f>SUM(D120:D123)</f>
        <v>0</v>
      </c>
    </row>
    <row r="120" spans="1:4" ht="12" customHeight="1" x14ac:dyDescent="0.25">
      <c r="A120" s="75" t="s">
        <v>465</v>
      </c>
      <c r="B120" s="301" t="s">
        <v>364</v>
      </c>
      <c r="C120" s="19" t="s">
        <v>837</v>
      </c>
      <c r="D120" s="56"/>
    </row>
    <row r="121" spans="1:4" ht="12" customHeight="1" x14ac:dyDescent="0.25">
      <c r="A121" s="75" t="s">
        <v>466</v>
      </c>
      <c r="B121" s="301" t="s">
        <v>365</v>
      </c>
      <c r="C121" s="19" t="s">
        <v>838</v>
      </c>
      <c r="D121" s="56"/>
    </row>
    <row r="122" spans="1:4" ht="12" customHeight="1" x14ac:dyDescent="0.25">
      <c r="A122" s="75" t="s">
        <v>467</v>
      </c>
      <c r="B122" s="301" t="s">
        <v>366</v>
      </c>
      <c r="C122" s="19" t="s">
        <v>839</v>
      </c>
      <c r="D122" s="56"/>
    </row>
    <row r="123" spans="1:4" ht="12" customHeight="1" thickBot="1" x14ac:dyDescent="0.3">
      <c r="A123" s="75" t="s">
        <v>468</v>
      </c>
      <c r="B123" s="301" t="s">
        <v>1078</v>
      </c>
      <c r="C123" s="19" t="s">
        <v>841</v>
      </c>
      <c r="D123" s="56"/>
    </row>
    <row r="124" spans="1:4" ht="12" customHeight="1" thickBot="1" x14ac:dyDescent="0.3">
      <c r="A124" s="72" t="s">
        <v>153</v>
      </c>
      <c r="B124" s="300"/>
      <c r="C124" s="21" t="s">
        <v>154</v>
      </c>
      <c r="D124" s="60">
        <f>SUM(D125:D129)</f>
        <v>0</v>
      </c>
    </row>
    <row r="125" spans="1:4" ht="12" customHeight="1" x14ac:dyDescent="0.25">
      <c r="A125" s="75" t="s">
        <v>84</v>
      </c>
      <c r="B125" s="301" t="s">
        <v>367</v>
      </c>
      <c r="C125" s="19" t="s">
        <v>155</v>
      </c>
      <c r="D125" s="56"/>
    </row>
    <row r="126" spans="1:4" ht="12" customHeight="1" x14ac:dyDescent="0.25">
      <c r="A126" s="75" t="s">
        <v>85</v>
      </c>
      <c r="B126" s="301" t="s">
        <v>368</v>
      </c>
      <c r="C126" s="19" t="s">
        <v>156</v>
      </c>
      <c r="D126" s="56"/>
    </row>
    <row r="127" spans="1:4" ht="12" customHeight="1" x14ac:dyDescent="0.25">
      <c r="A127" s="75" t="s">
        <v>86</v>
      </c>
      <c r="B127" s="301" t="s">
        <v>369</v>
      </c>
      <c r="C127" s="19" t="s">
        <v>844</v>
      </c>
      <c r="D127" s="56"/>
    </row>
    <row r="128" spans="1:4" ht="12" customHeight="1" x14ac:dyDescent="0.25">
      <c r="A128" s="75" t="s">
        <v>87</v>
      </c>
      <c r="B128" s="301" t="s">
        <v>370</v>
      </c>
      <c r="C128" s="19" t="s">
        <v>237</v>
      </c>
      <c r="D128" s="56"/>
    </row>
    <row r="129" spans="1:9" ht="12" customHeight="1" thickBot="1" x14ac:dyDescent="0.3">
      <c r="A129" s="108"/>
      <c r="B129" s="307" t="s">
        <v>860</v>
      </c>
      <c r="C129" s="59" t="s">
        <v>859</v>
      </c>
      <c r="D129" s="311"/>
    </row>
    <row r="130" spans="1:9" ht="12" customHeight="1" thickBot="1" x14ac:dyDescent="0.3">
      <c r="A130" s="72" t="s">
        <v>88</v>
      </c>
      <c r="B130" s="300" t="s">
        <v>371</v>
      </c>
      <c r="C130" s="21" t="s">
        <v>157</v>
      </c>
      <c r="D130" s="113">
        <f>+D131+D132+D134+D135</f>
        <v>0</v>
      </c>
    </row>
    <row r="131" spans="1:9" ht="12" customHeight="1" x14ac:dyDescent="0.25">
      <c r="A131" s="75" t="s">
        <v>541</v>
      </c>
      <c r="B131" s="301" t="s">
        <v>372</v>
      </c>
      <c r="C131" s="19" t="s">
        <v>845</v>
      </c>
      <c r="D131" s="56"/>
    </row>
    <row r="132" spans="1:9" ht="12" customHeight="1" x14ac:dyDescent="0.25">
      <c r="A132" s="75" t="s">
        <v>542</v>
      </c>
      <c r="B132" s="301" t="s">
        <v>373</v>
      </c>
      <c r="C132" s="19" t="s">
        <v>846</v>
      </c>
      <c r="D132" s="56"/>
    </row>
    <row r="133" spans="1:9" ht="12" customHeight="1" x14ac:dyDescent="0.25">
      <c r="A133" s="75" t="s">
        <v>543</v>
      </c>
      <c r="B133" s="301" t="s">
        <v>374</v>
      </c>
      <c r="C133" s="19" t="s">
        <v>847</v>
      </c>
      <c r="D133" s="56"/>
    </row>
    <row r="134" spans="1:9" ht="12" customHeight="1" x14ac:dyDescent="0.25">
      <c r="A134" s="75" t="s">
        <v>544</v>
      </c>
      <c r="B134" s="301" t="s">
        <v>375</v>
      </c>
      <c r="C134" s="19" t="s">
        <v>848</v>
      </c>
      <c r="D134" s="56"/>
    </row>
    <row r="135" spans="1:9" ht="12" customHeight="1" thickBot="1" x14ac:dyDescent="0.3">
      <c r="A135" s="108" t="s">
        <v>545</v>
      </c>
      <c r="B135" s="301" t="s">
        <v>861</v>
      </c>
      <c r="C135" s="59" t="s">
        <v>849</v>
      </c>
      <c r="D135" s="112"/>
    </row>
    <row r="136" spans="1:9" ht="12" customHeight="1" thickBot="1" x14ac:dyDescent="0.3">
      <c r="A136" s="421" t="s">
        <v>586</v>
      </c>
      <c r="B136" s="422" t="s">
        <v>855</v>
      </c>
      <c r="C136" s="21" t="s">
        <v>850</v>
      </c>
      <c r="D136" s="396"/>
    </row>
    <row r="137" spans="1:9" ht="12" customHeight="1" thickBot="1" x14ac:dyDescent="0.3">
      <c r="A137" s="421" t="s">
        <v>589</v>
      </c>
      <c r="B137" s="422" t="s">
        <v>856</v>
      </c>
      <c r="C137" s="21" t="s">
        <v>851</v>
      </c>
      <c r="D137" s="396"/>
    </row>
    <row r="138" spans="1:9" ht="15" customHeight="1" thickBot="1" x14ac:dyDescent="0.3">
      <c r="A138" s="72" t="s">
        <v>178</v>
      </c>
      <c r="B138" s="300" t="s">
        <v>857</v>
      </c>
      <c r="C138" s="21" t="s">
        <v>853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179</v>
      </c>
      <c r="B139" s="308"/>
      <c r="C139" s="118" t="s">
        <v>852</v>
      </c>
      <c r="D139" s="114">
        <f>+D114+D138</f>
        <v>0</v>
      </c>
    </row>
    <row r="140" spans="1:9" ht="7.5" customHeight="1" x14ac:dyDescent="0.25"/>
    <row r="141" spans="1:9" x14ac:dyDescent="0.25">
      <c r="A141" s="581" t="s">
        <v>161</v>
      </c>
      <c r="B141" s="581"/>
      <c r="C141" s="581"/>
      <c r="D141" s="581"/>
    </row>
    <row r="142" spans="1:9" ht="15" customHeight="1" thickBot="1" x14ac:dyDescent="0.3">
      <c r="A142" s="578" t="s">
        <v>162</v>
      </c>
      <c r="B142" s="578"/>
      <c r="C142" s="578"/>
      <c r="D142" s="64" t="s">
        <v>858</v>
      </c>
    </row>
    <row r="143" spans="1:9" ht="13.5" customHeight="1" thickBot="1" x14ac:dyDescent="0.3">
      <c r="A143" s="72">
        <v>1</v>
      </c>
      <c r="B143" s="300"/>
      <c r="C143" s="109" t="s">
        <v>163</v>
      </c>
      <c r="D143" s="53">
        <f>+D66-D114</f>
        <v>0</v>
      </c>
    </row>
    <row r="144" spans="1:9" ht="27.75" customHeight="1" thickBot="1" x14ac:dyDescent="0.3">
      <c r="A144" s="72" t="s">
        <v>22</v>
      </c>
      <c r="B144" s="300"/>
      <c r="C144" s="109" t="s">
        <v>164</v>
      </c>
      <c r="D144" s="53">
        <f>+D91-D138</f>
        <v>0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" orientation="portrait" r:id="rId1"/>
  <headerFooter alignWithMargins="0">
    <oddHeader xml:space="preserve">&amp;C&amp;"Times New Roman CE,Félkövér"&amp;12MÓRÁGY ÖNKORMÁNYZATA2020. ÉVI KÖLTSÉGVETÉS ÖNKÉNT VÁLLALT FELADATAINAK ÖSSZEVONT MÉRLEGE&amp;R&amp;"Times New Roman CE,Félkövér dőlt" 
1.3. melléklet </oddHeader>
  </headerFooter>
  <rowBreaks count="2" manualBreakCount="2">
    <brk id="66" max="3" man="1"/>
    <brk id="9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zoomScaleNormal="100" zoomScaleSheetLayoutView="130" workbookViewId="0">
      <selection activeCell="J7" sqref="J7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customWidth="1"/>
    <col min="5" max="16384" width="9.125" style="63"/>
  </cols>
  <sheetData>
    <row r="1" spans="1:4" ht="15.95" customHeight="1" x14ac:dyDescent="0.25">
      <c r="A1" s="579" t="s">
        <v>4</v>
      </c>
      <c r="B1" s="579"/>
      <c r="C1" s="579"/>
      <c r="D1" s="579"/>
    </row>
    <row r="2" spans="1:4" ht="15.95" customHeight="1" thickBot="1" x14ac:dyDescent="0.3">
      <c r="A2" s="578" t="s">
        <v>5</v>
      </c>
      <c r="B2" s="578"/>
      <c r="C2" s="578"/>
      <c r="D2" s="64" t="s">
        <v>858</v>
      </c>
    </row>
    <row r="3" spans="1:4" ht="38.1" customHeight="1" thickBot="1" x14ac:dyDescent="0.3">
      <c r="A3" s="65" t="s">
        <v>6</v>
      </c>
      <c r="B3" s="179" t="s">
        <v>350</v>
      </c>
      <c r="C3" s="66" t="s">
        <v>7</v>
      </c>
      <c r="D3" s="67" t="s">
        <v>1098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9</v>
      </c>
      <c r="B5" s="300" t="s">
        <v>376</v>
      </c>
      <c r="C5" s="73" t="s">
        <v>10</v>
      </c>
      <c r="D5" s="53">
        <f>+D6+D7+D8+D9+D10+D11</f>
        <v>0</v>
      </c>
    </row>
    <row r="6" spans="1:4" s="74" customFormat="1" ht="12" customHeight="1" x14ac:dyDescent="0.2">
      <c r="A6" s="75" t="s">
        <v>11</v>
      </c>
      <c r="B6" s="301" t="s">
        <v>377</v>
      </c>
      <c r="C6" s="76" t="s">
        <v>12</v>
      </c>
      <c r="D6" s="77"/>
    </row>
    <row r="7" spans="1:4" s="74" customFormat="1" ht="12" customHeight="1" x14ac:dyDescent="0.2">
      <c r="A7" s="78" t="s">
        <v>13</v>
      </c>
      <c r="B7" s="302" t="s">
        <v>378</v>
      </c>
      <c r="C7" s="79" t="s">
        <v>14</v>
      </c>
      <c r="D7" s="80"/>
    </row>
    <row r="8" spans="1:4" s="74" customFormat="1" ht="12" customHeight="1" x14ac:dyDescent="0.2">
      <c r="A8" s="78" t="s">
        <v>15</v>
      </c>
      <c r="B8" s="302" t="s">
        <v>379</v>
      </c>
      <c r="C8" s="79" t="s">
        <v>514</v>
      </c>
      <c r="D8" s="80"/>
    </row>
    <row r="9" spans="1:4" s="74" customFormat="1" ht="12" customHeight="1" x14ac:dyDescent="0.2">
      <c r="A9" s="78" t="s">
        <v>17</v>
      </c>
      <c r="B9" s="302" t="s">
        <v>380</v>
      </c>
      <c r="C9" s="79" t="s">
        <v>18</v>
      </c>
      <c r="D9" s="80"/>
    </row>
    <row r="10" spans="1:4" s="74" customFormat="1" ht="12" customHeight="1" x14ac:dyDescent="0.2">
      <c r="A10" s="78" t="s">
        <v>19</v>
      </c>
      <c r="B10" s="302" t="s">
        <v>381</v>
      </c>
      <c r="C10" s="79" t="s">
        <v>515</v>
      </c>
      <c r="D10" s="80"/>
    </row>
    <row r="11" spans="1:4" s="74" customFormat="1" ht="12" customHeight="1" thickBot="1" x14ac:dyDescent="0.25">
      <c r="A11" s="81" t="s">
        <v>21</v>
      </c>
      <c r="B11" s="303" t="s">
        <v>382</v>
      </c>
      <c r="C11" s="82" t="s">
        <v>516</v>
      </c>
      <c r="D11" s="80"/>
    </row>
    <row r="12" spans="1:4" s="74" customFormat="1" ht="12" customHeight="1" thickBot="1" x14ac:dyDescent="0.25">
      <c r="A12" s="72" t="s">
        <v>22</v>
      </c>
      <c r="B12" s="300"/>
      <c r="C12" s="83" t="s">
        <v>23</v>
      </c>
      <c r="D12" s="53">
        <f>+D13+D14+D15+D16+D17</f>
        <v>0</v>
      </c>
    </row>
    <row r="13" spans="1:4" s="74" customFormat="1" ht="12" customHeight="1" x14ac:dyDescent="0.2">
      <c r="A13" s="75" t="s">
        <v>24</v>
      </c>
      <c r="B13" s="301" t="s">
        <v>383</v>
      </c>
      <c r="C13" s="76" t="s">
        <v>25</v>
      </c>
      <c r="D13" s="77"/>
    </row>
    <row r="14" spans="1:4" s="74" customFormat="1" ht="12" customHeight="1" x14ac:dyDescent="0.2">
      <c r="A14" s="78" t="s">
        <v>26</v>
      </c>
      <c r="B14" s="302" t="s">
        <v>384</v>
      </c>
      <c r="C14" s="79" t="s">
        <v>27</v>
      </c>
      <c r="D14" s="80"/>
    </row>
    <row r="15" spans="1:4" s="74" customFormat="1" ht="12" customHeight="1" x14ac:dyDescent="0.2">
      <c r="A15" s="78" t="s">
        <v>28</v>
      </c>
      <c r="B15" s="302" t="s">
        <v>385</v>
      </c>
      <c r="C15" s="79" t="s">
        <v>29</v>
      </c>
      <c r="D15" s="80"/>
    </row>
    <row r="16" spans="1:4" s="74" customFormat="1" ht="12" customHeight="1" x14ac:dyDescent="0.2">
      <c r="A16" s="78" t="s">
        <v>30</v>
      </c>
      <c r="B16" s="302" t="s">
        <v>386</v>
      </c>
      <c r="C16" s="79" t="s">
        <v>31</v>
      </c>
      <c r="D16" s="80"/>
    </row>
    <row r="17" spans="1:4" s="74" customFormat="1" ht="12" customHeight="1" x14ac:dyDescent="0.2">
      <c r="A17" s="78" t="s">
        <v>32</v>
      </c>
      <c r="B17" s="302" t="s">
        <v>387</v>
      </c>
      <c r="C17" s="79" t="s">
        <v>33</v>
      </c>
      <c r="D17" s="80"/>
    </row>
    <row r="18" spans="1:4" s="74" customFormat="1" ht="12" customHeight="1" thickBot="1" x14ac:dyDescent="0.25">
      <c r="A18" s="81" t="s">
        <v>1060</v>
      </c>
      <c r="B18" s="302" t="s">
        <v>387</v>
      </c>
      <c r="C18" s="443" t="s">
        <v>1061</v>
      </c>
      <c r="D18" s="84"/>
    </row>
    <row r="19" spans="1:4" s="74" customFormat="1" ht="12" customHeight="1" thickBot="1" x14ac:dyDescent="0.25">
      <c r="A19" s="72" t="s">
        <v>34</v>
      </c>
      <c r="B19" s="300" t="s">
        <v>388</v>
      </c>
      <c r="C19" s="73" t="s">
        <v>35</v>
      </c>
      <c r="D19" s="53">
        <f>+D20+D21+D22+D23+D24</f>
        <v>0</v>
      </c>
    </row>
    <row r="20" spans="1:4" s="74" customFormat="1" ht="12" customHeight="1" x14ac:dyDescent="0.2">
      <c r="A20" s="75" t="s">
        <v>36</v>
      </c>
      <c r="B20" s="301" t="s">
        <v>389</v>
      </c>
      <c r="C20" s="76" t="s">
        <v>37</v>
      </c>
      <c r="D20" s="77"/>
    </row>
    <row r="21" spans="1:4" s="74" customFormat="1" ht="12" customHeight="1" x14ac:dyDescent="0.2">
      <c r="A21" s="78" t="s">
        <v>38</v>
      </c>
      <c r="B21" s="302" t="s">
        <v>390</v>
      </c>
      <c r="C21" s="79" t="s">
        <v>39</v>
      </c>
      <c r="D21" s="80"/>
    </row>
    <row r="22" spans="1:4" s="74" customFormat="1" ht="12" customHeight="1" x14ac:dyDescent="0.2">
      <c r="A22" s="78" t="s">
        <v>40</v>
      </c>
      <c r="B22" s="302" t="s">
        <v>391</v>
      </c>
      <c r="C22" s="79" t="s">
        <v>41</v>
      </c>
      <c r="D22" s="80"/>
    </row>
    <row r="23" spans="1:4" s="74" customFormat="1" ht="12" customHeight="1" x14ac:dyDescent="0.2">
      <c r="A23" s="78" t="s">
        <v>42</v>
      </c>
      <c r="B23" s="302" t="s">
        <v>392</v>
      </c>
      <c r="C23" s="79" t="s">
        <v>43</v>
      </c>
      <c r="D23" s="80"/>
    </row>
    <row r="24" spans="1:4" s="74" customFormat="1" ht="12" customHeight="1" x14ac:dyDescent="0.2">
      <c r="A24" s="78" t="s">
        <v>44</v>
      </c>
      <c r="B24" s="302" t="s">
        <v>393</v>
      </c>
      <c r="C24" s="79" t="s">
        <v>45</v>
      </c>
      <c r="D24" s="80"/>
    </row>
    <row r="25" spans="1:4" s="446" customFormat="1" ht="12" customHeight="1" thickBot="1" x14ac:dyDescent="0.3">
      <c r="A25" s="78" t="s">
        <v>1062</v>
      </c>
      <c r="B25" s="302" t="s">
        <v>393</v>
      </c>
      <c r="C25" s="444" t="s">
        <v>1063</v>
      </c>
      <c r="D25" s="445"/>
    </row>
    <row r="26" spans="1:4" s="74" customFormat="1" ht="12" customHeight="1" thickBot="1" x14ac:dyDescent="0.25">
      <c r="A26" s="72" t="s">
        <v>46</v>
      </c>
      <c r="B26" s="300" t="s">
        <v>394</v>
      </c>
      <c r="C26" s="73" t="s">
        <v>47</v>
      </c>
      <c r="D26" s="60">
        <f>SUM(D27:D33)</f>
        <v>0</v>
      </c>
    </row>
    <row r="27" spans="1:4" s="74" customFormat="1" ht="12" customHeight="1" x14ac:dyDescent="0.2">
      <c r="A27" s="75" t="s">
        <v>459</v>
      </c>
      <c r="B27" s="301" t="s">
        <v>395</v>
      </c>
      <c r="C27" s="76" t="s">
        <v>520</v>
      </c>
      <c r="D27" s="85"/>
    </row>
    <row r="28" spans="1:4" s="74" customFormat="1" ht="12" customHeight="1" x14ac:dyDescent="0.2">
      <c r="A28" s="75" t="s">
        <v>460</v>
      </c>
      <c r="B28" s="301" t="s">
        <v>562</v>
      </c>
      <c r="C28" s="76" t="s">
        <v>561</v>
      </c>
      <c r="D28" s="85"/>
    </row>
    <row r="29" spans="1:4" s="74" customFormat="1" ht="12" customHeight="1" x14ac:dyDescent="0.2">
      <c r="A29" s="75" t="s">
        <v>461</v>
      </c>
      <c r="B29" s="302" t="s">
        <v>517</v>
      </c>
      <c r="C29" s="79" t="s">
        <v>521</v>
      </c>
      <c r="D29" s="85"/>
    </row>
    <row r="30" spans="1:4" s="74" customFormat="1" ht="12" customHeight="1" x14ac:dyDescent="0.2">
      <c r="A30" s="75" t="s">
        <v>462</v>
      </c>
      <c r="B30" s="302" t="s">
        <v>518</v>
      </c>
      <c r="C30" s="79" t="s">
        <v>522</v>
      </c>
      <c r="D30" s="80"/>
    </row>
    <row r="31" spans="1:4" s="74" customFormat="1" ht="12" customHeight="1" x14ac:dyDescent="0.2">
      <c r="A31" s="75" t="s">
        <v>463</v>
      </c>
      <c r="B31" s="302" t="s">
        <v>396</v>
      </c>
      <c r="C31" s="79" t="s">
        <v>523</v>
      </c>
      <c r="D31" s="80"/>
    </row>
    <row r="32" spans="1:4" s="74" customFormat="1" ht="12" customHeight="1" x14ac:dyDescent="0.2">
      <c r="A32" s="75" t="s">
        <v>464</v>
      </c>
      <c r="B32" s="303" t="s">
        <v>397</v>
      </c>
      <c r="C32" s="82" t="s">
        <v>524</v>
      </c>
      <c r="D32" s="80"/>
    </row>
    <row r="33" spans="1:4" s="74" customFormat="1" ht="12" customHeight="1" thickBot="1" x14ac:dyDescent="0.25">
      <c r="A33" s="75" t="s">
        <v>563</v>
      </c>
      <c r="B33" s="303" t="s">
        <v>398</v>
      </c>
      <c r="C33" s="82" t="s">
        <v>519</v>
      </c>
      <c r="D33" s="84"/>
    </row>
    <row r="34" spans="1:4" s="74" customFormat="1" ht="12" customHeight="1" thickBot="1" x14ac:dyDescent="0.25">
      <c r="A34" s="72" t="s">
        <v>48</v>
      </c>
      <c r="B34" s="300" t="s">
        <v>399</v>
      </c>
      <c r="C34" s="73" t="s">
        <v>49</v>
      </c>
      <c r="D34" s="53">
        <f>SUM(D35:D45)</f>
        <v>0</v>
      </c>
    </row>
    <row r="35" spans="1:4" s="74" customFormat="1" ht="12" customHeight="1" x14ac:dyDescent="0.2">
      <c r="A35" s="75" t="s">
        <v>50</v>
      </c>
      <c r="B35" s="301" t="s">
        <v>400</v>
      </c>
      <c r="C35" s="76" t="s">
        <v>51</v>
      </c>
      <c r="D35" s="77"/>
    </row>
    <row r="36" spans="1:4" s="74" customFormat="1" ht="12" customHeight="1" x14ac:dyDescent="0.2">
      <c r="A36" s="78" t="s">
        <v>52</v>
      </c>
      <c r="B36" s="302" t="s">
        <v>401</v>
      </c>
      <c r="C36" s="79" t="s">
        <v>53</v>
      </c>
      <c r="D36" s="80"/>
    </row>
    <row r="37" spans="1:4" s="74" customFormat="1" ht="12" customHeight="1" x14ac:dyDescent="0.2">
      <c r="A37" s="78" t="s">
        <v>54</v>
      </c>
      <c r="B37" s="302" t="s">
        <v>402</v>
      </c>
      <c r="C37" s="79" t="s">
        <v>55</v>
      </c>
      <c r="D37" s="80"/>
    </row>
    <row r="38" spans="1:4" s="74" customFormat="1" ht="12" customHeight="1" x14ac:dyDescent="0.2">
      <c r="A38" s="78" t="s">
        <v>56</v>
      </c>
      <c r="B38" s="302" t="s">
        <v>403</v>
      </c>
      <c r="C38" s="79" t="s">
        <v>57</v>
      </c>
      <c r="D38" s="80"/>
    </row>
    <row r="39" spans="1:4" s="74" customFormat="1" ht="12" customHeight="1" x14ac:dyDescent="0.2">
      <c r="A39" s="78" t="s">
        <v>58</v>
      </c>
      <c r="B39" s="302" t="s">
        <v>404</v>
      </c>
      <c r="C39" s="79" t="s">
        <v>59</v>
      </c>
      <c r="D39" s="80"/>
    </row>
    <row r="40" spans="1:4" s="74" customFormat="1" ht="12" customHeight="1" x14ac:dyDescent="0.2">
      <c r="A40" s="78" t="s">
        <v>60</v>
      </c>
      <c r="B40" s="302" t="s">
        <v>405</v>
      </c>
      <c r="C40" s="79" t="s">
        <v>61</v>
      </c>
      <c r="D40" s="80"/>
    </row>
    <row r="41" spans="1:4" s="74" customFormat="1" ht="12" customHeight="1" x14ac:dyDescent="0.2">
      <c r="A41" s="78" t="s">
        <v>62</v>
      </c>
      <c r="B41" s="302" t="s">
        <v>406</v>
      </c>
      <c r="C41" s="79" t="s">
        <v>63</v>
      </c>
      <c r="D41" s="80"/>
    </row>
    <row r="42" spans="1:4" s="74" customFormat="1" ht="12" customHeight="1" x14ac:dyDescent="0.2">
      <c r="A42" s="78" t="s">
        <v>64</v>
      </c>
      <c r="B42" s="302" t="s">
        <v>407</v>
      </c>
      <c r="C42" s="79" t="s">
        <v>65</v>
      </c>
      <c r="D42" s="80"/>
    </row>
    <row r="43" spans="1:4" s="74" customFormat="1" ht="12" customHeight="1" x14ac:dyDescent="0.2">
      <c r="A43" s="78" t="s">
        <v>66</v>
      </c>
      <c r="B43" s="302" t="s">
        <v>408</v>
      </c>
      <c r="C43" s="79" t="s">
        <v>67</v>
      </c>
      <c r="D43" s="86"/>
    </row>
    <row r="44" spans="1:4" s="74" customFormat="1" ht="12" customHeight="1" x14ac:dyDescent="0.2">
      <c r="A44" s="81" t="s">
        <v>68</v>
      </c>
      <c r="B44" s="302" t="s">
        <v>409</v>
      </c>
      <c r="C44" s="447" t="s">
        <v>1064</v>
      </c>
      <c r="D44" s="87"/>
    </row>
    <row r="45" spans="1:4" s="74" customFormat="1" ht="12" customHeight="1" thickBot="1" x14ac:dyDescent="0.25">
      <c r="A45" s="81" t="s">
        <v>1065</v>
      </c>
      <c r="B45" s="302" t="s">
        <v>1066</v>
      </c>
      <c r="C45" s="82" t="s">
        <v>69</v>
      </c>
      <c r="D45" s="87"/>
    </row>
    <row r="46" spans="1:4" s="74" customFormat="1" ht="12" customHeight="1" thickBot="1" x14ac:dyDescent="0.25">
      <c r="A46" s="72" t="s">
        <v>70</v>
      </c>
      <c r="B46" s="300" t="s">
        <v>410</v>
      </c>
      <c r="C46" s="73" t="s">
        <v>71</v>
      </c>
      <c r="D46" s="53">
        <f>SUM(D47:D51)</f>
        <v>0</v>
      </c>
    </row>
    <row r="47" spans="1:4" s="74" customFormat="1" ht="12" customHeight="1" x14ac:dyDescent="0.2">
      <c r="A47" s="75" t="s">
        <v>72</v>
      </c>
      <c r="B47" s="301" t="s">
        <v>411</v>
      </c>
      <c r="C47" s="76" t="s">
        <v>73</v>
      </c>
      <c r="D47" s="88"/>
    </row>
    <row r="48" spans="1:4" s="74" customFormat="1" ht="12" customHeight="1" x14ac:dyDescent="0.2">
      <c r="A48" s="78" t="s">
        <v>74</v>
      </c>
      <c r="B48" s="302" t="s">
        <v>412</v>
      </c>
      <c r="C48" s="79" t="s">
        <v>75</v>
      </c>
      <c r="D48" s="86"/>
    </row>
    <row r="49" spans="1:4" s="74" customFormat="1" ht="12" customHeight="1" x14ac:dyDescent="0.2">
      <c r="A49" s="78" t="s">
        <v>76</v>
      </c>
      <c r="B49" s="302" t="s">
        <v>413</v>
      </c>
      <c r="C49" s="79" t="s">
        <v>77</v>
      </c>
      <c r="D49" s="86"/>
    </row>
    <row r="50" spans="1:4" s="74" customFormat="1" ht="12" customHeight="1" x14ac:dyDescent="0.2">
      <c r="A50" s="78" t="s">
        <v>78</v>
      </c>
      <c r="B50" s="302" t="s">
        <v>414</v>
      </c>
      <c r="C50" s="79" t="s">
        <v>79</v>
      </c>
      <c r="D50" s="86"/>
    </row>
    <row r="51" spans="1:4" s="74" customFormat="1" ht="12" customHeight="1" thickBot="1" x14ac:dyDescent="0.25">
      <c r="A51" s="81" t="s">
        <v>80</v>
      </c>
      <c r="B51" s="302" t="s">
        <v>415</v>
      </c>
      <c r="C51" s="82" t="s">
        <v>81</v>
      </c>
      <c r="D51" s="87"/>
    </row>
    <row r="52" spans="1:4" s="74" customFormat="1" ht="12" customHeight="1" thickBot="1" x14ac:dyDescent="0.25">
      <c r="A52" s="72" t="s">
        <v>82</v>
      </c>
      <c r="B52" s="300" t="s">
        <v>416</v>
      </c>
      <c r="C52" s="73" t="s">
        <v>83</v>
      </c>
      <c r="D52" s="53">
        <f>SUM(D53:D53)</f>
        <v>0</v>
      </c>
    </row>
    <row r="53" spans="1:4" s="74" customFormat="1" ht="12" customHeight="1" x14ac:dyDescent="0.2">
      <c r="A53" s="75" t="s">
        <v>529</v>
      </c>
      <c r="B53" s="301" t="s">
        <v>417</v>
      </c>
      <c r="C53" s="76" t="s">
        <v>526</v>
      </c>
      <c r="D53" s="77"/>
    </row>
    <row r="54" spans="1:4" s="74" customFormat="1" ht="12" customHeight="1" x14ac:dyDescent="0.2">
      <c r="A54" s="75" t="s">
        <v>530</v>
      </c>
      <c r="B54" s="302" t="s">
        <v>418</v>
      </c>
      <c r="C54" s="79" t="s">
        <v>527</v>
      </c>
      <c r="D54" s="77"/>
    </row>
    <row r="55" spans="1:4" s="74" customFormat="1" ht="13.5" customHeight="1" x14ac:dyDescent="0.2">
      <c r="A55" s="75" t="s">
        <v>531</v>
      </c>
      <c r="B55" s="302" t="s">
        <v>419</v>
      </c>
      <c r="C55" s="79" t="s">
        <v>555</v>
      </c>
      <c r="D55" s="77"/>
    </row>
    <row r="56" spans="1:4" s="74" customFormat="1" ht="12" customHeight="1" x14ac:dyDescent="0.2">
      <c r="A56" s="81" t="s">
        <v>532</v>
      </c>
      <c r="B56" s="303" t="s">
        <v>528</v>
      </c>
      <c r="C56" s="82" t="s">
        <v>534</v>
      </c>
      <c r="D56" s="84"/>
    </row>
    <row r="57" spans="1:4" s="74" customFormat="1" ht="12" customHeight="1" x14ac:dyDescent="0.2">
      <c r="A57" s="81" t="s">
        <v>533</v>
      </c>
      <c r="B57" s="303" t="s">
        <v>525</v>
      </c>
      <c r="C57" s="82" t="s">
        <v>535</v>
      </c>
      <c r="D57" s="84"/>
    </row>
    <row r="58" spans="1:4" s="74" customFormat="1" ht="12" customHeight="1" thickBot="1" x14ac:dyDescent="0.25">
      <c r="A58" s="81" t="s">
        <v>1067</v>
      </c>
      <c r="B58" s="303" t="s">
        <v>525</v>
      </c>
      <c r="C58" s="443" t="s">
        <v>1068</v>
      </c>
      <c r="D58" s="84"/>
    </row>
    <row r="59" spans="1:4" s="74" customFormat="1" ht="12" customHeight="1" thickBot="1" x14ac:dyDescent="0.25">
      <c r="A59" s="72" t="s">
        <v>88</v>
      </c>
      <c r="B59" s="300" t="s">
        <v>420</v>
      </c>
      <c r="C59" s="83" t="s">
        <v>89</v>
      </c>
      <c r="D59" s="53">
        <f>SUM(D60:D60)</f>
        <v>0</v>
      </c>
    </row>
    <row r="60" spans="1:4" s="74" customFormat="1" ht="12" customHeight="1" x14ac:dyDescent="0.2">
      <c r="A60" s="75" t="s">
        <v>541</v>
      </c>
      <c r="B60" s="301" t="s">
        <v>421</v>
      </c>
      <c r="C60" s="76" t="s">
        <v>536</v>
      </c>
      <c r="D60" s="86"/>
    </row>
    <row r="61" spans="1:4" s="74" customFormat="1" ht="12" customHeight="1" x14ac:dyDescent="0.2">
      <c r="A61" s="75" t="s">
        <v>542</v>
      </c>
      <c r="B61" s="301" t="s">
        <v>422</v>
      </c>
      <c r="C61" s="79" t="s">
        <v>537</v>
      </c>
      <c r="D61" s="86"/>
    </row>
    <row r="62" spans="1:4" s="74" customFormat="1" ht="11.25" customHeight="1" x14ac:dyDescent="0.2">
      <c r="A62" s="75" t="s">
        <v>543</v>
      </c>
      <c r="B62" s="301" t="s">
        <v>423</v>
      </c>
      <c r="C62" s="79" t="s">
        <v>556</v>
      </c>
      <c r="D62" s="86"/>
    </row>
    <row r="63" spans="1:4" s="74" customFormat="1" ht="12" customHeight="1" x14ac:dyDescent="0.2">
      <c r="A63" s="75" t="s">
        <v>544</v>
      </c>
      <c r="B63" s="307" t="s">
        <v>539</v>
      </c>
      <c r="C63" s="82" t="s">
        <v>538</v>
      </c>
      <c r="D63" s="86"/>
    </row>
    <row r="64" spans="1:4" s="74" customFormat="1" ht="12" customHeight="1" x14ac:dyDescent="0.2">
      <c r="A64" s="75" t="s">
        <v>545</v>
      </c>
      <c r="B64" s="303" t="s">
        <v>546</v>
      </c>
      <c r="C64" s="82" t="s">
        <v>540</v>
      </c>
      <c r="D64" s="86"/>
    </row>
    <row r="65" spans="1:4" s="74" customFormat="1" ht="12" customHeight="1" thickBot="1" x14ac:dyDescent="0.25">
      <c r="A65" s="75" t="s">
        <v>1069</v>
      </c>
      <c r="B65" s="303" t="s">
        <v>546</v>
      </c>
      <c r="C65" s="443" t="s">
        <v>1070</v>
      </c>
      <c r="D65" s="86"/>
    </row>
    <row r="66" spans="1:4" s="74" customFormat="1" ht="12" customHeight="1" thickBot="1" x14ac:dyDescent="0.25">
      <c r="A66" s="72" t="s">
        <v>90</v>
      </c>
      <c r="B66" s="300"/>
      <c r="C66" s="73" t="s">
        <v>91</v>
      </c>
      <c r="D66" s="60">
        <f>+D5+D12+D19+D26+D34+D46+D52+D59</f>
        <v>0</v>
      </c>
    </row>
    <row r="67" spans="1:4" s="74" customFormat="1" ht="12" customHeight="1" thickBot="1" x14ac:dyDescent="0.25">
      <c r="A67" s="89" t="s">
        <v>92</v>
      </c>
      <c r="B67" s="300" t="s">
        <v>425</v>
      </c>
      <c r="C67" s="83" t="s">
        <v>93</v>
      </c>
      <c r="D67" s="53">
        <f>SUM(D68:D70)</f>
        <v>0</v>
      </c>
    </row>
    <row r="68" spans="1:4" s="74" customFormat="1" ht="12" customHeight="1" x14ac:dyDescent="0.2">
      <c r="A68" s="75" t="s">
        <v>94</v>
      </c>
      <c r="B68" s="301" t="s">
        <v>426</v>
      </c>
      <c r="C68" s="76" t="s">
        <v>95</v>
      </c>
      <c r="D68" s="86"/>
    </row>
    <row r="69" spans="1:4" s="74" customFormat="1" ht="12" customHeight="1" x14ac:dyDescent="0.2">
      <c r="A69" s="78" t="s">
        <v>96</v>
      </c>
      <c r="B69" s="301" t="s">
        <v>427</v>
      </c>
      <c r="C69" s="79" t="s">
        <v>97</v>
      </c>
      <c r="D69" s="86"/>
    </row>
    <row r="70" spans="1:4" s="74" customFormat="1" ht="12" customHeight="1" thickBot="1" x14ac:dyDescent="0.25">
      <c r="A70" s="81" t="s">
        <v>98</v>
      </c>
      <c r="B70" s="301" t="s">
        <v>428</v>
      </c>
      <c r="C70" s="90" t="s">
        <v>99</v>
      </c>
      <c r="D70" s="86"/>
    </row>
    <row r="71" spans="1:4" s="74" customFormat="1" ht="12" customHeight="1" thickBot="1" x14ac:dyDescent="0.25">
      <c r="A71" s="89" t="s">
        <v>100</v>
      </c>
      <c r="B71" s="300" t="s">
        <v>429</v>
      </c>
      <c r="C71" s="83" t="s">
        <v>101</v>
      </c>
      <c r="D71" s="53">
        <f>SUM(D72:D75)</f>
        <v>0</v>
      </c>
    </row>
    <row r="72" spans="1:4" s="74" customFormat="1" ht="12" customHeight="1" x14ac:dyDescent="0.2">
      <c r="A72" s="75" t="s">
        <v>102</v>
      </c>
      <c r="B72" s="301" t="s">
        <v>430</v>
      </c>
      <c r="C72" s="76" t="s">
        <v>103</v>
      </c>
      <c r="D72" s="86"/>
    </row>
    <row r="73" spans="1:4" s="74" customFormat="1" ht="12" customHeight="1" x14ac:dyDescent="0.2">
      <c r="A73" s="78" t="s">
        <v>104</v>
      </c>
      <c r="B73" s="301" t="s">
        <v>431</v>
      </c>
      <c r="C73" s="79" t="s">
        <v>105</v>
      </c>
      <c r="D73" s="86"/>
    </row>
    <row r="74" spans="1:4" s="74" customFormat="1" ht="12" customHeight="1" x14ac:dyDescent="0.2">
      <c r="A74" s="78" t="s">
        <v>106</v>
      </c>
      <c r="B74" s="301" t="s">
        <v>432</v>
      </c>
      <c r="C74" s="79" t="s">
        <v>107</v>
      </c>
      <c r="D74" s="86"/>
    </row>
    <row r="75" spans="1:4" s="74" customFormat="1" ht="12" customHeight="1" thickBot="1" x14ac:dyDescent="0.25">
      <c r="A75" s="81" t="s">
        <v>108</v>
      </c>
      <c r="B75" s="301" t="s">
        <v>433</v>
      </c>
      <c r="C75" s="82" t="s">
        <v>109</v>
      </c>
      <c r="D75" s="86"/>
    </row>
    <row r="76" spans="1:4" s="74" customFormat="1" ht="12" customHeight="1" thickBot="1" x14ac:dyDescent="0.25">
      <c r="A76" s="89" t="s">
        <v>110</v>
      </c>
      <c r="B76" s="300" t="s">
        <v>434</v>
      </c>
      <c r="C76" s="83" t="s">
        <v>111</v>
      </c>
      <c r="D76" s="53">
        <f>SUM(D77:D78)</f>
        <v>0</v>
      </c>
    </row>
    <row r="77" spans="1:4" s="74" customFormat="1" ht="12" customHeight="1" x14ac:dyDescent="0.2">
      <c r="A77" s="75" t="s">
        <v>112</v>
      </c>
      <c r="B77" s="301" t="s">
        <v>435</v>
      </c>
      <c r="C77" s="76" t="s">
        <v>113</v>
      </c>
      <c r="D77" s="86"/>
    </row>
    <row r="78" spans="1:4" s="74" customFormat="1" ht="12" customHeight="1" thickBot="1" x14ac:dyDescent="0.25">
      <c r="A78" s="81" t="s">
        <v>114</v>
      </c>
      <c r="B78" s="301" t="s">
        <v>436</v>
      </c>
      <c r="C78" s="82" t="s">
        <v>115</v>
      </c>
      <c r="D78" s="86"/>
    </row>
    <row r="79" spans="1:4" s="74" customFormat="1" ht="12" customHeight="1" thickBot="1" x14ac:dyDescent="0.25">
      <c r="A79" s="89" t="s">
        <v>116</v>
      </c>
      <c r="B79" s="300"/>
      <c r="C79" s="83" t="s">
        <v>1082</v>
      </c>
      <c r="D79" s="53">
        <f>SUM(D80:D83)</f>
        <v>0</v>
      </c>
    </row>
    <row r="80" spans="1:4" s="74" customFormat="1" ht="12" customHeight="1" x14ac:dyDescent="0.2">
      <c r="A80" s="75" t="s">
        <v>548</v>
      </c>
      <c r="B80" s="301" t="s">
        <v>437</v>
      </c>
      <c r="C80" s="76" t="s">
        <v>118</v>
      </c>
      <c r="D80" s="86"/>
    </row>
    <row r="81" spans="1:4" s="74" customFormat="1" ht="12" customHeight="1" x14ac:dyDescent="0.2">
      <c r="A81" s="78" t="s">
        <v>549</v>
      </c>
      <c r="B81" s="302" t="s">
        <v>438</v>
      </c>
      <c r="C81" s="79" t="s">
        <v>119</v>
      </c>
      <c r="D81" s="86"/>
    </row>
    <row r="82" spans="1:4" s="74" customFormat="1" ht="12" customHeight="1" x14ac:dyDescent="0.2">
      <c r="A82" s="81" t="s">
        <v>550</v>
      </c>
      <c r="B82" s="303" t="s">
        <v>547</v>
      </c>
      <c r="C82" s="82" t="s">
        <v>828</v>
      </c>
      <c r="D82" s="86"/>
    </row>
    <row r="83" spans="1:4" s="74" customFormat="1" ht="12" customHeight="1" thickBot="1" x14ac:dyDescent="0.25">
      <c r="A83" s="81" t="s">
        <v>1080</v>
      </c>
      <c r="B83" s="303" t="s">
        <v>1081</v>
      </c>
      <c r="C83" s="82" t="s">
        <v>1079</v>
      </c>
      <c r="D83" s="86"/>
    </row>
    <row r="84" spans="1:4" s="74" customFormat="1" ht="12" customHeight="1" thickBot="1" x14ac:dyDescent="0.25">
      <c r="A84" s="89" t="s">
        <v>120</v>
      </c>
      <c r="B84" s="300" t="s">
        <v>439</v>
      </c>
      <c r="C84" s="83" t="s">
        <v>121</v>
      </c>
      <c r="D84" s="53">
        <f>SUM(D85:D88)</f>
        <v>0</v>
      </c>
    </row>
    <row r="85" spans="1:4" s="74" customFormat="1" ht="12" customHeight="1" x14ac:dyDescent="0.2">
      <c r="A85" s="91" t="s">
        <v>551</v>
      </c>
      <c r="B85" s="301" t="s">
        <v>440</v>
      </c>
      <c r="C85" s="76" t="s">
        <v>829</v>
      </c>
      <c r="D85" s="86"/>
    </row>
    <row r="86" spans="1:4" s="74" customFormat="1" ht="12" customHeight="1" x14ac:dyDescent="0.2">
      <c r="A86" s="92" t="s">
        <v>552</v>
      </c>
      <c r="B86" s="301" t="s">
        <v>441</v>
      </c>
      <c r="C86" s="79" t="s">
        <v>830</v>
      </c>
      <c r="D86" s="86"/>
    </row>
    <row r="87" spans="1:4" s="74" customFormat="1" ht="12" customHeight="1" x14ac:dyDescent="0.2">
      <c r="A87" s="92" t="s">
        <v>553</v>
      </c>
      <c r="B87" s="301" t="s">
        <v>442</v>
      </c>
      <c r="C87" s="79" t="s">
        <v>831</v>
      </c>
      <c r="D87" s="86"/>
    </row>
    <row r="88" spans="1:4" s="74" customFormat="1" ht="12" customHeight="1" thickBot="1" x14ac:dyDescent="0.25">
      <c r="A88" s="93" t="s">
        <v>554</v>
      </c>
      <c r="B88" s="301" t="s">
        <v>443</v>
      </c>
      <c r="C88" s="82" t="s">
        <v>832</v>
      </c>
      <c r="D88" s="86"/>
    </row>
    <row r="89" spans="1:4" s="74" customFormat="1" ht="13.5" customHeight="1" thickBot="1" x14ac:dyDescent="0.25">
      <c r="A89" s="89" t="s">
        <v>124</v>
      </c>
      <c r="B89" s="300" t="s">
        <v>444</v>
      </c>
      <c r="C89" s="83" t="s">
        <v>125</v>
      </c>
      <c r="D89" s="94"/>
    </row>
    <row r="90" spans="1:4" s="74" customFormat="1" ht="13.5" customHeight="1" thickBot="1" x14ac:dyDescent="0.25">
      <c r="A90" s="423" t="s">
        <v>189</v>
      </c>
      <c r="B90" s="300"/>
      <c r="C90" s="83" t="s">
        <v>854</v>
      </c>
      <c r="D90" s="94"/>
    </row>
    <row r="91" spans="1:4" s="74" customFormat="1" ht="15.75" customHeight="1" thickBot="1" x14ac:dyDescent="0.25">
      <c r="A91" s="423" t="s">
        <v>192</v>
      </c>
      <c r="B91" s="300" t="s">
        <v>424</v>
      </c>
      <c r="C91" s="95" t="s">
        <v>127</v>
      </c>
      <c r="D91" s="60">
        <f>+D67+D71+D76+D79+D84+D89</f>
        <v>0</v>
      </c>
    </row>
    <row r="92" spans="1:4" s="74" customFormat="1" ht="16.5" customHeight="1" thickBot="1" x14ac:dyDescent="0.25">
      <c r="A92" s="423" t="s">
        <v>195</v>
      </c>
      <c r="B92" s="304"/>
      <c r="C92" s="96" t="s">
        <v>129</v>
      </c>
      <c r="D92" s="60">
        <f>+D66+D91</f>
        <v>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9" t="s">
        <v>130</v>
      </c>
      <c r="B94" s="579"/>
      <c r="C94" s="579"/>
      <c r="D94" s="579"/>
    </row>
    <row r="95" spans="1:4" ht="16.5" customHeight="1" thickBot="1" x14ac:dyDescent="0.3">
      <c r="A95" s="580" t="s">
        <v>131</v>
      </c>
      <c r="B95" s="580"/>
      <c r="C95" s="580"/>
      <c r="D95" s="64" t="s">
        <v>858</v>
      </c>
    </row>
    <row r="96" spans="1:4" ht="38.1" customHeight="1" thickBot="1" x14ac:dyDescent="0.3">
      <c r="A96" s="65" t="s">
        <v>6</v>
      </c>
      <c r="B96" s="179" t="s">
        <v>350</v>
      </c>
      <c r="C96" s="66" t="s">
        <v>132</v>
      </c>
      <c r="D96" s="67" t="s">
        <v>1098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9</v>
      </c>
      <c r="B98" s="305"/>
      <c r="C98" s="101" t="s">
        <v>133</v>
      </c>
      <c r="D98" s="102">
        <f>SUM(D99:D103)</f>
        <v>0</v>
      </c>
    </row>
    <row r="99" spans="1:4" ht="12" customHeight="1" x14ac:dyDescent="0.25">
      <c r="A99" s="103" t="s">
        <v>11</v>
      </c>
      <c r="B99" s="306" t="s">
        <v>351</v>
      </c>
      <c r="C99" s="104" t="s">
        <v>134</v>
      </c>
      <c r="D99" s="105"/>
    </row>
    <row r="100" spans="1:4" ht="12" customHeight="1" x14ac:dyDescent="0.25">
      <c r="A100" s="78" t="s">
        <v>13</v>
      </c>
      <c r="B100" s="302" t="s">
        <v>352</v>
      </c>
      <c r="C100" s="16" t="s">
        <v>135</v>
      </c>
      <c r="D100" s="80"/>
    </row>
    <row r="101" spans="1:4" ht="12" customHeight="1" x14ac:dyDescent="0.25">
      <c r="A101" s="78" t="s">
        <v>15</v>
      </c>
      <c r="B101" s="302" t="s">
        <v>353</v>
      </c>
      <c r="C101" s="16" t="s">
        <v>136</v>
      </c>
      <c r="D101" s="84"/>
    </row>
    <row r="102" spans="1:4" ht="12" customHeight="1" x14ac:dyDescent="0.25">
      <c r="A102" s="78" t="s">
        <v>17</v>
      </c>
      <c r="B102" s="302" t="s">
        <v>354</v>
      </c>
      <c r="C102" s="106" t="s">
        <v>137</v>
      </c>
      <c r="D102" s="84"/>
    </row>
    <row r="103" spans="1:4" ht="12" customHeight="1" thickBot="1" x14ac:dyDescent="0.3">
      <c r="A103" s="78" t="s">
        <v>138</v>
      </c>
      <c r="B103" s="309" t="s">
        <v>355</v>
      </c>
      <c r="C103" s="107" t="s">
        <v>139</v>
      </c>
      <c r="D103" s="84"/>
    </row>
    <row r="104" spans="1:4" ht="12" customHeight="1" thickBot="1" x14ac:dyDescent="0.3">
      <c r="A104" s="72" t="s">
        <v>22</v>
      </c>
      <c r="B104" s="300" t="s">
        <v>359</v>
      </c>
      <c r="C104" s="21" t="s">
        <v>833</v>
      </c>
      <c r="D104" s="53">
        <f>+D105+D107+D106</f>
        <v>0</v>
      </c>
    </row>
    <row r="105" spans="1:4" ht="12" customHeight="1" x14ac:dyDescent="0.25">
      <c r="A105" s="75" t="s">
        <v>454</v>
      </c>
      <c r="B105" s="301" t="s">
        <v>359</v>
      </c>
      <c r="C105" s="19" t="s">
        <v>145</v>
      </c>
      <c r="D105" s="77"/>
    </row>
    <row r="106" spans="1:4" ht="12" customHeight="1" x14ac:dyDescent="0.25">
      <c r="A106" s="75" t="s">
        <v>455</v>
      </c>
      <c r="B106" s="307" t="s">
        <v>359</v>
      </c>
      <c r="C106" s="337" t="s">
        <v>558</v>
      </c>
      <c r="D106" s="294"/>
    </row>
    <row r="107" spans="1:4" ht="12" customHeight="1" thickBot="1" x14ac:dyDescent="0.3">
      <c r="A107" s="75" t="s">
        <v>456</v>
      </c>
      <c r="B107" s="303" t="s">
        <v>359</v>
      </c>
      <c r="C107" s="110" t="s">
        <v>557</v>
      </c>
      <c r="D107" s="84"/>
    </row>
    <row r="108" spans="1:4" ht="12" customHeight="1" thickBot="1" x14ac:dyDescent="0.3">
      <c r="A108" s="72" t="s">
        <v>34</v>
      </c>
      <c r="B108" s="300"/>
      <c r="C108" s="109" t="s">
        <v>836</v>
      </c>
      <c r="D108" s="53">
        <f>+D109+D111+D113</f>
        <v>0</v>
      </c>
    </row>
    <row r="109" spans="1:4" ht="12" customHeight="1" x14ac:dyDescent="0.25">
      <c r="A109" s="75" t="s">
        <v>823</v>
      </c>
      <c r="B109" s="301" t="s">
        <v>356</v>
      </c>
      <c r="C109" s="16" t="s">
        <v>140</v>
      </c>
      <c r="D109" s="77"/>
    </row>
    <row r="110" spans="1:4" ht="12" customHeight="1" x14ac:dyDescent="0.25">
      <c r="A110" s="75" t="s">
        <v>824</v>
      </c>
      <c r="B110" s="310" t="s">
        <v>356</v>
      </c>
      <c r="C110" s="110" t="s">
        <v>141</v>
      </c>
      <c r="D110" s="77"/>
    </row>
    <row r="111" spans="1:4" ht="12" customHeight="1" x14ac:dyDescent="0.25">
      <c r="A111" s="75" t="s">
        <v>825</v>
      </c>
      <c r="B111" s="310" t="s">
        <v>357</v>
      </c>
      <c r="C111" s="110" t="s">
        <v>142</v>
      </c>
      <c r="D111" s="80"/>
    </row>
    <row r="112" spans="1:4" ht="12" customHeight="1" x14ac:dyDescent="0.25">
      <c r="A112" s="75" t="s">
        <v>834</v>
      </c>
      <c r="B112" s="310" t="s">
        <v>357</v>
      </c>
      <c r="C112" s="110" t="s">
        <v>143</v>
      </c>
      <c r="D112" s="56"/>
    </row>
    <row r="113" spans="1:4" ht="12" customHeight="1" thickBot="1" x14ac:dyDescent="0.3">
      <c r="A113" s="75" t="s">
        <v>835</v>
      </c>
      <c r="B113" s="307" t="s">
        <v>358</v>
      </c>
      <c r="C113" s="111" t="s">
        <v>144</v>
      </c>
      <c r="D113" s="56"/>
    </row>
    <row r="114" spans="1:4" ht="12" customHeight="1" thickBot="1" x14ac:dyDescent="0.3">
      <c r="A114" s="72" t="s">
        <v>146</v>
      </c>
      <c r="B114" s="300"/>
      <c r="C114" s="21" t="s">
        <v>147</v>
      </c>
      <c r="D114" s="53">
        <f>+D98+D108+D104</f>
        <v>0</v>
      </c>
    </row>
    <row r="115" spans="1:4" ht="12" customHeight="1" thickBot="1" x14ac:dyDescent="0.3">
      <c r="A115" s="72" t="s">
        <v>48</v>
      </c>
      <c r="B115" s="300"/>
      <c r="C115" s="21" t="s">
        <v>148</v>
      </c>
      <c r="D115" s="53">
        <f>+D116+D117+D118</f>
        <v>0</v>
      </c>
    </row>
    <row r="116" spans="1:4" ht="12" customHeight="1" x14ac:dyDescent="0.25">
      <c r="A116" s="75" t="s">
        <v>50</v>
      </c>
      <c r="B116" s="301" t="s">
        <v>360</v>
      </c>
      <c r="C116" s="19" t="s">
        <v>149</v>
      </c>
      <c r="D116" s="56"/>
    </row>
    <row r="117" spans="1:4" ht="12" customHeight="1" x14ac:dyDescent="0.25">
      <c r="A117" s="75" t="s">
        <v>52</v>
      </c>
      <c r="B117" s="301" t="s">
        <v>361</v>
      </c>
      <c r="C117" s="19" t="s">
        <v>150</v>
      </c>
      <c r="D117" s="56"/>
    </row>
    <row r="118" spans="1:4" ht="12" customHeight="1" thickBot="1" x14ac:dyDescent="0.3">
      <c r="A118" s="108" t="s">
        <v>54</v>
      </c>
      <c r="B118" s="307" t="s">
        <v>362</v>
      </c>
      <c r="C118" s="59" t="s">
        <v>151</v>
      </c>
      <c r="D118" s="56"/>
    </row>
    <row r="119" spans="1:4" ht="12" customHeight="1" thickBot="1" x14ac:dyDescent="0.3">
      <c r="A119" s="72" t="s">
        <v>70</v>
      </c>
      <c r="B119" s="300" t="s">
        <v>363</v>
      </c>
      <c r="C119" s="21" t="s">
        <v>152</v>
      </c>
      <c r="D119" s="53">
        <f>SUM(D120:D123)</f>
        <v>0</v>
      </c>
    </row>
    <row r="120" spans="1:4" ht="12" customHeight="1" x14ac:dyDescent="0.25">
      <c r="A120" s="75" t="s">
        <v>465</v>
      </c>
      <c r="B120" s="301" t="s">
        <v>364</v>
      </c>
      <c r="C120" s="19" t="s">
        <v>837</v>
      </c>
      <c r="D120" s="56"/>
    </row>
    <row r="121" spans="1:4" ht="12" customHeight="1" x14ac:dyDescent="0.25">
      <c r="A121" s="75" t="s">
        <v>466</v>
      </c>
      <c r="B121" s="301" t="s">
        <v>365</v>
      </c>
      <c r="C121" s="19" t="s">
        <v>838</v>
      </c>
      <c r="D121" s="56"/>
    </row>
    <row r="122" spans="1:4" ht="12" customHeight="1" x14ac:dyDescent="0.25">
      <c r="A122" s="75" t="s">
        <v>467</v>
      </c>
      <c r="B122" s="301" t="s">
        <v>366</v>
      </c>
      <c r="C122" s="19" t="s">
        <v>839</v>
      </c>
      <c r="D122" s="56"/>
    </row>
    <row r="123" spans="1:4" ht="12" customHeight="1" thickBot="1" x14ac:dyDescent="0.3">
      <c r="A123" s="75" t="s">
        <v>468</v>
      </c>
      <c r="B123" s="301" t="s">
        <v>1078</v>
      </c>
      <c r="C123" s="19" t="s">
        <v>841</v>
      </c>
      <c r="D123" s="56"/>
    </row>
    <row r="124" spans="1:4" ht="12" customHeight="1" thickBot="1" x14ac:dyDescent="0.3">
      <c r="A124" s="72" t="s">
        <v>153</v>
      </c>
      <c r="B124" s="300"/>
      <c r="C124" s="21" t="s">
        <v>154</v>
      </c>
      <c r="D124" s="60">
        <f>SUM(D125:D129)</f>
        <v>0</v>
      </c>
    </row>
    <row r="125" spans="1:4" ht="12" customHeight="1" x14ac:dyDescent="0.25">
      <c r="A125" s="75" t="s">
        <v>84</v>
      </c>
      <c r="B125" s="301" t="s">
        <v>367</v>
      </c>
      <c r="C125" s="19" t="s">
        <v>155</v>
      </c>
      <c r="D125" s="56"/>
    </row>
    <row r="126" spans="1:4" ht="12" customHeight="1" x14ac:dyDescent="0.25">
      <c r="A126" s="75" t="s">
        <v>85</v>
      </c>
      <c r="B126" s="301" t="s">
        <v>368</v>
      </c>
      <c r="C126" s="19" t="s">
        <v>156</v>
      </c>
      <c r="D126" s="56"/>
    </row>
    <row r="127" spans="1:4" ht="12" customHeight="1" x14ac:dyDescent="0.25">
      <c r="A127" s="75" t="s">
        <v>86</v>
      </c>
      <c r="B127" s="301" t="s">
        <v>369</v>
      </c>
      <c r="C127" s="19" t="s">
        <v>844</v>
      </c>
      <c r="D127" s="56"/>
    </row>
    <row r="128" spans="1:4" ht="12" customHeight="1" x14ac:dyDescent="0.25">
      <c r="A128" s="75" t="s">
        <v>87</v>
      </c>
      <c r="B128" s="301" t="s">
        <v>370</v>
      </c>
      <c r="C128" s="19" t="s">
        <v>237</v>
      </c>
      <c r="D128" s="56"/>
    </row>
    <row r="129" spans="1:9" ht="12" customHeight="1" thickBot="1" x14ac:dyDescent="0.3">
      <c r="A129" s="108"/>
      <c r="B129" s="307" t="s">
        <v>860</v>
      </c>
      <c r="C129" s="59" t="s">
        <v>859</v>
      </c>
      <c r="D129" s="311"/>
    </row>
    <row r="130" spans="1:9" ht="12" customHeight="1" thickBot="1" x14ac:dyDescent="0.3">
      <c r="A130" s="72" t="s">
        <v>88</v>
      </c>
      <c r="B130" s="300" t="s">
        <v>371</v>
      </c>
      <c r="C130" s="21" t="s">
        <v>157</v>
      </c>
      <c r="D130" s="113">
        <f>+D131+D132+D134+D135</f>
        <v>0</v>
      </c>
    </row>
    <row r="131" spans="1:9" ht="12" customHeight="1" x14ac:dyDescent="0.25">
      <c r="A131" s="75" t="s">
        <v>541</v>
      </c>
      <c r="B131" s="301" t="s">
        <v>372</v>
      </c>
      <c r="C131" s="19" t="s">
        <v>845</v>
      </c>
      <c r="D131" s="56"/>
    </row>
    <row r="132" spans="1:9" ht="12" customHeight="1" x14ac:dyDescent="0.25">
      <c r="A132" s="75" t="s">
        <v>542</v>
      </c>
      <c r="B132" s="301" t="s">
        <v>373</v>
      </c>
      <c r="C132" s="19" t="s">
        <v>846</v>
      </c>
      <c r="D132" s="56"/>
    </row>
    <row r="133" spans="1:9" ht="12" customHeight="1" x14ac:dyDescent="0.25">
      <c r="A133" s="75" t="s">
        <v>543</v>
      </c>
      <c r="B133" s="301" t="s">
        <v>374</v>
      </c>
      <c r="C133" s="19" t="s">
        <v>847</v>
      </c>
      <c r="D133" s="56"/>
    </row>
    <row r="134" spans="1:9" ht="12" customHeight="1" x14ac:dyDescent="0.25">
      <c r="A134" s="75" t="s">
        <v>544</v>
      </c>
      <c r="B134" s="301" t="s">
        <v>375</v>
      </c>
      <c r="C134" s="19" t="s">
        <v>848</v>
      </c>
      <c r="D134" s="56"/>
    </row>
    <row r="135" spans="1:9" ht="12" customHeight="1" thickBot="1" x14ac:dyDescent="0.3">
      <c r="A135" s="108" t="s">
        <v>545</v>
      </c>
      <c r="B135" s="301" t="s">
        <v>861</v>
      </c>
      <c r="C135" s="59" t="s">
        <v>849</v>
      </c>
      <c r="D135" s="112"/>
    </row>
    <row r="136" spans="1:9" ht="12" customHeight="1" thickBot="1" x14ac:dyDescent="0.3">
      <c r="A136" s="421" t="s">
        <v>586</v>
      </c>
      <c r="B136" s="422" t="s">
        <v>855</v>
      </c>
      <c r="C136" s="21" t="s">
        <v>850</v>
      </c>
      <c r="D136" s="396"/>
    </row>
    <row r="137" spans="1:9" ht="12" customHeight="1" thickBot="1" x14ac:dyDescent="0.3">
      <c r="A137" s="421" t="s">
        <v>589</v>
      </c>
      <c r="B137" s="422" t="s">
        <v>856</v>
      </c>
      <c r="C137" s="21" t="s">
        <v>851</v>
      </c>
      <c r="D137" s="396"/>
    </row>
    <row r="138" spans="1:9" ht="15" customHeight="1" thickBot="1" x14ac:dyDescent="0.3">
      <c r="A138" s="72" t="s">
        <v>178</v>
      </c>
      <c r="B138" s="300" t="s">
        <v>857</v>
      </c>
      <c r="C138" s="21" t="s">
        <v>853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179</v>
      </c>
      <c r="B139" s="308"/>
      <c r="C139" s="118" t="s">
        <v>852</v>
      </c>
      <c r="D139" s="114">
        <f>+D114+D138</f>
        <v>0</v>
      </c>
    </row>
    <row r="140" spans="1:9" ht="7.5" customHeight="1" x14ac:dyDescent="0.25"/>
    <row r="141" spans="1:9" x14ac:dyDescent="0.25">
      <c r="A141" s="581" t="s">
        <v>161</v>
      </c>
      <c r="B141" s="581"/>
      <c r="C141" s="581"/>
      <c r="D141" s="581"/>
    </row>
    <row r="142" spans="1:9" ht="15" customHeight="1" thickBot="1" x14ac:dyDescent="0.3">
      <c r="A142" s="578" t="s">
        <v>162</v>
      </c>
      <c r="B142" s="578"/>
      <c r="C142" s="578"/>
      <c r="D142" s="64" t="s">
        <v>858</v>
      </c>
    </row>
    <row r="143" spans="1:9" ht="13.5" customHeight="1" thickBot="1" x14ac:dyDescent="0.3">
      <c r="A143" s="72">
        <v>1</v>
      </c>
      <c r="B143" s="300"/>
      <c r="C143" s="109" t="s">
        <v>163</v>
      </c>
      <c r="D143" s="53">
        <f>+D66-D114</f>
        <v>0</v>
      </c>
    </row>
    <row r="144" spans="1:9" ht="27.75" customHeight="1" thickBot="1" x14ac:dyDescent="0.3">
      <c r="A144" s="72" t="s">
        <v>22</v>
      </c>
      <c r="B144" s="300"/>
      <c r="C144" s="109" t="s">
        <v>164</v>
      </c>
      <c r="D144" s="53">
        <f>+D91-D138</f>
        <v>0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90" fitToHeight="2" orientation="portrait" r:id="rId1"/>
  <headerFooter alignWithMargins="0">
    <oddHeader xml:space="preserve">&amp;C&amp;"Times New Roman CE,Félkövér"&amp;12MÓRÁGY ÖNKORMÁNYZATA 2020. ÉVI KÖLTSÉGVETÉSÁLLAMI (ÁLLAMIGAZGATÁSI) FELADATOK MÉRLEGE&amp;R&amp;"Times New Roman CE,Félkövér dőlt"
1.4. melléklet </oddHeader>
  </headerFooter>
  <rowBreaks count="2" manualBreakCount="2">
    <brk id="66" max="3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view="pageLayout" zoomScaleNormal="115" zoomScaleSheetLayoutView="130" workbookViewId="0">
      <selection activeCell="E1" sqref="E1"/>
    </sheetView>
  </sheetViews>
  <sheetFormatPr defaultColWidth="9.125" defaultRowHeight="12.75" x14ac:dyDescent="0.25"/>
  <cols>
    <col min="1" max="1" width="5.875" style="51" customWidth="1"/>
    <col min="2" max="2" width="47.25" style="125" customWidth="1"/>
    <col min="3" max="3" width="14" style="51" customWidth="1"/>
    <col min="4" max="4" width="14" style="51" hidden="1" customWidth="1"/>
    <col min="5" max="5" width="47.25" style="51" customWidth="1"/>
    <col min="6" max="6" width="14" style="51" customWidth="1"/>
    <col min="7" max="7" width="14" style="51" hidden="1" customWidth="1"/>
    <col min="8" max="16384" width="9.125" style="51"/>
  </cols>
  <sheetData>
    <row r="1" spans="1:7" ht="39.75" customHeight="1" x14ac:dyDescent="0.25">
      <c r="B1" s="123" t="s">
        <v>165</v>
      </c>
      <c r="C1" s="124"/>
      <c r="D1" s="124"/>
      <c r="E1" s="124"/>
      <c r="F1" s="124"/>
      <c r="G1" s="124"/>
    </row>
    <row r="2" spans="1:7" ht="14.25" thickBot="1" x14ac:dyDescent="0.3">
      <c r="F2" s="126" t="s">
        <v>862</v>
      </c>
      <c r="G2" s="126" t="s">
        <v>166</v>
      </c>
    </row>
    <row r="3" spans="1:7" ht="18" customHeight="1" thickBot="1" x14ac:dyDescent="0.3">
      <c r="A3" s="582" t="s">
        <v>6</v>
      </c>
      <c r="B3" s="127" t="s">
        <v>167</v>
      </c>
      <c r="C3" s="128"/>
      <c r="D3" s="356"/>
      <c r="E3" s="127" t="s">
        <v>168</v>
      </c>
      <c r="F3" s="129"/>
      <c r="G3" s="129"/>
    </row>
    <row r="4" spans="1:7" s="133" customFormat="1" ht="35.25" customHeight="1" thickBot="1" x14ac:dyDescent="0.3">
      <c r="A4" s="583"/>
      <c r="B4" s="130" t="s">
        <v>169</v>
      </c>
      <c r="C4" s="67" t="s">
        <v>1098</v>
      </c>
      <c r="D4" s="357"/>
      <c r="E4" s="130" t="s">
        <v>169</v>
      </c>
      <c r="F4" s="67" t="s">
        <v>1098</v>
      </c>
      <c r="G4" s="132" t="s">
        <v>8</v>
      </c>
    </row>
    <row r="5" spans="1:7" s="138" customFormat="1" ht="12" customHeight="1" thickBot="1" x14ac:dyDescent="0.3">
      <c r="A5" s="134">
        <v>1</v>
      </c>
      <c r="B5" s="135">
        <v>2</v>
      </c>
      <c r="C5" s="136" t="s">
        <v>34</v>
      </c>
      <c r="D5" s="358"/>
      <c r="E5" s="135" t="s">
        <v>146</v>
      </c>
      <c r="F5" s="137" t="s">
        <v>48</v>
      </c>
      <c r="G5" s="137" t="s">
        <v>48</v>
      </c>
    </row>
    <row r="6" spans="1:7" ht="12.95" customHeight="1" x14ac:dyDescent="0.25">
      <c r="A6" s="139" t="s">
        <v>9</v>
      </c>
      <c r="B6" s="140" t="s">
        <v>170</v>
      </c>
      <c r="C6" s="141">
        <f>'1.1.sz.mell.'!D5</f>
        <v>59741550</v>
      </c>
      <c r="D6" s="141" t="e">
        <f>'1.1.sz.mell.'!#REF!</f>
        <v>#REF!</v>
      </c>
      <c r="E6" s="140" t="s">
        <v>171</v>
      </c>
      <c r="F6" s="142">
        <f>'1.1.sz.mell.'!D99</f>
        <v>51870803</v>
      </c>
      <c r="G6" s="142" t="e">
        <f>'1.1.sz.mell.'!#REF!</f>
        <v>#REF!</v>
      </c>
    </row>
    <row r="7" spans="1:7" ht="12.95" customHeight="1" x14ac:dyDescent="0.25">
      <c r="A7" s="143" t="s">
        <v>22</v>
      </c>
      <c r="B7" s="144" t="s">
        <v>172</v>
      </c>
      <c r="C7" s="145">
        <f>'1.1.sz.mell.'!D12</f>
        <v>52366564</v>
      </c>
      <c r="D7" s="145" t="e">
        <f>'1.1.sz.mell.'!#REF!</f>
        <v>#REF!</v>
      </c>
      <c r="E7" s="144" t="s">
        <v>135</v>
      </c>
      <c r="F7" s="142">
        <f>'1.1.sz.mell.'!D100</f>
        <v>8837262</v>
      </c>
      <c r="G7" s="142" t="e">
        <f>'1.1.sz.mell.'!#REF!</f>
        <v>#REF!</v>
      </c>
    </row>
    <row r="8" spans="1:7" ht="12.95" customHeight="1" x14ac:dyDescent="0.25">
      <c r="A8" s="143" t="s">
        <v>34</v>
      </c>
      <c r="B8" s="144" t="s">
        <v>174</v>
      </c>
      <c r="C8" s="145">
        <f>'1.1.sz.mell.'!D26</f>
        <v>6500000</v>
      </c>
      <c r="D8" s="145" t="e">
        <f>'1.1.sz.mell.'!#REF!</f>
        <v>#REF!</v>
      </c>
      <c r="E8" s="144" t="s">
        <v>173</v>
      </c>
      <c r="F8" s="142">
        <f>'1.1.sz.mell.'!D101</f>
        <v>55408042</v>
      </c>
      <c r="G8" s="142" t="e">
        <f>'1.1.sz.mell.'!#REF!</f>
        <v>#REF!</v>
      </c>
    </row>
    <row r="9" spans="1:7" ht="12.95" customHeight="1" x14ac:dyDescent="0.25">
      <c r="A9" s="143" t="s">
        <v>146</v>
      </c>
      <c r="B9" s="144" t="s">
        <v>333</v>
      </c>
      <c r="C9" s="145">
        <f>'1.1.sz.mell.'!D34</f>
        <v>13794763</v>
      </c>
      <c r="D9" s="145" t="e">
        <f>'1.1.sz.mell.'!#REF!</f>
        <v>#REF!</v>
      </c>
      <c r="E9" s="144" t="s">
        <v>137</v>
      </c>
      <c r="F9" s="142">
        <f>'1.1.sz.mell.'!D102</f>
        <v>5355000</v>
      </c>
      <c r="G9" s="142" t="e">
        <f>'1.1.sz.mell.'!#REF!</f>
        <v>#REF!</v>
      </c>
    </row>
    <row r="10" spans="1:7" ht="12.95" customHeight="1" x14ac:dyDescent="0.25">
      <c r="A10" s="143" t="s">
        <v>48</v>
      </c>
      <c r="B10" s="146" t="s">
        <v>175</v>
      </c>
      <c r="C10" s="145">
        <f>'1.1.sz.mell.'!D52</f>
        <v>0</v>
      </c>
      <c r="D10" s="145" t="e">
        <f>'1.1.sz.mell.'!#REF!</f>
        <v>#REF!</v>
      </c>
      <c r="E10" s="144" t="s">
        <v>139</v>
      </c>
      <c r="F10" s="142">
        <f>'1.1.sz.mell.'!D103</f>
        <v>11722479</v>
      </c>
      <c r="G10" s="142" t="e">
        <f>'1.1.sz.mell.'!#REF!</f>
        <v>#REF!</v>
      </c>
    </row>
    <row r="11" spans="1:7" ht="12.95" customHeight="1" x14ac:dyDescent="0.25">
      <c r="A11" s="143" t="s">
        <v>70</v>
      </c>
      <c r="B11" s="144" t="s">
        <v>176</v>
      </c>
      <c r="C11" s="147"/>
      <c r="D11" s="145" t="e">
        <f>'1.1.sz.mell.'!#REF!</f>
        <v>#REF!</v>
      </c>
      <c r="E11" s="144" t="s">
        <v>145</v>
      </c>
      <c r="F11" s="17">
        <f>'1.1.sz.mell.'!D105</f>
        <v>0</v>
      </c>
      <c r="G11" s="17" t="e">
        <f>'1.1.sz.mell.'!#REF!+'1.1.sz.mell.'!#REF!</f>
        <v>#REF!</v>
      </c>
    </row>
    <row r="12" spans="1:7" ht="12.95" customHeight="1" x14ac:dyDescent="0.25">
      <c r="A12" s="143" t="s">
        <v>153</v>
      </c>
      <c r="B12" s="144"/>
      <c r="C12" s="147"/>
      <c r="D12" s="147"/>
      <c r="E12" s="148" t="s">
        <v>558</v>
      </c>
      <c r="F12" s="17">
        <v>21900980</v>
      </c>
      <c r="G12" s="17"/>
    </row>
    <row r="13" spans="1:7" ht="12.95" customHeight="1" x14ac:dyDescent="0.25">
      <c r="A13" s="143" t="s">
        <v>88</v>
      </c>
      <c r="B13" s="148"/>
      <c r="C13" s="145"/>
      <c r="D13" s="145"/>
      <c r="E13" s="148"/>
      <c r="F13" s="17"/>
      <c r="G13" s="17"/>
    </row>
    <row r="14" spans="1:7" ht="12.95" customHeight="1" x14ac:dyDescent="0.25">
      <c r="A14" s="143" t="s">
        <v>90</v>
      </c>
      <c r="B14" s="149"/>
      <c r="C14" s="147"/>
      <c r="D14" s="147"/>
      <c r="E14" s="148"/>
      <c r="F14" s="17"/>
      <c r="G14" s="17"/>
    </row>
    <row r="15" spans="1:7" ht="12.95" customHeight="1" x14ac:dyDescent="0.25">
      <c r="A15" s="143" t="s">
        <v>159</v>
      </c>
      <c r="B15" s="148"/>
      <c r="C15" s="145"/>
      <c r="D15" s="145"/>
      <c r="E15" s="148"/>
      <c r="F15" s="17"/>
      <c r="G15" s="17"/>
    </row>
    <row r="16" spans="1:7" ht="12.95" customHeight="1" x14ac:dyDescent="0.25">
      <c r="A16" s="143" t="s">
        <v>178</v>
      </c>
      <c r="B16" s="148"/>
      <c r="C16" s="145"/>
      <c r="D16" s="359"/>
      <c r="E16" s="148"/>
      <c r="F16" s="17"/>
      <c r="G16" s="17"/>
    </row>
    <row r="17" spans="1:7" ht="12.95" customHeight="1" thickBot="1" x14ac:dyDescent="0.3">
      <c r="A17" s="143" t="s">
        <v>179</v>
      </c>
      <c r="B17" s="150"/>
      <c r="C17" s="151"/>
      <c r="D17" s="360"/>
      <c r="E17" s="148"/>
      <c r="F17" s="152"/>
      <c r="G17" s="152"/>
    </row>
    <row r="18" spans="1:7" ht="15.95" customHeight="1" thickBot="1" x14ac:dyDescent="0.3">
      <c r="A18" s="153" t="s">
        <v>180</v>
      </c>
      <c r="B18" s="154" t="s">
        <v>181</v>
      </c>
      <c r="C18" s="155">
        <f>SUM(C6:C7,C8:C10,C13:C17)</f>
        <v>132402877</v>
      </c>
      <c r="D18" s="155" t="e">
        <f>SUM(D6:D7,D9:D11,D13:D17)</f>
        <v>#REF!</v>
      </c>
      <c r="E18" s="154" t="s">
        <v>182</v>
      </c>
      <c r="F18" s="13">
        <f>SUM(F6:F17)</f>
        <v>155094566</v>
      </c>
      <c r="G18" s="13" t="e">
        <f>SUM(G6:G17)</f>
        <v>#REF!</v>
      </c>
    </row>
    <row r="19" spans="1:7" ht="12.95" customHeight="1" x14ac:dyDescent="0.25">
      <c r="A19" s="156" t="s">
        <v>183</v>
      </c>
      <c r="B19" s="157" t="s">
        <v>184</v>
      </c>
      <c r="C19" s="158">
        <f>+C20+C21+C22+C23</f>
        <v>22691689</v>
      </c>
      <c r="D19" s="158">
        <f>+D20+D21+D22+D23</f>
        <v>221847</v>
      </c>
      <c r="E19" s="159" t="s">
        <v>185</v>
      </c>
      <c r="F19" s="27"/>
      <c r="G19" s="27"/>
    </row>
    <row r="20" spans="1:7" ht="12.95" customHeight="1" x14ac:dyDescent="0.25">
      <c r="A20" s="143" t="s">
        <v>186</v>
      </c>
      <c r="B20" s="159" t="s">
        <v>187</v>
      </c>
      <c r="C20" s="160">
        <v>22691689</v>
      </c>
      <c r="D20" s="160">
        <v>221847</v>
      </c>
      <c r="E20" s="159" t="s">
        <v>188</v>
      </c>
      <c r="F20" s="42"/>
      <c r="G20" s="42"/>
    </row>
    <row r="21" spans="1:7" ht="12.95" customHeight="1" x14ac:dyDescent="0.25">
      <c r="A21" s="143" t="s">
        <v>189</v>
      </c>
      <c r="B21" s="159" t="s">
        <v>190</v>
      </c>
      <c r="C21" s="160"/>
      <c r="D21" s="160"/>
      <c r="E21" s="159" t="s">
        <v>191</v>
      </c>
      <c r="F21" s="42"/>
      <c r="G21" s="42"/>
    </row>
    <row r="22" spans="1:7" ht="12.95" customHeight="1" x14ac:dyDescent="0.25">
      <c r="A22" s="143" t="s">
        <v>192</v>
      </c>
      <c r="B22" s="159" t="s">
        <v>193</v>
      </c>
      <c r="C22" s="160"/>
      <c r="D22" s="160"/>
      <c r="E22" s="159" t="s">
        <v>194</v>
      </c>
      <c r="F22" s="42"/>
      <c r="G22" s="42"/>
    </row>
    <row r="23" spans="1:7" ht="12.95" customHeight="1" x14ac:dyDescent="0.25">
      <c r="A23" s="143" t="s">
        <v>195</v>
      </c>
      <c r="B23" s="159" t="s">
        <v>196</v>
      </c>
      <c r="C23" s="160"/>
      <c r="D23" s="160"/>
      <c r="E23" s="157" t="s">
        <v>197</v>
      </c>
      <c r="F23" s="42"/>
      <c r="G23" s="42"/>
    </row>
    <row r="24" spans="1:7" ht="12.95" customHeight="1" x14ac:dyDescent="0.25">
      <c r="A24" s="143" t="s">
        <v>198</v>
      </c>
      <c r="B24" s="159" t="s">
        <v>199</v>
      </c>
      <c r="C24" s="161">
        <f>+C25+C26</f>
        <v>0</v>
      </c>
      <c r="D24" s="161">
        <f>+D25+D26</f>
        <v>0</v>
      </c>
      <c r="E24" s="159" t="s">
        <v>200</v>
      </c>
      <c r="F24" s="42"/>
      <c r="G24" s="42"/>
    </row>
    <row r="25" spans="1:7" ht="12.95" customHeight="1" x14ac:dyDescent="0.25">
      <c r="A25" s="156" t="s">
        <v>201</v>
      </c>
      <c r="B25" s="157" t="s">
        <v>202</v>
      </c>
      <c r="C25" s="162"/>
      <c r="D25" s="162"/>
      <c r="E25" s="140" t="s">
        <v>1116</v>
      </c>
      <c r="F25" s="27"/>
      <c r="G25" s="27"/>
    </row>
    <row r="26" spans="1:7" ht="12.95" customHeight="1" thickBot="1" x14ac:dyDescent="0.3">
      <c r="A26" s="143" t="s">
        <v>204</v>
      </c>
      <c r="B26" s="159" t="s">
        <v>205</v>
      </c>
      <c r="C26" s="160"/>
      <c r="D26" s="160"/>
      <c r="E26" s="19" t="s">
        <v>156</v>
      </c>
      <c r="F26" s="42">
        <f>'1.1.sz.mell.'!D126</f>
        <v>0</v>
      </c>
      <c r="G26" s="42" t="e">
        <f>'1.1.sz.mell.'!#REF!</f>
        <v>#REF!</v>
      </c>
    </row>
    <row r="27" spans="1:7" ht="15.95" customHeight="1" thickBot="1" x14ac:dyDescent="0.3">
      <c r="A27" s="153" t="s">
        <v>206</v>
      </c>
      <c r="B27" s="154" t="s">
        <v>207</v>
      </c>
      <c r="C27" s="155">
        <f>+C19+C24</f>
        <v>22691689</v>
      </c>
      <c r="D27" s="155">
        <f>+D19+D24</f>
        <v>221847</v>
      </c>
      <c r="E27" s="154" t="s">
        <v>208</v>
      </c>
      <c r="F27" s="13">
        <f>SUM(F19:F26)</f>
        <v>0</v>
      </c>
      <c r="G27" s="13" t="e">
        <f>SUM(G19:G26)</f>
        <v>#REF!</v>
      </c>
    </row>
    <row r="28" spans="1:7" ht="13.5" thickBot="1" x14ac:dyDescent="0.3">
      <c r="A28" s="153" t="s">
        <v>209</v>
      </c>
      <c r="B28" s="163" t="s">
        <v>210</v>
      </c>
      <c r="C28" s="164">
        <f>+C18+C27</f>
        <v>155094566</v>
      </c>
      <c r="D28" s="164" t="e">
        <f>+D18+D27</f>
        <v>#REF!</v>
      </c>
      <c r="E28" s="163" t="s">
        <v>211</v>
      </c>
      <c r="F28" s="164">
        <f>+F18+F27</f>
        <v>155094566</v>
      </c>
      <c r="G28" s="164" t="e">
        <f>+G18+G27</f>
        <v>#REF!</v>
      </c>
    </row>
    <row r="29" spans="1:7" ht="13.5" thickBot="1" x14ac:dyDescent="0.3">
      <c r="A29" s="153" t="s">
        <v>212</v>
      </c>
      <c r="B29" s="163" t="s">
        <v>213</v>
      </c>
      <c r="C29" s="164">
        <f>IF(C18-F18&lt;0,F18-C18,"-")</f>
        <v>22691689</v>
      </c>
      <c r="D29" s="164" t="e">
        <f>IF(D18-G18&lt;0,G18-D18,"-")</f>
        <v>#REF!</v>
      </c>
      <c r="E29" s="163" t="s">
        <v>214</v>
      </c>
      <c r="F29" s="164" t="str">
        <f>IF(C18-F18&gt;0,C18-F18,"-")</f>
        <v>-</v>
      </c>
      <c r="G29" s="164" t="e">
        <f>IF(D18-G18&gt;0,D18-G18,"-")</f>
        <v>#REF!</v>
      </c>
    </row>
    <row r="30" spans="1:7" ht="13.5" thickBot="1" x14ac:dyDescent="0.3">
      <c r="A30" s="153" t="s">
        <v>215</v>
      </c>
      <c r="B30" s="163" t="s">
        <v>216</v>
      </c>
      <c r="C30" s="164" t="str">
        <f>IF(C18+C19-F28&lt;0,F28-(C18+C19),"-")</f>
        <v>-</v>
      </c>
      <c r="D30" s="164" t="e">
        <f>IF(D18+D19-G28&lt;0,G28-(D18+D19),"-")</f>
        <v>#REF!</v>
      </c>
      <c r="E30" s="163" t="s">
        <v>217</v>
      </c>
      <c r="F30" s="164" t="str">
        <f>IF(C18+C19-F28&gt;0,C18+C19-F28,"-")</f>
        <v>-</v>
      </c>
      <c r="G30" s="164" t="e">
        <f>IF(D18+D19-G28&gt;0,D18+D19-G28,"-")</f>
        <v>#REF!</v>
      </c>
    </row>
    <row r="31" spans="1:7" ht="18.75" x14ac:dyDescent="0.25">
      <c r="B31" s="415"/>
      <c r="C31" s="415"/>
      <c r="D31" s="415"/>
      <c r="E31" s="415"/>
    </row>
    <row r="32" spans="1:7" ht="31.5" customHeight="1" x14ac:dyDescent="0.25">
      <c r="B32" s="586" t="s">
        <v>218</v>
      </c>
      <c r="C32" s="586"/>
      <c r="D32" s="586"/>
      <c r="E32" s="586"/>
      <c r="F32" s="586"/>
      <c r="G32" s="124"/>
    </row>
    <row r="33" spans="1:7" ht="14.25" thickBot="1" x14ac:dyDescent="0.3">
      <c r="F33" s="126" t="s">
        <v>862</v>
      </c>
      <c r="G33" s="126" t="s">
        <v>166</v>
      </c>
    </row>
    <row r="34" spans="1:7" ht="13.5" thickBot="1" x14ac:dyDescent="0.3">
      <c r="A34" s="584" t="s">
        <v>6</v>
      </c>
      <c r="B34" s="127" t="s">
        <v>167</v>
      </c>
      <c r="C34" s="128"/>
      <c r="D34" s="356"/>
      <c r="E34" s="127" t="s">
        <v>168</v>
      </c>
      <c r="F34" s="129"/>
      <c r="G34" s="129"/>
    </row>
    <row r="35" spans="1:7" s="133" customFormat="1" ht="24.75" thickBot="1" x14ac:dyDescent="0.3">
      <c r="A35" s="585"/>
      <c r="B35" s="130" t="s">
        <v>169</v>
      </c>
      <c r="C35" s="67" t="s">
        <v>1098</v>
      </c>
      <c r="D35" s="357"/>
      <c r="E35" s="130" t="s">
        <v>169</v>
      </c>
      <c r="F35" s="67" t="s">
        <v>1098</v>
      </c>
      <c r="G35" s="131" t="s">
        <v>8</v>
      </c>
    </row>
    <row r="36" spans="1:7" s="133" customFormat="1" ht="13.5" thickBot="1" x14ac:dyDescent="0.3">
      <c r="A36" s="134">
        <v>1</v>
      </c>
      <c r="B36" s="135">
        <v>2</v>
      </c>
      <c r="C36" s="136">
        <v>3</v>
      </c>
      <c r="D36" s="358"/>
      <c r="E36" s="135">
        <v>4</v>
      </c>
      <c r="F36" s="137">
        <v>5</v>
      </c>
      <c r="G36" s="137">
        <v>5</v>
      </c>
    </row>
    <row r="37" spans="1:7" ht="12.95" customHeight="1" x14ac:dyDescent="0.25">
      <c r="A37" s="139" t="s">
        <v>9</v>
      </c>
      <c r="B37" s="140" t="s">
        <v>219</v>
      </c>
      <c r="C37" s="141">
        <f>'1.1.sz.mell.'!D19</f>
        <v>39075000</v>
      </c>
      <c r="D37" s="141" t="e">
        <f>'1.1.sz.mell.'!#REF!</f>
        <v>#REF!</v>
      </c>
      <c r="E37" s="140" t="s">
        <v>140</v>
      </c>
      <c r="F37" s="142">
        <f>'1.1.sz.mell.'!D109</f>
        <v>40837000</v>
      </c>
      <c r="G37" s="142" t="e">
        <f>'1.1.sz.mell.'!#REF!</f>
        <v>#REF!</v>
      </c>
    </row>
    <row r="38" spans="1:7" x14ac:dyDescent="0.25">
      <c r="A38" s="143" t="s">
        <v>22</v>
      </c>
      <c r="B38" s="144" t="s">
        <v>220</v>
      </c>
      <c r="C38" s="145"/>
      <c r="D38" s="145" t="e">
        <f>'1.1.sz.mell.'!#REF!</f>
        <v>#REF!</v>
      </c>
      <c r="E38" s="144" t="s">
        <v>221</v>
      </c>
      <c r="F38" s="142">
        <f>'1.1.sz.mell.'!D110</f>
        <v>0</v>
      </c>
      <c r="G38" s="142" t="e">
        <f>'1.1.sz.mell.'!#REF!</f>
        <v>#REF!</v>
      </c>
    </row>
    <row r="39" spans="1:7" ht="12.95" customHeight="1" x14ac:dyDescent="0.25">
      <c r="A39" s="143" t="s">
        <v>34</v>
      </c>
      <c r="B39" s="144" t="s">
        <v>222</v>
      </c>
      <c r="C39" s="145">
        <f>'1.1.sz.mell.'!D46</f>
        <v>0</v>
      </c>
      <c r="D39" s="145" t="e">
        <f>'1.1.sz.mell.'!#REF!</f>
        <v>#REF!</v>
      </c>
      <c r="E39" s="144" t="s">
        <v>142</v>
      </c>
      <c r="F39" s="142">
        <f>'1.1.sz.mell.'!D111</f>
        <v>0</v>
      </c>
      <c r="G39" s="142" t="e">
        <f>'1.1.sz.mell.'!#REF!</f>
        <v>#REF!</v>
      </c>
    </row>
    <row r="40" spans="1:7" ht="12.95" customHeight="1" x14ac:dyDescent="0.25">
      <c r="A40" s="143" t="s">
        <v>146</v>
      </c>
      <c r="B40" s="144" t="s">
        <v>223</v>
      </c>
      <c r="C40" s="145">
        <f>'1.1.sz.mell.'!D64</f>
        <v>0</v>
      </c>
      <c r="D40" s="145" t="e">
        <f>'1.1.sz.mell.'!#REF!</f>
        <v>#REF!</v>
      </c>
      <c r="E40" s="144" t="s">
        <v>224</v>
      </c>
      <c r="F40" s="142">
        <f>'1.1.sz.mell.'!D112</f>
        <v>0</v>
      </c>
      <c r="G40" s="142" t="e">
        <f>'1.1.sz.mell.'!#REF!</f>
        <v>#REF!</v>
      </c>
    </row>
    <row r="41" spans="1:7" ht="12.75" customHeight="1" x14ac:dyDescent="0.25">
      <c r="A41" s="143" t="s">
        <v>48</v>
      </c>
      <c r="B41" s="144"/>
      <c r="C41" s="145"/>
      <c r="D41" s="145" t="e">
        <f>'1.1.sz.mell.'!#REF!</f>
        <v>#REF!</v>
      </c>
      <c r="E41" s="144" t="s">
        <v>144</v>
      </c>
      <c r="F41" s="142">
        <f>'1.1.sz.mell.'!D113</f>
        <v>0</v>
      </c>
      <c r="G41" s="17" t="e">
        <f>'1.1.sz.mell.'!#REF!</f>
        <v>#REF!</v>
      </c>
    </row>
    <row r="42" spans="1:7" ht="12.95" customHeight="1" x14ac:dyDescent="0.25">
      <c r="A42" s="143" t="s">
        <v>70</v>
      </c>
      <c r="B42" s="144"/>
      <c r="C42" s="147"/>
      <c r="D42" s="147"/>
      <c r="E42" s="148" t="s">
        <v>470</v>
      </c>
      <c r="F42" s="17">
        <f>'1.1.sz.mell.'!D107</f>
        <v>0</v>
      </c>
      <c r="G42" s="17" t="e">
        <f>'1.1.sz.mell.'!#REF!</f>
        <v>#REF!</v>
      </c>
    </row>
    <row r="43" spans="1:7" ht="12.95" customHeight="1" x14ac:dyDescent="0.25">
      <c r="A43" s="143" t="s">
        <v>153</v>
      </c>
      <c r="B43" s="148"/>
      <c r="C43" s="145"/>
      <c r="D43" s="145"/>
      <c r="E43" s="148" t="s">
        <v>558</v>
      </c>
      <c r="F43" s="17"/>
      <c r="G43" s="17"/>
    </row>
    <row r="44" spans="1:7" ht="12.95" customHeight="1" x14ac:dyDescent="0.25">
      <c r="A44" s="143" t="s">
        <v>88</v>
      </c>
      <c r="B44" s="148"/>
      <c r="C44" s="145"/>
      <c r="D44" s="145"/>
      <c r="E44" s="148"/>
      <c r="F44" s="17"/>
      <c r="G44" s="17"/>
    </row>
    <row r="45" spans="1:7" ht="12.95" customHeight="1" x14ac:dyDescent="0.25">
      <c r="A45" s="143" t="s">
        <v>90</v>
      </c>
      <c r="B45" s="148"/>
      <c r="C45" s="147"/>
      <c r="D45" s="147"/>
      <c r="E45" s="148"/>
      <c r="F45" s="17"/>
      <c r="G45" s="17"/>
    </row>
    <row r="46" spans="1:7" x14ac:dyDescent="0.25">
      <c r="A46" s="143" t="s">
        <v>159</v>
      </c>
      <c r="B46" s="148"/>
      <c r="C46" s="147"/>
      <c r="D46" s="147"/>
      <c r="E46" s="148"/>
      <c r="F46" s="17"/>
      <c r="G46" s="17"/>
    </row>
    <row r="47" spans="1:7" ht="12.95" customHeight="1" thickBot="1" x14ac:dyDescent="0.3">
      <c r="A47" s="156" t="s">
        <v>178</v>
      </c>
      <c r="B47" s="165"/>
      <c r="C47" s="166"/>
      <c r="D47" s="166"/>
      <c r="E47" s="167" t="s">
        <v>177</v>
      </c>
      <c r="F47" s="168"/>
      <c r="G47" s="168"/>
    </row>
    <row r="48" spans="1:7" ht="15.95" customHeight="1" thickBot="1" x14ac:dyDescent="0.3">
      <c r="A48" s="153" t="s">
        <v>179</v>
      </c>
      <c r="B48" s="154" t="s">
        <v>225</v>
      </c>
      <c r="C48" s="155">
        <f>+C37+C39+C40+C42+C43+C44+C45+C46+C47</f>
        <v>39075000</v>
      </c>
      <c r="D48" s="155" t="e">
        <f>+D37+D39+D40+D42+D43+D44+D45+D46+D47</f>
        <v>#REF!</v>
      </c>
      <c r="E48" s="154" t="s">
        <v>226</v>
      </c>
      <c r="F48" s="13">
        <f>+F37+F39+F41+F42+F43+F44+F45+F46+F47</f>
        <v>40837000</v>
      </c>
      <c r="G48" s="13" t="e">
        <f>+G37+G39+G41+G42+G43+G44+G45+G46+G47</f>
        <v>#REF!</v>
      </c>
    </row>
    <row r="49" spans="1:7" ht="12.95" customHeight="1" x14ac:dyDescent="0.25">
      <c r="A49" s="139" t="s">
        <v>180</v>
      </c>
      <c r="B49" s="169" t="s">
        <v>227</v>
      </c>
      <c r="C49" s="170">
        <f>+C50+C51+C52+C53+C54</f>
        <v>1762000</v>
      </c>
      <c r="D49" s="170">
        <f>+D50+D51+D52+D53+D54</f>
        <v>643777</v>
      </c>
      <c r="E49" s="159" t="s">
        <v>185</v>
      </c>
      <c r="F49" s="25"/>
      <c r="G49" s="25"/>
    </row>
    <row r="50" spans="1:7" ht="12.95" customHeight="1" x14ac:dyDescent="0.25">
      <c r="A50" s="143" t="s">
        <v>183</v>
      </c>
      <c r="B50" s="171" t="s">
        <v>228</v>
      </c>
      <c r="C50" s="160">
        <v>1762000</v>
      </c>
      <c r="D50" s="160">
        <v>643777</v>
      </c>
      <c r="E50" s="159" t="s">
        <v>229</v>
      </c>
      <c r="F50" s="42"/>
      <c r="G50" s="42"/>
    </row>
    <row r="51" spans="1:7" ht="12.95" customHeight="1" x14ac:dyDescent="0.25">
      <c r="A51" s="139" t="s">
        <v>186</v>
      </c>
      <c r="B51" s="171" t="s">
        <v>230</v>
      </c>
      <c r="C51" s="160"/>
      <c r="D51" s="160"/>
      <c r="E51" s="159" t="s">
        <v>191</v>
      </c>
      <c r="F51" s="42"/>
      <c r="G51" s="42"/>
    </row>
    <row r="52" spans="1:7" ht="12.95" customHeight="1" x14ac:dyDescent="0.25">
      <c r="A52" s="143" t="s">
        <v>189</v>
      </c>
      <c r="B52" s="171" t="s">
        <v>231</v>
      </c>
      <c r="C52" s="160"/>
      <c r="D52" s="160"/>
      <c r="E52" s="159" t="s">
        <v>194</v>
      </c>
      <c r="F52" s="42">
        <f>'1.1.sz.mell.'!D116</f>
        <v>0</v>
      </c>
      <c r="G52" s="42" t="e">
        <f>'1.1.sz.mell.'!#REF!</f>
        <v>#REF!</v>
      </c>
    </row>
    <row r="53" spans="1:7" ht="12.95" customHeight="1" x14ac:dyDescent="0.25">
      <c r="A53" s="139" t="s">
        <v>192</v>
      </c>
      <c r="B53" s="171" t="s">
        <v>232</v>
      </c>
      <c r="C53" s="160"/>
      <c r="D53" s="160"/>
      <c r="E53" s="157" t="s">
        <v>197</v>
      </c>
      <c r="F53" s="42"/>
      <c r="G53" s="42"/>
    </row>
    <row r="54" spans="1:7" ht="12.95" customHeight="1" x14ac:dyDescent="0.25">
      <c r="A54" s="143" t="s">
        <v>195</v>
      </c>
      <c r="B54" s="172" t="s">
        <v>233</v>
      </c>
      <c r="C54" s="160"/>
      <c r="D54" s="160"/>
      <c r="E54" s="159" t="s">
        <v>234</v>
      </c>
      <c r="F54" s="42"/>
      <c r="G54" s="42"/>
    </row>
    <row r="55" spans="1:7" ht="12.95" customHeight="1" x14ac:dyDescent="0.25">
      <c r="A55" s="139" t="s">
        <v>198</v>
      </c>
      <c r="B55" s="173" t="s">
        <v>235</v>
      </c>
      <c r="C55" s="161">
        <f>+C56+C57+C58+C59+C60</f>
        <v>0</v>
      </c>
      <c r="D55" s="161" t="e">
        <f>+D56+D57+D58+D59+D60</f>
        <v>#REF!</v>
      </c>
      <c r="E55" s="174" t="s">
        <v>203</v>
      </c>
      <c r="F55" s="42"/>
      <c r="G55" s="42"/>
    </row>
    <row r="56" spans="1:7" ht="12.95" customHeight="1" x14ac:dyDescent="0.25">
      <c r="A56" s="143" t="s">
        <v>201</v>
      </c>
      <c r="B56" s="172" t="s">
        <v>236</v>
      </c>
      <c r="C56" s="160">
        <f>'1.1.sz.mell.'!D68</f>
        <v>0</v>
      </c>
      <c r="D56" s="160" t="e">
        <f>'1.1.sz.mell.'!#REF!</f>
        <v>#REF!</v>
      </c>
      <c r="E56" s="174" t="s">
        <v>237</v>
      </c>
      <c r="F56" s="42"/>
      <c r="G56" s="42"/>
    </row>
    <row r="57" spans="1:7" ht="12.95" customHeight="1" x14ac:dyDescent="0.25">
      <c r="A57" s="139" t="s">
        <v>204</v>
      </c>
      <c r="B57" s="172" t="s">
        <v>238</v>
      </c>
      <c r="C57" s="160"/>
      <c r="D57" s="160"/>
      <c r="E57" s="175"/>
      <c r="F57" s="42"/>
      <c r="G57" s="42"/>
    </row>
    <row r="58" spans="1:7" ht="12.95" customHeight="1" x14ac:dyDescent="0.25">
      <c r="A58" s="143" t="s">
        <v>206</v>
      </c>
      <c r="B58" s="171" t="s">
        <v>239</v>
      </c>
      <c r="C58" s="160"/>
      <c r="D58" s="160"/>
      <c r="E58" s="176"/>
      <c r="F58" s="42"/>
      <c r="G58" s="42"/>
    </row>
    <row r="59" spans="1:7" ht="12.95" customHeight="1" x14ac:dyDescent="0.25">
      <c r="A59" s="139" t="s">
        <v>209</v>
      </c>
      <c r="B59" s="177" t="s">
        <v>240</v>
      </c>
      <c r="C59" s="160"/>
      <c r="D59" s="160"/>
      <c r="E59" s="148"/>
      <c r="F59" s="42"/>
      <c r="G59" s="42"/>
    </row>
    <row r="60" spans="1:7" ht="12.95" customHeight="1" thickBot="1" x14ac:dyDescent="0.3">
      <c r="A60" s="143" t="s">
        <v>212</v>
      </c>
      <c r="B60" s="178" t="s">
        <v>241</v>
      </c>
      <c r="C60" s="160"/>
      <c r="D60" s="160"/>
      <c r="E60" s="176"/>
      <c r="F60" s="42"/>
      <c r="G60" s="42"/>
    </row>
    <row r="61" spans="1:7" ht="21.75" customHeight="1" thickBot="1" x14ac:dyDescent="0.3">
      <c r="A61" s="153" t="s">
        <v>215</v>
      </c>
      <c r="B61" s="154" t="s">
        <v>242</v>
      </c>
      <c r="C61" s="155">
        <f>+C49+C55</f>
        <v>1762000</v>
      </c>
      <c r="D61" s="155" t="e">
        <f>+D49+D55</f>
        <v>#REF!</v>
      </c>
      <c r="E61" s="154" t="s">
        <v>243</v>
      </c>
      <c r="F61" s="13">
        <f>SUM(F49:F60)</f>
        <v>0</v>
      </c>
      <c r="G61" s="13" t="e">
        <f>SUM(G49:G60)</f>
        <v>#REF!</v>
      </c>
    </row>
    <row r="62" spans="1:7" ht="13.5" thickBot="1" x14ac:dyDescent="0.3">
      <c r="A62" s="153" t="s">
        <v>244</v>
      </c>
      <c r="B62" s="163" t="s">
        <v>245</v>
      </c>
      <c r="C62" s="164">
        <f>+C48+C61</f>
        <v>40837000</v>
      </c>
      <c r="D62" s="164" t="e">
        <f>+D48+D61</f>
        <v>#REF!</v>
      </c>
      <c r="E62" s="163" t="s">
        <v>246</v>
      </c>
      <c r="F62" s="164">
        <f>+F48+F61</f>
        <v>40837000</v>
      </c>
      <c r="G62" s="164" t="e">
        <f>+G48+G61</f>
        <v>#REF!</v>
      </c>
    </row>
    <row r="63" spans="1:7" ht="13.5" thickBot="1" x14ac:dyDescent="0.3">
      <c r="A63" s="153" t="s">
        <v>247</v>
      </c>
      <c r="B63" s="163" t="s">
        <v>213</v>
      </c>
      <c r="C63" s="164">
        <f>IF(C48-F48&lt;0,F48-C48,"-")</f>
        <v>1762000</v>
      </c>
      <c r="D63" s="164" t="e">
        <f>IF(D48-G48&lt;0,G48-D48,"-")</f>
        <v>#REF!</v>
      </c>
      <c r="E63" s="163" t="s">
        <v>214</v>
      </c>
      <c r="F63" s="164" t="str">
        <f>IF(C48-F48&gt;0,C48-F48,"-")</f>
        <v>-</v>
      </c>
      <c r="G63" s="164" t="e">
        <f>IF(D48-G48&gt;0,D48-G48,"-")</f>
        <v>#REF!</v>
      </c>
    </row>
    <row r="64" spans="1:7" ht="13.5" thickBot="1" x14ac:dyDescent="0.3">
      <c r="A64" s="153" t="s">
        <v>248</v>
      </c>
      <c r="B64" s="163" t="s">
        <v>216</v>
      </c>
      <c r="C64" s="164" t="str">
        <f>IF(C48+C49-F62&lt;0,F62-(C48+C49+C56),"-")</f>
        <v>-</v>
      </c>
      <c r="D64" s="164" t="e">
        <f>IF(D48+D49-G62&lt;0,G62-(D48+D49+D56),"-")</f>
        <v>#REF!</v>
      </c>
      <c r="E64" s="163" t="s">
        <v>217</v>
      </c>
      <c r="F64" s="164" t="str">
        <f>IF(C48+C49-F62&gt;0,C48+C49-F62,"-")</f>
        <v>-</v>
      </c>
      <c r="G64" s="164" t="e">
        <f>IF(D48+D49-G62&gt;0,D48+D49-G62,"-")</f>
        <v>#REF!</v>
      </c>
    </row>
    <row r="65" spans="1:7" ht="13.5" thickBot="1" x14ac:dyDescent="0.3">
      <c r="A65" s="153" t="s">
        <v>249</v>
      </c>
      <c r="B65" s="163" t="s">
        <v>250</v>
      </c>
      <c r="C65" s="164">
        <f>SUM(C62,C28)</f>
        <v>195931566</v>
      </c>
      <c r="D65" s="164" t="e">
        <f>SUM(D62,D28)</f>
        <v>#REF!</v>
      </c>
      <c r="E65" s="163" t="s">
        <v>251</v>
      </c>
      <c r="F65" s="164">
        <f>SUM(F62,F28)</f>
        <v>195931566</v>
      </c>
      <c r="G65" s="164" t="e">
        <f>SUM(G62,G28)</f>
        <v>#REF!</v>
      </c>
    </row>
    <row r="67" spans="1:7" x14ac:dyDescent="0.25">
      <c r="E67" s="51">
        <f>F65-C65</f>
        <v>0</v>
      </c>
    </row>
  </sheetData>
  <mergeCells count="3">
    <mergeCell ref="A3:A4"/>
    <mergeCell ref="A34:A35"/>
    <mergeCell ref="B32:F32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"/>
  <sheetViews>
    <sheetView view="pageLayout" zoomScaleNormal="100" zoomScaleSheetLayoutView="130" workbookViewId="0">
      <selection activeCell="F12" sqref="F12"/>
    </sheetView>
  </sheetViews>
  <sheetFormatPr defaultColWidth="9.125" defaultRowHeight="12.75" x14ac:dyDescent="0.25"/>
  <cols>
    <col min="1" max="1" width="8.375" style="45" customWidth="1"/>
    <col min="2" max="2" width="48.625" style="6" customWidth="1"/>
    <col min="3" max="3" width="10.875" style="6" bestFit="1" customWidth="1"/>
    <col min="4" max="5" width="10" style="6" bestFit="1" customWidth="1"/>
    <col min="6" max="16384" width="9.125" style="6"/>
  </cols>
  <sheetData>
    <row r="1" spans="1:5" ht="15.75" customHeight="1" thickBot="1" x14ac:dyDescent="0.3">
      <c r="A1" s="592" t="s">
        <v>252</v>
      </c>
      <c r="B1" s="594" t="s">
        <v>253</v>
      </c>
      <c r="C1" s="587" t="s">
        <v>1114</v>
      </c>
      <c r="D1" s="588"/>
      <c r="E1" s="589"/>
    </row>
    <row r="2" spans="1:5" s="9" customFormat="1" ht="16.5" thickBot="1" x14ac:dyDescent="0.3">
      <c r="A2" s="593"/>
      <c r="B2" s="595"/>
      <c r="C2" s="50" t="s">
        <v>254</v>
      </c>
      <c r="D2" s="50" t="s">
        <v>255</v>
      </c>
      <c r="E2" s="590" t="s">
        <v>256</v>
      </c>
    </row>
    <row r="3" spans="1:5" s="9" customFormat="1" ht="15.95" customHeight="1" thickBot="1" x14ac:dyDescent="0.3">
      <c r="A3" s="10"/>
      <c r="B3" s="11" t="s">
        <v>167</v>
      </c>
      <c r="C3" s="596" t="s">
        <v>257</v>
      </c>
      <c r="D3" s="597"/>
      <c r="E3" s="591"/>
    </row>
    <row r="4" spans="1:5" s="14" customFormat="1" ht="12" customHeight="1" thickBot="1" x14ac:dyDescent="0.3">
      <c r="A4" s="7" t="s">
        <v>9</v>
      </c>
      <c r="B4" s="12" t="s">
        <v>258</v>
      </c>
      <c r="C4" s="13">
        <f>SUM(C5:C15)</f>
        <v>9436326</v>
      </c>
      <c r="D4" s="13">
        <f t="shared" ref="D4:E4" si="0">SUM(D5:D15)</f>
        <v>0</v>
      </c>
      <c r="E4" s="13">
        <f t="shared" si="0"/>
        <v>9436326</v>
      </c>
    </row>
    <row r="5" spans="1:5" s="74" customFormat="1" ht="12" customHeight="1" x14ac:dyDescent="0.2">
      <c r="A5" s="15" t="s">
        <v>445</v>
      </c>
      <c r="B5" s="76" t="s">
        <v>51</v>
      </c>
      <c r="C5" s="77"/>
      <c r="D5" s="77"/>
      <c r="E5" s="77">
        <f>SUM(C5:D5)</f>
        <v>0</v>
      </c>
    </row>
    <row r="6" spans="1:5" s="74" customFormat="1" ht="12" customHeight="1" x14ac:dyDescent="0.2">
      <c r="A6" s="15" t="s">
        <v>446</v>
      </c>
      <c r="B6" s="79" t="s">
        <v>53</v>
      </c>
      <c r="C6" s="80">
        <v>6160608</v>
      </c>
      <c r="D6" s="80"/>
      <c r="E6" s="80">
        <f t="shared" ref="E6:E15" si="1">SUM(C6:D6)</f>
        <v>6160608</v>
      </c>
    </row>
    <row r="7" spans="1:5" s="74" customFormat="1" ht="12" customHeight="1" x14ac:dyDescent="0.2">
      <c r="A7" s="15" t="s">
        <v>447</v>
      </c>
      <c r="B7" s="79" t="s">
        <v>55</v>
      </c>
      <c r="C7" s="80"/>
      <c r="D7" s="80"/>
      <c r="E7" s="80">
        <f t="shared" si="1"/>
        <v>0</v>
      </c>
    </row>
    <row r="8" spans="1:5" s="74" customFormat="1" ht="12" customHeight="1" x14ac:dyDescent="0.2">
      <c r="A8" s="15" t="s">
        <v>448</v>
      </c>
      <c r="B8" s="79" t="s">
        <v>57</v>
      </c>
      <c r="C8" s="80"/>
      <c r="D8" s="80"/>
      <c r="E8" s="80">
        <f t="shared" si="1"/>
        <v>0</v>
      </c>
    </row>
    <row r="9" spans="1:5" s="74" customFormat="1" ht="12" customHeight="1" x14ac:dyDescent="0.2">
      <c r="A9" s="15" t="s">
        <v>138</v>
      </c>
      <c r="B9" s="79" t="s">
        <v>59</v>
      </c>
      <c r="C9" s="80">
        <v>1269570</v>
      </c>
      <c r="D9" s="80"/>
      <c r="E9" s="80">
        <f t="shared" si="1"/>
        <v>1269570</v>
      </c>
    </row>
    <row r="10" spans="1:5" s="74" customFormat="1" ht="12" customHeight="1" x14ac:dyDescent="0.2">
      <c r="A10" s="15" t="s">
        <v>449</v>
      </c>
      <c r="B10" s="79" t="s">
        <v>61</v>
      </c>
      <c r="C10" s="80">
        <v>2006148</v>
      </c>
      <c r="D10" s="80"/>
      <c r="E10" s="80">
        <f t="shared" si="1"/>
        <v>2006148</v>
      </c>
    </row>
    <row r="11" spans="1:5" s="74" customFormat="1" ht="12" customHeight="1" x14ac:dyDescent="0.2">
      <c r="A11" s="15" t="s">
        <v>450</v>
      </c>
      <c r="B11" s="79" t="s">
        <v>63</v>
      </c>
      <c r="C11" s="80"/>
      <c r="D11" s="80"/>
      <c r="E11" s="80">
        <f t="shared" si="1"/>
        <v>0</v>
      </c>
    </row>
    <row r="12" spans="1:5" s="74" customFormat="1" ht="12" customHeight="1" x14ac:dyDescent="0.2">
      <c r="A12" s="15" t="s">
        <v>451</v>
      </c>
      <c r="B12" s="79" t="s">
        <v>65</v>
      </c>
      <c r="C12" s="80"/>
      <c r="D12" s="80"/>
      <c r="E12" s="80">
        <f t="shared" si="1"/>
        <v>0</v>
      </c>
    </row>
    <row r="13" spans="1:5" s="74" customFormat="1" x14ac:dyDescent="0.2">
      <c r="A13" s="15" t="s">
        <v>452</v>
      </c>
      <c r="B13" s="79" t="s">
        <v>67</v>
      </c>
      <c r="C13" s="86"/>
      <c r="D13" s="86"/>
      <c r="E13" s="86">
        <f t="shared" si="1"/>
        <v>0</v>
      </c>
    </row>
    <row r="14" spans="1:5" s="74" customFormat="1" x14ac:dyDescent="0.2">
      <c r="A14" s="15" t="s">
        <v>453</v>
      </c>
      <c r="B14" s="82" t="s">
        <v>1064</v>
      </c>
      <c r="C14" s="87"/>
      <c r="D14" s="87"/>
      <c r="E14" s="87"/>
    </row>
    <row r="15" spans="1:5" s="74" customFormat="1" ht="12" customHeight="1" thickBot="1" x14ac:dyDescent="0.25">
      <c r="A15" s="15" t="s">
        <v>1075</v>
      </c>
      <c r="B15" s="82" t="s">
        <v>69</v>
      </c>
      <c r="C15" s="87"/>
      <c r="D15" s="87"/>
      <c r="E15" s="87">
        <f t="shared" si="1"/>
        <v>0</v>
      </c>
    </row>
    <row r="16" spans="1:5" s="14" customFormat="1" ht="12" customHeight="1" thickBot="1" x14ac:dyDescent="0.3">
      <c r="A16" s="7" t="s">
        <v>22</v>
      </c>
      <c r="B16" s="12" t="s">
        <v>259</v>
      </c>
      <c r="C16" s="13">
        <f t="shared" ref="C16:E16" si="2">SUM(C17:C21)</f>
        <v>0</v>
      </c>
      <c r="D16" s="13">
        <f t="shared" si="2"/>
        <v>0</v>
      </c>
      <c r="E16" s="13">
        <f t="shared" si="2"/>
        <v>0</v>
      </c>
    </row>
    <row r="17" spans="1:5" s="18" customFormat="1" ht="12" customHeight="1" x14ac:dyDescent="0.2">
      <c r="A17" s="15" t="s">
        <v>454</v>
      </c>
      <c r="B17" s="76" t="s">
        <v>25</v>
      </c>
      <c r="C17" s="17"/>
      <c r="D17" s="17"/>
      <c r="E17" s="17">
        <f t="shared" ref="E17:E21" si="3">SUM(C17:D17)</f>
        <v>0</v>
      </c>
    </row>
    <row r="18" spans="1:5" s="18" customFormat="1" ht="12" customHeight="1" x14ac:dyDescent="0.2">
      <c r="A18" s="15" t="s">
        <v>455</v>
      </c>
      <c r="B18" s="79" t="s">
        <v>27</v>
      </c>
      <c r="C18" s="17"/>
      <c r="D18" s="17"/>
      <c r="E18" s="17">
        <f t="shared" si="3"/>
        <v>0</v>
      </c>
    </row>
    <row r="19" spans="1:5" s="18" customFormat="1" ht="12" customHeight="1" x14ac:dyDescent="0.2">
      <c r="A19" s="15" t="s">
        <v>456</v>
      </c>
      <c r="B19" s="79" t="s">
        <v>29</v>
      </c>
      <c r="C19" s="17"/>
      <c r="D19" s="17"/>
      <c r="E19" s="17">
        <f t="shared" si="3"/>
        <v>0</v>
      </c>
    </row>
    <row r="20" spans="1:5" s="18" customFormat="1" ht="12" customHeight="1" x14ac:dyDescent="0.2">
      <c r="A20" s="15" t="s">
        <v>457</v>
      </c>
      <c r="B20" s="79" t="s">
        <v>31</v>
      </c>
      <c r="C20" s="17"/>
      <c r="D20" s="17"/>
      <c r="E20" s="17">
        <f t="shared" si="3"/>
        <v>0</v>
      </c>
    </row>
    <row r="21" spans="1:5" s="18" customFormat="1" ht="12" customHeight="1" thickBot="1" x14ac:dyDescent="0.3">
      <c r="A21" s="15" t="s">
        <v>458</v>
      </c>
      <c r="B21" s="16" t="s">
        <v>260</v>
      </c>
      <c r="C21" s="17"/>
      <c r="D21" s="17"/>
      <c r="E21" s="17">
        <f t="shared" si="3"/>
        <v>0</v>
      </c>
    </row>
    <row r="22" spans="1:5" s="18" customFormat="1" ht="12" customHeight="1" thickBot="1" x14ac:dyDescent="0.3">
      <c r="A22" s="20" t="s">
        <v>34</v>
      </c>
      <c r="B22" s="21" t="s">
        <v>174</v>
      </c>
      <c r="C22" s="22"/>
      <c r="D22" s="22"/>
      <c r="E22" s="22"/>
    </row>
    <row r="23" spans="1:5" s="18" customFormat="1" ht="12" customHeight="1" thickBot="1" x14ac:dyDescent="0.3">
      <c r="A23" s="20" t="s">
        <v>146</v>
      </c>
      <c r="B23" s="21" t="s">
        <v>261</v>
      </c>
      <c r="C23" s="13">
        <f>+C24+C28</f>
        <v>0</v>
      </c>
      <c r="D23" s="13">
        <f>+D24+D28</f>
        <v>0</v>
      </c>
      <c r="E23" s="13">
        <f>+E24+E28</f>
        <v>0</v>
      </c>
    </row>
    <row r="24" spans="1:5" s="18" customFormat="1" ht="12" customHeight="1" x14ac:dyDescent="0.2">
      <c r="A24" s="23" t="s">
        <v>459</v>
      </c>
      <c r="B24" s="76" t="s">
        <v>37</v>
      </c>
      <c r="C24" s="25"/>
      <c r="D24" s="25"/>
      <c r="E24" s="25">
        <f>SUM(C24:D24)</f>
        <v>0</v>
      </c>
    </row>
    <row r="25" spans="1:5" s="18" customFormat="1" ht="12" customHeight="1" x14ac:dyDescent="0.2">
      <c r="A25" s="23" t="s">
        <v>460</v>
      </c>
      <c r="B25" s="79" t="s">
        <v>39</v>
      </c>
      <c r="C25" s="80"/>
      <c r="D25" s="80"/>
      <c r="E25" s="80"/>
    </row>
    <row r="26" spans="1:5" s="18" customFormat="1" ht="12" customHeight="1" x14ac:dyDescent="0.2">
      <c r="A26" s="23" t="s">
        <v>461</v>
      </c>
      <c r="B26" s="79" t="s">
        <v>41</v>
      </c>
      <c r="C26" s="80"/>
      <c r="D26" s="80"/>
      <c r="E26" s="80"/>
    </row>
    <row r="27" spans="1:5" s="18" customFormat="1" ht="12" customHeight="1" x14ac:dyDescent="0.2">
      <c r="A27" s="23" t="s">
        <v>462</v>
      </c>
      <c r="B27" s="79" t="s">
        <v>43</v>
      </c>
      <c r="C27" s="80"/>
      <c r="D27" s="80"/>
      <c r="E27" s="80"/>
    </row>
    <row r="28" spans="1:5" s="18" customFormat="1" ht="12" customHeight="1" thickBot="1" x14ac:dyDescent="0.3">
      <c r="A28" s="23" t="s">
        <v>463</v>
      </c>
      <c r="B28" s="26" t="s">
        <v>262</v>
      </c>
      <c r="C28" s="27"/>
      <c r="D28" s="27"/>
      <c r="E28" s="27">
        <f>SUM(C28:D28)</f>
        <v>0</v>
      </c>
    </row>
    <row r="29" spans="1:5" s="18" customFormat="1" ht="12" customHeight="1" thickBot="1" x14ac:dyDescent="0.3">
      <c r="A29" s="20" t="s">
        <v>48</v>
      </c>
      <c r="B29" s="21" t="s">
        <v>263</v>
      </c>
      <c r="C29" s="13">
        <f>+C30+C31+C32</f>
        <v>0</v>
      </c>
      <c r="D29" s="13">
        <f>+D30+D31+D32</f>
        <v>0</v>
      </c>
      <c r="E29" s="13">
        <f>+E30+E31+E32</f>
        <v>0</v>
      </c>
    </row>
    <row r="30" spans="1:5" s="18" customFormat="1" ht="12" customHeight="1" x14ac:dyDescent="0.25">
      <c r="A30" s="23" t="s">
        <v>50</v>
      </c>
      <c r="B30" s="24" t="s">
        <v>73</v>
      </c>
      <c r="C30" s="25"/>
      <c r="D30" s="25"/>
      <c r="E30" s="25">
        <f>SUM(C30:D30)</f>
        <v>0</v>
      </c>
    </row>
    <row r="31" spans="1:5" s="18" customFormat="1" ht="12" customHeight="1" x14ac:dyDescent="0.25">
      <c r="A31" s="23" t="s">
        <v>52</v>
      </c>
      <c r="B31" s="26" t="s">
        <v>75</v>
      </c>
      <c r="C31" s="27"/>
      <c r="D31" s="27"/>
      <c r="E31" s="27">
        <f>SUM(C31:D31)</f>
        <v>0</v>
      </c>
    </row>
    <row r="32" spans="1:5" s="18" customFormat="1" ht="12" customHeight="1" thickBot="1" x14ac:dyDescent="0.3">
      <c r="A32" s="15" t="s">
        <v>54</v>
      </c>
      <c r="B32" s="29" t="s">
        <v>77</v>
      </c>
      <c r="C32" s="28"/>
      <c r="D32" s="28"/>
      <c r="E32" s="28">
        <f>SUM(C32:D32)</f>
        <v>0</v>
      </c>
    </row>
    <row r="33" spans="1:8" s="14" customFormat="1" ht="12" customHeight="1" thickBot="1" x14ac:dyDescent="0.3">
      <c r="A33" s="20" t="s">
        <v>70</v>
      </c>
      <c r="B33" s="21" t="s">
        <v>175</v>
      </c>
      <c r="C33" s="22">
        <f t="shared" ref="C33:E33" si="4">SUM(C34:C38)</f>
        <v>0</v>
      </c>
      <c r="D33" s="22">
        <f t="shared" si="4"/>
        <v>0</v>
      </c>
      <c r="E33" s="22">
        <f t="shared" si="4"/>
        <v>0</v>
      </c>
    </row>
    <row r="34" spans="1:8" s="74" customFormat="1" ht="22.5" x14ac:dyDescent="0.2">
      <c r="A34" s="23" t="s">
        <v>465</v>
      </c>
      <c r="B34" s="76" t="s">
        <v>526</v>
      </c>
      <c r="C34" s="77"/>
      <c r="D34" s="77"/>
      <c r="E34" s="77">
        <f t="shared" ref="E34:E38" si="5">SUM(C34:D34)</f>
        <v>0</v>
      </c>
    </row>
    <row r="35" spans="1:8" s="74" customFormat="1" ht="22.5" x14ac:dyDescent="0.2">
      <c r="A35" s="23" t="s">
        <v>466</v>
      </c>
      <c r="B35" s="79" t="s">
        <v>560</v>
      </c>
      <c r="C35" s="80"/>
      <c r="D35" s="80"/>
      <c r="E35" s="80">
        <f t="shared" si="5"/>
        <v>0</v>
      </c>
    </row>
    <row r="36" spans="1:8" s="74" customFormat="1" ht="22.5" x14ac:dyDescent="0.2">
      <c r="A36" s="23" t="s">
        <v>467</v>
      </c>
      <c r="B36" s="79" t="s">
        <v>555</v>
      </c>
      <c r="C36" s="80"/>
      <c r="D36" s="80"/>
      <c r="E36" s="80">
        <f t="shared" si="5"/>
        <v>0</v>
      </c>
    </row>
    <row r="37" spans="1:8" s="74" customFormat="1" ht="22.5" x14ac:dyDescent="0.2">
      <c r="A37" s="23" t="s">
        <v>468</v>
      </c>
      <c r="B37" s="82" t="s">
        <v>534</v>
      </c>
      <c r="C37" s="84"/>
      <c r="D37" s="84"/>
      <c r="E37" s="80">
        <f t="shared" si="5"/>
        <v>0</v>
      </c>
    </row>
    <row r="38" spans="1:8" s="74" customFormat="1" ht="12" customHeight="1" thickBot="1" x14ac:dyDescent="0.25">
      <c r="A38" s="23" t="s">
        <v>559</v>
      </c>
      <c r="B38" s="82" t="s">
        <v>535</v>
      </c>
      <c r="C38" s="84"/>
      <c r="D38" s="84"/>
      <c r="E38" s="80">
        <f t="shared" si="5"/>
        <v>0</v>
      </c>
    </row>
    <row r="39" spans="1:8" s="14" customFormat="1" ht="12" customHeight="1" thickBot="1" x14ac:dyDescent="0.3">
      <c r="A39" s="20" t="s">
        <v>153</v>
      </c>
      <c r="B39" s="21" t="s">
        <v>264</v>
      </c>
      <c r="C39" s="30"/>
      <c r="D39" s="30"/>
      <c r="E39" s="30">
        <f>SUM(C39:D39)</f>
        <v>0</v>
      </c>
    </row>
    <row r="40" spans="1:8" s="14" customFormat="1" ht="12" customHeight="1" thickBot="1" x14ac:dyDescent="0.3">
      <c r="A40" s="7" t="s">
        <v>88</v>
      </c>
      <c r="B40" s="21" t="s">
        <v>265</v>
      </c>
      <c r="C40" s="31">
        <f t="shared" ref="C40:E40" si="6">+C4+C16+C22+C23+C29+C33+C39</f>
        <v>9436326</v>
      </c>
      <c r="D40" s="31">
        <f t="shared" si="6"/>
        <v>0</v>
      </c>
      <c r="E40" s="31">
        <f t="shared" si="6"/>
        <v>9436326</v>
      </c>
    </row>
    <row r="41" spans="1:8" s="14" customFormat="1" ht="12" customHeight="1" thickBot="1" x14ac:dyDescent="0.3">
      <c r="A41" s="32" t="s">
        <v>90</v>
      </c>
      <c r="B41" s="21" t="s">
        <v>266</v>
      </c>
      <c r="C41" s="31">
        <f>+C42+C43+C44</f>
        <v>37694931</v>
      </c>
      <c r="D41" s="31">
        <f>+D42+D43+D44</f>
        <v>0</v>
      </c>
      <c r="E41" s="31">
        <f>+E42+E43+E44</f>
        <v>37694931</v>
      </c>
    </row>
    <row r="42" spans="1:8" s="14" customFormat="1" ht="12" customHeight="1" x14ac:dyDescent="0.25">
      <c r="A42" s="23" t="s">
        <v>267</v>
      </c>
      <c r="B42" s="24" t="s">
        <v>228</v>
      </c>
      <c r="C42" s="25">
        <v>1198222</v>
      </c>
      <c r="D42" s="25"/>
      <c r="E42" s="25">
        <f>SUM(C42:D42)</f>
        <v>1198222</v>
      </c>
    </row>
    <row r="43" spans="1:8" s="14" customFormat="1" ht="12" customHeight="1" x14ac:dyDescent="0.25">
      <c r="A43" s="23" t="s">
        <v>268</v>
      </c>
      <c r="B43" s="26" t="s">
        <v>269</v>
      </c>
      <c r="C43" s="27"/>
      <c r="D43" s="27"/>
      <c r="E43" s="27">
        <f>SUM(C43:D43)</f>
        <v>0</v>
      </c>
    </row>
    <row r="44" spans="1:8" s="18" customFormat="1" ht="12" customHeight="1" thickBot="1" x14ac:dyDescent="0.3">
      <c r="A44" s="15" t="s">
        <v>270</v>
      </c>
      <c r="B44" s="29" t="s">
        <v>271</v>
      </c>
      <c r="C44" s="28">
        <f t="shared" ref="C44:E44" si="7">C62-(C40+C42+C43)</f>
        <v>36496709</v>
      </c>
      <c r="D44" s="28">
        <f t="shared" si="7"/>
        <v>0</v>
      </c>
      <c r="E44" s="28">
        <f t="shared" si="7"/>
        <v>36496709</v>
      </c>
    </row>
    <row r="45" spans="1:8" s="18" customFormat="1" ht="15" customHeight="1" thickBot="1" x14ac:dyDescent="0.25">
      <c r="A45" s="32" t="s">
        <v>159</v>
      </c>
      <c r="B45" s="33" t="s">
        <v>272</v>
      </c>
      <c r="C45" s="34">
        <f>+C40+C41</f>
        <v>47131257</v>
      </c>
      <c r="D45" s="34">
        <f>+D40+D41</f>
        <v>0</v>
      </c>
      <c r="E45" s="34">
        <f>+E40+E41</f>
        <v>47131257</v>
      </c>
    </row>
    <row r="46" spans="1:8" s="18" customFormat="1" ht="15" customHeight="1" thickBot="1" x14ac:dyDescent="0.3">
      <c r="A46" s="35"/>
      <c r="B46" s="36"/>
      <c r="C46" s="362"/>
      <c r="D46" s="362"/>
      <c r="E46" s="362"/>
    </row>
    <row r="47" spans="1:8" s="9" customFormat="1" ht="16.5" customHeight="1" thickBot="1" x14ac:dyDescent="0.3">
      <c r="A47" s="40"/>
      <c r="B47" s="278" t="s">
        <v>168</v>
      </c>
      <c r="C47" s="587" t="s">
        <v>1114</v>
      </c>
      <c r="D47" s="588"/>
      <c r="E47" s="589"/>
      <c r="F47" s="6"/>
      <c r="G47" s="6"/>
      <c r="H47" s="6"/>
    </row>
    <row r="48" spans="1:8" s="41" customFormat="1" ht="12" customHeight="1" thickBot="1" x14ac:dyDescent="0.3">
      <c r="A48" s="20" t="s">
        <v>9</v>
      </c>
      <c r="B48" s="21" t="s">
        <v>273</v>
      </c>
      <c r="C48" s="13">
        <f>SUM(C49:C53)</f>
        <v>46369257</v>
      </c>
      <c r="D48" s="13">
        <f>SUM(D49:D53)</f>
        <v>0</v>
      </c>
      <c r="E48" s="13">
        <f>SUM(E49:E53)</f>
        <v>46369257</v>
      </c>
    </row>
    <row r="49" spans="1:5" ht="12" customHeight="1" x14ac:dyDescent="0.25">
      <c r="A49" s="15" t="s">
        <v>11</v>
      </c>
      <c r="B49" s="19" t="s">
        <v>134</v>
      </c>
      <c r="C49" s="25">
        <v>24307508</v>
      </c>
      <c r="D49" s="25"/>
      <c r="E49" s="25">
        <f>SUM(C49:D49)</f>
        <v>24307508</v>
      </c>
    </row>
    <row r="50" spans="1:5" ht="12" customHeight="1" x14ac:dyDescent="0.25">
      <c r="A50" s="15" t="s">
        <v>13</v>
      </c>
      <c r="B50" s="16" t="s">
        <v>135</v>
      </c>
      <c r="C50" s="42">
        <v>4421449</v>
      </c>
      <c r="D50" s="42"/>
      <c r="E50" s="42">
        <f>SUM(C50:D50)</f>
        <v>4421449</v>
      </c>
    </row>
    <row r="51" spans="1:5" ht="12" customHeight="1" x14ac:dyDescent="0.25">
      <c r="A51" s="15" t="s">
        <v>15</v>
      </c>
      <c r="B51" s="16" t="s">
        <v>136</v>
      </c>
      <c r="C51" s="42">
        <v>17640300</v>
      </c>
      <c r="D51" s="42"/>
      <c r="E51" s="42">
        <f>SUM(C51:D51)</f>
        <v>17640300</v>
      </c>
    </row>
    <row r="52" spans="1:5" ht="12" customHeight="1" x14ac:dyDescent="0.25">
      <c r="A52" s="15" t="s">
        <v>17</v>
      </c>
      <c r="B52" s="16" t="s">
        <v>137</v>
      </c>
      <c r="C52" s="42"/>
      <c r="D52" s="42"/>
      <c r="E52" s="42">
        <f>SUM(C52:D52)</f>
        <v>0</v>
      </c>
    </row>
    <row r="53" spans="1:5" ht="12" customHeight="1" thickBot="1" x14ac:dyDescent="0.3">
      <c r="A53" s="15" t="s">
        <v>19</v>
      </c>
      <c r="B53" s="16" t="s">
        <v>139</v>
      </c>
      <c r="C53" s="42"/>
      <c r="D53" s="42"/>
      <c r="E53" s="42">
        <f>SUM(C53:D53)</f>
        <v>0</v>
      </c>
    </row>
    <row r="54" spans="1:5" ht="12" customHeight="1" thickBot="1" x14ac:dyDescent="0.3">
      <c r="A54" s="20" t="s">
        <v>22</v>
      </c>
      <c r="B54" s="21" t="s">
        <v>274</v>
      </c>
      <c r="C54" s="13">
        <f>C55+C57+C59</f>
        <v>762000</v>
      </c>
      <c r="D54" s="13">
        <f t="shared" ref="D54:E54" si="8">D55+D57+D59</f>
        <v>0</v>
      </c>
      <c r="E54" s="13">
        <f t="shared" si="8"/>
        <v>762000</v>
      </c>
    </row>
    <row r="55" spans="1:5" s="41" customFormat="1" ht="12" customHeight="1" x14ac:dyDescent="0.25">
      <c r="A55" s="15" t="s">
        <v>24</v>
      </c>
      <c r="B55" s="16" t="s">
        <v>140</v>
      </c>
      <c r="C55" s="25">
        <v>762000</v>
      </c>
      <c r="D55" s="25"/>
      <c r="E55" s="25">
        <f>SUM(C55:D55)</f>
        <v>762000</v>
      </c>
    </row>
    <row r="56" spans="1:5" s="41" customFormat="1" ht="12" customHeight="1" x14ac:dyDescent="0.25">
      <c r="A56" s="15" t="s">
        <v>26</v>
      </c>
      <c r="B56" s="110" t="s">
        <v>141</v>
      </c>
      <c r="C56" s="25"/>
      <c r="D56" s="25"/>
      <c r="E56" s="25"/>
    </row>
    <row r="57" spans="1:5" ht="12" customHeight="1" x14ac:dyDescent="0.25">
      <c r="A57" s="15" t="s">
        <v>28</v>
      </c>
      <c r="B57" s="110" t="s">
        <v>142</v>
      </c>
      <c r="C57" s="42"/>
      <c r="D57" s="42"/>
      <c r="E57" s="42">
        <f>SUM(C57:D57)</f>
        <v>0</v>
      </c>
    </row>
    <row r="58" spans="1:5" ht="12" customHeight="1" x14ac:dyDescent="0.25">
      <c r="A58" s="15" t="s">
        <v>30</v>
      </c>
      <c r="B58" s="110" t="s">
        <v>143</v>
      </c>
      <c r="C58" s="42"/>
      <c r="D58" s="42"/>
      <c r="E58" s="42"/>
    </row>
    <row r="59" spans="1:5" ht="12" customHeight="1" x14ac:dyDescent="0.25">
      <c r="A59" s="15" t="s">
        <v>32</v>
      </c>
      <c r="B59" s="111" t="s">
        <v>144</v>
      </c>
      <c r="C59" s="42"/>
      <c r="D59" s="42"/>
      <c r="E59" s="42">
        <f>SUM(C59:D59)</f>
        <v>0</v>
      </c>
    </row>
    <row r="60" spans="1:5" ht="12" customHeight="1" thickBot="1" x14ac:dyDescent="0.3">
      <c r="A60" s="15" t="s">
        <v>30</v>
      </c>
      <c r="B60" s="110" t="s">
        <v>275</v>
      </c>
      <c r="C60" s="274"/>
      <c r="D60" s="274"/>
      <c r="E60" s="274">
        <f>SUM(C60:D60)</f>
        <v>0</v>
      </c>
    </row>
    <row r="61" spans="1:5" ht="12" customHeight="1" thickBot="1" x14ac:dyDescent="0.3">
      <c r="A61" s="276" t="s">
        <v>276</v>
      </c>
      <c r="B61" s="21" t="s">
        <v>335</v>
      </c>
      <c r="C61" s="275"/>
      <c r="D61" s="275"/>
      <c r="E61" s="275">
        <f>SUM(C61:D61)</f>
        <v>0</v>
      </c>
    </row>
    <row r="62" spans="1:5" ht="15" customHeight="1" thickBot="1" x14ac:dyDescent="0.3">
      <c r="A62" s="20" t="s">
        <v>146</v>
      </c>
      <c r="B62" s="43" t="s">
        <v>277</v>
      </c>
      <c r="C62" s="44">
        <f>+C48+C54+C61</f>
        <v>47131257</v>
      </c>
      <c r="D62" s="44">
        <f t="shared" ref="D62:E62" si="9">+D48+D54+D61</f>
        <v>0</v>
      </c>
      <c r="E62" s="44">
        <f t="shared" si="9"/>
        <v>47131257</v>
      </c>
    </row>
    <row r="63" spans="1:5" ht="13.5" thickBot="1" x14ac:dyDescent="0.3">
      <c r="C63" s="46"/>
      <c r="D63" s="46"/>
      <c r="E63" s="46"/>
    </row>
    <row r="64" spans="1:5" ht="15" customHeight="1" thickBot="1" x14ac:dyDescent="0.3">
      <c r="A64" s="47" t="s">
        <v>278</v>
      </c>
      <c r="B64" s="48"/>
      <c r="C64" s="355">
        <v>8</v>
      </c>
      <c r="D64" s="355"/>
      <c r="E64" s="355">
        <f>SUM(C64:D64)</f>
        <v>8</v>
      </c>
    </row>
    <row r="65" spans="1:5" ht="14.25" customHeight="1" thickBot="1" x14ac:dyDescent="0.3">
      <c r="A65" s="47" t="s">
        <v>279</v>
      </c>
      <c r="B65" s="48"/>
      <c r="C65" s="49"/>
      <c r="D65" s="49"/>
      <c r="E65" s="49"/>
    </row>
  </sheetData>
  <sheetProtection formatCells="0"/>
  <mergeCells count="6">
    <mergeCell ref="C47:E47"/>
    <mergeCell ref="E2:E3"/>
    <mergeCell ref="A1:A2"/>
    <mergeCell ref="B1:B2"/>
    <mergeCell ref="C1:E1"/>
    <mergeCell ref="C3:D3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>
    <oddHeader>&amp;C&amp;"-,Félkövér"&amp;14Mórágy Önkormányzata Intézményei bevételei és kiadásai előirányzat csoport és kiemelt előirányzat szerinti bontásban&amp;R
&amp;"-,Félkövér"3. 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7"/>
  <sheetViews>
    <sheetView view="pageLayout" zoomScaleNormal="100" zoomScaleSheetLayoutView="115" workbookViewId="0">
      <selection activeCell="E13" sqref="E13"/>
    </sheetView>
  </sheetViews>
  <sheetFormatPr defaultColWidth="9.125" defaultRowHeight="12.75" x14ac:dyDescent="0.25"/>
  <cols>
    <col min="1" max="1" width="9.75" style="45" customWidth="1"/>
    <col min="2" max="2" width="62" style="6" bestFit="1" customWidth="1"/>
    <col min="3" max="3" width="11.125" style="6" bestFit="1" customWidth="1"/>
    <col min="4" max="4" width="12.125" style="6" bestFit="1" customWidth="1"/>
    <col min="5" max="5" width="10" style="6" bestFit="1" customWidth="1"/>
    <col min="6" max="6" width="12.125" style="6" bestFit="1" customWidth="1"/>
    <col min="7" max="237" width="9.125" style="6"/>
    <col min="238" max="238" width="11.875" style="6" customWidth="1"/>
    <col min="239" max="239" width="67.875" style="6" customWidth="1"/>
    <col min="240" max="240" width="21.375" style="6" customWidth="1"/>
    <col min="241" max="16384" width="9.125" style="6"/>
  </cols>
  <sheetData>
    <row r="1" spans="1:6" s="54" customFormat="1" ht="15.75" thickBot="1" x14ac:dyDescent="0.3">
      <c r="A1" s="280" t="s">
        <v>252</v>
      </c>
      <c r="B1" s="298" t="s">
        <v>253</v>
      </c>
      <c r="C1" s="598" t="s">
        <v>281</v>
      </c>
      <c r="D1" s="599"/>
      <c r="E1" s="599"/>
      <c r="F1" s="600"/>
    </row>
    <row r="2" spans="1:6" s="283" customFormat="1" ht="16.5" thickBot="1" x14ac:dyDescent="0.3">
      <c r="A2" s="281">
        <v>1</v>
      </c>
      <c r="B2" s="282">
        <v>2</v>
      </c>
      <c r="C2" s="216" t="s">
        <v>254</v>
      </c>
      <c r="D2" s="211" t="s">
        <v>255</v>
      </c>
      <c r="E2" s="297" t="s">
        <v>280</v>
      </c>
      <c r="F2" s="604" t="s">
        <v>256</v>
      </c>
    </row>
    <row r="3" spans="1:6" s="283" customFormat="1" ht="16.5" thickBot="1" x14ac:dyDescent="0.3">
      <c r="A3" s="284"/>
      <c r="B3" s="285" t="s">
        <v>167</v>
      </c>
      <c r="C3" s="601" t="s">
        <v>257</v>
      </c>
      <c r="D3" s="602"/>
      <c r="E3" s="603"/>
      <c r="F3" s="605"/>
    </row>
    <row r="4" spans="1:6" s="283" customFormat="1" ht="16.5" thickBot="1" x14ac:dyDescent="0.3">
      <c r="A4" s="52" t="s">
        <v>9</v>
      </c>
      <c r="B4" s="317" t="s">
        <v>10</v>
      </c>
      <c r="C4" s="325">
        <f>+C5+C6+C7+C8+C9+C10</f>
        <v>59741550</v>
      </c>
      <c r="D4" s="325">
        <f t="shared" ref="D4:E4" si="0">+D5+D6+D7+D8+D9+D10</f>
        <v>0</v>
      </c>
      <c r="E4" s="325">
        <f t="shared" si="0"/>
        <v>0</v>
      </c>
      <c r="F4" s="53">
        <f>+F5+F6+F7+F8+F9+F10</f>
        <v>59741550</v>
      </c>
    </row>
    <row r="5" spans="1:6" s="286" customFormat="1" ht="15" x14ac:dyDescent="0.2">
      <c r="A5" s="55" t="s">
        <v>11</v>
      </c>
      <c r="B5" s="318" t="s">
        <v>12</v>
      </c>
      <c r="C5" s="313">
        <v>21577589</v>
      </c>
      <c r="D5" s="77"/>
      <c r="E5" s="77"/>
      <c r="F5" s="77">
        <f t="shared" ref="F5:F10" si="1">SUM(C5:E5)</f>
        <v>21577589</v>
      </c>
    </row>
    <row r="6" spans="1:6" s="288" customFormat="1" ht="15" x14ac:dyDescent="0.2">
      <c r="A6" s="287" t="s">
        <v>13</v>
      </c>
      <c r="B6" s="319" t="s">
        <v>14</v>
      </c>
      <c r="C6" s="314">
        <v>14444250</v>
      </c>
      <c r="D6" s="80"/>
      <c r="E6" s="80"/>
      <c r="F6" s="80">
        <f t="shared" si="1"/>
        <v>14444250</v>
      </c>
    </row>
    <row r="7" spans="1:6" s="288" customFormat="1" ht="15" x14ac:dyDescent="0.2">
      <c r="A7" s="287" t="s">
        <v>15</v>
      </c>
      <c r="B7" s="319" t="s">
        <v>514</v>
      </c>
      <c r="C7" s="314">
        <v>21919711</v>
      </c>
      <c r="D7" s="80"/>
      <c r="E7" s="80"/>
      <c r="F7" s="80">
        <f t="shared" si="1"/>
        <v>21919711</v>
      </c>
    </row>
    <row r="8" spans="1:6" s="288" customFormat="1" ht="15" x14ac:dyDescent="0.2">
      <c r="A8" s="287" t="s">
        <v>17</v>
      </c>
      <c r="B8" s="319" t="s">
        <v>18</v>
      </c>
      <c r="C8" s="314">
        <v>1800000</v>
      </c>
      <c r="D8" s="80"/>
      <c r="E8" s="80"/>
      <c r="F8" s="80">
        <f t="shared" si="1"/>
        <v>1800000</v>
      </c>
    </row>
    <row r="9" spans="1:6" s="288" customFormat="1" ht="15" x14ac:dyDescent="0.2">
      <c r="A9" s="287" t="s">
        <v>19</v>
      </c>
      <c r="B9" s="319" t="s">
        <v>515</v>
      </c>
      <c r="C9" s="326"/>
      <c r="D9" s="295"/>
      <c r="E9" s="295"/>
      <c r="F9" s="295">
        <f t="shared" si="1"/>
        <v>0</v>
      </c>
    </row>
    <row r="10" spans="1:6" s="286" customFormat="1" ht="15.75" thickBot="1" x14ac:dyDescent="0.25">
      <c r="A10" s="289" t="s">
        <v>21</v>
      </c>
      <c r="B10" s="320" t="s">
        <v>516</v>
      </c>
      <c r="C10" s="327">
        <v>0</v>
      </c>
      <c r="D10" s="296"/>
      <c r="E10" s="296"/>
      <c r="F10" s="296">
        <f t="shared" si="1"/>
        <v>0</v>
      </c>
    </row>
    <row r="11" spans="1:6" s="286" customFormat="1" ht="15.75" thickBot="1" x14ac:dyDescent="0.3">
      <c r="A11" s="52" t="s">
        <v>22</v>
      </c>
      <c r="B11" s="321" t="s">
        <v>23</v>
      </c>
      <c r="C11" s="325">
        <f>+C12+C13+C14+C15+C16</f>
        <v>52366564</v>
      </c>
      <c r="D11" s="325">
        <f t="shared" ref="D11:E11" si="2">+D12+D13+D14+D15+D16</f>
        <v>0</v>
      </c>
      <c r="E11" s="325">
        <f t="shared" si="2"/>
        <v>0</v>
      </c>
      <c r="F11" s="53">
        <f>+F12+F13+F14+F15+F16</f>
        <v>52366564</v>
      </c>
    </row>
    <row r="12" spans="1:6" s="286" customFormat="1" ht="15" x14ac:dyDescent="0.2">
      <c r="A12" s="55" t="s">
        <v>24</v>
      </c>
      <c r="B12" s="318" t="s">
        <v>25</v>
      </c>
      <c r="C12" s="313"/>
      <c r="D12" s="77"/>
      <c r="E12" s="77"/>
      <c r="F12" s="77">
        <f t="shared" ref="F12:F16" si="3">SUM(C12:E12)</f>
        <v>0</v>
      </c>
    </row>
    <row r="13" spans="1:6" s="286" customFormat="1" ht="15" x14ac:dyDescent="0.2">
      <c r="A13" s="287" t="s">
        <v>26</v>
      </c>
      <c r="B13" s="319" t="s">
        <v>27</v>
      </c>
      <c r="C13" s="314"/>
      <c r="D13" s="80"/>
      <c r="E13" s="80"/>
      <c r="F13" s="80">
        <f t="shared" si="3"/>
        <v>0</v>
      </c>
    </row>
    <row r="14" spans="1:6" s="286" customFormat="1" ht="15" x14ac:dyDescent="0.2">
      <c r="A14" s="287" t="s">
        <v>28</v>
      </c>
      <c r="B14" s="319" t="s">
        <v>29</v>
      </c>
      <c r="C14" s="314"/>
      <c r="D14" s="80"/>
      <c r="E14" s="80"/>
      <c r="F14" s="80">
        <f t="shared" si="3"/>
        <v>0</v>
      </c>
    </row>
    <row r="15" spans="1:6" s="286" customFormat="1" ht="15" x14ac:dyDescent="0.2">
      <c r="A15" s="287" t="s">
        <v>30</v>
      </c>
      <c r="B15" s="319" t="s">
        <v>31</v>
      </c>
      <c r="C15" s="314"/>
      <c r="D15" s="80"/>
      <c r="E15" s="80"/>
      <c r="F15" s="80">
        <f t="shared" si="3"/>
        <v>0</v>
      </c>
    </row>
    <row r="16" spans="1:6" s="286" customFormat="1" ht="15.75" thickBot="1" x14ac:dyDescent="0.25">
      <c r="A16" s="287" t="s">
        <v>32</v>
      </c>
      <c r="B16" s="319" t="s">
        <v>33</v>
      </c>
      <c r="C16" s="314">
        <v>52366564</v>
      </c>
      <c r="D16" s="80"/>
      <c r="E16" s="80"/>
      <c r="F16" s="80">
        <f t="shared" si="3"/>
        <v>52366564</v>
      </c>
    </row>
    <row r="17" spans="1:6" s="288" customFormat="1" ht="15.75" thickBot="1" x14ac:dyDescent="0.3">
      <c r="A17" s="52" t="s">
        <v>34</v>
      </c>
      <c r="B17" s="317" t="s">
        <v>35</v>
      </c>
      <c r="C17" s="325">
        <f>+C18+C19+C20+C21+C22</f>
        <v>39075000</v>
      </c>
      <c r="D17" s="325">
        <f t="shared" ref="D17:E17" si="4">+D18+D19+D20+D21+D22</f>
        <v>0</v>
      </c>
      <c r="E17" s="325">
        <f t="shared" si="4"/>
        <v>0</v>
      </c>
      <c r="F17" s="53">
        <f>+F18+F19+F20+F21+F22</f>
        <v>39075000</v>
      </c>
    </row>
    <row r="18" spans="1:6" s="288" customFormat="1" ht="15" x14ac:dyDescent="0.2">
      <c r="A18" s="55" t="s">
        <v>36</v>
      </c>
      <c r="B18" s="318" t="s">
        <v>37</v>
      </c>
      <c r="C18" s="313"/>
      <c r="D18" s="77"/>
      <c r="E18" s="77"/>
      <c r="F18" s="77">
        <f t="shared" ref="F18:F22" si="5">SUM(C18:E18)</f>
        <v>0</v>
      </c>
    </row>
    <row r="19" spans="1:6" s="286" customFormat="1" ht="15" x14ac:dyDescent="0.2">
      <c r="A19" s="287" t="s">
        <v>38</v>
      </c>
      <c r="B19" s="319" t="s">
        <v>39</v>
      </c>
      <c r="C19" s="314"/>
      <c r="D19" s="80"/>
      <c r="E19" s="80"/>
      <c r="F19" s="80">
        <f t="shared" si="5"/>
        <v>0</v>
      </c>
    </row>
    <row r="20" spans="1:6" s="288" customFormat="1" ht="15" x14ac:dyDescent="0.2">
      <c r="A20" s="287" t="s">
        <v>40</v>
      </c>
      <c r="B20" s="319" t="s">
        <v>41</v>
      </c>
      <c r="C20" s="314"/>
      <c r="D20" s="80"/>
      <c r="E20" s="80"/>
      <c r="F20" s="80">
        <f t="shared" si="5"/>
        <v>0</v>
      </c>
    </row>
    <row r="21" spans="1:6" s="288" customFormat="1" ht="15" x14ac:dyDescent="0.2">
      <c r="A21" s="287" t="s">
        <v>42</v>
      </c>
      <c r="B21" s="319" t="s">
        <v>43</v>
      </c>
      <c r="C21" s="314"/>
      <c r="D21" s="80"/>
      <c r="E21" s="80"/>
      <c r="F21" s="80">
        <f t="shared" si="5"/>
        <v>0</v>
      </c>
    </row>
    <row r="22" spans="1:6" s="288" customFormat="1" ht="15.75" thickBot="1" x14ac:dyDescent="0.25">
      <c r="A22" s="287" t="s">
        <v>44</v>
      </c>
      <c r="B22" s="319" t="s">
        <v>45</v>
      </c>
      <c r="C22" s="314">
        <v>39075000</v>
      </c>
      <c r="D22" s="434"/>
      <c r="E22" s="80"/>
      <c r="F22" s="80">
        <f t="shared" si="5"/>
        <v>39075000</v>
      </c>
    </row>
    <row r="23" spans="1:6" s="288" customFormat="1" ht="15.75" thickBot="1" x14ac:dyDescent="0.3">
      <c r="A23" s="52" t="s">
        <v>46</v>
      </c>
      <c r="B23" s="317" t="s">
        <v>47</v>
      </c>
      <c r="C23" s="329">
        <f>SUM(C24:C30)</f>
        <v>6500000</v>
      </c>
      <c r="D23" s="329">
        <f t="shared" ref="D23:E23" si="6">SUM(D24:D30)</f>
        <v>0</v>
      </c>
      <c r="E23" s="329">
        <f t="shared" si="6"/>
        <v>0</v>
      </c>
      <c r="F23" s="329">
        <f>SUM(F24:F30)</f>
        <v>6500000</v>
      </c>
    </row>
    <row r="24" spans="1:6" s="288" customFormat="1" ht="15" x14ac:dyDescent="0.2">
      <c r="A24" s="55" t="s">
        <v>459</v>
      </c>
      <c r="B24" s="76" t="s">
        <v>520</v>
      </c>
      <c r="C24" s="330">
        <v>2200000</v>
      </c>
      <c r="D24" s="330"/>
      <c r="E24" s="330"/>
      <c r="F24" s="85">
        <f t="shared" ref="F24:F30" si="7">SUM(C24:E24)</f>
        <v>2200000</v>
      </c>
    </row>
    <row r="25" spans="1:6" s="288" customFormat="1" ht="15" x14ac:dyDescent="0.2">
      <c r="A25" s="55" t="s">
        <v>460</v>
      </c>
      <c r="B25" s="76" t="s">
        <v>561</v>
      </c>
      <c r="C25" s="330"/>
      <c r="D25" s="190"/>
      <c r="E25" s="190"/>
      <c r="F25" s="85">
        <f t="shared" si="7"/>
        <v>0</v>
      </c>
    </row>
    <row r="26" spans="1:6" s="288" customFormat="1" ht="15" x14ac:dyDescent="0.2">
      <c r="A26" s="55" t="s">
        <v>461</v>
      </c>
      <c r="B26" s="79" t="s">
        <v>521</v>
      </c>
      <c r="C26" s="314">
        <v>2800000</v>
      </c>
      <c r="D26" s="80"/>
      <c r="E26" s="80"/>
      <c r="F26" s="80">
        <f t="shared" si="7"/>
        <v>2800000</v>
      </c>
    </row>
    <row r="27" spans="1:6" s="288" customFormat="1" ht="15" x14ac:dyDescent="0.2">
      <c r="A27" s="55" t="s">
        <v>462</v>
      </c>
      <c r="B27" s="79" t="s">
        <v>522</v>
      </c>
      <c r="C27" s="314"/>
      <c r="D27" s="80"/>
      <c r="E27" s="80"/>
      <c r="F27" s="80">
        <f t="shared" si="7"/>
        <v>0</v>
      </c>
    </row>
    <row r="28" spans="1:6" s="288" customFormat="1" ht="15" x14ac:dyDescent="0.2">
      <c r="A28" s="55" t="s">
        <v>463</v>
      </c>
      <c r="B28" s="79" t="s">
        <v>523</v>
      </c>
      <c r="C28" s="314">
        <v>1500000</v>
      </c>
      <c r="D28" s="80"/>
      <c r="E28" s="80"/>
      <c r="F28" s="80">
        <f t="shared" si="7"/>
        <v>1500000</v>
      </c>
    </row>
    <row r="29" spans="1:6" s="288" customFormat="1" ht="15" x14ac:dyDescent="0.2">
      <c r="A29" s="55" t="s">
        <v>464</v>
      </c>
      <c r="B29" s="82" t="s">
        <v>524</v>
      </c>
      <c r="C29" s="314"/>
      <c r="D29" s="80"/>
      <c r="E29" s="80"/>
      <c r="F29" s="80">
        <f t="shared" si="7"/>
        <v>0</v>
      </c>
    </row>
    <row r="30" spans="1:6" s="288" customFormat="1" ht="15.75" thickBot="1" x14ac:dyDescent="0.25">
      <c r="A30" s="55" t="s">
        <v>563</v>
      </c>
      <c r="B30" s="82" t="s">
        <v>519</v>
      </c>
      <c r="C30" s="328"/>
      <c r="D30" s="84"/>
      <c r="E30" s="84"/>
      <c r="F30" s="84">
        <f t="shared" si="7"/>
        <v>0</v>
      </c>
    </row>
    <row r="31" spans="1:6" s="288" customFormat="1" ht="15.75" thickBot="1" x14ac:dyDescent="0.3">
      <c r="A31" s="52" t="s">
        <v>48</v>
      </c>
      <c r="B31" s="317" t="s">
        <v>49</v>
      </c>
      <c r="C31" s="325">
        <f>SUM(C32:C42)</f>
        <v>4358437</v>
      </c>
      <c r="D31" s="325">
        <f t="shared" ref="D31:E31" si="8">SUM(D32:D42)</f>
        <v>0</v>
      </c>
      <c r="E31" s="325">
        <f t="shared" si="8"/>
        <v>0</v>
      </c>
      <c r="F31" s="53">
        <f>SUM(F32:F42)</f>
        <v>4358437</v>
      </c>
    </row>
    <row r="32" spans="1:6" s="288" customFormat="1" ht="15" x14ac:dyDescent="0.2">
      <c r="A32" s="55" t="s">
        <v>50</v>
      </c>
      <c r="B32" s="318" t="s">
        <v>51</v>
      </c>
      <c r="C32" s="313"/>
      <c r="D32" s="77"/>
      <c r="E32" s="77"/>
      <c r="F32" s="77">
        <f t="shared" ref="F32:F42" si="9">SUM(C32:E32)</f>
        <v>0</v>
      </c>
    </row>
    <row r="33" spans="1:6" s="288" customFormat="1" ht="15" x14ac:dyDescent="0.2">
      <c r="A33" s="287" t="s">
        <v>52</v>
      </c>
      <c r="B33" s="319" t="s">
        <v>53</v>
      </c>
      <c r="C33" s="314">
        <v>188976</v>
      </c>
      <c r="D33" s="80"/>
      <c r="E33" s="80"/>
      <c r="F33" s="80">
        <f t="shared" si="9"/>
        <v>188976</v>
      </c>
    </row>
    <row r="34" spans="1:6" s="288" customFormat="1" ht="15" x14ac:dyDescent="0.2">
      <c r="A34" s="287" t="s">
        <v>54</v>
      </c>
      <c r="B34" s="319" t="s">
        <v>55</v>
      </c>
      <c r="C34" s="314"/>
      <c r="D34" s="80"/>
      <c r="E34" s="80"/>
      <c r="F34" s="80">
        <f t="shared" si="9"/>
        <v>0</v>
      </c>
    </row>
    <row r="35" spans="1:6" s="288" customFormat="1" ht="15" x14ac:dyDescent="0.2">
      <c r="A35" s="287" t="s">
        <v>56</v>
      </c>
      <c r="B35" s="319" t="s">
        <v>57</v>
      </c>
      <c r="C35" s="314">
        <v>728535</v>
      </c>
      <c r="D35" s="80"/>
      <c r="E35" s="80"/>
      <c r="F35" s="80">
        <f t="shared" si="9"/>
        <v>728535</v>
      </c>
    </row>
    <row r="36" spans="1:6" s="288" customFormat="1" ht="15" x14ac:dyDescent="0.2">
      <c r="A36" s="287" t="s">
        <v>58</v>
      </c>
      <c r="B36" s="319" t="s">
        <v>59</v>
      </c>
      <c r="C36" s="314">
        <v>2607840</v>
      </c>
      <c r="D36" s="80"/>
      <c r="E36" s="80"/>
      <c r="F36" s="80">
        <f t="shared" si="9"/>
        <v>2607840</v>
      </c>
    </row>
    <row r="37" spans="1:6" s="288" customFormat="1" ht="15" x14ac:dyDescent="0.2">
      <c r="A37" s="287" t="s">
        <v>60</v>
      </c>
      <c r="B37" s="319" t="s">
        <v>61</v>
      </c>
      <c r="C37" s="314">
        <v>813086</v>
      </c>
      <c r="D37" s="80"/>
      <c r="E37" s="80"/>
      <c r="F37" s="80">
        <f t="shared" si="9"/>
        <v>813086</v>
      </c>
    </row>
    <row r="38" spans="1:6" s="288" customFormat="1" ht="15" x14ac:dyDescent="0.2">
      <c r="A38" s="287" t="s">
        <v>62</v>
      </c>
      <c r="B38" s="319" t="s">
        <v>63</v>
      </c>
      <c r="C38" s="314"/>
      <c r="D38" s="80"/>
      <c r="E38" s="80"/>
      <c r="F38" s="80">
        <f t="shared" si="9"/>
        <v>0</v>
      </c>
    </row>
    <row r="39" spans="1:6" s="288" customFormat="1" ht="15" x14ac:dyDescent="0.2">
      <c r="A39" s="287" t="s">
        <v>64</v>
      </c>
      <c r="B39" s="319" t="s">
        <v>65</v>
      </c>
      <c r="C39" s="314">
        <v>20000</v>
      </c>
      <c r="D39" s="80"/>
      <c r="E39" s="80"/>
      <c r="F39" s="80">
        <f t="shared" si="9"/>
        <v>20000</v>
      </c>
    </row>
    <row r="40" spans="1:6" s="288" customFormat="1" ht="15" x14ac:dyDescent="0.2">
      <c r="A40" s="287" t="s">
        <v>66</v>
      </c>
      <c r="B40" s="319" t="s">
        <v>67</v>
      </c>
      <c r="C40" s="315"/>
      <c r="D40" s="86"/>
      <c r="E40" s="86"/>
      <c r="F40" s="86">
        <f t="shared" si="9"/>
        <v>0</v>
      </c>
    </row>
    <row r="41" spans="1:6" s="288" customFormat="1" ht="15" x14ac:dyDescent="0.2">
      <c r="A41" s="287" t="s">
        <v>68</v>
      </c>
      <c r="B41" s="320" t="s">
        <v>1064</v>
      </c>
      <c r="C41" s="316"/>
      <c r="D41" s="87"/>
      <c r="E41" s="87"/>
      <c r="F41" s="87"/>
    </row>
    <row r="42" spans="1:6" s="288" customFormat="1" ht="15.75" thickBot="1" x14ac:dyDescent="0.25">
      <c r="A42" s="287" t="s">
        <v>1076</v>
      </c>
      <c r="B42" s="320" t="s">
        <v>69</v>
      </c>
      <c r="C42" s="316"/>
      <c r="D42" s="87"/>
      <c r="E42" s="87"/>
      <c r="F42" s="87">
        <f t="shared" si="9"/>
        <v>0</v>
      </c>
    </row>
    <row r="43" spans="1:6" s="288" customFormat="1" ht="15.75" thickBot="1" x14ac:dyDescent="0.3">
      <c r="A43" s="52" t="s">
        <v>70</v>
      </c>
      <c r="B43" s="317" t="s">
        <v>71</v>
      </c>
      <c r="C43" s="325">
        <f>SUM(C44:C48)</f>
        <v>0</v>
      </c>
      <c r="D43" s="53">
        <f>SUM(D44:D48)</f>
        <v>0</v>
      </c>
      <c r="E43" s="53">
        <f>SUM(E44:E48)</f>
        <v>0</v>
      </c>
      <c r="F43" s="53">
        <f>SUM(F44:F48)</f>
        <v>0</v>
      </c>
    </row>
    <row r="44" spans="1:6" s="288" customFormat="1" ht="15" x14ac:dyDescent="0.2">
      <c r="A44" s="55" t="s">
        <v>72</v>
      </c>
      <c r="B44" s="318" t="s">
        <v>73</v>
      </c>
      <c r="C44" s="331"/>
      <c r="D44" s="88"/>
      <c r="E44" s="88"/>
      <c r="F44" s="88">
        <f>SUM(C44:E44)</f>
        <v>0</v>
      </c>
    </row>
    <row r="45" spans="1:6" s="288" customFormat="1" ht="15" x14ac:dyDescent="0.2">
      <c r="A45" s="287" t="s">
        <v>74</v>
      </c>
      <c r="B45" s="319" t="s">
        <v>75</v>
      </c>
      <c r="C45" s="315"/>
      <c r="D45" s="86"/>
      <c r="E45" s="86"/>
      <c r="F45" s="86">
        <f>SUM(C45:E45)</f>
        <v>0</v>
      </c>
    </row>
    <row r="46" spans="1:6" s="288" customFormat="1" ht="15" x14ac:dyDescent="0.2">
      <c r="A46" s="287" t="s">
        <v>76</v>
      </c>
      <c r="B46" s="319" t="s">
        <v>77</v>
      </c>
      <c r="C46" s="315"/>
      <c r="D46" s="86"/>
      <c r="E46" s="86"/>
      <c r="F46" s="86">
        <f>SUM(C46:E46)</f>
        <v>0</v>
      </c>
    </row>
    <row r="47" spans="1:6" s="288" customFormat="1" ht="15" x14ac:dyDescent="0.2">
      <c r="A47" s="287" t="s">
        <v>78</v>
      </c>
      <c r="B47" s="319" t="s">
        <v>79</v>
      </c>
      <c r="C47" s="315"/>
      <c r="D47" s="86"/>
      <c r="E47" s="86"/>
      <c r="F47" s="86">
        <f>SUM(C47:E47)</f>
        <v>0</v>
      </c>
    </row>
    <row r="48" spans="1:6" s="288" customFormat="1" ht="15.75" thickBot="1" x14ac:dyDescent="0.25">
      <c r="A48" s="289" t="s">
        <v>80</v>
      </c>
      <c r="B48" s="320" t="s">
        <v>81</v>
      </c>
      <c r="C48" s="316"/>
      <c r="D48" s="87"/>
      <c r="E48" s="87"/>
      <c r="F48" s="87">
        <f>SUM(C48:E48)</f>
        <v>0</v>
      </c>
    </row>
    <row r="49" spans="1:6" s="288" customFormat="1" ht="15.75" thickBot="1" x14ac:dyDescent="0.3">
      <c r="A49" s="52" t="s">
        <v>82</v>
      </c>
      <c r="B49" s="317" t="s">
        <v>83</v>
      </c>
      <c r="C49" s="325">
        <f>SUM(C50:C54)</f>
        <v>0</v>
      </c>
      <c r="D49" s="53">
        <f>SUM(D50:D52)</f>
        <v>0</v>
      </c>
      <c r="E49" s="53">
        <f>SUM(E50:E52)</f>
        <v>0</v>
      </c>
      <c r="F49" s="53">
        <f>SUM(F50:F52)</f>
        <v>0</v>
      </c>
    </row>
    <row r="50" spans="1:6" s="288" customFormat="1" ht="15" x14ac:dyDescent="0.2">
      <c r="A50" s="55" t="s">
        <v>529</v>
      </c>
      <c r="B50" s="318" t="s">
        <v>526</v>
      </c>
      <c r="C50" s="313"/>
      <c r="D50" s="77"/>
      <c r="E50" s="77"/>
      <c r="F50" s="77">
        <f>SUM(C50:E50)</f>
        <v>0</v>
      </c>
    </row>
    <row r="51" spans="1:6" s="288" customFormat="1" ht="15" x14ac:dyDescent="0.2">
      <c r="A51" s="55" t="s">
        <v>530</v>
      </c>
      <c r="B51" s="319" t="s">
        <v>527</v>
      </c>
      <c r="C51" s="314"/>
      <c r="D51" s="80"/>
      <c r="E51" s="80"/>
      <c r="F51" s="80">
        <f>SUM(C51:E51)</f>
        <v>0</v>
      </c>
    </row>
    <row r="52" spans="1:6" s="288" customFormat="1" ht="15" x14ac:dyDescent="0.2">
      <c r="A52" s="55" t="s">
        <v>531</v>
      </c>
      <c r="B52" s="319" t="s">
        <v>555</v>
      </c>
      <c r="C52" s="314"/>
      <c r="D52" s="80"/>
      <c r="E52" s="80"/>
      <c r="F52" s="80">
        <f>SUM(C52:E52)</f>
        <v>0</v>
      </c>
    </row>
    <row r="53" spans="1:6" s="288" customFormat="1" ht="15" x14ac:dyDescent="0.2">
      <c r="A53" s="55" t="s">
        <v>532</v>
      </c>
      <c r="B53" s="320" t="s">
        <v>534</v>
      </c>
      <c r="C53" s="328"/>
      <c r="D53" s="84"/>
      <c r="E53" s="84"/>
      <c r="F53" s="84"/>
    </row>
    <row r="54" spans="1:6" s="288" customFormat="1" ht="15.75" thickBot="1" x14ac:dyDescent="0.25">
      <c r="A54" s="55" t="s">
        <v>533</v>
      </c>
      <c r="B54" s="320" t="s">
        <v>535</v>
      </c>
      <c r="C54" s="328"/>
      <c r="D54" s="84"/>
      <c r="E54" s="84"/>
      <c r="F54" s="84">
        <f>SUM(C54:E54)</f>
        <v>0</v>
      </c>
    </row>
    <row r="55" spans="1:6" s="288" customFormat="1" ht="15.75" thickBot="1" x14ac:dyDescent="0.3">
      <c r="A55" s="52" t="s">
        <v>88</v>
      </c>
      <c r="B55" s="321" t="s">
        <v>89</v>
      </c>
      <c r="C55" s="325">
        <f>SUM(C56:C60)</f>
        <v>0</v>
      </c>
      <c r="D55" s="53">
        <f>SUM(D56:D58)</f>
        <v>0</v>
      </c>
      <c r="E55" s="53">
        <f>SUM(E56:E58)</f>
        <v>0</v>
      </c>
      <c r="F55" s="53">
        <f>SUM(F56:F58)</f>
        <v>0</v>
      </c>
    </row>
    <row r="56" spans="1:6" s="288" customFormat="1" ht="15" x14ac:dyDescent="0.2">
      <c r="A56" s="55" t="s">
        <v>541</v>
      </c>
      <c r="B56" s="318" t="s">
        <v>536</v>
      </c>
      <c r="C56" s="315"/>
      <c r="D56" s="86"/>
      <c r="E56" s="86"/>
      <c r="F56" s="86">
        <f>SUM(C56:E56)</f>
        <v>0</v>
      </c>
    </row>
    <row r="57" spans="1:6" s="288" customFormat="1" ht="15" x14ac:dyDescent="0.2">
      <c r="A57" s="55" t="s">
        <v>542</v>
      </c>
      <c r="B57" s="319" t="s">
        <v>537</v>
      </c>
      <c r="C57" s="315"/>
      <c r="D57" s="86"/>
      <c r="E57" s="86"/>
      <c r="F57" s="86">
        <f>SUM(C57:E57)</f>
        <v>0</v>
      </c>
    </row>
    <row r="58" spans="1:6" s="288" customFormat="1" ht="15" x14ac:dyDescent="0.2">
      <c r="A58" s="55" t="s">
        <v>543</v>
      </c>
      <c r="B58" s="319" t="s">
        <v>556</v>
      </c>
      <c r="C58" s="315"/>
      <c r="D58" s="86"/>
      <c r="E58" s="86"/>
      <c r="F58" s="86">
        <f>SUM(C58:E58)</f>
        <v>0</v>
      </c>
    </row>
    <row r="59" spans="1:6" s="288" customFormat="1" ht="15" x14ac:dyDescent="0.2">
      <c r="A59" s="55" t="s">
        <v>544</v>
      </c>
      <c r="B59" s="320" t="s">
        <v>538</v>
      </c>
      <c r="C59" s="315"/>
      <c r="D59" s="86"/>
      <c r="E59" s="86"/>
      <c r="F59" s="86"/>
    </row>
    <row r="60" spans="1:6" s="288" customFormat="1" ht="15.75" thickBot="1" x14ac:dyDescent="0.25">
      <c r="A60" s="55" t="s">
        <v>545</v>
      </c>
      <c r="B60" s="320" t="s">
        <v>540</v>
      </c>
      <c r="C60" s="315"/>
      <c r="D60" s="86"/>
      <c r="E60" s="86"/>
      <c r="F60" s="86">
        <f>SUM(C60:E60)</f>
        <v>0</v>
      </c>
    </row>
    <row r="61" spans="1:6" s="288" customFormat="1" ht="15.75" thickBot="1" x14ac:dyDescent="0.3">
      <c r="A61" s="52" t="s">
        <v>90</v>
      </c>
      <c r="B61" s="317" t="s">
        <v>91</v>
      </c>
      <c r="C61" s="329">
        <f>+C4+C11+C17+C23+C31+C43+C49+C55</f>
        <v>162041551</v>
      </c>
      <c r="D61" s="60">
        <f>+D4+D11+D17+D23+D31+D43+D49+D55</f>
        <v>0</v>
      </c>
      <c r="E61" s="60">
        <f>+E4+E11+E17+E23+E31+E43+E49+E55</f>
        <v>0</v>
      </c>
      <c r="F61" s="60">
        <f>SUM(C61:E61)</f>
        <v>162041551</v>
      </c>
    </row>
    <row r="62" spans="1:6" s="288" customFormat="1" ht="15.75" thickBot="1" x14ac:dyDescent="0.2">
      <c r="A62" s="290" t="s">
        <v>282</v>
      </c>
      <c r="B62" s="321" t="s">
        <v>93</v>
      </c>
      <c r="C62" s="325">
        <f>SUM(C63:C65)</f>
        <v>0</v>
      </c>
      <c r="D62" s="53">
        <f>SUM(D63:D65)</f>
        <v>0</v>
      </c>
      <c r="E62" s="53">
        <f>SUM(E63:E65)</f>
        <v>0</v>
      </c>
      <c r="F62" s="53">
        <f>SUM(F63:F65)</f>
        <v>0</v>
      </c>
    </row>
    <row r="63" spans="1:6" s="288" customFormat="1" ht="15" x14ac:dyDescent="0.2">
      <c r="A63" s="55" t="s">
        <v>94</v>
      </c>
      <c r="B63" s="318" t="s">
        <v>95</v>
      </c>
      <c r="C63" s="315"/>
      <c r="D63" s="86"/>
      <c r="E63" s="86"/>
      <c r="F63" s="86">
        <f>SUM(C63:E63)</f>
        <v>0</v>
      </c>
    </row>
    <row r="64" spans="1:6" s="288" customFormat="1" ht="15" x14ac:dyDescent="0.2">
      <c r="A64" s="287" t="s">
        <v>96</v>
      </c>
      <c r="B64" s="319" t="s">
        <v>97</v>
      </c>
      <c r="C64" s="315"/>
      <c r="D64" s="86"/>
      <c r="E64" s="86"/>
      <c r="F64" s="86">
        <f>SUM(C64:E64)</f>
        <v>0</v>
      </c>
    </row>
    <row r="65" spans="1:6" s="288" customFormat="1" ht="15.75" thickBot="1" x14ac:dyDescent="0.25">
      <c r="A65" s="289" t="s">
        <v>98</v>
      </c>
      <c r="B65" s="322" t="s">
        <v>99</v>
      </c>
      <c r="C65" s="315"/>
      <c r="D65" s="86"/>
      <c r="E65" s="86"/>
      <c r="F65" s="86">
        <f>SUM(C65:E65)</f>
        <v>0</v>
      </c>
    </row>
    <row r="66" spans="1:6" s="288" customFormat="1" ht="15.75" thickBot="1" x14ac:dyDescent="0.2">
      <c r="A66" s="290" t="s">
        <v>100</v>
      </c>
      <c r="B66" s="321" t="s">
        <v>101</v>
      </c>
      <c r="C66" s="325">
        <f>SUM(C67:C70)</f>
        <v>0</v>
      </c>
      <c r="D66" s="53">
        <f>SUM(D67:D70)</f>
        <v>0</v>
      </c>
      <c r="E66" s="53">
        <f>SUM(E67:E70)</f>
        <v>0</v>
      </c>
      <c r="F66" s="53">
        <f>SUM(F67:F70)</f>
        <v>0</v>
      </c>
    </row>
    <row r="67" spans="1:6" s="288" customFormat="1" ht="15" x14ac:dyDescent="0.2">
      <c r="A67" s="55" t="s">
        <v>102</v>
      </c>
      <c r="B67" s="318" t="s">
        <v>103</v>
      </c>
      <c r="C67" s="315"/>
      <c r="D67" s="86"/>
      <c r="E67" s="86"/>
      <c r="F67" s="86">
        <f>SUM(C67:E67)</f>
        <v>0</v>
      </c>
    </row>
    <row r="68" spans="1:6" s="288" customFormat="1" ht="15" x14ac:dyDescent="0.2">
      <c r="A68" s="287" t="s">
        <v>104</v>
      </c>
      <c r="B68" s="319" t="s">
        <v>105</v>
      </c>
      <c r="C68" s="315"/>
      <c r="D68" s="86"/>
      <c r="E68" s="86"/>
      <c r="F68" s="86">
        <f>SUM(C68:E68)</f>
        <v>0</v>
      </c>
    </row>
    <row r="69" spans="1:6" s="288" customFormat="1" ht="15" x14ac:dyDescent="0.2">
      <c r="A69" s="287" t="s">
        <v>106</v>
      </c>
      <c r="B69" s="319" t="s">
        <v>107</v>
      </c>
      <c r="C69" s="315"/>
      <c r="D69" s="86"/>
      <c r="E69" s="86"/>
      <c r="F69" s="86">
        <f>SUM(C69:E69)</f>
        <v>0</v>
      </c>
    </row>
    <row r="70" spans="1:6" s="288" customFormat="1" ht="15.75" thickBot="1" x14ac:dyDescent="0.25">
      <c r="A70" s="289" t="s">
        <v>108</v>
      </c>
      <c r="B70" s="320" t="s">
        <v>109</v>
      </c>
      <c r="C70" s="315"/>
      <c r="D70" s="86"/>
      <c r="E70" s="86"/>
      <c r="F70" s="86">
        <f>SUM(C70:E70)</f>
        <v>0</v>
      </c>
    </row>
    <row r="71" spans="1:6" s="288" customFormat="1" ht="15.75" thickBot="1" x14ac:dyDescent="0.2">
      <c r="A71" s="290" t="s">
        <v>110</v>
      </c>
      <c r="B71" s="321" t="s">
        <v>111</v>
      </c>
      <c r="C71" s="325">
        <f>SUM(C72:C73)</f>
        <v>23255467</v>
      </c>
      <c r="D71" s="53">
        <f>SUM(D72:D73)</f>
        <v>0</v>
      </c>
      <c r="E71" s="53">
        <f>SUM(E72:E73)</f>
        <v>0</v>
      </c>
      <c r="F71" s="53">
        <f>SUM(F72:F73)</f>
        <v>23255467</v>
      </c>
    </row>
    <row r="72" spans="1:6" s="288" customFormat="1" ht="15" x14ac:dyDescent="0.2">
      <c r="A72" s="55" t="s">
        <v>112</v>
      </c>
      <c r="B72" s="318" t="s">
        <v>113</v>
      </c>
      <c r="C72" s="315">
        <v>23255467</v>
      </c>
      <c r="D72" s="86"/>
      <c r="E72" s="86"/>
      <c r="F72" s="86">
        <f>SUM(C72:E72)</f>
        <v>23255467</v>
      </c>
    </row>
    <row r="73" spans="1:6" s="288" customFormat="1" ht="15.75" thickBot="1" x14ac:dyDescent="0.25">
      <c r="A73" s="289" t="s">
        <v>114</v>
      </c>
      <c r="B73" s="320" t="s">
        <v>115</v>
      </c>
      <c r="C73" s="315"/>
      <c r="D73" s="86"/>
      <c r="E73" s="86"/>
      <c r="F73" s="86">
        <f>SUM(C73:E73)</f>
        <v>0</v>
      </c>
    </row>
    <row r="74" spans="1:6" s="286" customFormat="1" ht="15.75" thickBot="1" x14ac:dyDescent="0.2">
      <c r="A74" s="290" t="s">
        <v>116</v>
      </c>
      <c r="B74" s="321" t="s">
        <v>117</v>
      </c>
      <c r="C74" s="325">
        <f>SUM(C75:C77)</f>
        <v>0</v>
      </c>
      <c r="D74" s="53">
        <f>SUM(D75:D77)</f>
        <v>0</v>
      </c>
      <c r="E74" s="53">
        <f>SUM(E75:E77)</f>
        <v>0</v>
      </c>
      <c r="F74" s="53">
        <f>SUM(F75:F77)</f>
        <v>0</v>
      </c>
    </row>
    <row r="75" spans="1:6" s="288" customFormat="1" ht="15" x14ac:dyDescent="0.2">
      <c r="A75" s="55" t="s">
        <v>548</v>
      </c>
      <c r="B75" s="318" t="s">
        <v>118</v>
      </c>
      <c r="C75" s="315"/>
      <c r="D75" s="86"/>
      <c r="E75" s="86"/>
      <c r="F75" s="86">
        <f>SUM(C75:E75)</f>
        <v>0</v>
      </c>
    </row>
    <row r="76" spans="1:6" s="288" customFormat="1" ht="15" x14ac:dyDescent="0.2">
      <c r="A76" s="55" t="s">
        <v>549</v>
      </c>
      <c r="B76" s="319" t="s">
        <v>119</v>
      </c>
      <c r="C76" s="315"/>
      <c r="D76" s="86"/>
      <c r="E76" s="86"/>
      <c r="F76" s="86">
        <f>SUM(C76:E76)</f>
        <v>0</v>
      </c>
    </row>
    <row r="77" spans="1:6" s="288" customFormat="1" ht="15.75" thickBot="1" x14ac:dyDescent="0.25">
      <c r="A77" s="55" t="s">
        <v>550</v>
      </c>
      <c r="B77" s="320" t="s">
        <v>828</v>
      </c>
      <c r="C77" s="315"/>
      <c r="D77" s="86"/>
      <c r="E77" s="86"/>
      <c r="F77" s="86"/>
    </row>
    <row r="78" spans="1:6" s="288" customFormat="1" ht="15.75" thickBot="1" x14ac:dyDescent="0.2">
      <c r="A78" s="290" t="s">
        <v>120</v>
      </c>
      <c r="B78" s="321" t="s">
        <v>121</v>
      </c>
      <c r="C78" s="325">
        <f>SUM(C79:C82)</f>
        <v>0</v>
      </c>
      <c r="D78" s="53">
        <f>SUM(D79:D82)</f>
        <v>0</v>
      </c>
      <c r="E78" s="53">
        <f>SUM(E79:E82)</f>
        <v>0</v>
      </c>
      <c r="F78" s="53">
        <f>SUM(F79:F82)</f>
        <v>0</v>
      </c>
    </row>
    <row r="79" spans="1:6" s="288" customFormat="1" ht="15" x14ac:dyDescent="0.2">
      <c r="A79" s="291" t="s">
        <v>122</v>
      </c>
      <c r="B79" s="318" t="s">
        <v>829</v>
      </c>
      <c r="C79" s="315"/>
      <c r="D79" s="86"/>
      <c r="E79" s="86"/>
      <c r="F79" s="86">
        <f>SUM(C79:E79)</f>
        <v>0</v>
      </c>
    </row>
    <row r="80" spans="1:6" s="288" customFormat="1" ht="15" x14ac:dyDescent="0.2">
      <c r="A80" s="292" t="s">
        <v>123</v>
      </c>
      <c r="B80" s="319" t="s">
        <v>830</v>
      </c>
      <c r="C80" s="315"/>
      <c r="D80" s="86"/>
      <c r="E80" s="86"/>
      <c r="F80" s="86">
        <f>SUM(C80:E80)</f>
        <v>0</v>
      </c>
    </row>
    <row r="81" spans="1:6" s="288" customFormat="1" ht="15" x14ac:dyDescent="0.2">
      <c r="A81" s="292" t="s">
        <v>553</v>
      </c>
      <c r="B81" s="319" t="s">
        <v>831</v>
      </c>
      <c r="C81" s="315"/>
      <c r="D81" s="86"/>
      <c r="E81" s="86"/>
      <c r="F81" s="86">
        <f>SUM(C81:E81)</f>
        <v>0</v>
      </c>
    </row>
    <row r="82" spans="1:6" s="288" customFormat="1" ht="15.75" thickBot="1" x14ac:dyDescent="0.25">
      <c r="A82" s="292" t="s">
        <v>554</v>
      </c>
      <c r="B82" s="320" t="s">
        <v>832</v>
      </c>
      <c r="C82" s="315"/>
      <c r="D82" s="86"/>
      <c r="E82" s="86"/>
      <c r="F82" s="86"/>
    </row>
    <row r="83" spans="1:6" s="286" customFormat="1" ht="15.75" thickBot="1" x14ac:dyDescent="0.2">
      <c r="A83" s="290" t="s">
        <v>124</v>
      </c>
      <c r="B83" s="321" t="s">
        <v>125</v>
      </c>
      <c r="C83" s="332"/>
      <c r="D83" s="94"/>
      <c r="E83" s="94"/>
      <c r="F83" s="94">
        <f>SUM(C83:E83)</f>
        <v>0</v>
      </c>
    </row>
    <row r="84" spans="1:6" s="286" customFormat="1" ht="15.75" thickBot="1" x14ac:dyDescent="0.2">
      <c r="A84" s="290" t="s">
        <v>126</v>
      </c>
      <c r="B84" s="323" t="s">
        <v>127</v>
      </c>
      <c r="C84" s="329">
        <f>+C62+C66+C71+C74+C78+C83</f>
        <v>23255467</v>
      </c>
      <c r="D84" s="60">
        <f>+D62+D66+D71+D74+D78+D83</f>
        <v>0</v>
      </c>
      <c r="E84" s="60">
        <f>+E62+E66+E71+E74+E78+E83</f>
        <v>0</v>
      </c>
      <c r="F84" s="60">
        <f>+F62+F66+F71+F74+F78+F83</f>
        <v>23255467</v>
      </c>
    </row>
    <row r="85" spans="1:6" s="286" customFormat="1" ht="15.75" thickBot="1" x14ac:dyDescent="0.2">
      <c r="A85" s="293" t="s">
        <v>128</v>
      </c>
      <c r="B85" s="324" t="s">
        <v>283</v>
      </c>
      <c r="C85" s="329">
        <f>+C61+C84</f>
        <v>185297018</v>
      </c>
      <c r="D85" s="60">
        <f>+D61+D84</f>
        <v>0</v>
      </c>
      <c r="E85" s="60">
        <f>+E61+E84</f>
        <v>0</v>
      </c>
      <c r="F85" s="60">
        <f>+F61+F84</f>
        <v>185297018</v>
      </c>
    </row>
    <row r="86" spans="1:6" s="4" customFormat="1" ht="15.75" x14ac:dyDescent="0.25">
      <c r="A86" s="1"/>
      <c r="B86" s="2"/>
      <c r="C86" s="2"/>
      <c r="D86" s="2"/>
      <c r="E86" s="2"/>
      <c r="F86" s="3"/>
    </row>
    <row r="87" spans="1:6" ht="13.5" thickBot="1" x14ac:dyDescent="0.3">
      <c r="A87" s="37"/>
      <c r="B87" s="38"/>
      <c r="C87" s="38"/>
      <c r="D87" s="38"/>
      <c r="E87" s="38"/>
      <c r="F87" s="39"/>
    </row>
    <row r="88" spans="1:6" s="9" customFormat="1" ht="16.5" thickBot="1" x14ac:dyDescent="0.3">
      <c r="A88" s="40"/>
      <c r="B88" s="278" t="s">
        <v>168</v>
      </c>
      <c r="C88" s="312" t="s">
        <v>254</v>
      </c>
      <c r="D88" s="340" t="s">
        <v>255</v>
      </c>
      <c r="E88" s="212" t="s">
        <v>280</v>
      </c>
      <c r="F88" s="34" t="s">
        <v>256</v>
      </c>
    </row>
    <row r="89" spans="1:6" s="41" customFormat="1" ht="13.5" thickBot="1" x14ac:dyDescent="0.3">
      <c r="A89" s="20" t="s">
        <v>9</v>
      </c>
      <c r="B89" s="215" t="s">
        <v>273</v>
      </c>
      <c r="C89" s="217">
        <f>SUM(C90:C94)</f>
        <v>86824329</v>
      </c>
      <c r="D89" s="217">
        <f>SUM(D90:D94)</f>
        <v>0</v>
      </c>
      <c r="E89" s="13">
        <f>SUM(E90:E94)</f>
        <v>0</v>
      </c>
      <c r="F89" s="13">
        <f>SUM(F90:F94)</f>
        <v>86824329</v>
      </c>
    </row>
    <row r="90" spans="1:6" x14ac:dyDescent="0.25">
      <c r="A90" s="15" t="s">
        <v>11</v>
      </c>
      <c r="B90" s="213" t="s">
        <v>134</v>
      </c>
      <c r="C90" s="218">
        <v>27563295</v>
      </c>
      <c r="D90" s="341"/>
      <c r="E90" s="25"/>
      <c r="F90" s="25">
        <f>SUM(C90:E90)</f>
        <v>27563295</v>
      </c>
    </row>
    <row r="91" spans="1:6" x14ac:dyDescent="0.25">
      <c r="A91" s="15" t="s">
        <v>13</v>
      </c>
      <c r="B91" s="214" t="s">
        <v>135</v>
      </c>
      <c r="C91" s="220">
        <v>4415813</v>
      </c>
      <c r="D91" s="342"/>
      <c r="E91" s="42"/>
      <c r="F91" s="42">
        <f>SUM(C91:E91)</f>
        <v>4415813</v>
      </c>
    </row>
    <row r="92" spans="1:6" x14ac:dyDescent="0.25">
      <c r="A92" s="15" t="s">
        <v>15</v>
      </c>
      <c r="B92" s="214" t="s">
        <v>136</v>
      </c>
      <c r="C92" s="220">
        <v>37767742</v>
      </c>
      <c r="D92" s="342"/>
      <c r="E92" s="42"/>
      <c r="F92" s="42">
        <f>SUM(C92:E92)</f>
        <v>37767742</v>
      </c>
    </row>
    <row r="93" spans="1:6" x14ac:dyDescent="0.25">
      <c r="A93" s="15" t="s">
        <v>17</v>
      </c>
      <c r="B93" s="214" t="s">
        <v>137</v>
      </c>
      <c r="C93" s="220">
        <v>5355000</v>
      </c>
      <c r="D93" s="342"/>
      <c r="E93" s="42"/>
      <c r="F93" s="42">
        <f>SUM(C93:E93)</f>
        <v>5355000</v>
      </c>
    </row>
    <row r="94" spans="1:6" ht="13.5" thickBot="1" x14ac:dyDescent="0.3">
      <c r="A94" s="15" t="s">
        <v>19</v>
      </c>
      <c r="B94" s="214" t="s">
        <v>1118</v>
      </c>
      <c r="C94" s="220">
        <v>11722479</v>
      </c>
      <c r="D94" s="342"/>
      <c r="E94" s="42"/>
      <c r="F94" s="42">
        <f>SUM(C94:E94)</f>
        <v>11722479</v>
      </c>
    </row>
    <row r="95" spans="1:6" s="54" customFormat="1" ht="15.75" thickBot="1" x14ac:dyDescent="0.3">
      <c r="A95" s="52">
        <v>2</v>
      </c>
      <c r="B95" s="215" t="s">
        <v>833</v>
      </c>
      <c r="C95" s="325">
        <f>SUM(C96:C98)</f>
        <v>21900980</v>
      </c>
      <c r="D95" s="325">
        <f t="shared" ref="D95:E95" si="10">SUM(D96:D98)</f>
        <v>0</v>
      </c>
      <c r="E95" s="325">
        <f t="shared" si="10"/>
        <v>0</v>
      </c>
      <c r="F95" s="53">
        <f>SUM(F96:F98)</f>
        <v>21900980</v>
      </c>
    </row>
    <row r="96" spans="1:6" s="54" customFormat="1" ht="15" x14ac:dyDescent="0.25">
      <c r="A96" s="55" t="s">
        <v>454</v>
      </c>
      <c r="B96" s="213" t="s">
        <v>145</v>
      </c>
      <c r="C96" s="313"/>
      <c r="D96" s="185"/>
      <c r="E96" s="77"/>
      <c r="F96" s="77">
        <f>SUM(C96:E96)</f>
        <v>0</v>
      </c>
    </row>
    <row r="97" spans="1:6" s="54" customFormat="1" ht="15" x14ac:dyDescent="0.25">
      <c r="A97" s="55" t="s">
        <v>455</v>
      </c>
      <c r="B97" s="337" t="s">
        <v>558</v>
      </c>
      <c r="C97" s="345">
        <v>21900980</v>
      </c>
      <c r="D97" s="311"/>
      <c r="E97" s="294"/>
      <c r="F97" s="294">
        <f>SUM(C97:E97)</f>
        <v>21900980</v>
      </c>
    </row>
    <row r="98" spans="1:6" s="54" customFormat="1" ht="15.75" thickBot="1" x14ac:dyDescent="0.3">
      <c r="A98" s="55" t="s">
        <v>456</v>
      </c>
      <c r="B98" s="338" t="s">
        <v>557</v>
      </c>
      <c r="C98" s="328"/>
      <c r="D98" s="112"/>
      <c r="E98" s="84"/>
      <c r="F98" s="84">
        <f>SUM(C98:E98)</f>
        <v>0</v>
      </c>
    </row>
    <row r="99" spans="1:6" ht="13.5" thickBot="1" x14ac:dyDescent="0.3">
      <c r="A99" s="20">
        <v>3</v>
      </c>
      <c r="B99" s="215" t="s">
        <v>977</v>
      </c>
      <c r="C99" s="217">
        <f>SUM(C102,C100,C104)</f>
        <v>40075000</v>
      </c>
      <c r="D99" s="217">
        <f t="shared" ref="D99:E99" si="11">SUM(D102,D100,D104)</f>
        <v>0</v>
      </c>
      <c r="E99" s="217">
        <f t="shared" si="11"/>
        <v>0</v>
      </c>
      <c r="F99" s="13">
        <f>F100+F102+F104</f>
        <v>40075000</v>
      </c>
    </row>
    <row r="100" spans="1:6" s="41" customFormat="1" x14ac:dyDescent="0.25">
      <c r="A100" s="15" t="s">
        <v>823</v>
      </c>
      <c r="B100" s="333" t="s">
        <v>140</v>
      </c>
      <c r="C100" s="218">
        <v>40075000</v>
      </c>
      <c r="D100" s="341"/>
      <c r="E100" s="25"/>
      <c r="F100" s="25">
        <f t="shared" ref="F100:F104" si="12">SUM(C100:E100)</f>
        <v>40075000</v>
      </c>
    </row>
    <row r="101" spans="1:6" s="41" customFormat="1" x14ac:dyDescent="0.25">
      <c r="A101" s="15" t="s">
        <v>824</v>
      </c>
      <c r="B101" s="334" t="s">
        <v>141</v>
      </c>
      <c r="C101" s="218"/>
      <c r="D101" s="341"/>
      <c r="E101" s="25"/>
      <c r="F101" s="25">
        <f t="shared" si="12"/>
        <v>0</v>
      </c>
    </row>
    <row r="102" spans="1:6" x14ac:dyDescent="0.25">
      <c r="A102" s="15" t="s">
        <v>825</v>
      </c>
      <c r="B102" s="335" t="s">
        <v>142</v>
      </c>
      <c r="C102" s="220"/>
      <c r="D102" s="342"/>
      <c r="E102" s="42"/>
      <c r="F102" s="42">
        <f t="shared" si="12"/>
        <v>0</v>
      </c>
    </row>
    <row r="103" spans="1:6" x14ac:dyDescent="0.25">
      <c r="A103" s="15" t="s">
        <v>834</v>
      </c>
      <c r="B103" s="335" t="s">
        <v>143</v>
      </c>
      <c r="C103" s="220"/>
      <c r="D103" s="342"/>
      <c r="E103" s="42"/>
      <c r="F103" s="42">
        <f t="shared" si="12"/>
        <v>0</v>
      </c>
    </row>
    <row r="104" spans="1:6" ht="13.5" thickBot="1" x14ac:dyDescent="0.3">
      <c r="A104" s="15" t="s">
        <v>835</v>
      </c>
      <c r="B104" s="336" t="s">
        <v>144</v>
      </c>
      <c r="C104" s="220"/>
      <c r="D104" s="342"/>
      <c r="E104" s="42"/>
      <c r="F104" s="42">
        <f t="shared" si="12"/>
        <v>0</v>
      </c>
    </row>
    <row r="105" spans="1:6" s="54" customFormat="1" ht="15.75" thickBot="1" x14ac:dyDescent="0.3">
      <c r="A105" s="52" t="s">
        <v>146</v>
      </c>
      <c r="B105" s="215" t="s">
        <v>147</v>
      </c>
      <c r="C105" s="325">
        <f>SUM(C99,C89,C95)</f>
        <v>148800309</v>
      </c>
      <c r="D105" s="183">
        <f>SUM(D99,D89,D95)</f>
        <v>0</v>
      </c>
      <c r="E105" s="53">
        <f>SUM(E99,E89,E95)</f>
        <v>0</v>
      </c>
      <c r="F105" s="53">
        <f>SUM(F99,F89,F95)</f>
        <v>148800309</v>
      </c>
    </row>
    <row r="106" spans="1:6" s="54" customFormat="1" ht="15.75" thickBot="1" x14ac:dyDescent="0.3">
      <c r="A106" s="52" t="s">
        <v>48</v>
      </c>
      <c r="B106" s="215" t="s">
        <v>148</v>
      </c>
      <c r="C106" s="325">
        <f>+C107+C108+C109</f>
        <v>0</v>
      </c>
      <c r="D106" s="325">
        <f t="shared" ref="D106:E106" si="13">+D107+D108+D109</f>
        <v>0</v>
      </c>
      <c r="E106" s="325">
        <f t="shared" si="13"/>
        <v>0</v>
      </c>
      <c r="F106" s="53">
        <f>+F107+F108+F109</f>
        <v>0</v>
      </c>
    </row>
    <row r="107" spans="1:6" s="57" customFormat="1" x14ac:dyDescent="0.25">
      <c r="A107" s="55" t="s">
        <v>50</v>
      </c>
      <c r="B107" s="213" t="s">
        <v>149</v>
      </c>
      <c r="C107" s="314"/>
      <c r="D107" s="56"/>
      <c r="E107" s="56"/>
      <c r="F107" s="56">
        <f>SUM(C107:E107)</f>
        <v>0</v>
      </c>
    </row>
    <row r="108" spans="1:6" s="54" customFormat="1" ht="15" x14ac:dyDescent="0.25">
      <c r="A108" s="55" t="s">
        <v>52</v>
      </c>
      <c r="B108" s="213" t="s">
        <v>150</v>
      </c>
      <c r="C108" s="314"/>
      <c r="D108" s="56"/>
      <c r="E108" s="56"/>
      <c r="F108" s="56">
        <f>SUM(C108:E108)</f>
        <v>0</v>
      </c>
    </row>
    <row r="109" spans="1:6" s="54" customFormat="1" ht="15.75" thickBot="1" x14ac:dyDescent="0.3">
      <c r="A109" s="58" t="s">
        <v>54</v>
      </c>
      <c r="B109" s="337" t="s">
        <v>151</v>
      </c>
      <c r="C109" s="314"/>
      <c r="D109" s="56"/>
      <c r="E109" s="56"/>
      <c r="F109" s="56">
        <f>SUM(C109:E109)</f>
        <v>0</v>
      </c>
    </row>
    <row r="110" spans="1:6" s="54" customFormat="1" ht="15.75" thickBot="1" x14ac:dyDescent="0.3">
      <c r="A110" s="52" t="s">
        <v>70</v>
      </c>
      <c r="B110" s="215" t="s">
        <v>975</v>
      </c>
      <c r="C110" s="325">
        <f>+C111+C114+C115+C116</f>
        <v>0</v>
      </c>
      <c r="D110" s="183"/>
      <c r="E110" s="53">
        <f>+E111+E114+E115+E116</f>
        <v>0</v>
      </c>
      <c r="F110" s="53">
        <f>+F111+F114+F115+F116</f>
        <v>0</v>
      </c>
    </row>
    <row r="111" spans="1:6" s="54" customFormat="1" ht="15" x14ac:dyDescent="0.25">
      <c r="A111" s="55" t="s">
        <v>465</v>
      </c>
      <c r="B111" s="213" t="s">
        <v>837</v>
      </c>
      <c r="C111" s="314"/>
      <c r="D111" s="56"/>
      <c r="E111" s="56"/>
      <c r="F111" s="56">
        <f>SUM(C111:E111)</f>
        <v>0</v>
      </c>
    </row>
    <row r="112" spans="1:6" s="54" customFormat="1" ht="15" x14ac:dyDescent="0.25">
      <c r="A112" s="55" t="s">
        <v>466</v>
      </c>
      <c r="B112" s="213" t="s">
        <v>838</v>
      </c>
      <c r="C112" s="314"/>
      <c r="D112" s="56"/>
      <c r="E112" s="56"/>
      <c r="F112" s="56"/>
    </row>
    <row r="113" spans="1:6" s="54" customFormat="1" ht="15" x14ac:dyDescent="0.25">
      <c r="A113" s="55" t="s">
        <v>467</v>
      </c>
      <c r="B113" s="213" t="s">
        <v>839</v>
      </c>
      <c r="C113" s="314"/>
      <c r="D113" s="56"/>
      <c r="E113" s="56"/>
      <c r="F113" s="56"/>
    </row>
    <row r="114" spans="1:6" s="54" customFormat="1" ht="15" x14ac:dyDescent="0.25">
      <c r="A114" s="55" t="s">
        <v>468</v>
      </c>
      <c r="B114" s="213" t="s">
        <v>840</v>
      </c>
      <c r="C114" s="314"/>
      <c r="D114" s="56"/>
      <c r="E114" s="56"/>
      <c r="F114" s="56">
        <f>SUM(C114:E114)</f>
        <v>0</v>
      </c>
    </row>
    <row r="115" spans="1:6" s="54" customFormat="1" ht="15" x14ac:dyDescent="0.25">
      <c r="A115" s="55" t="s">
        <v>559</v>
      </c>
      <c r="B115" s="213" t="s">
        <v>841</v>
      </c>
      <c r="C115" s="314"/>
      <c r="D115" s="56"/>
      <c r="E115" s="56"/>
      <c r="F115" s="56">
        <f>SUM(C115:E115)</f>
        <v>0</v>
      </c>
    </row>
    <row r="116" spans="1:6" s="57" customFormat="1" ht="13.5" thickBot="1" x14ac:dyDescent="0.3">
      <c r="A116" s="55" t="s">
        <v>843</v>
      </c>
      <c r="B116" s="337" t="s">
        <v>842</v>
      </c>
      <c r="C116" s="314"/>
      <c r="D116" s="56"/>
      <c r="E116" s="56"/>
      <c r="F116" s="56">
        <f>SUM(C116:E116)</f>
        <v>0</v>
      </c>
    </row>
    <row r="117" spans="1:6" s="54" customFormat="1" ht="15.75" thickBot="1" x14ac:dyDescent="0.3">
      <c r="A117" s="52" t="s">
        <v>153</v>
      </c>
      <c r="B117" s="215" t="s">
        <v>284</v>
      </c>
      <c r="C117" s="329">
        <f>SUM(C118:C123)</f>
        <v>36496709</v>
      </c>
      <c r="D117" s="329">
        <f t="shared" ref="D117:F117" si="14">SUM(D118:D123)</f>
        <v>0</v>
      </c>
      <c r="E117" s="329">
        <f t="shared" si="14"/>
        <v>0</v>
      </c>
      <c r="F117" s="329">
        <f t="shared" si="14"/>
        <v>36496709</v>
      </c>
    </row>
    <row r="118" spans="1:6" s="54" customFormat="1" ht="15" x14ac:dyDescent="0.25">
      <c r="A118" s="55" t="s">
        <v>84</v>
      </c>
      <c r="B118" s="213" t="s">
        <v>155</v>
      </c>
      <c r="C118" s="314"/>
      <c r="D118" s="56"/>
      <c r="E118" s="56"/>
      <c r="F118" s="56">
        <f t="shared" ref="F118:F123" si="15">SUM(C118:E118)</f>
        <v>0</v>
      </c>
    </row>
    <row r="119" spans="1:6" s="54" customFormat="1" ht="15" x14ac:dyDescent="0.25">
      <c r="A119" s="55" t="s">
        <v>530</v>
      </c>
      <c r="B119" s="213" t="s">
        <v>156</v>
      </c>
      <c r="C119" s="314"/>
      <c r="D119" s="56"/>
      <c r="E119" s="56"/>
      <c r="F119" s="56">
        <f t="shared" si="15"/>
        <v>0</v>
      </c>
    </row>
    <row r="120" spans="1:6" s="54" customFormat="1" ht="15" x14ac:dyDescent="0.25">
      <c r="A120" s="55" t="s">
        <v>531</v>
      </c>
      <c r="B120" s="427" t="s">
        <v>978</v>
      </c>
      <c r="C120" s="314">
        <v>36496709</v>
      </c>
      <c r="D120" s="56"/>
      <c r="E120" s="56"/>
      <c r="F120" s="56">
        <f t="shared" si="15"/>
        <v>36496709</v>
      </c>
    </row>
    <row r="121" spans="1:6" s="54" customFormat="1" ht="15" x14ac:dyDescent="0.25">
      <c r="A121" s="55" t="s">
        <v>532</v>
      </c>
      <c r="B121" s="213" t="s">
        <v>844</v>
      </c>
      <c r="C121" s="314"/>
      <c r="D121" s="56"/>
      <c r="E121" s="56"/>
      <c r="F121" s="56">
        <f t="shared" si="15"/>
        <v>0</v>
      </c>
    </row>
    <row r="122" spans="1:6" s="57" customFormat="1" x14ac:dyDescent="0.25">
      <c r="A122" s="55" t="s">
        <v>533</v>
      </c>
      <c r="B122" s="213" t="s">
        <v>237</v>
      </c>
      <c r="C122" s="314"/>
      <c r="D122" s="56"/>
      <c r="E122" s="56"/>
      <c r="F122" s="56">
        <f t="shared" si="15"/>
        <v>0</v>
      </c>
    </row>
    <row r="123" spans="1:6" s="57" customFormat="1" ht="13.5" thickBot="1" x14ac:dyDescent="0.3">
      <c r="A123" s="55" t="s">
        <v>979</v>
      </c>
      <c r="B123" s="337" t="s">
        <v>859</v>
      </c>
      <c r="C123" s="314"/>
      <c r="D123" s="56"/>
      <c r="E123" s="56"/>
      <c r="F123" s="56">
        <f t="shared" si="15"/>
        <v>0</v>
      </c>
    </row>
    <row r="124" spans="1:6" s="57" customFormat="1" ht="13.5" thickBot="1" x14ac:dyDescent="0.3">
      <c r="A124" s="52" t="s">
        <v>88</v>
      </c>
      <c r="B124" s="215" t="s">
        <v>976</v>
      </c>
      <c r="C124" s="346">
        <f>+C125+C126+C127+C129</f>
        <v>0</v>
      </c>
      <c r="D124" s="343"/>
      <c r="E124" s="61">
        <f>+E125+E126+E127+E129</f>
        <v>0</v>
      </c>
      <c r="F124" s="61">
        <f>+F125+F126+F127+F129</f>
        <v>0</v>
      </c>
    </row>
    <row r="125" spans="1:6" s="57" customFormat="1" x14ac:dyDescent="0.25">
      <c r="A125" s="55" t="s">
        <v>541</v>
      </c>
      <c r="B125" s="213" t="s">
        <v>845</v>
      </c>
      <c r="C125" s="314"/>
      <c r="D125" s="56"/>
      <c r="E125" s="56"/>
      <c r="F125" s="56">
        <f>SUM(C125:E125)</f>
        <v>0</v>
      </c>
    </row>
    <row r="126" spans="1:6" s="57" customFormat="1" x14ac:dyDescent="0.25">
      <c r="A126" s="55" t="s">
        <v>542</v>
      </c>
      <c r="B126" s="213" t="s">
        <v>846</v>
      </c>
      <c r="C126" s="314"/>
      <c r="D126" s="56"/>
      <c r="E126" s="56"/>
      <c r="F126" s="56">
        <f>SUM(C126:E126)</f>
        <v>0</v>
      </c>
    </row>
    <row r="127" spans="1:6" s="57" customFormat="1" x14ac:dyDescent="0.25">
      <c r="A127" s="55" t="s">
        <v>543</v>
      </c>
      <c r="B127" s="213" t="s">
        <v>847</v>
      </c>
      <c r="C127" s="314"/>
      <c r="D127" s="56"/>
      <c r="E127" s="56"/>
      <c r="F127" s="56">
        <f>SUM(C127:E127)</f>
        <v>0</v>
      </c>
    </row>
    <row r="128" spans="1:6" s="57" customFormat="1" x14ac:dyDescent="0.25">
      <c r="A128" s="55" t="s">
        <v>544</v>
      </c>
      <c r="B128" s="213" t="s">
        <v>848</v>
      </c>
      <c r="C128" s="314"/>
      <c r="D128" s="56"/>
      <c r="E128" s="56"/>
      <c r="F128" s="56"/>
    </row>
    <row r="129" spans="1:6" s="54" customFormat="1" ht="15.75" thickBot="1" x14ac:dyDescent="0.3">
      <c r="A129" s="55" t="s">
        <v>545</v>
      </c>
      <c r="B129" s="213" t="s">
        <v>849</v>
      </c>
      <c r="C129" s="314"/>
      <c r="D129" s="56"/>
      <c r="E129" s="56"/>
      <c r="F129" s="56">
        <f>SUM(C129:E129)</f>
        <v>0</v>
      </c>
    </row>
    <row r="130" spans="1:6" s="54" customFormat="1" ht="15.75" thickBot="1" x14ac:dyDescent="0.3">
      <c r="A130" s="52" t="s">
        <v>90</v>
      </c>
      <c r="B130" s="215" t="s">
        <v>158</v>
      </c>
      <c r="C130" s="347">
        <f>SUM(C124,C117,C110,C106)</f>
        <v>36496709</v>
      </c>
      <c r="D130" s="344">
        <f>SUM(D124,D117,D110,D106)</f>
        <v>0</v>
      </c>
      <c r="E130" s="62">
        <f>SUM(E124,E117,E110,E106)</f>
        <v>0</v>
      </c>
      <c r="F130" s="62">
        <f>SUM(F124,F117,F110,F106)</f>
        <v>36496709</v>
      </c>
    </row>
    <row r="131" spans="1:6" ht="13.5" thickBot="1" x14ac:dyDescent="0.3">
      <c r="A131" s="20" t="s">
        <v>34</v>
      </c>
      <c r="B131" s="339" t="s">
        <v>285</v>
      </c>
      <c r="C131" s="219">
        <f>SUM(C130,C105)</f>
        <v>185297018</v>
      </c>
      <c r="D131" s="34">
        <f>SUM(D130,D105)</f>
        <v>0</v>
      </c>
      <c r="E131" s="44">
        <f>SUM(E130,E105)</f>
        <v>0</v>
      </c>
      <c r="F131" s="44">
        <f>SUM(F130,F105)</f>
        <v>185297018</v>
      </c>
    </row>
    <row r="132" spans="1:6" ht="13.5" thickBot="1" x14ac:dyDescent="0.3">
      <c r="C132" s="46"/>
      <c r="D132" s="46"/>
      <c r="E132" s="46"/>
      <c r="F132" s="46"/>
    </row>
    <row r="133" spans="1:6" ht="13.5" thickBot="1" x14ac:dyDescent="0.3">
      <c r="A133" s="47" t="s">
        <v>278</v>
      </c>
      <c r="B133" s="48"/>
      <c r="C133" s="355">
        <v>10</v>
      </c>
      <c r="D133" s="355"/>
      <c r="E133" s="355"/>
      <c r="F133" s="355">
        <f>SUM(C133:E133)</f>
        <v>10</v>
      </c>
    </row>
    <row r="134" spans="1:6" ht="13.5" thickBot="1" x14ac:dyDescent="0.3">
      <c r="A134" s="47" t="s">
        <v>279</v>
      </c>
      <c r="B134" s="48"/>
      <c r="C134" s="355"/>
      <c r="D134" s="355"/>
      <c r="E134" s="355"/>
      <c r="F134" s="355">
        <f>SUM(C134:E134)</f>
        <v>0</v>
      </c>
    </row>
    <row r="136" spans="1:6" x14ac:dyDescent="0.25">
      <c r="C136" s="51">
        <f>C131-C85</f>
        <v>0</v>
      </c>
      <c r="D136" s="51">
        <f t="shared" ref="D136" si="16">D131-D85</f>
        <v>0</v>
      </c>
      <c r="E136" s="51">
        <f>E131-E85</f>
        <v>0</v>
      </c>
      <c r="F136" s="51">
        <f>SUM(C136:E136)</f>
        <v>0</v>
      </c>
    </row>
    <row r="137" spans="1:6" x14ac:dyDescent="0.25">
      <c r="C137" s="51">
        <f t="shared" ref="C137:E137" si="17">C85-C131</f>
        <v>0</v>
      </c>
      <c r="D137" s="51">
        <f t="shared" si="17"/>
        <v>0</v>
      </c>
      <c r="E137" s="51">
        <f t="shared" si="17"/>
        <v>0</v>
      </c>
      <c r="F137" s="51">
        <f>F85-F131</f>
        <v>0</v>
      </c>
    </row>
  </sheetData>
  <sheetProtection formatCells="0"/>
  <mergeCells count="3">
    <mergeCell ref="C1:F1"/>
    <mergeCell ref="C3:E3"/>
    <mergeCell ref="F2:F3"/>
  </mergeCells>
  <phoneticPr fontId="32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&amp;C&amp;"-,Félkövér"&amp;14Mórágy Önkormányzat bevételei és kiadásai előirányzat csoport és kiemelt előirányzat szerinti bontásban&amp;R
&amp;"-,Félkövér"4. melléklet Forintban</oddHeader>
  </headerFooter>
  <rowBreaks count="2" manualBreakCount="2">
    <brk id="55" max="5" man="1"/>
    <brk id="8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5"/>
  <sheetViews>
    <sheetView view="pageLayout" zoomScaleNormal="120" workbookViewId="0">
      <selection activeCell="E12" sqref="E12"/>
    </sheetView>
  </sheetViews>
  <sheetFormatPr defaultColWidth="9.25" defaultRowHeight="12.75" x14ac:dyDescent="0.25"/>
  <cols>
    <col min="1" max="1" width="60.75" style="125" customWidth="1"/>
    <col min="2" max="2" width="15.75" style="51" customWidth="1"/>
    <col min="3" max="3" width="16.25" style="51" customWidth="1"/>
    <col min="4" max="4" width="18" style="51" customWidth="1"/>
    <col min="5" max="5" width="16.75" style="51" customWidth="1"/>
    <col min="6" max="6" width="18.75" style="51" customWidth="1"/>
    <col min="7" max="8" width="12.75" style="51" customWidth="1"/>
    <col min="9" max="9" width="13.75" style="51" customWidth="1"/>
    <col min="10" max="256" width="9.25" style="51"/>
    <col min="257" max="257" width="60.75" style="51" customWidth="1"/>
    <col min="258" max="258" width="15.75" style="51" customWidth="1"/>
    <col min="259" max="259" width="16.25" style="51" customWidth="1"/>
    <col min="260" max="260" width="18" style="51" customWidth="1"/>
    <col min="261" max="261" width="16.75" style="51" customWidth="1"/>
    <col min="262" max="262" width="18.75" style="51" customWidth="1"/>
    <col min="263" max="264" width="12.75" style="51" customWidth="1"/>
    <col min="265" max="265" width="13.75" style="51" customWidth="1"/>
    <col min="266" max="512" width="9.25" style="51"/>
    <col min="513" max="513" width="60.75" style="51" customWidth="1"/>
    <col min="514" max="514" width="15.75" style="51" customWidth="1"/>
    <col min="515" max="515" width="16.25" style="51" customWidth="1"/>
    <col min="516" max="516" width="18" style="51" customWidth="1"/>
    <col min="517" max="517" width="16.75" style="51" customWidth="1"/>
    <col min="518" max="518" width="18.75" style="51" customWidth="1"/>
    <col min="519" max="520" width="12.75" style="51" customWidth="1"/>
    <col min="521" max="521" width="13.75" style="51" customWidth="1"/>
    <col min="522" max="768" width="9.25" style="51"/>
    <col min="769" max="769" width="60.75" style="51" customWidth="1"/>
    <col min="770" max="770" width="15.75" style="51" customWidth="1"/>
    <col min="771" max="771" width="16.25" style="51" customWidth="1"/>
    <col min="772" max="772" width="18" style="51" customWidth="1"/>
    <col min="773" max="773" width="16.75" style="51" customWidth="1"/>
    <col min="774" max="774" width="18.75" style="51" customWidth="1"/>
    <col min="775" max="776" width="12.75" style="51" customWidth="1"/>
    <col min="777" max="777" width="13.75" style="51" customWidth="1"/>
    <col min="778" max="1024" width="9.25" style="51"/>
    <col min="1025" max="1025" width="60.75" style="51" customWidth="1"/>
    <col min="1026" max="1026" width="15.75" style="51" customWidth="1"/>
    <col min="1027" max="1027" width="16.25" style="51" customWidth="1"/>
    <col min="1028" max="1028" width="18" style="51" customWidth="1"/>
    <col min="1029" max="1029" width="16.75" style="51" customWidth="1"/>
    <col min="1030" max="1030" width="18.75" style="51" customWidth="1"/>
    <col min="1031" max="1032" width="12.75" style="51" customWidth="1"/>
    <col min="1033" max="1033" width="13.75" style="51" customWidth="1"/>
    <col min="1034" max="1280" width="9.25" style="51"/>
    <col min="1281" max="1281" width="60.75" style="51" customWidth="1"/>
    <col min="1282" max="1282" width="15.75" style="51" customWidth="1"/>
    <col min="1283" max="1283" width="16.25" style="51" customWidth="1"/>
    <col min="1284" max="1284" width="18" style="51" customWidth="1"/>
    <col min="1285" max="1285" width="16.75" style="51" customWidth="1"/>
    <col min="1286" max="1286" width="18.75" style="51" customWidth="1"/>
    <col min="1287" max="1288" width="12.75" style="51" customWidth="1"/>
    <col min="1289" max="1289" width="13.75" style="51" customWidth="1"/>
    <col min="1290" max="1536" width="9.25" style="51"/>
    <col min="1537" max="1537" width="60.75" style="51" customWidth="1"/>
    <col min="1538" max="1538" width="15.75" style="51" customWidth="1"/>
    <col min="1539" max="1539" width="16.25" style="51" customWidth="1"/>
    <col min="1540" max="1540" width="18" style="51" customWidth="1"/>
    <col min="1541" max="1541" width="16.75" style="51" customWidth="1"/>
    <col min="1542" max="1542" width="18.75" style="51" customWidth="1"/>
    <col min="1543" max="1544" width="12.75" style="51" customWidth="1"/>
    <col min="1545" max="1545" width="13.75" style="51" customWidth="1"/>
    <col min="1546" max="1792" width="9.25" style="51"/>
    <col min="1793" max="1793" width="60.75" style="51" customWidth="1"/>
    <col min="1794" max="1794" width="15.75" style="51" customWidth="1"/>
    <col min="1795" max="1795" width="16.25" style="51" customWidth="1"/>
    <col min="1796" max="1796" width="18" style="51" customWidth="1"/>
    <col min="1797" max="1797" width="16.75" style="51" customWidth="1"/>
    <col min="1798" max="1798" width="18.75" style="51" customWidth="1"/>
    <col min="1799" max="1800" width="12.75" style="51" customWidth="1"/>
    <col min="1801" max="1801" width="13.75" style="51" customWidth="1"/>
    <col min="1802" max="2048" width="9.25" style="51"/>
    <col min="2049" max="2049" width="60.75" style="51" customWidth="1"/>
    <col min="2050" max="2050" width="15.75" style="51" customWidth="1"/>
    <col min="2051" max="2051" width="16.25" style="51" customWidth="1"/>
    <col min="2052" max="2052" width="18" style="51" customWidth="1"/>
    <col min="2053" max="2053" width="16.75" style="51" customWidth="1"/>
    <col min="2054" max="2054" width="18.75" style="51" customWidth="1"/>
    <col min="2055" max="2056" width="12.75" style="51" customWidth="1"/>
    <col min="2057" max="2057" width="13.75" style="51" customWidth="1"/>
    <col min="2058" max="2304" width="9.25" style="51"/>
    <col min="2305" max="2305" width="60.75" style="51" customWidth="1"/>
    <col min="2306" max="2306" width="15.75" style="51" customWidth="1"/>
    <col min="2307" max="2307" width="16.25" style="51" customWidth="1"/>
    <col min="2308" max="2308" width="18" style="51" customWidth="1"/>
    <col min="2309" max="2309" width="16.75" style="51" customWidth="1"/>
    <col min="2310" max="2310" width="18.75" style="51" customWidth="1"/>
    <col min="2311" max="2312" width="12.75" style="51" customWidth="1"/>
    <col min="2313" max="2313" width="13.75" style="51" customWidth="1"/>
    <col min="2314" max="2560" width="9.25" style="51"/>
    <col min="2561" max="2561" width="60.75" style="51" customWidth="1"/>
    <col min="2562" max="2562" width="15.75" style="51" customWidth="1"/>
    <col min="2563" max="2563" width="16.25" style="51" customWidth="1"/>
    <col min="2564" max="2564" width="18" style="51" customWidth="1"/>
    <col min="2565" max="2565" width="16.75" style="51" customWidth="1"/>
    <col min="2566" max="2566" width="18.75" style="51" customWidth="1"/>
    <col min="2567" max="2568" width="12.75" style="51" customWidth="1"/>
    <col min="2569" max="2569" width="13.75" style="51" customWidth="1"/>
    <col min="2570" max="2816" width="9.25" style="51"/>
    <col min="2817" max="2817" width="60.75" style="51" customWidth="1"/>
    <col min="2818" max="2818" width="15.75" style="51" customWidth="1"/>
    <col min="2819" max="2819" width="16.25" style="51" customWidth="1"/>
    <col min="2820" max="2820" width="18" style="51" customWidth="1"/>
    <col min="2821" max="2821" width="16.75" style="51" customWidth="1"/>
    <col min="2822" max="2822" width="18.75" style="51" customWidth="1"/>
    <col min="2823" max="2824" width="12.75" style="51" customWidth="1"/>
    <col min="2825" max="2825" width="13.75" style="51" customWidth="1"/>
    <col min="2826" max="3072" width="9.25" style="51"/>
    <col min="3073" max="3073" width="60.75" style="51" customWidth="1"/>
    <col min="3074" max="3074" width="15.75" style="51" customWidth="1"/>
    <col min="3075" max="3075" width="16.25" style="51" customWidth="1"/>
    <col min="3076" max="3076" width="18" style="51" customWidth="1"/>
    <col min="3077" max="3077" width="16.75" style="51" customWidth="1"/>
    <col min="3078" max="3078" width="18.75" style="51" customWidth="1"/>
    <col min="3079" max="3080" width="12.75" style="51" customWidth="1"/>
    <col min="3081" max="3081" width="13.75" style="51" customWidth="1"/>
    <col min="3082" max="3328" width="9.25" style="51"/>
    <col min="3329" max="3329" width="60.75" style="51" customWidth="1"/>
    <col min="3330" max="3330" width="15.75" style="51" customWidth="1"/>
    <col min="3331" max="3331" width="16.25" style="51" customWidth="1"/>
    <col min="3332" max="3332" width="18" style="51" customWidth="1"/>
    <col min="3333" max="3333" width="16.75" style="51" customWidth="1"/>
    <col min="3334" max="3334" width="18.75" style="51" customWidth="1"/>
    <col min="3335" max="3336" width="12.75" style="51" customWidth="1"/>
    <col min="3337" max="3337" width="13.75" style="51" customWidth="1"/>
    <col min="3338" max="3584" width="9.25" style="51"/>
    <col min="3585" max="3585" width="60.75" style="51" customWidth="1"/>
    <col min="3586" max="3586" width="15.75" style="51" customWidth="1"/>
    <col min="3587" max="3587" width="16.25" style="51" customWidth="1"/>
    <col min="3588" max="3588" width="18" style="51" customWidth="1"/>
    <col min="3589" max="3589" width="16.75" style="51" customWidth="1"/>
    <col min="3590" max="3590" width="18.75" style="51" customWidth="1"/>
    <col min="3591" max="3592" width="12.75" style="51" customWidth="1"/>
    <col min="3593" max="3593" width="13.75" style="51" customWidth="1"/>
    <col min="3594" max="3840" width="9.25" style="51"/>
    <col min="3841" max="3841" width="60.75" style="51" customWidth="1"/>
    <col min="3842" max="3842" width="15.75" style="51" customWidth="1"/>
    <col min="3843" max="3843" width="16.25" style="51" customWidth="1"/>
    <col min="3844" max="3844" width="18" style="51" customWidth="1"/>
    <col min="3845" max="3845" width="16.75" style="51" customWidth="1"/>
    <col min="3846" max="3846" width="18.75" style="51" customWidth="1"/>
    <col min="3847" max="3848" width="12.75" style="51" customWidth="1"/>
    <col min="3849" max="3849" width="13.75" style="51" customWidth="1"/>
    <col min="3850" max="4096" width="9.25" style="51"/>
    <col min="4097" max="4097" width="60.75" style="51" customWidth="1"/>
    <col min="4098" max="4098" width="15.75" style="51" customWidth="1"/>
    <col min="4099" max="4099" width="16.25" style="51" customWidth="1"/>
    <col min="4100" max="4100" width="18" style="51" customWidth="1"/>
    <col min="4101" max="4101" width="16.75" style="51" customWidth="1"/>
    <col min="4102" max="4102" width="18.75" style="51" customWidth="1"/>
    <col min="4103" max="4104" width="12.75" style="51" customWidth="1"/>
    <col min="4105" max="4105" width="13.75" style="51" customWidth="1"/>
    <col min="4106" max="4352" width="9.25" style="51"/>
    <col min="4353" max="4353" width="60.75" style="51" customWidth="1"/>
    <col min="4354" max="4354" width="15.75" style="51" customWidth="1"/>
    <col min="4355" max="4355" width="16.25" style="51" customWidth="1"/>
    <col min="4356" max="4356" width="18" style="51" customWidth="1"/>
    <col min="4357" max="4357" width="16.75" style="51" customWidth="1"/>
    <col min="4358" max="4358" width="18.75" style="51" customWidth="1"/>
    <col min="4359" max="4360" width="12.75" style="51" customWidth="1"/>
    <col min="4361" max="4361" width="13.75" style="51" customWidth="1"/>
    <col min="4362" max="4608" width="9.25" style="51"/>
    <col min="4609" max="4609" width="60.75" style="51" customWidth="1"/>
    <col min="4610" max="4610" width="15.75" style="51" customWidth="1"/>
    <col min="4611" max="4611" width="16.25" style="51" customWidth="1"/>
    <col min="4612" max="4612" width="18" style="51" customWidth="1"/>
    <col min="4613" max="4613" width="16.75" style="51" customWidth="1"/>
    <col min="4614" max="4614" width="18.75" style="51" customWidth="1"/>
    <col min="4615" max="4616" width="12.75" style="51" customWidth="1"/>
    <col min="4617" max="4617" width="13.75" style="51" customWidth="1"/>
    <col min="4618" max="4864" width="9.25" style="51"/>
    <col min="4865" max="4865" width="60.75" style="51" customWidth="1"/>
    <col min="4866" max="4866" width="15.75" style="51" customWidth="1"/>
    <col min="4867" max="4867" width="16.25" style="51" customWidth="1"/>
    <col min="4868" max="4868" width="18" style="51" customWidth="1"/>
    <col min="4869" max="4869" width="16.75" style="51" customWidth="1"/>
    <col min="4870" max="4870" width="18.75" style="51" customWidth="1"/>
    <col min="4871" max="4872" width="12.75" style="51" customWidth="1"/>
    <col min="4873" max="4873" width="13.75" style="51" customWidth="1"/>
    <col min="4874" max="5120" width="9.25" style="51"/>
    <col min="5121" max="5121" width="60.75" style="51" customWidth="1"/>
    <col min="5122" max="5122" width="15.75" style="51" customWidth="1"/>
    <col min="5123" max="5123" width="16.25" style="51" customWidth="1"/>
    <col min="5124" max="5124" width="18" style="51" customWidth="1"/>
    <col min="5125" max="5125" width="16.75" style="51" customWidth="1"/>
    <col min="5126" max="5126" width="18.75" style="51" customWidth="1"/>
    <col min="5127" max="5128" width="12.75" style="51" customWidth="1"/>
    <col min="5129" max="5129" width="13.75" style="51" customWidth="1"/>
    <col min="5130" max="5376" width="9.25" style="51"/>
    <col min="5377" max="5377" width="60.75" style="51" customWidth="1"/>
    <col min="5378" max="5378" width="15.75" style="51" customWidth="1"/>
    <col min="5379" max="5379" width="16.25" style="51" customWidth="1"/>
    <col min="5380" max="5380" width="18" style="51" customWidth="1"/>
    <col min="5381" max="5381" width="16.75" style="51" customWidth="1"/>
    <col min="5382" max="5382" width="18.75" style="51" customWidth="1"/>
    <col min="5383" max="5384" width="12.75" style="51" customWidth="1"/>
    <col min="5385" max="5385" width="13.75" style="51" customWidth="1"/>
    <col min="5386" max="5632" width="9.25" style="51"/>
    <col min="5633" max="5633" width="60.75" style="51" customWidth="1"/>
    <col min="5634" max="5634" width="15.75" style="51" customWidth="1"/>
    <col min="5635" max="5635" width="16.25" style="51" customWidth="1"/>
    <col min="5636" max="5636" width="18" style="51" customWidth="1"/>
    <col min="5637" max="5637" width="16.75" style="51" customWidth="1"/>
    <col min="5638" max="5638" width="18.75" style="51" customWidth="1"/>
    <col min="5639" max="5640" width="12.75" style="51" customWidth="1"/>
    <col min="5641" max="5641" width="13.75" style="51" customWidth="1"/>
    <col min="5642" max="5888" width="9.25" style="51"/>
    <col min="5889" max="5889" width="60.75" style="51" customWidth="1"/>
    <col min="5890" max="5890" width="15.75" style="51" customWidth="1"/>
    <col min="5891" max="5891" width="16.25" style="51" customWidth="1"/>
    <col min="5892" max="5892" width="18" style="51" customWidth="1"/>
    <col min="5893" max="5893" width="16.75" style="51" customWidth="1"/>
    <col min="5894" max="5894" width="18.75" style="51" customWidth="1"/>
    <col min="5895" max="5896" width="12.75" style="51" customWidth="1"/>
    <col min="5897" max="5897" width="13.75" style="51" customWidth="1"/>
    <col min="5898" max="6144" width="9.25" style="51"/>
    <col min="6145" max="6145" width="60.75" style="51" customWidth="1"/>
    <col min="6146" max="6146" width="15.75" style="51" customWidth="1"/>
    <col min="6147" max="6147" width="16.25" style="51" customWidth="1"/>
    <col min="6148" max="6148" width="18" style="51" customWidth="1"/>
    <col min="6149" max="6149" width="16.75" style="51" customWidth="1"/>
    <col min="6150" max="6150" width="18.75" style="51" customWidth="1"/>
    <col min="6151" max="6152" width="12.75" style="51" customWidth="1"/>
    <col min="6153" max="6153" width="13.75" style="51" customWidth="1"/>
    <col min="6154" max="6400" width="9.25" style="51"/>
    <col min="6401" max="6401" width="60.75" style="51" customWidth="1"/>
    <col min="6402" max="6402" width="15.75" style="51" customWidth="1"/>
    <col min="6403" max="6403" width="16.25" style="51" customWidth="1"/>
    <col min="6404" max="6404" width="18" style="51" customWidth="1"/>
    <col min="6405" max="6405" width="16.75" style="51" customWidth="1"/>
    <col min="6406" max="6406" width="18.75" style="51" customWidth="1"/>
    <col min="6407" max="6408" width="12.75" style="51" customWidth="1"/>
    <col min="6409" max="6409" width="13.75" style="51" customWidth="1"/>
    <col min="6410" max="6656" width="9.25" style="51"/>
    <col min="6657" max="6657" width="60.75" style="51" customWidth="1"/>
    <col min="6658" max="6658" width="15.75" style="51" customWidth="1"/>
    <col min="6659" max="6659" width="16.25" style="51" customWidth="1"/>
    <col min="6660" max="6660" width="18" style="51" customWidth="1"/>
    <col min="6661" max="6661" width="16.75" style="51" customWidth="1"/>
    <col min="6662" max="6662" width="18.75" style="51" customWidth="1"/>
    <col min="6663" max="6664" width="12.75" style="51" customWidth="1"/>
    <col min="6665" max="6665" width="13.75" style="51" customWidth="1"/>
    <col min="6666" max="6912" width="9.25" style="51"/>
    <col min="6913" max="6913" width="60.75" style="51" customWidth="1"/>
    <col min="6914" max="6914" width="15.75" style="51" customWidth="1"/>
    <col min="6915" max="6915" width="16.25" style="51" customWidth="1"/>
    <col min="6916" max="6916" width="18" style="51" customWidth="1"/>
    <col min="6917" max="6917" width="16.75" style="51" customWidth="1"/>
    <col min="6918" max="6918" width="18.75" style="51" customWidth="1"/>
    <col min="6919" max="6920" width="12.75" style="51" customWidth="1"/>
    <col min="6921" max="6921" width="13.75" style="51" customWidth="1"/>
    <col min="6922" max="7168" width="9.25" style="51"/>
    <col min="7169" max="7169" width="60.75" style="51" customWidth="1"/>
    <col min="7170" max="7170" width="15.75" style="51" customWidth="1"/>
    <col min="7171" max="7171" width="16.25" style="51" customWidth="1"/>
    <col min="7172" max="7172" width="18" style="51" customWidth="1"/>
    <col min="7173" max="7173" width="16.75" style="51" customWidth="1"/>
    <col min="7174" max="7174" width="18.75" style="51" customWidth="1"/>
    <col min="7175" max="7176" width="12.75" style="51" customWidth="1"/>
    <col min="7177" max="7177" width="13.75" style="51" customWidth="1"/>
    <col min="7178" max="7424" width="9.25" style="51"/>
    <col min="7425" max="7425" width="60.75" style="51" customWidth="1"/>
    <col min="7426" max="7426" width="15.75" style="51" customWidth="1"/>
    <col min="7427" max="7427" width="16.25" style="51" customWidth="1"/>
    <col min="7428" max="7428" width="18" style="51" customWidth="1"/>
    <col min="7429" max="7429" width="16.75" style="51" customWidth="1"/>
    <col min="7430" max="7430" width="18.75" style="51" customWidth="1"/>
    <col min="7431" max="7432" width="12.75" style="51" customWidth="1"/>
    <col min="7433" max="7433" width="13.75" style="51" customWidth="1"/>
    <col min="7434" max="7680" width="9.25" style="51"/>
    <col min="7681" max="7681" width="60.75" style="51" customWidth="1"/>
    <col min="7682" max="7682" width="15.75" style="51" customWidth="1"/>
    <col min="7683" max="7683" width="16.25" style="51" customWidth="1"/>
    <col min="7684" max="7684" width="18" style="51" customWidth="1"/>
    <col min="7685" max="7685" width="16.75" style="51" customWidth="1"/>
    <col min="7686" max="7686" width="18.75" style="51" customWidth="1"/>
    <col min="7687" max="7688" width="12.75" style="51" customWidth="1"/>
    <col min="7689" max="7689" width="13.75" style="51" customWidth="1"/>
    <col min="7690" max="7936" width="9.25" style="51"/>
    <col min="7937" max="7937" width="60.75" style="51" customWidth="1"/>
    <col min="7938" max="7938" width="15.75" style="51" customWidth="1"/>
    <col min="7939" max="7939" width="16.25" style="51" customWidth="1"/>
    <col min="7940" max="7940" width="18" style="51" customWidth="1"/>
    <col min="7941" max="7941" width="16.75" style="51" customWidth="1"/>
    <col min="7942" max="7942" width="18.75" style="51" customWidth="1"/>
    <col min="7943" max="7944" width="12.75" style="51" customWidth="1"/>
    <col min="7945" max="7945" width="13.75" style="51" customWidth="1"/>
    <col min="7946" max="8192" width="9.25" style="51"/>
    <col min="8193" max="8193" width="60.75" style="51" customWidth="1"/>
    <col min="8194" max="8194" width="15.75" style="51" customWidth="1"/>
    <col min="8195" max="8195" width="16.25" style="51" customWidth="1"/>
    <col min="8196" max="8196" width="18" style="51" customWidth="1"/>
    <col min="8197" max="8197" width="16.75" style="51" customWidth="1"/>
    <col min="8198" max="8198" width="18.75" style="51" customWidth="1"/>
    <col min="8199" max="8200" width="12.75" style="51" customWidth="1"/>
    <col min="8201" max="8201" width="13.75" style="51" customWidth="1"/>
    <col min="8202" max="8448" width="9.25" style="51"/>
    <col min="8449" max="8449" width="60.75" style="51" customWidth="1"/>
    <col min="8450" max="8450" width="15.75" style="51" customWidth="1"/>
    <col min="8451" max="8451" width="16.25" style="51" customWidth="1"/>
    <col min="8452" max="8452" width="18" style="51" customWidth="1"/>
    <col min="8453" max="8453" width="16.75" style="51" customWidth="1"/>
    <col min="8454" max="8454" width="18.75" style="51" customWidth="1"/>
    <col min="8455" max="8456" width="12.75" style="51" customWidth="1"/>
    <col min="8457" max="8457" width="13.75" style="51" customWidth="1"/>
    <col min="8458" max="8704" width="9.25" style="51"/>
    <col min="8705" max="8705" width="60.75" style="51" customWidth="1"/>
    <col min="8706" max="8706" width="15.75" style="51" customWidth="1"/>
    <col min="8707" max="8707" width="16.25" style="51" customWidth="1"/>
    <col min="8708" max="8708" width="18" style="51" customWidth="1"/>
    <col min="8709" max="8709" width="16.75" style="51" customWidth="1"/>
    <col min="8710" max="8710" width="18.75" style="51" customWidth="1"/>
    <col min="8711" max="8712" width="12.75" style="51" customWidth="1"/>
    <col min="8713" max="8713" width="13.75" style="51" customWidth="1"/>
    <col min="8714" max="8960" width="9.25" style="51"/>
    <col min="8961" max="8961" width="60.75" style="51" customWidth="1"/>
    <col min="8962" max="8962" width="15.75" style="51" customWidth="1"/>
    <col min="8963" max="8963" width="16.25" style="51" customWidth="1"/>
    <col min="8964" max="8964" width="18" style="51" customWidth="1"/>
    <col min="8965" max="8965" width="16.75" style="51" customWidth="1"/>
    <col min="8966" max="8966" width="18.75" style="51" customWidth="1"/>
    <col min="8967" max="8968" width="12.75" style="51" customWidth="1"/>
    <col min="8969" max="8969" width="13.75" style="51" customWidth="1"/>
    <col min="8970" max="9216" width="9.25" style="51"/>
    <col min="9217" max="9217" width="60.75" style="51" customWidth="1"/>
    <col min="9218" max="9218" width="15.75" style="51" customWidth="1"/>
    <col min="9219" max="9219" width="16.25" style="51" customWidth="1"/>
    <col min="9220" max="9220" width="18" style="51" customWidth="1"/>
    <col min="9221" max="9221" width="16.75" style="51" customWidth="1"/>
    <col min="9222" max="9222" width="18.75" style="51" customWidth="1"/>
    <col min="9223" max="9224" width="12.75" style="51" customWidth="1"/>
    <col min="9225" max="9225" width="13.75" style="51" customWidth="1"/>
    <col min="9226" max="9472" width="9.25" style="51"/>
    <col min="9473" max="9473" width="60.75" style="51" customWidth="1"/>
    <col min="9474" max="9474" width="15.75" style="51" customWidth="1"/>
    <col min="9475" max="9475" width="16.25" style="51" customWidth="1"/>
    <col min="9476" max="9476" width="18" style="51" customWidth="1"/>
    <col min="9477" max="9477" width="16.75" style="51" customWidth="1"/>
    <col min="9478" max="9478" width="18.75" style="51" customWidth="1"/>
    <col min="9479" max="9480" width="12.75" style="51" customWidth="1"/>
    <col min="9481" max="9481" width="13.75" style="51" customWidth="1"/>
    <col min="9482" max="9728" width="9.25" style="51"/>
    <col min="9729" max="9729" width="60.75" style="51" customWidth="1"/>
    <col min="9730" max="9730" width="15.75" style="51" customWidth="1"/>
    <col min="9731" max="9731" width="16.25" style="51" customWidth="1"/>
    <col min="9732" max="9732" width="18" style="51" customWidth="1"/>
    <col min="9733" max="9733" width="16.75" style="51" customWidth="1"/>
    <col min="9734" max="9734" width="18.75" style="51" customWidth="1"/>
    <col min="9735" max="9736" width="12.75" style="51" customWidth="1"/>
    <col min="9737" max="9737" width="13.75" style="51" customWidth="1"/>
    <col min="9738" max="9984" width="9.25" style="51"/>
    <col min="9985" max="9985" width="60.75" style="51" customWidth="1"/>
    <col min="9986" max="9986" width="15.75" style="51" customWidth="1"/>
    <col min="9987" max="9987" width="16.25" style="51" customWidth="1"/>
    <col min="9988" max="9988" width="18" style="51" customWidth="1"/>
    <col min="9989" max="9989" width="16.75" style="51" customWidth="1"/>
    <col min="9990" max="9990" width="18.75" style="51" customWidth="1"/>
    <col min="9991" max="9992" width="12.75" style="51" customWidth="1"/>
    <col min="9993" max="9993" width="13.75" style="51" customWidth="1"/>
    <col min="9994" max="10240" width="9.25" style="51"/>
    <col min="10241" max="10241" width="60.75" style="51" customWidth="1"/>
    <col min="10242" max="10242" width="15.75" style="51" customWidth="1"/>
    <col min="10243" max="10243" width="16.25" style="51" customWidth="1"/>
    <col min="10244" max="10244" width="18" style="51" customWidth="1"/>
    <col min="10245" max="10245" width="16.75" style="51" customWidth="1"/>
    <col min="10246" max="10246" width="18.75" style="51" customWidth="1"/>
    <col min="10247" max="10248" width="12.75" style="51" customWidth="1"/>
    <col min="10249" max="10249" width="13.75" style="51" customWidth="1"/>
    <col min="10250" max="10496" width="9.25" style="51"/>
    <col min="10497" max="10497" width="60.75" style="51" customWidth="1"/>
    <col min="10498" max="10498" width="15.75" style="51" customWidth="1"/>
    <col min="10499" max="10499" width="16.25" style="51" customWidth="1"/>
    <col min="10500" max="10500" width="18" style="51" customWidth="1"/>
    <col min="10501" max="10501" width="16.75" style="51" customWidth="1"/>
    <col min="10502" max="10502" width="18.75" style="51" customWidth="1"/>
    <col min="10503" max="10504" width="12.75" style="51" customWidth="1"/>
    <col min="10505" max="10505" width="13.75" style="51" customWidth="1"/>
    <col min="10506" max="10752" width="9.25" style="51"/>
    <col min="10753" max="10753" width="60.75" style="51" customWidth="1"/>
    <col min="10754" max="10754" width="15.75" style="51" customWidth="1"/>
    <col min="10755" max="10755" width="16.25" style="51" customWidth="1"/>
    <col min="10756" max="10756" width="18" style="51" customWidth="1"/>
    <col min="10757" max="10757" width="16.75" style="51" customWidth="1"/>
    <col min="10758" max="10758" width="18.75" style="51" customWidth="1"/>
    <col min="10759" max="10760" width="12.75" style="51" customWidth="1"/>
    <col min="10761" max="10761" width="13.75" style="51" customWidth="1"/>
    <col min="10762" max="11008" width="9.25" style="51"/>
    <col min="11009" max="11009" width="60.75" style="51" customWidth="1"/>
    <col min="11010" max="11010" width="15.75" style="51" customWidth="1"/>
    <col min="11011" max="11011" width="16.25" style="51" customWidth="1"/>
    <col min="11012" max="11012" width="18" style="51" customWidth="1"/>
    <col min="11013" max="11013" width="16.75" style="51" customWidth="1"/>
    <col min="11014" max="11014" width="18.75" style="51" customWidth="1"/>
    <col min="11015" max="11016" width="12.75" style="51" customWidth="1"/>
    <col min="11017" max="11017" width="13.75" style="51" customWidth="1"/>
    <col min="11018" max="11264" width="9.25" style="51"/>
    <col min="11265" max="11265" width="60.75" style="51" customWidth="1"/>
    <col min="11266" max="11266" width="15.75" style="51" customWidth="1"/>
    <col min="11267" max="11267" width="16.25" style="51" customWidth="1"/>
    <col min="11268" max="11268" width="18" style="51" customWidth="1"/>
    <col min="11269" max="11269" width="16.75" style="51" customWidth="1"/>
    <col min="11270" max="11270" width="18.75" style="51" customWidth="1"/>
    <col min="11271" max="11272" width="12.75" style="51" customWidth="1"/>
    <col min="11273" max="11273" width="13.75" style="51" customWidth="1"/>
    <col min="11274" max="11520" width="9.25" style="51"/>
    <col min="11521" max="11521" width="60.75" style="51" customWidth="1"/>
    <col min="11522" max="11522" width="15.75" style="51" customWidth="1"/>
    <col min="11523" max="11523" width="16.25" style="51" customWidth="1"/>
    <col min="11524" max="11524" width="18" style="51" customWidth="1"/>
    <col min="11525" max="11525" width="16.75" style="51" customWidth="1"/>
    <col min="11526" max="11526" width="18.75" style="51" customWidth="1"/>
    <col min="11527" max="11528" width="12.75" style="51" customWidth="1"/>
    <col min="11529" max="11529" width="13.75" style="51" customWidth="1"/>
    <col min="11530" max="11776" width="9.25" style="51"/>
    <col min="11777" max="11777" width="60.75" style="51" customWidth="1"/>
    <col min="11778" max="11778" width="15.75" style="51" customWidth="1"/>
    <col min="11779" max="11779" width="16.25" style="51" customWidth="1"/>
    <col min="11780" max="11780" width="18" style="51" customWidth="1"/>
    <col min="11781" max="11781" width="16.75" style="51" customWidth="1"/>
    <col min="11782" max="11782" width="18.75" style="51" customWidth="1"/>
    <col min="11783" max="11784" width="12.75" style="51" customWidth="1"/>
    <col min="11785" max="11785" width="13.75" style="51" customWidth="1"/>
    <col min="11786" max="12032" width="9.25" style="51"/>
    <col min="12033" max="12033" width="60.75" style="51" customWidth="1"/>
    <col min="12034" max="12034" width="15.75" style="51" customWidth="1"/>
    <col min="12035" max="12035" width="16.25" style="51" customWidth="1"/>
    <col min="12036" max="12036" width="18" style="51" customWidth="1"/>
    <col min="12037" max="12037" width="16.75" style="51" customWidth="1"/>
    <col min="12038" max="12038" width="18.75" style="51" customWidth="1"/>
    <col min="12039" max="12040" width="12.75" style="51" customWidth="1"/>
    <col min="12041" max="12041" width="13.75" style="51" customWidth="1"/>
    <col min="12042" max="12288" width="9.25" style="51"/>
    <col min="12289" max="12289" width="60.75" style="51" customWidth="1"/>
    <col min="12290" max="12290" width="15.75" style="51" customWidth="1"/>
    <col min="12291" max="12291" width="16.25" style="51" customWidth="1"/>
    <col min="12292" max="12292" width="18" style="51" customWidth="1"/>
    <col min="12293" max="12293" width="16.75" style="51" customWidth="1"/>
    <col min="12294" max="12294" width="18.75" style="51" customWidth="1"/>
    <col min="12295" max="12296" width="12.75" style="51" customWidth="1"/>
    <col min="12297" max="12297" width="13.75" style="51" customWidth="1"/>
    <col min="12298" max="12544" width="9.25" style="51"/>
    <col min="12545" max="12545" width="60.75" style="51" customWidth="1"/>
    <col min="12546" max="12546" width="15.75" style="51" customWidth="1"/>
    <col min="12547" max="12547" width="16.25" style="51" customWidth="1"/>
    <col min="12548" max="12548" width="18" style="51" customWidth="1"/>
    <col min="12549" max="12549" width="16.75" style="51" customWidth="1"/>
    <col min="12550" max="12550" width="18.75" style="51" customWidth="1"/>
    <col min="12551" max="12552" width="12.75" style="51" customWidth="1"/>
    <col min="12553" max="12553" width="13.75" style="51" customWidth="1"/>
    <col min="12554" max="12800" width="9.25" style="51"/>
    <col min="12801" max="12801" width="60.75" style="51" customWidth="1"/>
    <col min="12802" max="12802" width="15.75" style="51" customWidth="1"/>
    <col min="12803" max="12803" width="16.25" style="51" customWidth="1"/>
    <col min="12804" max="12804" width="18" style="51" customWidth="1"/>
    <col min="12805" max="12805" width="16.75" style="51" customWidth="1"/>
    <col min="12806" max="12806" width="18.75" style="51" customWidth="1"/>
    <col min="12807" max="12808" width="12.75" style="51" customWidth="1"/>
    <col min="12809" max="12809" width="13.75" style="51" customWidth="1"/>
    <col min="12810" max="13056" width="9.25" style="51"/>
    <col min="13057" max="13057" width="60.75" style="51" customWidth="1"/>
    <col min="13058" max="13058" width="15.75" style="51" customWidth="1"/>
    <col min="13059" max="13059" width="16.25" style="51" customWidth="1"/>
    <col min="13060" max="13060" width="18" style="51" customWidth="1"/>
    <col min="13061" max="13061" width="16.75" style="51" customWidth="1"/>
    <col min="13062" max="13062" width="18.75" style="51" customWidth="1"/>
    <col min="13063" max="13064" width="12.75" style="51" customWidth="1"/>
    <col min="13065" max="13065" width="13.75" style="51" customWidth="1"/>
    <col min="13066" max="13312" width="9.25" style="51"/>
    <col min="13313" max="13313" width="60.75" style="51" customWidth="1"/>
    <col min="13314" max="13314" width="15.75" style="51" customWidth="1"/>
    <col min="13315" max="13315" width="16.25" style="51" customWidth="1"/>
    <col min="13316" max="13316" width="18" style="51" customWidth="1"/>
    <col min="13317" max="13317" width="16.75" style="51" customWidth="1"/>
    <col min="13318" max="13318" width="18.75" style="51" customWidth="1"/>
    <col min="13319" max="13320" width="12.75" style="51" customWidth="1"/>
    <col min="13321" max="13321" width="13.75" style="51" customWidth="1"/>
    <col min="13322" max="13568" width="9.25" style="51"/>
    <col min="13569" max="13569" width="60.75" style="51" customWidth="1"/>
    <col min="13570" max="13570" width="15.75" style="51" customWidth="1"/>
    <col min="13571" max="13571" width="16.25" style="51" customWidth="1"/>
    <col min="13572" max="13572" width="18" style="51" customWidth="1"/>
    <col min="13573" max="13573" width="16.75" style="51" customWidth="1"/>
    <col min="13574" max="13574" width="18.75" style="51" customWidth="1"/>
    <col min="13575" max="13576" width="12.75" style="51" customWidth="1"/>
    <col min="13577" max="13577" width="13.75" style="51" customWidth="1"/>
    <col min="13578" max="13824" width="9.25" style="51"/>
    <col min="13825" max="13825" width="60.75" style="51" customWidth="1"/>
    <col min="13826" max="13826" width="15.75" style="51" customWidth="1"/>
    <col min="13827" max="13827" width="16.25" style="51" customWidth="1"/>
    <col min="13828" max="13828" width="18" style="51" customWidth="1"/>
    <col min="13829" max="13829" width="16.75" style="51" customWidth="1"/>
    <col min="13830" max="13830" width="18.75" style="51" customWidth="1"/>
    <col min="13831" max="13832" width="12.75" style="51" customWidth="1"/>
    <col min="13833" max="13833" width="13.75" style="51" customWidth="1"/>
    <col min="13834" max="14080" width="9.25" style="51"/>
    <col min="14081" max="14081" width="60.75" style="51" customWidth="1"/>
    <col min="14082" max="14082" width="15.75" style="51" customWidth="1"/>
    <col min="14083" max="14083" width="16.25" style="51" customWidth="1"/>
    <col min="14084" max="14084" width="18" style="51" customWidth="1"/>
    <col min="14085" max="14085" width="16.75" style="51" customWidth="1"/>
    <col min="14086" max="14086" width="18.75" style="51" customWidth="1"/>
    <col min="14087" max="14088" width="12.75" style="51" customWidth="1"/>
    <col min="14089" max="14089" width="13.75" style="51" customWidth="1"/>
    <col min="14090" max="14336" width="9.25" style="51"/>
    <col min="14337" max="14337" width="60.75" style="51" customWidth="1"/>
    <col min="14338" max="14338" width="15.75" style="51" customWidth="1"/>
    <col min="14339" max="14339" width="16.25" style="51" customWidth="1"/>
    <col min="14340" max="14340" width="18" style="51" customWidth="1"/>
    <col min="14341" max="14341" width="16.75" style="51" customWidth="1"/>
    <col min="14342" max="14342" width="18.75" style="51" customWidth="1"/>
    <col min="14343" max="14344" width="12.75" style="51" customWidth="1"/>
    <col min="14345" max="14345" width="13.75" style="51" customWidth="1"/>
    <col min="14346" max="14592" width="9.25" style="51"/>
    <col min="14593" max="14593" width="60.75" style="51" customWidth="1"/>
    <col min="14594" max="14594" width="15.75" style="51" customWidth="1"/>
    <col min="14595" max="14595" width="16.25" style="51" customWidth="1"/>
    <col min="14596" max="14596" width="18" style="51" customWidth="1"/>
    <col min="14597" max="14597" width="16.75" style="51" customWidth="1"/>
    <col min="14598" max="14598" width="18.75" style="51" customWidth="1"/>
    <col min="14599" max="14600" width="12.75" style="51" customWidth="1"/>
    <col min="14601" max="14601" width="13.75" style="51" customWidth="1"/>
    <col min="14602" max="14848" width="9.25" style="51"/>
    <col min="14849" max="14849" width="60.75" style="51" customWidth="1"/>
    <col min="14850" max="14850" width="15.75" style="51" customWidth="1"/>
    <col min="14851" max="14851" width="16.25" style="51" customWidth="1"/>
    <col min="14852" max="14852" width="18" style="51" customWidth="1"/>
    <col min="14853" max="14853" width="16.75" style="51" customWidth="1"/>
    <col min="14854" max="14854" width="18.75" style="51" customWidth="1"/>
    <col min="14855" max="14856" width="12.75" style="51" customWidth="1"/>
    <col min="14857" max="14857" width="13.75" style="51" customWidth="1"/>
    <col min="14858" max="15104" width="9.25" style="51"/>
    <col min="15105" max="15105" width="60.75" style="51" customWidth="1"/>
    <col min="15106" max="15106" width="15.75" style="51" customWidth="1"/>
    <col min="15107" max="15107" width="16.25" style="51" customWidth="1"/>
    <col min="15108" max="15108" width="18" style="51" customWidth="1"/>
    <col min="15109" max="15109" width="16.75" style="51" customWidth="1"/>
    <col min="15110" max="15110" width="18.75" style="51" customWidth="1"/>
    <col min="15111" max="15112" width="12.75" style="51" customWidth="1"/>
    <col min="15113" max="15113" width="13.75" style="51" customWidth="1"/>
    <col min="15114" max="15360" width="9.25" style="51"/>
    <col min="15361" max="15361" width="60.75" style="51" customWidth="1"/>
    <col min="15362" max="15362" width="15.75" style="51" customWidth="1"/>
    <col min="15363" max="15363" width="16.25" style="51" customWidth="1"/>
    <col min="15364" max="15364" width="18" style="51" customWidth="1"/>
    <col min="15365" max="15365" width="16.75" style="51" customWidth="1"/>
    <col min="15366" max="15366" width="18.75" style="51" customWidth="1"/>
    <col min="15367" max="15368" width="12.75" style="51" customWidth="1"/>
    <col min="15369" max="15369" width="13.75" style="51" customWidth="1"/>
    <col min="15370" max="15616" width="9.25" style="51"/>
    <col min="15617" max="15617" width="60.75" style="51" customWidth="1"/>
    <col min="15618" max="15618" width="15.75" style="51" customWidth="1"/>
    <col min="15619" max="15619" width="16.25" style="51" customWidth="1"/>
    <col min="15620" max="15620" width="18" style="51" customWidth="1"/>
    <col min="15621" max="15621" width="16.75" style="51" customWidth="1"/>
    <col min="15622" max="15622" width="18.75" style="51" customWidth="1"/>
    <col min="15623" max="15624" width="12.75" style="51" customWidth="1"/>
    <col min="15625" max="15625" width="13.75" style="51" customWidth="1"/>
    <col min="15626" max="15872" width="9.25" style="51"/>
    <col min="15873" max="15873" width="60.75" style="51" customWidth="1"/>
    <col min="15874" max="15874" width="15.75" style="51" customWidth="1"/>
    <col min="15875" max="15875" width="16.25" style="51" customWidth="1"/>
    <col min="15876" max="15876" width="18" style="51" customWidth="1"/>
    <col min="15877" max="15877" width="16.75" style="51" customWidth="1"/>
    <col min="15878" max="15878" width="18.75" style="51" customWidth="1"/>
    <col min="15879" max="15880" width="12.75" style="51" customWidth="1"/>
    <col min="15881" max="15881" width="13.75" style="51" customWidth="1"/>
    <col min="15882" max="16128" width="9.25" style="51"/>
    <col min="16129" max="16129" width="60.75" style="51" customWidth="1"/>
    <col min="16130" max="16130" width="15.75" style="51" customWidth="1"/>
    <col min="16131" max="16131" width="16.25" style="51" customWidth="1"/>
    <col min="16132" max="16132" width="18" style="51" customWidth="1"/>
    <col min="16133" max="16133" width="16.75" style="51" customWidth="1"/>
    <col min="16134" max="16134" width="18.75" style="51" customWidth="1"/>
    <col min="16135" max="16136" width="12.75" style="51" customWidth="1"/>
    <col min="16137" max="16137" width="13.75" style="51" customWidth="1"/>
    <col min="16138" max="16384" width="9.25" style="51"/>
  </cols>
  <sheetData>
    <row r="1" spans="1:6" x14ac:dyDescent="0.25">
      <c r="A1" s="473"/>
      <c r="B1" s="474"/>
      <c r="C1" s="474"/>
      <c r="D1" s="474"/>
      <c r="E1" s="474"/>
      <c r="F1" s="474"/>
    </row>
    <row r="2" spans="1:6" ht="21.2" customHeight="1" x14ac:dyDescent="0.25">
      <c r="A2" s="473"/>
      <c r="B2" s="606" t="s">
        <v>1123</v>
      </c>
      <c r="C2" s="606"/>
      <c r="D2" s="606"/>
      <c r="E2" s="606"/>
      <c r="F2" s="606"/>
    </row>
    <row r="3" spans="1:6" x14ac:dyDescent="0.25">
      <c r="A3" s="473"/>
      <c r="B3" s="474"/>
      <c r="C3" s="474"/>
      <c r="D3" s="474"/>
      <c r="E3" s="474"/>
      <c r="F3" s="474"/>
    </row>
    <row r="4" spans="1:6" ht="24.75" customHeight="1" x14ac:dyDescent="0.25">
      <c r="A4" s="607" t="s">
        <v>1094</v>
      </c>
      <c r="B4" s="607"/>
      <c r="C4" s="607"/>
      <c r="D4" s="607"/>
      <c r="E4" s="607"/>
      <c r="F4" s="607"/>
    </row>
    <row r="5" spans="1:6" ht="23.25" customHeight="1" thickBot="1" x14ac:dyDescent="0.3">
      <c r="A5" s="473"/>
      <c r="B5" s="474"/>
      <c r="C5" s="474"/>
      <c r="D5" s="474"/>
      <c r="E5" s="474"/>
      <c r="F5" s="475" t="str">
        <f>'6.m'!F5</f>
        <v>Forintban!</v>
      </c>
    </row>
    <row r="6" spans="1:6" s="133" customFormat="1" ht="48.75" customHeight="1" thickBot="1" x14ac:dyDescent="0.25">
      <c r="A6" s="476" t="s">
        <v>1095</v>
      </c>
      <c r="B6" s="477" t="s">
        <v>1085</v>
      </c>
      <c r="C6" s="477" t="s">
        <v>1086</v>
      </c>
      <c r="D6" s="477" t="str">
        <f>+'6.m'!D6</f>
        <v>Felhasználás   2019. XII. 31-ig</v>
      </c>
      <c r="E6" s="477" t="str">
        <f>+'6.m'!E6</f>
        <v>2020. évi előirányzat</v>
      </c>
      <c r="F6" s="491" t="str">
        <f>+CONCATENATE(LEFT([1]KV_ÖSSZEFÜGGÉSEK!A5,4),". utáni szükséglet ",CHAR(10),"")</f>
        <v xml:space="preserve">2020. utáni szükséglet 
</v>
      </c>
    </row>
    <row r="7" spans="1:6" ht="15.2" customHeight="1" thickBot="1" x14ac:dyDescent="0.3">
      <c r="A7" s="479" t="s">
        <v>1087</v>
      </c>
      <c r="B7" s="480" t="s">
        <v>1088</v>
      </c>
      <c r="C7" s="480" t="s">
        <v>1089</v>
      </c>
      <c r="D7" s="480" t="s">
        <v>1090</v>
      </c>
      <c r="E7" s="480" t="s">
        <v>1091</v>
      </c>
      <c r="F7" s="492" t="s">
        <v>1092</v>
      </c>
    </row>
    <row r="8" spans="1:6" ht="15.95" customHeight="1" x14ac:dyDescent="0.25">
      <c r="A8" s="493"/>
      <c r="B8" s="494"/>
      <c r="C8" s="495"/>
      <c r="D8" s="494"/>
      <c r="E8" s="494"/>
      <c r="F8" s="496">
        <f t="shared" ref="F8:F24" si="0">B8-D8-E8</f>
        <v>0</v>
      </c>
    </row>
    <row r="9" spans="1:6" ht="15.95" customHeight="1" x14ac:dyDescent="0.25">
      <c r="A9" s="493"/>
      <c r="B9" s="494"/>
      <c r="C9" s="495"/>
      <c r="D9" s="494"/>
      <c r="E9" s="494"/>
      <c r="F9" s="496">
        <f t="shared" si="0"/>
        <v>0</v>
      </c>
    </row>
    <row r="10" spans="1:6" ht="15.95" customHeight="1" x14ac:dyDescent="0.25">
      <c r="A10" s="493"/>
      <c r="B10" s="494"/>
      <c r="C10" s="495"/>
      <c r="D10" s="494"/>
      <c r="E10" s="494"/>
      <c r="F10" s="496">
        <f t="shared" si="0"/>
        <v>0</v>
      </c>
    </row>
    <row r="11" spans="1:6" ht="15.95" customHeight="1" x14ac:dyDescent="0.25">
      <c r="A11" s="493"/>
      <c r="B11" s="494"/>
      <c r="C11" s="495"/>
      <c r="D11" s="494"/>
      <c r="E11" s="494"/>
      <c r="F11" s="496">
        <f t="shared" si="0"/>
        <v>0</v>
      </c>
    </row>
    <row r="12" spans="1:6" ht="15.95" customHeight="1" x14ac:dyDescent="0.25">
      <c r="A12" s="493"/>
      <c r="B12" s="494"/>
      <c r="C12" s="495"/>
      <c r="D12" s="494"/>
      <c r="E12" s="494"/>
      <c r="F12" s="496">
        <f t="shared" si="0"/>
        <v>0</v>
      </c>
    </row>
    <row r="13" spans="1:6" ht="15.95" customHeight="1" x14ac:dyDescent="0.25">
      <c r="A13" s="493"/>
      <c r="B13" s="494"/>
      <c r="C13" s="495"/>
      <c r="D13" s="494"/>
      <c r="E13" s="494"/>
      <c r="F13" s="496">
        <f t="shared" si="0"/>
        <v>0</v>
      </c>
    </row>
    <row r="14" spans="1:6" ht="15.95" customHeight="1" x14ac:dyDescent="0.25">
      <c r="A14" s="493"/>
      <c r="B14" s="494"/>
      <c r="C14" s="495"/>
      <c r="D14" s="494"/>
      <c r="E14" s="494"/>
      <c r="F14" s="496">
        <f t="shared" si="0"/>
        <v>0</v>
      </c>
    </row>
    <row r="15" spans="1:6" ht="15.95" customHeight="1" x14ac:dyDescent="0.25">
      <c r="A15" s="493"/>
      <c r="B15" s="494"/>
      <c r="C15" s="495"/>
      <c r="D15" s="494"/>
      <c r="E15" s="494"/>
      <c r="F15" s="496">
        <f t="shared" si="0"/>
        <v>0</v>
      </c>
    </row>
    <row r="16" spans="1:6" ht="15.95" customHeight="1" x14ac:dyDescent="0.25">
      <c r="A16" s="493"/>
      <c r="B16" s="494"/>
      <c r="C16" s="495"/>
      <c r="D16" s="494"/>
      <c r="E16" s="494"/>
      <c r="F16" s="496">
        <f t="shared" si="0"/>
        <v>0</v>
      </c>
    </row>
    <row r="17" spans="1:6" ht="15.95" customHeight="1" x14ac:dyDescent="0.25">
      <c r="A17" s="493"/>
      <c r="B17" s="494"/>
      <c r="C17" s="495"/>
      <c r="D17" s="494"/>
      <c r="E17" s="494"/>
      <c r="F17" s="496">
        <f t="shared" si="0"/>
        <v>0</v>
      </c>
    </row>
    <row r="18" spans="1:6" ht="15.95" customHeight="1" x14ac:dyDescent="0.25">
      <c r="A18" s="493"/>
      <c r="B18" s="494"/>
      <c r="C18" s="495"/>
      <c r="D18" s="494"/>
      <c r="E18" s="494"/>
      <c r="F18" s="496">
        <f t="shared" si="0"/>
        <v>0</v>
      </c>
    </row>
    <row r="19" spans="1:6" ht="15.95" customHeight="1" x14ac:dyDescent="0.25">
      <c r="A19" s="493"/>
      <c r="B19" s="494"/>
      <c r="C19" s="495"/>
      <c r="D19" s="494"/>
      <c r="E19" s="494"/>
      <c r="F19" s="496">
        <f t="shared" si="0"/>
        <v>0</v>
      </c>
    </row>
    <row r="20" spans="1:6" ht="15.95" customHeight="1" x14ac:dyDescent="0.25">
      <c r="A20" s="493"/>
      <c r="B20" s="494"/>
      <c r="C20" s="495"/>
      <c r="D20" s="494"/>
      <c r="E20" s="494"/>
      <c r="F20" s="496">
        <f t="shared" si="0"/>
        <v>0</v>
      </c>
    </row>
    <row r="21" spans="1:6" ht="15.95" customHeight="1" x14ac:dyDescent="0.25">
      <c r="A21" s="493"/>
      <c r="B21" s="494"/>
      <c r="C21" s="495"/>
      <c r="D21" s="494"/>
      <c r="E21" s="494"/>
      <c r="F21" s="496">
        <f t="shared" si="0"/>
        <v>0</v>
      </c>
    </row>
    <row r="22" spans="1:6" ht="15.95" customHeight="1" x14ac:dyDescent="0.25">
      <c r="A22" s="493"/>
      <c r="B22" s="494"/>
      <c r="C22" s="495"/>
      <c r="D22" s="494"/>
      <c r="E22" s="494"/>
      <c r="F22" s="496">
        <f t="shared" si="0"/>
        <v>0</v>
      </c>
    </row>
    <row r="23" spans="1:6" ht="15.95" customHeight="1" x14ac:dyDescent="0.25">
      <c r="A23" s="493"/>
      <c r="B23" s="494"/>
      <c r="C23" s="495"/>
      <c r="D23" s="494"/>
      <c r="E23" s="494"/>
      <c r="F23" s="496">
        <f t="shared" si="0"/>
        <v>0</v>
      </c>
    </row>
    <row r="24" spans="1:6" ht="15.95" customHeight="1" thickBot="1" x14ac:dyDescent="0.3">
      <c r="A24" s="497"/>
      <c r="B24" s="498"/>
      <c r="C24" s="499"/>
      <c r="D24" s="498"/>
      <c r="E24" s="498"/>
      <c r="F24" s="500">
        <f t="shared" si="0"/>
        <v>0</v>
      </c>
    </row>
    <row r="25" spans="1:6" s="490" customFormat="1" ht="18" customHeight="1" thickBot="1" x14ac:dyDescent="0.3">
      <c r="A25" s="488" t="s">
        <v>1093</v>
      </c>
      <c r="B25" s="501">
        <f>SUM(B8:B24)</f>
        <v>0</v>
      </c>
      <c r="C25" s="502"/>
      <c r="D25" s="501">
        <f>SUM(D8:D24)</f>
        <v>0</v>
      </c>
      <c r="E25" s="501">
        <f>SUM(E8:E24)</f>
        <v>0</v>
      </c>
      <c r="F25" s="503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4"/>
  <sheetViews>
    <sheetView zoomScale="120" zoomScaleNormal="120" workbookViewId="0">
      <selection activeCell="E10" sqref="E10"/>
    </sheetView>
  </sheetViews>
  <sheetFormatPr defaultColWidth="9.25" defaultRowHeight="12.75" x14ac:dyDescent="0.25"/>
  <cols>
    <col min="1" max="1" width="47.125" style="125" customWidth="1"/>
    <col min="2" max="2" width="15.75" style="51" customWidth="1"/>
    <col min="3" max="3" width="16.25" style="51" customWidth="1"/>
    <col min="4" max="4" width="18" style="51" customWidth="1"/>
    <col min="5" max="5" width="16.75" style="51" customWidth="1"/>
    <col min="6" max="6" width="18.75" style="51" customWidth="1"/>
    <col min="7" max="8" width="12.75" style="51" customWidth="1"/>
    <col min="9" max="9" width="13.75" style="51" customWidth="1"/>
    <col min="10" max="256" width="9.25" style="51"/>
    <col min="257" max="257" width="47.125" style="51" customWidth="1"/>
    <col min="258" max="258" width="15.75" style="51" customWidth="1"/>
    <col min="259" max="259" width="16.25" style="51" customWidth="1"/>
    <col min="260" max="260" width="18" style="51" customWidth="1"/>
    <col min="261" max="261" width="16.75" style="51" customWidth="1"/>
    <col min="262" max="262" width="18.75" style="51" customWidth="1"/>
    <col min="263" max="264" width="12.75" style="51" customWidth="1"/>
    <col min="265" max="265" width="13.75" style="51" customWidth="1"/>
    <col min="266" max="512" width="9.25" style="51"/>
    <col min="513" max="513" width="47.125" style="51" customWidth="1"/>
    <col min="514" max="514" width="15.75" style="51" customWidth="1"/>
    <col min="515" max="515" width="16.25" style="51" customWidth="1"/>
    <col min="516" max="516" width="18" style="51" customWidth="1"/>
    <col min="517" max="517" width="16.75" style="51" customWidth="1"/>
    <col min="518" max="518" width="18.75" style="51" customWidth="1"/>
    <col min="519" max="520" width="12.75" style="51" customWidth="1"/>
    <col min="521" max="521" width="13.75" style="51" customWidth="1"/>
    <col min="522" max="768" width="9.25" style="51"/>
    <col min="769" max="769" width="47.125" style="51" customWidth="1"/>
    <col min="770" max="770" width="15.75" style="51" customWidth="1"/>
    <col min="771" max="771" width="16.25" style="51" customWidth="1"/>
    <col min="772" max="772" width="18" style="51" customWidth="1"/>
    <col min="773" max="773" width="16.75" style="51" customWidth="1"/>
    <col min="774" max="774" width="18.75" style="51" customWidth="1"/>
    <col min="775" max="776" width="12.75" style="51" customWidth="1"/>
    <col min="777" max="777" width="13.75" style="51" customWidth="1"/>
    <col min="778" max="1024" width="9.25" style="51"/>
    <col min="1025" max="1025" width="47.125" style="51" customWidth="1"/>
    <col min="1026" max="1026" width="15.75" style="51" customWidth="1"/>
    <col min="1027" max="1027" width="16.25" style="51" customWidth="1"/>
    <col min="1028" max="1028" width="18" style="51" customWidth="1"/>
    <col min="1029" max="1029" width="16.75" style="51" customWidth="1"/>
    <col min="1030" max="1030" width="18.75" style="51" customWidth="1"/>
    <col min="1031" max="1032" width="12.75" style="51" customWidth="1"/>
    <col min="1033" max="1033" width="13.75" style="51" customWidth="1"/>
    <col min="1034" max="1280" width="9.25" style="51"/>
    <col min="1281" max="1281" width="47.125" style="51" customWidth="1"/>
    <col min="1282" max="1282" width="15.75" style="51" customWidth="1"/>
    <col min="1283" max="1283" width="16.25" style="51" customWidth="1"/>
    <col min="1284" max="1284" width="18" style="51" customWidth="1"/>
    <col min="1285" max="1285" width="16.75" style="51" customWidth="1"/>
    <col min="1286" max="1286" width="18.75" style="51" customWidth="1"/>
    <col min="1287" max="1288" width="12.75" style="51" customWidth="1"/>
    <col min="1289" max="1289" width="13.75" style="51" customWidth="1"/>
    <col min="1290" max="1536" width="9.25" style="51"/>
    <col min="1537" max="1537" width="47.125" style="51" customWidth="1"/>
    <col min="1538" max="1538" width="15.75" style="51" customWidth="1"/>
    <col min="1539" max="1539" width="16.25" style="51" customWidth="1"/>
    <col min="1540" max="1540" width="18" style="51" customWidth="1"/>
    <col min="1541" max="1541" width="16.75" style="51" customWidth="1"/>
    <col min="1542" max="1542" width="18.75" style="51" customWidth="1"/>
    <col min="1543" max="1544" width="12.75" style="51" customWidth="1"/>
    <col min="1545" max="1545" width="13.75" style="51" customWidth="1"/>
    <col min="1546" max="1792" width="9.25" style="51"/>
    <col min="1793" max="1793" width="47.125" style="51" customWidth="1"/>
    <col min="1794" max="1794" width="15.75" style="51" customWidth="1"/>
    <col min="1795" max="1795" width="16.25" style="51" customWidth="1"/>
    <col min="1796" max="1796" width="18" style="51" customWidth="1"/>
    <col min="1797" max="1797" width="16.75" style="51" customWidth="1"/>
    <col min="1798" max="1798" width="18.75" style="51" customWidth="1"/>
    <col min="1799" max="1800" width="12.75" style="51" customWidth="1"/>
    <col min="1801" max="1801" width="13.75" style="51" customWidth="1"/>
    <col min="1802" max="2048" width="9.25" style="51"/>
    <col min="2049" max="2049" width="47.125" style="51" customWidth="1"/>
    <col min="2050" max="2050" width="15.75" style="51" customWidth="1"/>
    <col min="2051" max="2051" width="16.25" style="51" customWidth="1"/>
    <col min="2052" max="2052" width="18" style="51" customWidth="1"/>
    <col min="2053" max="2053" width="16.75" style="51" customWidth="1"/>
    <col min="2054" max="2054" width="18.75" style="51" customWidth="1"/>
    <col min="2055" max="2056" width="12.75" style="51" customWidth="1"/>
    <col min="2057" max="2057" width="13.75" style="51" customWidth="1"/>
    <col min="2058" max="2304" width="9.25" style="51"/>
    <col min="2305" max="2305" width="47.125" style="51" customWidth="1"/>
    <col min="2306" max="2306" width="15.75" style="51" customWidth="1"/>
    <col min="2307" max="2307" width="16.25" style="51" customWidth="1"/>
    <col min="2308" max="2308" width="18" style="51" customWidth="1"/>
    <col min="2309" max="2309" width="16.75" style="51" customWidth="1"/>
    <col min="2310" max="2310" width="18.75" style="51" customWidth="1"/>
    <col min="2311" max="2312" width="12.75" style="51" customWidth="1"/>
    <col min="2313" max="2313" width="13.75" style="51" customWidth="1"/>
    <col min="2314" max="2560" width="9.25" style="51"/>
    <col min="2561" max="2561" width="47.125" style="51" customWidth="1"/>
    <col min="2562" max="2562" width="15.75" style="51" customWidth="1"/>
    <col min="2563" max="2563" width="16.25" style="51" customWidth="1"/>
    <col min="2564" max="2564" width="18" style="51" customWidth="1"/>
    <col min="2565" max="2565" width="16.75" style="51" customWidth="1"/>
    <col min="2566" max="2566" width="18.75" style="51" customWidth="1"/>
    <col min="2567" max="2568" width="12.75" style="51" customWidth="1"/>
    <col min="2569" max="2569" width="13.75" style="51" customWidth="1"/>
    <col min="2570" max="2816" width="9.25" style="51"/>
    <col min="2817" max="2817" width="47.125" style="51" customWidth="1"/>
    <col min="2818" max="2818" width="15.75" style="51" customWidth="1"/>
    <col min="2819" max="2819" width="16.25" style="51" customWidth="1"/>
    <col min="2820" max="2820" width="18" style="51" customWidth="1"/>
    <col min="2821" max="2821" width="16.75" style="51" customWidth="1"/>
    <col min="2822" max="2822" width="18.75" style="51" customWidth="1"/>
    <col min="2823" max="2824" width="12.75" style="51" customWidth="1"/>
    <col min="2825" max="2825" width="13.75" style="51" customWidth="1"/>
    <col min="2826" max="3072" width="9.25" style="51"/>
    <col min="3073" max="3073" width="47.125" style="51" customWidth="1"/>
    <col min="3074" max="3074" width="15.75" style="51" customWidth="1"/>
    <col min="3075" max="3075" width="16.25" style="51" customWidth="1"/>
    <col min="3076" max="3076" width="18" style="51" customWidth="1"/>
    <col min="3077" max="3077" width="16.75" style="51" customWidth="1"/>
    <col min="3078" max="3078" width="18.75" style="51" customWidth="1"/>
    <col min="3079" max="3080" width="12.75" style="51" customWidth="1"/>
    <col min="3081" max="3081" width="13.75" style="51" customWidth="1"/>
    <col min="3082" max="3328" width="9.25" style="51"/>
    <col min="3329" max="3329" width="47.125" style="51" customWidth="1"/>
    <col min="3330" max="3330" width="15.75" style="51" customWidth="1"/>
    <col min="3331" max="3331" width="16.25" style="51" customWidth="1"/>
    <col min="3332" max="3332" width="18" style="51" customWidth="1"/>
    <col min="3333" max="3333" width="16.75" style="51" customWidth="1"/>
    <col min="3334" max="3334" width="18.75" style="51" customWidth="1"/>
    <col min="3335" max="3336" width="12.75" style="51" customWidth="1"/>
    <col min="3337" max="3337" width="13.75" style="51" customWidth="1"/>
    <col min="3338" max="3584" width="9.25" style="51"/>
    <col min="3585" max="3585" width="47.125" style="51" customWidth="1"/>
    <col min="3586" max="3586" width="15.75" style="51" customWidth="1"/>
    <col min="3587" max="3587" width="16.25" style="51" customWidth="1"/>
    <col min="3588" max="3588" width="18" style="51" customWidth="1"/>
    <col min="3589" max="3589" width="16.75" style="51" customWidth="1"/>
    <col min="3590" max="3590" width="18.75" style="51" customWidth="1"/>
    <col min="3591" max="3592" width="12.75" style="51" customWidth="1"/>
    <col min="3593" max="3593" width="13.75" style="51" customWidth="1"/>
    <col min="3594" max="3840" width="9.25" style="51"/>
    <col min="3841" max="3841" width="47.125" style="51" customWidth="1"/>
    <col min="3842" max="3842" width="15.75" style="51" customWidth="1"/>
    <col min="3843" max="3843" width="16.25" style="51" customWidth="1"/>
    <col min="3844" max="3844" width="18" style="51" customWidth="1"/>
    <col min="3845" max="3845" width="16.75" style="51" customWidth="1"/>
    <col min="3846" max="3846" width="18.75" style="51" customWidth="1"/>
    <col min="3847" max="3848" width="12.75" style="51" customWidth="1"/>
    <col min="3849" max="3849" width="13.75" style="51" customWidth="1"/>
    <col min="3850" max="4096" width="9.25" style="51"/>
    <col min="4097" max="4097" width="47.125" style="51" customWidth="1"/>
    <col min="4098" max="4098" width="15.75" style="51" customWidth="1"/>
    <col min="4099" max="4099" width="16.25" style="51" customWidth="1"/>
    <col min="4100" max="4100" width="18" style="51" customWidth="1"/>
    <col min="4101" max="4101" width="16.75" style="51" customWidth="1"/>
    <col min="4102" max="4102" width="18.75" style="51" customWidth="1"/>
    <col min="4103" max="4104" width="12.75" style="51" customWidth="1"/>
    <col min="4105" max="4105" width="13.75" style="51" customWidth="1"/>
    <col min="4106" max="4352" width="9.25" style="51"/>
    <col min="4353" max="4353" width="47.125" style="51" customWidth="1"/>
    <col min="4354" max="4354" width="15.75" style="51" customWidth="1"/>
    <col min="4355" max="4355" width="16.25" style="51" customWidth="1"/>
    <col min="4356" max="4356" width="18" style="51" customWidth="1"/>
    <col min="4357" max="4357" width="16.75" style="51" customWidth="1"/>
    <col min="4358" max="4358" width="18.75" style="51" customWidth="1"/>
    <col min="4359" max="4360" width="12.75" style="51" customWidth="1"/>
    <col min="4361" max="4361" width="13.75" style="51" customWidth="1"/>
    <col min="4362" max="4608" width="9.25" style="51"/>
    <col min="4609" max="4609" width="47.125" style="51" customWidth="1"/>
    <col min="4610" max="4610" width="15.75" style="51" customWidth="1"/>
    <col min="4611" max="4611" width="16.25" style="51" customWidth="1"/>
    <col min="4612" max="4612" width="18" style="51" customWidth="1"/>
    <col min="4613" max="4613" width="16.75" style="51" customWidth="1"/>
    <col min="4614" max="4614" width="18.75" style="51" customWidth="1"/>
    <col min="4615" max="4616" width="12.75" style="51" customWidth="1"/>
    <col min="4617" max="4617" width="13.75" style="51" customWidth="1"/>
    <col min="4618" max="4864" width="9.25" style="51"/>
    <col min="4865" max="4865" width="47.125" style="51" customWidth="1"/>
    <col min="4866" max="4866" width="15.75" style="51" customWidth="1"/>
    <col min="4867" max="4867" width="16.25" style="51" customWidth="1"/>
    <col min="4868" max="4868" width="18" style="51" customWidth="1"/>
    <col min="4869" max="4869" width="16.75" style="51" customWidth="1"/>
    <col min="4870" max="4870" width="18.75" style="51" customWidth="1"/>
    <col min="4871" max="4872" width="12.75" style="51" customWidth="1"/>
    <col min="4873" max="4873" width="13.75" style="51" customWidth="1"/>
    <col min="4874" max="5120" width="9.25" style="51"/>
    <col min="5121" max="5121" width="47.125" style="51" customWidth="1"/>
    <col min="5122" max="5122" width="15.75" style="51" customWidth="1"/>
    <col min="5123" max="5123" width="16.25" style="51" customWidth="1"/>
    <col min="5124" max="5124" width="18" style="51" customWidth="1"/>
    <col min="5125" max="5125" width="16.75" style="51" customWidth="1"/>
    <col min="5126" max="5126" width="18.75" style="51" customWidth="1"/>
    <col min="5127" max="5128" width="12.75" style="51" customWidth="1"/>
    <col min="5129" max="5129" width="13.75" style="51" customWidth="1"/>
    <col min="5130" max="5376" width="9.25" style="51"/>
    <col min="5377" max="5377" width="47.125" style="51" customWidth="1"/>
    <col min="5378" max="5378" width="15.75" style="51" customWidth="1"/>
    <col min="5379" max="5379" width="16.25" style="51" customWidth="1"/>
    <col min="5380" max="5380" width="18" style="51" customWidth="1"/>
    <col min="5381" max="5381" width="16.75" style="51" customWidth="1"/>
    <col min="5382" max="5382" width="18.75" style="51" customWidth="1"/>
    <col min="5383" max="5384" width="12.75" style="51" customWidth="1"/>
    <col min="5385" max="5385" width="13.75" style="51" customWidth="1"/>
    <col min="5386" max="5632" width="9.25" style="51"/>
    <col min="5633" max="5633" width="47.125" style="51" customWidth="1"/>
    <col min="5634" max="5634" width="15.75" style="51" customWidth="1"/>
    <col min="5635" max="5635" width="16.25" style="51" customWidth="1"/>
    <col min="5636" max="5636" width="18" style="51" customWidth="1"/>
    <col min="5637" max="5637" width="16.75" style="51" customWidth="1"/>
    <col min="5638" max="5638" width="18.75" style="51" customWidth="1"/>
    <col min="5639" max="5640" width="12.75" style="51" customWidth="1"/>
    <col min="5641" max="5641" width="13.75" style="51" customWidth="1"/>
    <col min="5642" max="5888" width="9.25" style="51"/>
    <col min="5889" max="5889" width="47.125" style="51" customWidth="1"/>
    <col min="5890" max="5890" width="15.75" style="51" customWidth="1"/>
    <col min="5891" max="5891" width="16.25" style="51" customWidth="1"/>
    <col min="5892" max="5892" width="18" style="51" customWidth="1"/>
    <col min="5893" max="5893" width="16.75" style="51" customWidth="1"/>
    <col min="5894" max="5894" width="18.75" style="51" customWidth="1"/>
    <col min="5895" max="5896" width="12.75" style="51" customWidth="1"/>
    <col min="5897" max="5897" width="13.75" style="51" customWidth="1"/>
    <col min="5898" max="6144" width="9.25" style="51"/>
    <col min="6145" max="6145" width="47.125" style="51" customWidth="1"/>
    <col min="6146" max="6146" width="15.75" style="51" customWidth="1"/>
    <col min="6147" max="6147" width="16.25" style="51" customWidth="1"/>
    <col min="6148" max="6148" width="18" style="51" customWidth="1"/>
    <col min="6149" max="6149" width="16.75" style="51" customWidth="1"/>
    <col min="6150" max="6150" width="18.75" style="51" customWidth="1"/>
    <col min="6151" max="6152" width="12.75" style="51" customWidth="1"/>
    <col min="6153" max="6153" width="13.75" style="51" customWidth="1"/>
    <col min="6154" max="6400" width="9.25" style="51"/>
    <col min="6401" max="6401" width="47.125" style="51" customWidth="1"/>
    <col min="6402" max="6402" width="15.75" style="51" customWidth="1"/>
    <col min="6403" max="6403" width="16.25" style="51" customWidth="1"/>
    <col min="6404" max="6404" width="18" style="51" customWidth="1"/>
    <col min="6405" max="6405" width="16.75" style="51" customWidth="1"/>
    <col min="6406" max="6406" width="18.75" style="51" customWidth="1"/>
    <col min="6407" max="6408" width="12.75" style="51" customWidth="1"/>
    <col min="6409" max="6409" width="13.75" style="51" customWidth="1"/>
    <col min="6410" max="6656" width="9.25" style="51"/>
    <col min="6657" max="6657" width="47.125" style="51" customWidth="1"/>
    <col min="6658" max="6658" width="15.75" style="51" customWidth="1"/>
    <col min="6659" max="6659" width="16.25" style="51" customWidth="1"/>
    <col min="6660" max="6660" width="18" style="51" customWidth="1"/>
    <col min="6661" max="6661" width="16.75" style="51" customWidth="1"/>
    <col min="6662" max="6662" width="18.75" style="51" customWidth="1"/>
    <col min="6663" max="6664" width="12.75" style="51" customWidth="1"/>
    <col min="6665" max="6665" width="13.75" style="51" customWidth="1"/>
    <col min="6666" max="6912" width="9.25" style="51"/>
    <col min="6913" max="6913" width="47.125" style="51" customWidth="1"/>
    <col min="6914" max="6914" width="15.75" style="51" customWidth="1"/>
    <col min="6915" max="6915" width="16.25" style="51" customWidth="1"/>
    <col min="6916" max="6916" width="18" style="51" customWidth="1"/>
    <col min="6917" max="6917" width="16.75" style="51" customWidth="1"/>
    <col min="6918" max="6918" width="18.75" style="51" customWidth="1"/>
    <col min="6919" max="6920" width="12.75" style="51" customWidth="1"/>
    <col min="6921" max="6921" width="13.75" style="51" customWidth="1"/>
    <col min="6922" max="7168" width="9.25" style="51"/>
    <col min="7169" max="7169" width="47.125" style="51" customWidth="1"/>
    <col min="7170" max="7170" width="15.75" style="51" customWidth="1"/>
    <col min="7171" max="7171" width="16.25" style="51" customWidth="1"/>
    <col min="7172" max="7172" width="18" style="51" customWidth="1"/>
    <col min="7173" max="7173" width="16.75" style="51" customWidth="1"/>
    <col min="7174" max="7174" width="18.75" style="51" customWidth="1"/>
    <col min="7175" max="7176" width="12.75" style="51" customWidth="1"/>
    <col min="7177" max="7177" width="13.75" style="51" customWidth="1"/>
    <col min="7178" max="7424" width="9.25" style="51"/>
    <col min="7425" max="7425" width="47.125" style="51" customWidth="1"/>
    <col min="7426" max="7426" width="15.75" style="51" customWidth="1"/>
    <col min="7427" max="7427" width="16.25" style="51" customWidth="1"/>
    <col min="7428" max="7428" width="18" style="51" customWidth="1"/>
    <col min="7429" max="7429" width="16.75" style="51" customWidth="1"/>
    <col min="7430" max="7430" width="18.75" style="51" customWidth="1"/>
    <col min="7431" max="7432" width="12.75" style="51" customWidth="1"/>
    <col min="7433" max="7433" width="13.75" style="51" customWidth="1"/>
    <col min="7434" max="7680" width="9.25" style="51"/>
    <col min="7681" max="7681" width="47.125" style="51" customWidth="1"/>
    <col min="7682" max="7682" width="15.75" style="51" customWidth="1"/>
    <col min="7683" max="7683" width="16.25" style="51" customWidth="1"/>
    <col min="7684" max="7684" width="18" style="51" customWidth="1"/>
    <col min="7685" max="7685" width="16.75" style="51" customWidth="1"/>
    <col min="7686" max="7686" width="18.75" style="51" customWidth="1"/>
    <col min="7687" max="7688" width="12.75" style="51" customWidth="1"/>
    <col min="7689" max="7689" width="13.75" style="51" customWidth="1"/>
    <col min="7690" max="7936" width="9.25" style="51"/>
    <col min="7937" max="7937" width="47.125" style="51" customWidth="1"/>
    <col min="7938" max="7938" width="15.75" style="51" customWidth="1"/>
    <col min="7939" max="7939" width="16.25" style="51" customWidth="1"/>
    <col min="7940" max="7940" width="18" style="51" customWidth="1"/>
    <col min="7941" max="7941" width="16.75" style="51" customWidth="1"/>
    <col min="7942" max="7942" width="18.75" style="51" customWidth="1"/>
    <col min="7943" max="7944" width="12.75" style="51" customWidth="1"/>
    <col min="7945" max="7945" width="13.75" style="51" customWidth="1"/>
    <col min="7946" max="8192" width="9.25" style="51"/>
    <col min="8193" max="8193" width="47.125" style="51" customWidth="1"/>
    <col min="8194" max="8194" width="15.75" style="51" customWidth="1"/>
    <col min="8195" max="8195" width="16.25" style="51" customWidth="1"/>
    <col min="8196" max="8196" width="18" style="51" customWidth="1"/>
    <col min="8197" max="8197" width="16.75" style="51" customWidth="1"/>
    <col min="8198" max="8198" width="18.75" style="51" customWidth="1"/>
    <col min="8199" max="8200" width="12.75" style="51" customWidth="1"/>
    <col min="8201" max="8201" width="13.75" style="51" customWidth="1"/>
    <col min="8202" max="8448" width="9.25" style="51"/>
    <col min="8449" max="8449" width="47.125" style="51" customWidth="1"/>
    <col min="8450" max="8450" width="15.75" style="51" customWidth="1"/>
    <col min="8451" max="8451" width="16.25" style="51" customWidth="1"/>
    <col min="8452" max="8452" width="18" style="51" customWidth="1"/>
    <col min="8453" max="8453" width="16.75" style="51" customWidth="1"/>
    <col min="8454" max="8454" width="18.75" style="51" customWidth="1"/>
    <col min="8455" max="8456" width="12.75" style="51" customWidth="1"/>
    <col min="8457" max="8457" width="13.75" style="51" customWidth="1"/>
    <col min="8458" max="8704" width="9.25" style="51"/>
    <col min="8705" max="8705" width="47.125" style="51" customWidth="1"/>
    <col min="8706" max="8706" width="15.75" style="51" customWidth="1"/>
    <col min="8707" max="8707" width="16.25" style="51" customWidth="1"/>
    <col min="8708" max="8708" width="18" style="51" customWidth="1"/>
    <col min="8709" max="8709" width="16.75" style="51" customWidth="1"/>
    <col min="8710" max="8710" width="18.75" style="51" customWidth="1"/>
    <col min="8711" max="8712" width="12.75" style="51" customWidth="1"/>
    <col min="8713" max="8713" width="13.75" style="51" customWidth="1"/>
    <col min="8714" max="8960" width="9.25" style="51"/>
    <col min="8961" max="8961" width="47.125" style="51" customWidth="1"/>
    <col min="8962" max="8962" width="15.75" style="51" customWidth="1"/>
    <col min="8963" max="8963" width="16.25" style="51" customWidth="1"/>
    <col min="8964" max="8964" width="18" style="51" customWidth="1"/>
    <col min="8965" max="8965" width="16.75" style="51" customWidth="1"/>
    <col min="8966" max="8966" width="18.75" style="51" customWidth="1"/>
    <col min="8967" max="8968" width="12.75" style="51" customWidth="1"/>
    <col min="8969" max="8969" width="13.75" style="51" customWidth="1"/>
    <col min="8970" max="9216" width="9.25" style="51"/>
    <col min="9217" max="9217" width="47.125" style="51" customWidth="1"/>
    <col min="9218" max="9218" width="15.75" style="51" customWidth="1"/>
    <col min="9219" max="9219" width="16.25" style="51" customWidth="1"/>
    <col min="9220" max="9220" width="18" style="51" customWidth="1"/>
    <col min="9221" max="9221" width="16.75" style="51" customWidth="1"/>
    <col min="9222" max="9222" width="18.75" style="51" customWidth="1"/>
    <col min="9223" max="9224" width="12.75" style="51" customWidth="1"/>
    <col min="9225" max="9225" width="13.75" style="51" customWidth="1"/>
    <col min="9226" max="9472" width="9.25" style="51"/>
    <col min="9473" max="9473" width="47.125" style="51" customWidth="1"/>
    <col min="9474" max="9474" width="15.75" style="51" customWidth="1"/>
    <col min="9475" max="9475" width="16.25" style="51" customWidth="1"/>
    <col min="9476" max="9476" width="18" style="51" customWidth="1"/>
    <col min="9477" max="9477" width="16.75" style="51" customWidth="1"/>
    <col min="9478" max="9478" width="18.75" style="51" customWidth="1"/>
    <col min="9479" max="9480" width="12.75" style="51" customWidth="1"/>
    <col min="9481" max="9481" width="13.75" style="51" customWidth="1"/>
    <col min="9482" max="9728" width="9.25" style="51"/>
    <col min="9729" max="9729" width="47.125" style="51" customWidth="1"/>
    <col min="9730" max="9730" width="15.75" style="51" customWidth="1"/>
    <col min="9731" max="9731" width="16.25" style="51" customWidth="1"/>
    <col min="9732" max="9732" width="18" style="51" customWidth="1"/>
    <col min="9733" max="9733" width="16.75" style="51" customWidth="1"/>
    <col min="9734" max="9734" width="18.75" style="51" customWidth="1"/>
    <col min="9735" max="9736" width="12.75" style="51" customWidth="1"/>
    <col min="9737" max="9737" width="13.75" style="51" customWidth="1"/>
    <col min="9738" max="9984" width="9.25" style="51"/>
    <col min="9985" max="9985" width="47.125" style="51" customWidth="1"/>
    <col min="9986" max="9986" width="15.75" style="51" customWidth="1"/>
    <col min="9987" max="9987" width="16.25" style="51" customWidth="1"/>
    <col min="9988" max="9988" width="18" style="51" customWidth="1"/>
    <col min="9989" max="9989" width="16.75" style="51" customWidth="1"/>
    <col min="9990" max="9990" width="18.75" style="51" customWidth="1"/>
    <col min="9991" max="9992" width="12.75" style="51" customWidth="1"/>
    <col min="9993" max="9993" width="13.75" style="51" customWidth="1"/>
    <col min="9994" max="10240" width="9.25" style="51"/>
    <col min="10241" max="10241" width="47.125" style="51" customWidth="1"/>
    <col min="10242" max="10242" width="15.75" style="51" customWidth="1"/>
    <col min="10243" max="10243" width="16.25" style="51" customWidth="1"/>
    <col min="10244" max="10244" width="18" style="51" customWidth="1"/>
    <col min="10245" max="10245" width="16.75" style="51" customWidth="1"/>
    <col min="10246" max="10246" width="18.75" style="51" customWidth="1"/>
    <col min="10247" max="10248" width="12.75" style="51" customWidth="1"/>
    <col min="10249" max="10249" width="13.75" style="51" customWidth="1"/>
    <col min="10250" max="10496" width="9.25" style="51"/>
    <col min="10497" max="10497" width="47.125" style="51" customWidth="1"/>
    <col min="10498" max="10498" width="15.75" style="51" customWidth="1"/>
    <col min="10499" max="10499" width="16.25" style="51" customWidth="1"/>
    <col min="10500" max="10500" width="18" style="51" customWidth="1"/>
    <col min="10501" max="10501" width="16.75" style="51" customWidth="1"/>
    <col min="10502" max="10502" width="18.75" style="51" customWidth="1"/>
    <col min="10503" max="10504" width="12.75" style="51" customWidth="1"/>
    <col min="10505" max="10505" width="13.75" style="51" customWidth="1"/>
    <col min="10506" max="10752" width="9.25" style="51"/>
    <col min="10753" max="10753" width="47.125" style="51" customWidth="1"/>
    <col min="10754" max="10754" width="15.75" style="51" customWidth="1"/>
    <col min="10755" max="10755" width="16.25" style="51" customWidth="1"/>
    <col min="10756" max="10756" width="18" style="51" customWidth="1"/>
    <col min="10757" max="10757" width="16.75" style="51" customWidth="1"/>
    <col min="10758" max="10758" width="18.75" style="51" customWidth="1"/>
    <col min="10759" max="10760" width="12.75" style="51" customWidth="1"/>
    <col min="10761" max="10761" width="13.75" style="51" customWidth="1"/>
    <col min="10762" max="11008" width="9.25" style="51"/>
    <col min="11009" max="11009" width="47.125" style="51" customWidth="1"/>
    <col min="11010" max="11010" width="15.75" style="51" customWidth="1"/>
    <col min="11011" max="11011" width="16.25" style="51" customWidth="1"/>
    <col min="11012" max="11012" width="18" style="51" customWidth="1"/>
    <col min="11013" max="11013" width="16.75" style="51" customWidth="1"/>
    <col min="11014" max="11014" width="18.75" style="51" customWidth="1"/>
    <col min="11015" max="11016" width="12.75" style="51" customWidth="1"/>
    <col min="11017" max="11017" width="13.75" style="51" customWidth="1"/>
    <col min="11018" max="11264" width="9.25" style="51"/>
    <col min="11265" max="11265" width="47.125" style="51" customWidth="1"/>
    <col min="11266" max="11266" width="15.75" style="51" customWidth="1"/>
    <col min="11267" max="11267" width="16.25" style="51" customWidth="1"/>
    <col min="11268" max="11268" width="18" style="51" customWidth="1"/>
    <col min="11269" max="11269" width="16.75" style="51" customWidth="1"/>
    <col min="11270" max="11270" width="18.75" style="51" customWidth="1"/>
    <col min="11271" max="11272" width="12.75" style="51" customWidth="1"/>
    <col min="11273" max="11273" width="13.75" style="51" customWidth="1"/>
    <col min="11274" max="11520" width="9.25" style="51"/>
    <col min="11521" max="11521" width="47.125" style="51" customWidth="1"/>
    <col min="11522" max="11522" width="15.75" style="51" customWidth="1"/>
    <col min="11523" max="11523" width="16.25" style="51" customWidth="1"/>
    <col min="11524" max="11524" width="18" style="51" customWidth="1"/>
    <col min="11525" max="11525" width="16.75" style="51" customWidth="1"/>
    <col min="11526" max="11526" width="18.75" style="51" customWidth="1"/>
    <col min="11527" max="11528" width="12.75" style="51" customWidth="1"/>
    <col min="11529" max="11529" width="13.75" style="51" customWidth="1"/>
    <col min="11530" max="11776" width="9.25" style="51"/>
    <col min="11777" max="11777" width="47.125" style="51" customWidth="1"/>
    <col min="11778" max="11778" width="15.75" style="51" customWidth="1"/>
    <col min="11779" max="11779" width="16.25" style="51" customWidth="1"/>
    <col min="11780" max="11780" width="18" style="51" customWidth="1"/>
    <col min="11781" max="11781" width="16.75" style="51" customWidth="1"/>
    <col min="11782" max="11782" width="18.75" style="51" customWidth="1"/>
    <col min="11783" max="11784" width="12.75" style="51" customWidth="1"/>
    <col min="11785" max="11785" width="13.75" style="51" customWidth="1"/>
    <col min="11786" max="12032" width="9.25" style="51"/>
    <col min="12033" max="12033" width="47.125" style="51" customWidth="1"/>
    <col min="12034" max="12034" width="15.75" style="51" customWidth="1"/>
    <col min="12035" max="12035" width="16.25" style="51" customWidth="1"/>
    <col min="12036" max="12036" width="18" style="51" customWidth="1"/>
    <col min="12037" max="12037" width="16.75" style="51" customWidth="1"/>
    <col min="12038" max="12038" width="18.75" style="51" customWidth="1"/>
    <col min="12039" max="12040" width="12.75" style="51" customWidth="1"/>
    <col min="12041" max="12041" width="13.75" style="51" customWidth="1"/>
    <col min="12042" max="12288" width="9.25" style="51"/>
    <col min="12289" max="12289" width="47.125" style="51" customWidth="1"/>
    <col min="12290" max="12290" width="15.75" style="51" customWidth="1"/>
    <col min="12291" max="12291" width="16.25" style="51" customWidth="1"/>
    <col min="12292" max="12292" width="18" style="51" customWidth="1"/>
    <col min="12293" max="12293" width="16.75" style="51" customWidth="1"/>
    <col min="12294" max="12294" width="18.75" style="51" customWidth="1"/>
    <col min="12295" max="12296" width="12.75" style="51" customWidth="1"/>
    <col min="12297" max="12297" width="13.75" style="51" customWidth="1"/>
    <col min="12298" max="12544" width="9.25" style="51"/>
    <col min="12545" max="12545" width="47.125" style="51" customWidth="1"/>
    <col min="12546" max="12546" width="15.75" style="51" customWidth="1"/>
    <col min="12547" max="12547" width="16.25" style="51" customWidth="1"/>
    <col min="12548" max="12548" width="18" style="51" customWidth="1"/>
    <col min="12549" max="12549" width="16.75" style="51" customWidth="1"/>
    <col min="12550" max="12550" width="18.75" style="51" customWidth="1"/>
    <col min="12551" max="12552" width="12.75" style="51" customWidth="1"/>
    <col min="12553" max="12553" width="13.75" style="51" customWidth="1"/>
    <col min="12554" max="12800" width="9.25" style="51"/>
    <col min="12801" max="12801" width="47.125" style="51" customWidth="1"/>
    <col min="12802" max="12802" width="15.75" style="51" customWidth="1"/>
    <col min="12803" max="12803" width="16.25" style="51" customWidth="1"/>
    <col min="12804" max="12804" width="18" style="51" customWidth="1"/>
    <col min="12805" max="12805" width="16.75" style="51" customWidth="1"/>
    <col min="12806" max="12806" width="18.75" style="51" customWidth="1"/>
    <col min="12807" max="12808" width="12.75" style="51" customWidth="1"/>
    <col min="12809" max="12809" width="13.75" style="51" customWidth="1"/>
    <col min="12810" max="13056" width="9.25" style="51"/>
    <col min="13057" max="13057" width="47.125" style="51" customWidth="1"/>
    <col min="13058" max="13058" width="15.75" style="51" customWidth="1"/>
    <col min="13059" max="13059" width="16.25" style="51" customWidth="1"/>
    <col min="13060" max="13060" width="18" style="51" customWidth="1"/>
    <col min="13061" max="13061" width="16.75" style="51" customWidth="1"/>
    <col min="13062" max="13062" width="18.75" style="51" customWidth="1"/>
    <col min="13063" max="13064" width="12.75" style="51" customWidth="1"/>
    <col min="13065" max="13065" width="13.75" style="51" customWidth="1"/>
    <col min="13066" max="13312" width="9.25" style="51"/>
    <col min="13313" max="13313" width="47.125" style="51" customWidth="1"/>
    <col min="13314" max="13314" width="15.75" style="51" customWidth="1"/>
    <col min="13315" max="13315" width="16.25" style="51" customWidth="1"/>
    <col min="13316" max="13316" width="18" style="51" customWidth="1"/>
    <col min="13317" max="13317" width="16.75" style="51" customWidth="1"/>
    <col min="13318" max="13318" width="18.75" style="51" customWidth="1"/>
    <col min="13319" max="13320" width="12.75" style="51" customWidth="1"/>
    <col min="13321" max="13321" width="13.75" style="51" customWidth="1"/>
    <col min="13322" max="13568" width="9.25" style="51"/>
    <col min="13569" max="13569" width="47.125" style="51" customWidth="1"/>
    <col min="13570" max="13570" width="15.75" style="51" customWidth="1"/>
    <col min="13571" max="13571" width="16.25" style="51" customWidth="1"/>
    <col min="13572" max="13572" width="18" style="51" customWidth="1"/>
    <col min="13573" max="13573" width="16.75" style="51" customWidth="1"/>
    <col min="13574" max="13574" width="18.75" style="51" customWidth="1"/>
    <col min="13575" max="13576" width="12.75" style="51" customWidth="1"/>
    <col min="13577" max="13577" width="13.75" style="51" customWidth="1"/>
    <col min="13578" max="13824" width="9.25" style="51"/>
    <col min="13825" max="13825" width="47.125" style="51" customWidth="1"/>
    <col min="13826" max="13826" width="15.75" style="51" customWidth="1"/>
    <col min="13827" max="13827" width="16.25" style="51" customWidth="1"/>
    <col min="13828" max="13828" width="18" style="51" customWidth="1"/>
    <col min="13829" max="13829" width="16.75" style="51" customWidth="1"/>
    <col min="13830" max="13830" width="18.75" style="51" customWidth="1"/>
    <col min="13831" max="13832" width="12.75" style="51" customWidth="1"/>
    <col min="13833" max="13833" width="13.75" style="51" customWidth="1"/>
    <col min="13834" max="14080" width="9.25" style="51"/>
    <col min="14081" max="14081" width="47.125" style="51" customWidth="1"/>
    <col min="14082" max="14082" width="15.75" style="51" customWidth="1"/>
    <col min="14083" max="14083" width="16.25" style="51" customWidth="1"/>
    <col min="14084" max="14084" width="18" style="51" customWidth="1"/>
    <col min="14085" max="14085" width="16.75" style="51" customWidth="1"/>
    <col min="14086" max="14086" width="18.75" style="51" customWidth="1"/>
    <col min="14087" max="14088" width="12.75" style="51" customWidth="1"/>
    <col min="14089" max="14089" width="13.75" style="51" customWidth="1"/>
    <col min="14090" max="14336" width="9.25" style="51"/>
    <col min="14337" max="14337" width="47.125" style="51" customWidth="1"/>
    <col min="14338" max="14338" width="15.75" style="51" customWidth="1"/>
    <col min="14339" max="14339" width="16.25" style="51" customWidth="1"/>
    <col min="14340" max="14340" width="18" style="51" customWidth="1"/>
    <col min="14341" max="14341" width="16.75" style="51" customWidth="1"/>
    <col min="14342" max="14342" width="18.75" style="51" customWidth="1"/>
    <col min="14343" max="14344" width="12.75" style="51" customWidth="1"/>
    <col min="14345" max="14345" width="13.75" style="51" customWidth="1"/>
    <col min="14346" max="14592" width="9.25" style="51"/>
    <col min="14593" max="14593" width="47.125" style="51" customWidth="1"/>
    <col min="14594" max="14594" width="15.75" style="51" customWidth="1"/>
    <col min="14595" max="14595" width="16.25" style="51" customWidth="1"/>
    <col min="14596" max="14596" width="18" style="51" customWidth="1"/>
    <col min="14597" max="14597" width="16.75" style="51" customWidth="1"/>
    <col min="14598" max="14598" width="18.75" style="51" customWidth="1"/>
    <col min="14599" max="14600" width="12.75" style="51" customWidth="1"/>
    <col min="14601" max="14601" width="13.75" style="51" customWidth="1"/>
    <col min="14602" max="14848" width="9.25" style="51"/>
    <col min="14849" max="14849" width="47.125" style="51" customWidth="1"/>
    <col min="14850" max="14850" width="15.75" style="51" customWidth="1"/>
    <col min="14851" max="14851" width="16.25" style="51" customWidth="1"/>
    <col min="14852" max="14852" width="18" style="51" customWidth="1"/>
    <col min="14853" max="14853" width="16.75" style="51" customWidth="1"/>
    <col min="14854" max="14854" width="18.75" style="51" customWidth="1"/>
    <col min="14855" max="14856" width="12.75" style="51" customWidth="1"/>
    <col min="14857" max="14857" width="13.75" style="51" customWidth="1"/>
    <col min="14858" max="15104" width="9.25" style="51"/>
    <col min="15105" max="15105" width="47.125" style="51" customWidth="1"/>
    <col min="15106" max="15106" width="15.75" style="51" customWidth="1"/>
    <col min="15107" max="15107" width="16.25" style="51" customWidth="1"/>
    <col min="15108" max="15108" width="18" style="51" customWidth="1"/>
    <col min="15109" max="15109" width="16.75" style="51" customWidth="1"/>
    <col min="15110" max="15110" width="18.75" style="51" customWidth="1"/>
    <col min="15111" max="15112" width="12.75" style="51" customWidth="1"/>
    <col min="15113" max="15113" width="13.75" style="51" customWidth="1"/>
    <col min="15114" max="15360" width="9.25" style="51"/>
    <col min="15361" max="15361" width="47.125" style="51" customWidth="1"/>
    <col min="15362" max="15362" width="15.75" style="51" customWidth="1"/>
    <col min="15363" max="15363" width="16.25" style="51" customWidth="1"/>
    <col min="15364" max="15364" width="18" style="51" customWidth="1"/>
    <col min="15365" max="15365" width="16.75" style="51" customWidth="1"/>
    <col min="15366" max="15366" width="18.75" style="51" customWidth="1"/>
    <col min="15367" max="15368" width="12.75" style="51" customWidth="1"/>
    <col min="15369" max="15369" width="13.75" style="51" customWidth="1"/>
    <col min="15370" max="15616" width="9.25" style="51"/>
    <col min="15617" max="15617" width="47.125" style="51" customWidth="1"/>
    <col min="15618" max="15618" width="15.75" style="51" customWidth="1"/>
    <col min="15619" max="15619" width="16.25" style="51" customWidth="1"/>
    <col min="15620" max="15620" width="18" style="51" customWidth="1"/>
    <col min="15621" max="15621" width="16.75" style="51" customWidth="1"/>
    <col min="15622" max="15622" width="18.75" style="51" customWidth="1"/>
    <col min="15623" max="15624" width="12.75" style="51" customWidth="1"/>
    <col min="15625" max="15625" width="13.75" style="51" customWidth="1"/>
    <col min="15626" max="15872" width="9.25" style="51"/>
    <col min="15873" max="15873" width="47.125" style="51" customWidth="1"/>
    <col min="15874" max="15874" width="15.75" style="51" customWidth="1"/>
    <col min="15875" max="15875" width="16.25" style="51" customWidth="1"/>
    <col min="15876" max="15876" width="18" style="51" customWidth="1"/>
    <col min="15877" max="15877" width="16.75" style="51" customWidth="1"/>
    <col min="15878" max="15878" width="18.75" style="51" customWidth="1"/>
    <col min="15879" max="15880" width="12.75" style="51" customWidth="1"/>
    <col min="15881" max="15881" width="13.75" style="51" customWidth="1"/>
    <col min="15882" max="16128" width="9.25" style="51"/>
    <col min="16129" max="16129" width="47.125" style="51" customWidth="1"/>
    <col min="16130" max="16130" width="15.75" style="51" customWidth="1"/>
    <col min="16131" max="16131" width="16.25" style="51" customWidth="1"/>
    <col min="16132" max="16132" width="18" style="51" customWidth="1"/>
    <col min="16133" max="16133" width="16.75" style="51" customWidth="1"/>
    <col min="16134" max="16134" width="18.75" style="51" customWidth="1"/>
    <col min="16135" max="16136" width="12.75" style="51" customWidth="1"/>
    <col min="16137" max="16137" width="13.75" style="51" customWidth="1"/>
    <col min="16138" max="16384" width="9.25" style="51"/>
  </cols>
  <sheetData>
    <row r="1" spans="1:6" x14ac:dyDescent="0.25">
      <c r="A1" s="473"/>
      <c r="B1" s="474"/>
      <c r="C1" s="474"/>
      <c r="D1" s="474"/>
      <c r="E1" s="474"/>
      <c r="F1" s="474"/>
    </row>
    <row r="2" spans="1:6" ht="18" customHeight="1" x14ac:dyDescent="0.25">
      <c r="A2" s="473"/>
      <c r="B2" s="606" t="s">
        <v>1113</v>
      </c>
      <c r="C2" s="608"/>
      <c r="D2" s="608"/>
      <c r="E2" s="608"/>
      <c r="F2" s="608"/>
    </row>
    <row r="3" spans="1:6" x14ac:dyDescent="0.25">
      <c r="A3" s="473"/>
      <c r="B3" s="474"/>
      <c r="C3" s="474"/>
      <c r="D3" s="474"/>
      <c r="E3" s="474"/>
      <c r="F3" s="474"/>
    </row>
    <row r="4" spans="1:6" ht="25.5" customHeight="1" x14ac:dyDescent="0.25">
      <c r="A4" s="607" t="s">
        <v>1083</v>
      </c>
      <c r="B4" s="607"/>
      <c r="C4" s="607"/>
      <c r="D4" s="607"/>
      <c r="E4" s="607"/>
      <c r="F4" s="607"/>
    </row>
    <row r="5" spans="1:6" ht="16.5" customHeight="1" thickBot="1" x14ac:dyDescent="0.3">
      <c r="A5" s="473"/>
      <c r="B5" s="474"/>
      <c r="C5" s="474"/>
      <c r="D5" s="474"/>
      <c r="E5" s="474"/>
      <c r="F5" s="475" t="str">
        <f>[1]KV_5.sz.mell.!C5</f>
        <v>Forintban!</v>
      </c>
    </row>
    <row r="6" spans="1:6" s="133" customFormat="1" ht="44.45" customHeight="1" thickBot="1" x14ac:dyDescent="0.3">
      <c r="A6" s="476" t="s">
        <v>1084</v>
      </c>
      <c r="B6" s="477" t="s">
        <v>1085</v>
      </c>
      <c r="C6" s="477" t="s">
        <v>1086</v>
      </c>
      <c r="D6" s="477" t="str">
        <f>+CONCATENATE("Felhasználás   ",LEFT([1]KV_ÖSSZEFÜGGÉSEK!A5,4)-1,". XII. 31-ig")</f>
        <v>Felhasználás   2019. XII. 31-ig</v>
      </c>
      <c r="E6" s="477" t="str">
        <f>+[1]KV_1.1.sz.mell.!C8</f>
        <v>2020. évi előirányzat</v>
      </c>
      <c r="F6" s="478" t="str">
        <f>+CONCATENATE(LEFT([1]KV_ÖSSZEFÜGGÉSEK!A5,4),". utáni szükséglet")</f>
        <v>2020. utáni szükséglet</v>
      </c>
    </row>
    <row r="7" spans="1:6" ht="12" customHeight="1" thickBot="1" x14ac:dyDescent="0.3">
      <c r="A7" s="479" t="s">
        <v>1087</v>
      </c>
      <c r="B7" s="480" t="s">
        <v>1088</v>
      </c>
      <c r="C7" s="480" t="s">
        <v>1089</v>
      </c>
      <c r="D7" s="480" t="s">
        <v>1090</v>
      </c>
      <c r="E7" s="480" t="s">
        <v>1091</v>
      </c>
      <c r="F7" s="481" t="s">
        <v>1092</v>
      </c>
    </row>
    <row r="8" spans="1:6" ht="15.95" customHeight="1" x14ac:dyDescent="0.25">
      <c r="A8" s="482" t="s">
        <v>1119</v>
      </c>
      <c r="B8" s="235">
        <v>5466652</v>
      </c>
      <c r="C8" s="483" t="s">
        <v>1120</v>
      </c>
      <c r="D8" s="235"/>
      <c r="E8" s="235">
        <v>5466652</v>
      </c>
      <c r="F8" s="484">
        <f t="shared" ref="F8:F23" si="0">B8-D8-E8</f>
        <v>0</v>
      </c>
    </row>
    <row r="9" spans="1:6" ht="15.95" customHeight="1" x14ac:dyDescent="0.25">
      <c r="A9" s="482" t="s">
        <v>140</v>
      </c>
      <c r="B9" s="235">
        <v>33608348</v>
      </c>
      <c r="C9" s="483" t="s">
        <v>1120</v>
      </c>
      <c r="D9" s="235"/>
      <c r="E9" s="235">
        <v>33608348</v>
      </c>
      <c r="F9" s="484">
        <f t="shared" si="0"/>
        <v>0</v>
      </c>
    </row>
    <row r="10" spans="1:6" ht="15.95" customHeight="1" x14ac:dyDescent="0.25">
      <c r="A10" s="482"/>
      <c r="B10" s="235"/>
      <c r="C10" s="483"/>
      <c r="D10" s="235"/>
      <c r="E10" s="235"/>
      <c r="F10" s="484">
        <f t="shared" si="0"/>
        <v>0</v>
      </c>
    </row>
    <row r="11" spans="1:6" ht="15.95" customHeight="1" x14ac:dyDescent="0.25">
      <c r="A11" s="485"/>
      <c r="B11" s="235"/>
      <c r="C11" s="483"/>
      <c r="D11" s="235"/>
      <c r="E11" s="235"/>
      <c r="F11" s="484">
        <f t="shared" si="0"/>
        <v>0</v>
      </c>
    </row>
    <row r="12" spans="1:6" ht="15.95" customHeight="1" x14ac:dyDescent="0.25">
      <c r="A12" s="482"/>
      <c r="B12" s="235"/>
      <c r="C12" s="483"/>
      <c r="D12" s="235"/>
      <c r="E12" s="235"/>
      <c r="F12" s="484">
        <f t="shared" si="0"/>
        <v>0</v>
      </c>
    </row>
    <row r="13" spans="1:6" ht="15.95" customHeight="1" x14ac:dyDescent="0.25">
      <c r="A13" s="485"/>
      <c r="B13" s="235"/>
      <c r="C13" s="483"/>
      <c r="D13" s="235"/>
      <c r="E13" s="235"/>
      <c r="F13" s="484">
        <f t="shared" si="0"/>
        <v>0</v>
      </c>
    </row>
    <row r="14" spans="1:6" ht="15.95" customHeight="1" x14ac:dyDescent="0.25">
      <c r="A14" s="482"/>
      <c r="B14" s="235"/>
      <c r="C14" s="483"/>
      <c r="D14" s="235"/>
      <c r="E14" s="235"/>
      <c r="F14" s="484">
        <f t="shared" si="0"/>
        <v>0</v>
      </c>
    </row>
    <row r="15" spans="1:6" ht="15.95" customHeight="1" x14ac:dyDescent="0.25">
      <c r="A15" s="482"/>
      <c r="B15" s="235"/>
      <c r="C15" s="483"/>
      <c r="D15" s="235"/>
      <c r="E15" s="235"/>
      <c r="F15" s="484">
        <f t="shared" si="0"/>
        <v>0</v>
      </c>
    </row>
    <row r="16" spans="1:6" ht="15.95" customHeight="1" x14ac:dyDescent="0.25">
      <c r="A16" s="482"/>
      <c r="B16" s="235"/>
      <c r="C16" s="483"/>
      <c r="D16" s="235"/>
      <c r="E16" s="235"/>
      <c r="F16" s="484">
        <f t="shared" si="0"/>
        <v>0</v>
      </c>
    </row>
    <row r="17" spans="1:6" ht="15.95" customHeight="1" x14ac:dyDescent="0.25">
      <c r="A17" s="482"/>
      <c r="B17" s="235"/>
      <c r="C17" s="483"/>
      <c r="D17" s="235"/>
      <c r="E17" s="235"/>
      <c r="F17" s="484">
        <f t="shared" si="0"/>
        <v>0</v>
      </c>
    </row>
    <row r="18" spans="1:6" ht="15.95" customHeight="1" x14ac:dyDescent="0.25">
      <c r="A18" s="482"/>
      <c r="B18" s="235"/>
      <c r="C18" s="483"/>
      <c r="D18" s="235"/>
      <c r="E18" s="235"/>
      <c r="F18" s="484">
        <f t="shared" si="0"/>
        <v>0</v>
      </c>
    </row>
    <row r="19" spans="1:6" ht="15.95" customHeight="1" x14ac:dyDescent="0.25">
      <c r="A19" s="482"/>
      <c r="B19" s="235"/>
      <c r="C19" s="483"/>
      <c r="D19" s="235"/>
      <c r="E19" s="235"/>
      <c r="F19" s="484">
        <f t="shared" si="0"/>
        <v>0</v>
      </c>
    </row>
    <row r="20" spans="1:6" ht="15.95" customHeight="1" x14ac:dyDescent="0.25">
      <c r="A20" s="482"/>
      <c r="B20" s="235"/>
      <c r="C20" s="483"/>
      <c r="D20" s="235"/>
      <c r="E20" s="235"/>
      <c r="F20" s="484">
        <f t="shared" si="0"/>
        <v>0</v>
      </c>
    </row>
    <row r="21" spans="1:6" ht="15.95" customHeight="1" x14ac:dyDescent="0.25">
      <c r="A21" s="482"/>
      <c r="B21" s="235"/>
      <c r="C21" s="483"/>
      <c r="D21" s="235"/>
      <c r="E21" s="235"/>
      <c r="F21" s="484">
        <f t="shared" si="0"/>
        <v>0</v>
      </c>
    </row>
    <row r="22" spans="1:6" ht="15.95" customHeight="1" x14ac:dyDescent="0.25">
      <c r="A22" s="482"/>
      <c r="B22" s="235"/>
      <c r="C22" s="483"/>
      <c r="D22" s="235"/>
      <c r="E22" s="235"/>
      <c r="F22" s="484">
        <f t="shared" si="0"/>
        <v>0</v>
      </c>
    </row>
    <row r="23" spans="1:6" ht="15.95" customHeight="1" thickBot="1" x14ac:dyDescent="0.3">
      <c r="A23" s="150"/>
      <c r="B23" s="237"/>
      <c r="C23" s="486"/>
      <c r="D23" s="237"/>
      <c r="E23" s="237"/>
      <c r="F23" s="487">
        <f t="shared" si="0"/>
        <v>0</v>
      </c>
    </row>
    <row r="24" spans="1:6" s="490" customFormat="1" ht="18" customHeight="1" thickBot="1" x14ac:dyDescent="0.3">
      <c r="A24" s="488" t="s">
        <v>1093</v>
      </c>
      <c r="B24" s="267">
        <f>SUM(B8:B23)</f>
        <v>39075000</v>
      </c>
      <c r="C24" s="489"/>
      <c r="D24" s="267">
        <f>SUM(D8:D23)</f>
        <v>0</v>
      </c>
      <c r="E24" s="267">
        <f>SUM(E8:E23)</f>
        <v>39075000</v>
      </c>
      <c r="F24" s="268">
        <f>SUM(F8:F23)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1.1.sz.mell.</vt:lpstr>
      <vt:lpstr>1.2.sz.mell.</vt:lpstr>
      <vt:lpstr>1.3.sz.mell.</vt:lpstr>
      <vt:lpstr>1.4.sz.mell.</vt:lpstr>
      <vt:lpstr>2.sz.mell  </vt:lpstr>
      <vt:lpstr>3. sz. mell</vt:lpstr>
      <vt:lpstr>4.sz.mell.</vt:lpstr>
      <vt:lpstr>5.m</vt:lpstr>
      <vt:lpstr>6.m</vt:lpstr>
      <vt:lpstr>7. sz. mell</vt:lpstr>
      <vt:lpstr>8. sz. mell. </vt:lpstr>
      <vt:lpstr>9. sz. mell</vt:lpstr>
      <vt:lpstr>10. sz. mell</vt:lpstr>
      <vt:lpstr>11.sz.mell.</vt:lpstr>
      <vt:lpstr>12.m.</vt:lpstr>
      <vt:lpstr>13.m</vt:lpstr>
      <vt:lpstr>14.m.</vt:lpstr>
      <vt:lpstr>15.m</vt:lpstr>
      <vt:lpstr>16.m</vt:lpstr>
      <vt:lpstr>Munka1</vt:lpstr>
      <vt:lpstr>'3. sz. mell'!Nyomtatási_cím</vt:lpstr>
      <vt:lpstr>'4.sz.mell.'!Nyomtatási_cím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'11.sz.mell.'!Nyomtatási_terület</vt:lpstr>
      <vt:lpstr>'13.m'!Nyomtatási_terület</vt:lpstr>
      <vt:lpstr>'15.m'!Nyomtatási_terület</vt:lpstr>
      <vt:lpstr>'2.sz.mell  '!Nyomtatási_terület</vt:lpstr>
      <vt:lpstr>'3. sz. mell'!Nyomtatási_terület</vt:lpstr>
      <vt:lpstr>'4.sz.mell.'!Nyomtatási_terület</vt:lpstr>
      <vt:lpstr>'5.m'!Nyomtatási_terület</vt:lpstr>
      <vt:lpstr>'7. sz. mell'!Nyomtatási_terület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Windows-felhasználó</cp:lastModifiedBy>
  <cp:lastPrinted>2020-02-28T08:36:34Z</cp:lastPrinted>
  <dcterms:created xsi:type="dcterms:W3CDTF">2014-02-07T17:22:54Z</dcterms:created>
  <dcterms:modified xsi:type="dcterms:W3CDTF">2020-02-28T08:36:38Z</dcterms:modified>
</cp:coreProperties>
</file>