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55" windowWidth="11895" windowHeight="3165" tabRatio="577" activeTab="12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.a.sz.mell." sheetId="6" r:id="rId6"/>
    <sheet name="5.b.sz.mell." sheetId="7" r:id="rId7"/>
    <sheet name="5.c.sz.mell." sheetId="8" r:id="rId8"/>
    <sheet name="6.sz.mell." sheetId="9" r:id="rId9"/>
    <sheet name="6.1.sz.mell." sheetId="10" r:id="rId10"/>
    <sheet name="7.sz.mell." sheetId="11" r:id="rId11"/>
    <sheet name="7.1.sz.mell." sheetId="12" r:id="rId12"/>
    <sheet name="7.2.sz.mell." sheetId="13" r:id="rId13"/>
    <sheet name="8.sz.mell." sheetId="14" r:id="rId14"/>
    <sheet name="8.1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'6.sz.mell.'!$1:$6</definedName>
    <definedName name="_xlnm.Print_Titles" localSheetId="11">'7.1.sz.mell.'!$1:$6</definedName>
    <definedName name="_xlnm.Print_Titles" localSheetId="12">'7.2.sz.mell.'!$1:$3</definedName>
    <definedName name="_xlnm.Print_Titles" localSheetId="10">'7.sz.mell.'!$1:$5</definedName>
  </definedNames>
  <calcPr fullCalcOnLoad="1"/>
</workbook>
</file>

<file path=xl/sharedStrings.xml><?xml version="1.0" encoding="utf-8"?>
<sst xmlns="http://schemas.openxmlformats.org/spreadsheetml/2006/main" count="1981" uniqueCount="1207">
  <si>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</si>
  <si>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</si>
  <si>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</si>
  <si>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</si>
  <si>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</si>
  <si>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</si>
  <si>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</si>
  <si>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</si>
  <si>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</si>
  <si>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</si>
  <si>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</si>
  <si>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</si>
  <si>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</si>
  <si>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</si>
  <si>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</si>
  <si>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</si>
  <si>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</si>
  <si>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</si>
  <si>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</si>
  <si>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</si>
  <si>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</si>
  <si>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</si>
  <si>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</si>
  <si>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</si>
  <si>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</si>
  <si>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</si>
  <si>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</si>
  <si>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</si>
  <si>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</si>
  <si>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</si>
  <si>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</si>
  <si>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</si>
  <si>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</si>
  <si>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</si>
  <si>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</si>
  <si>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</si>
  <si>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</si>
  <si>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</si>
  <si>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</si>
  <si>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</si>
  <si>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</si>
  <si>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</si>
  <si>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</si>
  <si>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</si>
  <si>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</si>
  <si>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</si>
  <si>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</si>
  <si>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</si>
  <si>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</si>
  <si>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</si>
  <si>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</si>
  <si>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</si>
  <si>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</si>
  <si>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</si>
  <si>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</si>
  <si>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</si>
  <si>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</si>
  <si>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</si>
  <si>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</si>
  <si>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</si>
  <si>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</si>
  <si>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</si>
  <si>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</si>
  <si>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</si>
  <si>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</si>
  <si>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</si>
  <si>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</si>
  <si>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</si>
  <si>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</si>
  <si>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</si>
  <si>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</si>
  <si>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</si>
  <si>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</si>
  <si>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</si>
  <si>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</si>
  <si>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</si>
  <si>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</si>
  <si>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</si>
  <si>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</si>
  <si>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</si>
  <si>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</si>
  <si>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</si>
  <si>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</si>
  <si>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</si>
  <si>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</si>
  <si>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</si>
  <si>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</si>
  <si>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</si>
  <si>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</si>
  <si>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</si>
  <si>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</si>
  <si>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</si>
  <si>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</si>
  <si>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</si>
  <si>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</si>
  <si>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</si>
  <si>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</si>
  <si>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</si>
  <si>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</si>
  <si>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</si>
  <si>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</si>
  <si>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</si>
  <si>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</si>
  <si>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</si>
  <si>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</si>
  <si>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</si>
  <si>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</si>
  <si>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</si>
  <si>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</si>
  <si>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</si>
  <si>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</si>
  <si>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</si>
  <si>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</si>
  <si>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</si>
  <si>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</si>
  <si>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</si>
  <si>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</si>
  <si>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</si>
  <si>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</si>
  <si>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</si>
  <si>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</si>
  <si>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</si>
  <si>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</si>
  <si>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</si>
  <si>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</si>
  <si>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</si>
  <si>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</si>
  <si>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</si>
  <si>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</si>
  <si>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</si>
  <si>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</si>
  <si>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</si>
  <si>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</si>
  <si>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</si>
  <si>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</si>
  <si>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</si>
  <si>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</si>
  <si>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</si>
  <si>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</si>
  <si>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</si>
  <si>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</si>
  <si>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</si>
  <si>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</si>
  <si>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</si>
  <si>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</si>
  <si>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</si>
  <si>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</si>
  <si>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</si>
  <si>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</si>
  <si>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</si>
  <si>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</si>
  <si>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</si>
  <si>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</si>
  <si>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</si>
  <si>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</si>
  <si>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</si>
  <si>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</si>
  <si>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</si>
  <si>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</si>
  <si>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</si>
  <si>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</si>
  <si>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</si>
  <si>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</si>
  <si>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</si>
  <si>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</si>
  <si>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</si>
  <si>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</si>
  <si>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</si>
  <si>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</si>
  <si>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</si>
  <si>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</si>
  <si>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</si>
  <si>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</si>
  <si>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</si>
  <si>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</si>
  <si>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</si>
  <si>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</si>
  <si>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</si>
  <si>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</si>
  <si>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</si>
  <si>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</si>
  <si>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</si>
  <si>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</si>
  <si>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</si>
  <si>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</si>
  <si>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</si>
  <si>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</si>
  <si>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</si>
  <si>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</si>
  <si>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</si>
  <si>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</si>
  <si>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</si>
  <si>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</si>
  <si>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</si>
  <si>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</si>
  <si>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</si>
  <si>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</si>
  <si>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</si>
  <si>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</si>
  <si>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</si>
  <si>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</si>
  <si>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</si>
  <si>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</si>
  <si>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</si>
  <si>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</si>
  <si>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</si>
  <si>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</si>
  <si>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</si>
  <si>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</si>
  <si>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</si>
  <si>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</si>
  <si>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</si>
  <si>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</si>
  <si>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</si>
  <si>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</si>
  <si>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</si>
  <si>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</si>
  <si>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</si>
  <si>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</si>
  <si>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</si>
  <si>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</si>
  <si>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</si>
  <si>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</si>
  <si>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</si>
  <si>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</si>
  <si>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</si>
  <si>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</si>
  <si>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</si>
  <si>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</si>
  <si>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</si>
  <si>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</si>
  <si>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</si>
  <si>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</si>
  <si>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</si>
  <si>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</si>
  <si>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</si>
  <si>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</si>
  <si>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</si>
  <si>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</si>
  <si>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</si>
  <si>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</si>
  <si>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</si>
  <si>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</si>
  <si>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</si>
  <si>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</si>
  <si>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</si>
  <si>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</si>
  <si>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</si>
  <si>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</si>
  <si>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</si>
  <si>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</si>
  <si>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</si>
  <si>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</si>
  <si>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</si>
  <si>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</si>
  <si>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</si>
  <si>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</si>
  <si>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</si>
  <si>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</si>
  <si>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</si>
  <si>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</si>
  <si>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</si>
  <si>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</si>
  <si>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</si>
  <si>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</si>
  <si>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</si>
  <si>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</si>
  <si>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</si>
  <si>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</si>
  <si>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</si>
  <si>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</si>
  <si>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</si>
  <si>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</si>
  <si>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</si>
  <si>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</si>
  <si>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</si>
  <si>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</si>
  <si>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</si>
  <si>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</si>
  <si>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</si>
  <si>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</si>
  <si>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</si>
  <si>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</si>
  <si>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</si>
  <si>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</si>
  <si>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</si>
  <si>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</si>
  <si>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</si>
  <si>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</si>
  <si>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</si>
  <si>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</si>
  <si>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</si>
  <si>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</si>
  <si>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</si>
  <si>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</si>
  <si>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</si>
  <si>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</si>
  <si>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</si>
  <si>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</si>
  <si>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</si>
  <si>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</si>
  <si>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</si>
  <si>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</si>
  <si>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</si>
  <si>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</si>
  <si>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</si>
  <si>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</si>
  <si>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</si>
  <si>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</si>
  <si>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</si>
  <si>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</si>
  <si>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</si>
  <si>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</si>
  <si>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</si>
  <si>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</si>
  <si>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</si>
  <si>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</si>
  <si>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</si>
  <si>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</si>
  <si>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</si>
  <si>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</si>
  <si>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</si>
  <si>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</si>
  <si>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</si>
  <si>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</si>
  <si>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</si>
  <si>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</si>
  <si>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</si>
  <si>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</si>
  <si>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</si>
  <si>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</si>
  <si>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</si>
  <si>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</si>
  <si>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</si>
  <si>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</si>
  <si>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</si>
  <si>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</si>
  <si>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</si>
  <si>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</si>
  <si>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</si>
  <si>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</si>
  <si>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</si>
  <si>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</si>
  <si>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</si>
  <si>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</si>
  <si>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</si>
  <si>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</si>
  <si>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</si>
  <si>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</si>
  <si>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</si>
  <si>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</si>
  <si>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</si>
  <si>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</si>
  <si>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</si>
  <si>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</si>
  <si>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</si>
  <si>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</si>
  <si>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</si>
  <si>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</si>
  <si>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</si>
  <si>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</si>
  <si>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</si>
  <si>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</si>
  <si>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</si>
  <si>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</si>
  <si>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</si>
  <si>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</si>
  <si>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</si>
  <si>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</si>
  <si>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</si>
  <si>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</si>
  <si>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</si>
  <si>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</si>
  <si>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</si>
  <si>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</si>
  <si>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</si>
  <si>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</si>
  <si>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</si>
  <si>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</si>
  <si>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</si>
  <si>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</si>
  <si>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</si>
  <si>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</si>
  <si>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</si>
  <si>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</si>
  <si>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</si>
  <si>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</si>
  <si>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</si>
  <si>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</si>
  <si>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</si>
  <si>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</si>
  <si>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</si>
  <si>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</si>
  <si>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</si>
  <si>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</si>
  <si>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</si>
  <si>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</si>
  <si>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</si>
  <si>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</si>
  <si>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</si>
  <si>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</si>
  <si>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</si>
  <si>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</si>
  <si>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</si>
  <si>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</si>
  <si>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</si>
  <si>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</si>
  <si>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</si>
  <si>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</si>
  <si>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</si>
  <si>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</si>
  <si>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</si>
  <si>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</si>
  <si>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</si>
  <si>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</si>
  <si>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</si>
  <si>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</si>
  <si>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</si>
  <si>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</si>
  <si>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</si>
  <si>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</si>
  <si>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</si>
  <si>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</si>
  <si>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</si>
  <si>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</si>
  <si>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</si>
  <si>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</si>
  <si>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</si>
  <si>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</si>
  <si>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</si>
  <si>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</si>
  <si>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</si>
  <si>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</si>
  <si>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</si>
  <si>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</si>
  <si>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</si>
  <si>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</si>
  <si>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</si>
  <si>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</si>
  <si>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</si>
  <si>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</si>
  <si>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</si>
  <si>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</si>
  <si>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</si>
  <si>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</si>
  <si>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</si>
  <si>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</si>
  <si>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</si>
  <si>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</si>
  <si>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</si>
  <si>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</si>
  <si>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</si>
  <si>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</si>
  <si>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</si>
  <si>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</si>
  <si>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</si>
  <si>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</si>
  <si>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</si>
  <si>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</si>
  <si>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</si>
  <si>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</si>
  <si>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</si>
  <si>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</si>
  <si>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</si>
  <si>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</si>
  <si>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</si>
  <si>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</si>
  <si>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</si>
  <si>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</si>
  <si>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</si>
  <si>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</si>
  <si>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</si>
  <si>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</si>
  <si>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</si>
  <si>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</si>
  <si>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</si>
  <si>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</si>
  <si>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</si>
  <si>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</si>
  <si>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</si>
  <si>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</si>
  <si>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</si>
  <si>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</si>
  <si>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</si>
  <si>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</si>
  <si>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</si>
  <si>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</si>
  <si>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</si>
  <si>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</si>
  <si>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</si>
  <si>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</si>
  <si>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</si>
  <si>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Nemzetiségi önkormányzatok támogatása</t>
  </si>
  <si>
    <t>Peres ügyekkel kapcsolatos tartalék</t>
  </si>
  <si>
    <t>Polgármesteri keret</t>
  </si>
  <si>
    <t>Befizetési kötelezettségek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</si>
  <si>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</si>
  <si>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</si>
  <si>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</si>
  <si>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</si>
  <si>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</si>
  <si>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</si>
  <si>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</si>
  <si>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Iskolaegészségügy informatika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</si>
  <si>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</si>
  <si>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</si>
  <si>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</si>
  <si>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</si>
  <si>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</si>
  <si>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</si>
  <si>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</si>
  <si>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</si>
  <si>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</si>
  <si>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</si>
  <si>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</si>
  <si>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</si>
  <si>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</si>
  <si>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</si>
  <si>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</si>
  <si>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</si>
  <si>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</si>
  <si>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</si>
  <si>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</si>
  <si>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</si>
  <si>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</si>
  <si>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</si>
  <si>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</si>
  <si>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</si>
  <si>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</si>
  <si>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</si>
  <si>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</si>
  <si>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</si>
  <si>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</si>
  <si>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</si>
  <si>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</si>
  <si>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</si>
  <si>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</si>
  <si>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</si>
  <si>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</si>
  <si>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</si>
  <si>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</si>
  <si>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</si>
  <si>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</si>
  <si>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</si>
  <si>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</si>
  <si>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</si>
  <si>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</si>
  <si>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</si>
  <si>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</si>
  <si>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</si>
  <si>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</si>
  <si>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</si>
  <si>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</si>
  <si>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</si>
  <si>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</si>
  <si>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</si>
  <si>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</si>
  <si>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</si>
  <si>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</si>
  <si>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</si>
  <si>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</si>
  <si>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</si>
  <si>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Finanszírozás szempontjából elismert dolgozók bértámogatása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</si>
  <si>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</si>
  <si>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</si>
  <si>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</si>
  <si>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</si>
  <si>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</si>
  <si>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</si>
  <si>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</si>
  <si>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</si>
  <si>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4. sz. melléklet</t>
  </si>
  <si>
    <t>Működési célú tám.  áh-n belülre</t>
  </si>
  <si>
    <t>Működési célú tám.   áh-n kívülre</t>
  </si>
  <si>
    <t>Felhalm. célú tám.  áh-n belülre</t>
  </si>
  <si>
    <t>és tartalékok rovat szerinti bontásban</t>
  </si>
  <si>
    <t xml:space="preserve">Komló Város Önkormányzat működési célú pénzeszköz átadások 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</si>
  <si>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</si>
  <si>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</si>
  <si>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</si>
  <si>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</si>
  <si>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</si>
  <si>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</si>
  <si>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</si>
  <si>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</si>
  <si>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</si>
  <si>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</si>
  <si>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</si>
  <si>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</si>
  <si>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</si>
  <si>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</si>
  <si>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</si>
  <si>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</si>
  <si>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</si>
  <si>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</si>
  <si>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</si>
  <si>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</si>
  <si>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</si>
  <si>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</si>
  <si>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</si>
  <si>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</si>
  <si>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</si>
  <si>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</si>
  <si>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</si>
  <si>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</si>
  <si>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</si>
  <si>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</si>
  <si>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</si>
  <si>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</si>
  <si>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</si>
  <si>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</si>
  <si>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</si>
  <si>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</si>
  <si>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</si>
  <si>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</si>
  <si>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</si>
  <si>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</si>
  <si>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</si>
  <si>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</si>
  <si>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</si>
  <si>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</si>
  <si>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</si>
  <si>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</si>
  <si>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</si>
  <si>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</si>
  <si>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</si>
  <si>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</si>
  <si>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</si>
  <si>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</si>
  <si>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</si>
  <si>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</si>
  <si>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</si>
  <si>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</si>
  <si>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</si>
  <si>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</si>
  <si>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</si>
  <si>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</si>
  <si>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</si>
  <si>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</si>
  <si>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</si>
  <si>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</si>
  <si>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</si>
  <si>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</si>
  <si>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</si>
  <si>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</si>
  <si>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</si>
  <si>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</si>
  <si>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</si>
  <si>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II.4.</t>
  </si>
  <si>
    <t xml:space="preserve">           egyéb működési bevételek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</si>
  <si>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</si>
  <si>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</si>
  <si>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</si>
  <si>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</si>
  <si>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</si>
  <si>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</si>
  <si>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</si>
  <si>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</si>
  <si>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</si>
  <si>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</si>
  <si>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</si>
  <si>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</si>
  <si>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</si>
  <si>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</si>
  <si>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</si>
  <si>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</si>
  <si>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</si>
  <si>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</si>
  <si>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</si>
  <si>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</si>
  <si>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</si>
  <si>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Működési célú visszatérítendő támogatások, kölcsönök visszatérülése kormányoktól és nemzetközi szervezetktől</t>
  </si>
  <si>
    <t>Felhalmozási célú visszatérítendő támogatások, kölcsönök visszatérülése kormányoktól és más nemzetközi szervezetktől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</si>
  <si>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</si>
  <si>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</si>
  <si>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</si>
  <si>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</si>
  <si>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</si>
  <si>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</si>
  <si>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</si>
  <si>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</si>
  <si>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</si>
  <si>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</si>
  <si>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Tulajdonosi mögöttes fel.bizt.(bérlakás közmű hátr.)</t>
  </si>
  <si>
    <t>Társulási tagdíj visszautalás (belső ell. megtak.)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</si>
  <si>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</si>
  <si>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</si>
  <si>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</si>
  <si>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</si>
  <si>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</si>
  <si>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</si>
  <si>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</si>
  <si>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</si>
  <si>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</si>
  <si>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</si>
  <si>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</si>
  <si>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</si>
  <si>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</si>
  <si>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</si>
  <si>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</si>
  <si>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 xml:space="preserve">Lakáscélú támogatás </t>
  </si>
  <si>
    <t>forintban</t>
  </si>
  <si>
    <t>Komlói Tésztagyártó Szociális Szövetkezet</t>
  </si>
  <si>
    <t>Vállalkozásfejlesztési támogatás áthúzódó</t>
  </si>
  <si>
    <t>Pályázati támogatás-visszafizetési keret</t>
  </si>
  <si>
    <t>Megjegyzés</t>
  </si>
  <si>
    <t>Bevétel</t>
  </si>
  <si>
    <t>Kiadás</t>
  </si>
  <si>
    <t>TOP-3.1.1-15-BA1-2016-00007 Komló-Sikonda kerékpárút létesítése</t>
  </si>
  <si>
    <t>TOP-1.1.1-15-BA1-2016-00001 Körtvélyesi 1545/18 hrsz-ú út melletti terület infrastruktúra fejlesztése</t>
  </si>
  <si>
    <t>69/2016. (V.5.)</t>
  </si>
  <si>
    <t>14/2016. (II.18.)</t>
  </si>
  <si>
    <t>118/2016.(VI.23.)</t>
  </si>
  <si>
    <t>TOP-3.2.1-15-BA1-2016-00001 Komló, Pécsi u. 42. sz. alatti épület energetikai korszerűsítése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</si>
  <si>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</si>
  <si>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</si>
  <si>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</si>
  <si>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</si>
  <si>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</si>
  <si>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Elektromos töltőállomás létesítése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</si>
  <si>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</si>
  <si>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</si>
  <si>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</si>
  <si>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</si>
  <si>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</si>
  <si>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</si>
  <si>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</si>
  <si>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</si>
  <si>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</si>
  <si>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</si>
  <si>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</si>
  <si>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</si>
  <si>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</si>
  <si>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</si>
  <si>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</si>
  <si>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</si>
  <si>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</si>
  <si>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</si>
  <si>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</si>
  <si>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</si>
  <si>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</si>
  <si>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</si>
  <si>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</si>
  <si>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</si>
  <si>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</si>
  <si>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</si>
  <si>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</si>
  <si>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</si>
  <si>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</si>
  <si>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</si>
  <si>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</si>
  <si>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</si>
  <si>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</si>
  <si>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</si>
  <si>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</si>
  <si>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</si>
  <si>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</si>
  <si>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</si>
  <si>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</si>
  <si>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</si>
  <si>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</si>
  <si>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</si>
  <si>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</si>
  <si>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</si>
  <si>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</si>
  <si>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</si>
  <si>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 xml:space="preserve">TOP-1.1.1-16-BA1-2017-00002 Komló, Nagyrét utcai meglévő ipari terület alapinfrastruktúra fejlesztése </t>
  </si>
  <si>
    <t>EFOP-1.5.2-16 Humán szolgáltatások fejlesztése a Komlói járásban</t>
  </si>
  <si>
    <t>TOP-2.1.1-16-BA1-2017-00003 Barnamezős területek rehabilitációja (Altáró u.)</t>
  </si>
  <si>
    <t>7/2. sz. melléklet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</si>
  <si>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</si>
  <si>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</si>
  <si>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</si>
  <si>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</si>
  <si>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</si>
  <si>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>Működési költség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</si>
  <si>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</si>
  <si>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</si>
  <si>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</si>
  <si>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</si>
  <si>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</si>
  <si>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</si>
  <si>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</si>
  <si>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</si>
  <si>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11.</t>
  </si>
  <si>
    <t>TOP-1.1.1-16-BA1-2017-00002 Komló, Nagyrét utcai meglévő ipari terület alapinfrastruktúra fejlesztése</t>
  </si>
  <si>
    <t>12.</t>
  </si>
  <si>
    <t>93/2017. (VI.28.)</t>
  </si>
  <si>
    <t>13.</t>
  </si>
  <si>
    <t xml:space="preserve">TOP-2.1.1-16-BA1-2017-00003 - Barnamezős területek rehabilitációja 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</si>
  <si>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</si>
  <si>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</si>
  <si>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</si>
  <si>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</si>
  <si>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</si>
  <si>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</si>
  <si>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</si>
  <si>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</si>
  <si>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</si>
  <si>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</si>
  <si>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</si>
  <si>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</si>
  <si>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</si>
  <si>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</si>
  <si>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</si>
  <si>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</si>
  <si>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TOP-5.3.1 A helyi identitás és kohézió erősítése</t>
  </si>
  <si>
    <t xml:space="preserve">Ebből:    Működőképesség megőrzését szolgáló rendkívüli önkormányzati támogatás </t>
  </si>
  <si>
    <t>Polgármesteri illetmény támogatása</t>
  </si>
  <si>
    <t>Bölcsőde, mini bölcsőde támogatása</t>
  </si>
  <si>
    <t>A rászoruló gyermekek szünidei étkeztetésének támogatása</t>
  </si>
  <si>
    <t>TOP-1.1.1-16-BA1-2017-00002 Komló, Nagyrét utcai ipari ter.infr.st.fejl.</t>
  </si>
  <si>
    <t>TOP-1.1.3-15-BA1-2016-00001 Komlói piac és vásárcsarnok rek.</t>
  </si>
  <si>
    <t>TOP-2.1.1-16-BA1-2017-00003 Barnamezős ter.rehab. (Altáró u.)</t>
  </si>
  <si>
    <t>TOP-2.1.2-15-BA1-2016-00003 Petőfi tér és környezetének rehab.</t>
  </si>
  <si>
    <t>KEHOP-5.4.1 Szemléletváltási programok</t>
  </si>
  <si>
    <t>Interreg pályázat (Könyvtár épület)</t>
  </si>
  <si>
    <t>Védőnők kisértékű informatika</t>
  </si>
  <si>
    <t>Védőnők kisértékű tárgyi eszköz, bútor</t>
  </si>
  <si>
    <t xml:space="preserve">Komlói Fűtőerőmű Zrt-nek Sportközpont támogatása </t>
  </si>
  <si>
    <t>II.5.</t>
  </si>
  <si>
    <t>Nemzetiségi pótlék</t>
  </si>
  <si>
    <t>III.5.ab.</t>
  </si>
  <si>
    <t>III.5.aa.</t>
  </si>
  <si>
    <t>III.5.b</t>
  </si>
  <si>
    <t>86/2016. (V.26.) 34/2018.(III.7.) 6/2018. (I.21.)</t>
  </si>
  <si>
    <t>TOP-2.1.1-15-BA1-2016-00001 Szabadidőpark és Vállalkozók Háza Komlón</t>
  </si>
  <si>
    <t>97/2016.(VI.23.) 113/2018. (VIII.19.)</t>
  </si>
  <si>
    <t>93/2017. (VI.28.) 166/2018. (XI.29.) 177/2018 (XI. 29.)</t>
  </si>
  <si>
    <t xml:space="preserve">120/2017. (VII.13.) 206/2017. (XI.30.) 182/2018. (XI.29.) </t>
  </si>
  <si>
    <t>TOP-3.2.1-16-BA1-2018-00056 - Energetikai korszerűsítés a komlói sportközpont és futófolyosó épületében</t>
  </si>
  <si>
    <t>20.</t>
  </si>
  <si>
    <t>21.</t>
  </si>
  <si>
    <t>TOP-1.3.1-16 - Közlekedésfejlesztés Baranya megyében (Bétai elkerülő)</t>
  </si>
  <si>
    <t>TOP-3.2.1-16-BA1-2018-00056 Komlói Sportközpont és futófolyosó energetikai korszerűsítése (3)</t>
  </si>
  <si>
    <t>Körtvélyesi rekortán sportpálya (önerő) (129/2018.)</t>
  </si>
  <si>
    <t>KÖFOP-1.2.1-VEKOP-16 Csatlakozás k.ö. ASP r.o.k.</t>
  </si>
  <si>
    <t>Társulásnak új kennel építéshez hozzájárulás</t>
  </si>
  <si>
    <t>Családsegítő és Gyermekjóléti Szolgálat</t>
  </si>
  <si>
    <t>Szociális Szolgáltató Központ</t>
  </si>
  <si>
    <t>Szilvási Bölcsőde</t>
  </si>
  <si>
    <t xml:space="preserve">Mánfától bejáró gyermekek után </t>
  </si>
  <si>
    <t>Víziközmű felújítási keret áthúzódó</t>
  </si>
  <si>
    <t>Városház téri kültéri hangosítás</t>
  </si>
  <si>
    <t xml:space="preserve">TOP-1.1.1-16-BA1-2017-00002 Nagyrét utca fejlesztése pályázat </t>
  </si>
  <si>
    <t>TOP-1.4.1-15-BA1-2016-00011 Óvodák és bölcsőde fejlesztése Komló p.</t>
  </si>
  <si>
    <t>Iskolaegészségügy kisértékű informatika</t>
  </si>
  <si>
    <t>Orvostanhallgató ösztöndíja</t>
  </si>
  <si>
    <t>Felhalmozási hitel tőke törlesztése</t>
  </si>
  <si>
    <t>Fejlesztési hitel és kamat összesen:</t>
  </si>
  <si>
    <t>Társulásnak működési hozzájárulás (tagdíj)</t>
  </si>
  <si>
    <t>Társuásnak fejlesztési hosszájárulás új kennel építéshez</t>
  </si>
  <si>
    <t>Társuásnak fejlesztési hosszájárulás ( Családsegítő Szolg., Szoc.Szolg.Kp., Bölcsőde)</t>
  </si>
  <si>
    <t>Városgondnokság karácsonyi dÍszkivilágítás</t>
  </si>
  <si>
    <t>2020.</t>
  </si>
  <si>
    <t>bevételei 2020. év</t>
  </si>
  <si>
    <t xml:space="preserve">           Solar bérleti díjak </t>
  </si>
  <si>
    <t>2020. évi előirányzata</t>
  </si>
  <si>
    <t>2020. év</t>
  </si>
  <si>
    <t>Komló Város Önkormányzat 2020. évi EU-s projektjei</t>
  </si>
  <si>
    <t>Komló Város Önkormányzat 2020. évi általános és ágazati feladatainak támogatása</t>
  </si>
  <si>
    <t>I.5.</t>
  </si>
  <si>
    <t>III.1.</t>
  </si>
  <si>
    <t>Város-gondnokság</t>
  </si>
  <si>
    <t>6. sz. melléklet</t>
  </si>
  <si>
    <t>6.1.sz. melléklet</t>
  </si>
  <si>
    <t>Költségvetési bevételek</t>
  </si>
  <si>
    <t>Finanszírozási bevételek</t>
  </si>
  <si>
    <t xml:space="preserve">Finanszírozási kiadások </t>
  </si>
  <si>
    <t>2021-</t>
  </si>
  <si>
    <t>A tartalékkeret összege a jóváhagyást követően 2020. évi bevételéként fog megjelenni.</t>
  </si>
  <si>
    <t>39/2016. (III.30.); 121/2019. (VIII.29.); 123/2019. (VIII.29.)</t>
  </si>
  <si>
    <t>A kiadási adatok tartalmazzák a 14.947.492.-FT önerőt és a 97.618.000.-Ft összegű hitelfelvétel terhére elszámolt beruházást. A 447.492.-Ft  bevételi különbözet abból adódik, hogy az ügyvédi költségek ezen összege a támogatásban és a hitelfelvételben is szerepel.</t>
  </si>
  <si>
    <t>A bevételi összeg 2017. évben folyósítva</t>
  </si>
  <si>
    <t>6/2018. (I.21.) határozattal 4.116.830,- Ft önerő</t>
  </si>
  <si>
    <t>117/2016.(VI.23.); 23/2019. (III.7.)</t>
  </si>
  <si>
    <t>Az összes kiadás 8.345.000.-Ft-tal több, ezen összeg előleg, amelynek a visszavonása megtörténik a 2020.évben és előirányzatban szerepeltetni szükséges. A bevételi különbözet 18.068.452.-Ft összege a Képv.test.23/2019 (III.7) határozattal biztosított.</t>
  </si>
  <si>
    <t>A beruházás fizikailag befejeződött, a záró pénzügyi beszámoló benyújtásra került, vizsgálata folyamatban.</t>
  </si>
  <si>
    <t>Támogatási szerződés megkötése folyamatban.</t>
  </si>
  <si>
    <t>Bevételi összeg 2018. évben folyósítva.</t>
  </si>
  <si>
    <t>TOP-3.1.1-16-BA1-2017-00011 - Komlói buszpályaudvar és környezetének közlekedésfejlesztése</t>
  </si>
  <si>
    <t xml:space="preserve">Bevételi összeg 2018. évben folyósítva. Nem tartalmazza az ideiglenes buszparkoló költségeit. </t>
  </si>
  <si>
    <t>54.000.200,- Ft hitel ingatlanvásárlásra, önerő 107.950 Ft, 8.500.000,- Ft önerő, 76.577.205,- Ft ráemelési igény</t>
  </si>
  <si>
    <t>Támogatási szerződés még nem került megkötésre</t>
  </si>
  <si>
    <t>118/2018. (VII.19.) 128/2018. (VIII.29.) 52/2019. (IV.25.)</t>
  </si>
  <si>
    <t>A beérkezett előleg fejlesztési bevételként lett lett könyvelve, amely egy részének működésre történő átkönyvelése folyamatosan történik.</t>
  </si>
  <si>
    <t xml:space="preserve">A teljes projektösszegből Komlóra mint konzorciumi partnerre jutó támogatás összege (136.817.452,-Ft)  került tervezésre. </t>
  </si>
  <si>
    <t>14/2019. (II.21) határozatta 6.916.945,- Ft önerő biztosítva</t>
  </si>
  <si>
    <t>TOP-7.1.1-16-H-ERFA-2019-00229 "Miénk itt a tér"-nyílt közösségi tér létrehozása Komló 48-as terén</t>
  </si>
  <si>
    <t>TOP-7.1.1-16-H-ERFA-2019-00170 "Közösségfejlesztést támogató infrastrukturális beruházás a Közösségek Házában"</t>
  </si>
  <si>
    <t xml:space="preserve">54/2019. (IV.25.) </t>
  </si>
  <si>
    <t>Nincs még támogatási szerződés</t>
  </si>
  <si>
    <t>TOP-7.1.1-16-H-ERFA-2019-00234 "BMX- és gördeszka pálya kialakítása a Közösségek Háza környezetében"</t>
  </si>
  <si>
    <t>Nincs még támogatási szerződés, Pályázó:KOMLÓ VÁROS ÖNKORMÁNYZAT KÖZÖSSÉGEK HÁZA, SZÍNHÁZ- ÉS HANGVERSENYTEREM</t>
  </si>
  <si>
    <t>TOP-7.1.1-16-H-ERFA-2019-….. "Megújuló színház" (színház színpadcsere)</t>
  </si>
  <si>
    <t>Komló, Altáró utca 2. sz. épület elektromos hálózatba történő bekapcsolása (7 albetét)</t>
  </si>
  <si>
    <t>Országos Görpark Program keretében görpark építése Komló városban - MK_TSZ/102 (2019), ebből 15 millió Ft önerő</t>
  </si>
  <si>
    <t>2018. évi MLSZ Országos Pályaépítési Program,
Körtvélyesi rekortán borítású sportpálya építés önerő</t>
  </si>
  <si>
    <t xml:space="preserve">KEHOP-2.2.1-15-2015-00013 Komlói szennyvízberuházás </t>
  </si>
  <si>
    <t>TOP-3.1.1-16-BA1-2017-00011 Komlói buszpályaudvar és környezetének közlekedésfejlesztése</t>
  </si>
  <si>
    <t>TOP-3.2.1-16-BA1-2017-00004 Önkormányzati épületek energetikai korszerűsítése Komlón</t>
  </si>
  <si>
    <t>TOP-3.2.1-16-BA1-2018-00056 Komlói Sportközpont és futófolyosó energetikai korszerűsítése</t>
  </si>
  <si>
    <t>Buszpályaudvar parkoló kialakításához szükséges vasúti bontási munkálatok (MÁV-tól bérelt területen)</t>
  </si>
  <si>
    <t>Buszpályaudvar parkoló kialakítása (MÁV-tól bérelt területen)</t>
  </si>
  <si>
    <t xml:space="preserve">Vis maior 401541 Komló, Kisbattyán 0158htsz, 5603 hrsz </t>
  </si>
  <si>
    <t>Vis maior 401541 Komló Kaszárnya patak 451 hrsz</t>
  </si>
  <si>
    <t>Vis maior 401541 Komló, Berek u. 3416 hrsz</t>
  </si>
  <si>
    <t>Vis maior 401541 Komló, Berek u. gépkocsitároló bontás</t>
  </si>
  <si>
    <t>Vis maior 450620  Komló, Ady u. 439 hrsz mederfal helyreállítás</t>
  </si>
  <si>
    <t>Vis maior 450620  Komló, Mecsekfalu,1520/1 hrszpatak partoldal burkolata</t>
  </si>
  <si>
    <t>Vis maior 450620  Komló, Kisfaludy u. 2397 hrsz útburkolat szélének helyreállítása</t>
  </si>
  <si>
    <t>Vis maior 450620  Komló, Sikonda. 5912 hrsz útburkolat  helyreállítása</t>
  </si>
  <si>
    <t>Vis maior 450620  Komló, Ady u. 335 hrsz lépcső helyreállítás</t>
  </si>
  <si>
    <t>Vis maior 450853  Komló, Berek u. 3654 hrsz híd helyreállítás</t>
  </si>
  <si>
    <t>Vis maior 450853  Komló, Városház tér 1. alagsor burkolat helyreállítás</t>
  </si>
  <si>
    <t>Vis maior 450853  Komló, Városház tér 3. PVC burkolat fektetése</t>
  </si>
  <si>
    <t>Vis maior 450853  Komló, Berek u.  3550 hrsz út helyreállítás</t>
  </si>
  <si>
    <t>Templom téri kapu újraszínezése</t>
  </si>
  <si>
    <t>Körtvélyesi új garázsok közötti út aszfaltozása</t>
  </si>
  <si>
    <t>Térfigyelő kamera rendszer központ bővítése, kamerák cseréje</t>
  </si>
  <si>
    <t>Ebtartótelep fejlesztése kapcsán a felhasznált támogatásból fennmaradó maradvány érték</t>
  </si>
  <si>
    <t>Közművelődési érdekletségnövelő pályázat Közösségek Háza felújítása (164/2019. (XII.12.))</t>
  </si>
  <si>
    <t>Közvilágítás fejlesztési igények:</t>
  </si>
  <si>
    <t>OTP mögötti garázssoron (3617/10. hrsz.)  4db faoszlop és 4db lámpatest elhelyezése légvezetékkel</t>
  </si>
  <si>
    <t>Petőfi u. 18. és a Gagarin u. 17. közötti járdaszakaszon 3db napelemes kandelláber elhelyezése</t>
  </si>
  <si>
    <t>Kodály Zoltán u. 1.házszámnál a 119-es meglévő oszlopra 1db lámpatest felszerelése</t>
  </si>
  <si>
    <t>Kodály Zoltán u. 39.házszámnál a meglévő 108. számú oszlopra 1db lámpatest felszerelése</t>
  </si>
  <si>
    <t>Kodály Zoltán u. 23.házszámnál a meglévő 103. számú oszlopra 1db lámpatest felszerelése</t>
  </si>
  <si>
    <t>Juhász Gyula u. Gorkij utca összekötő járdaszakaszon a meglévő 3.sz. oszlopra 1db lámpatest felszerelése</t>
  </si>
  <si>
    <t>A mecsekfalui körforgalomban a meglévő 210.számú oszlopra lámptest felhelyezése és további 1db oszlop és 1db lámaptest elhelyezése légvezetékkel</t>
  </si>
  <si>
    <t>Komló-Sikonda Cinege közben 1db oszlop és 1db lámaptest elhelyezése légvezetékkel</t>
  </si>
  <si>
    <t>Komló-Sikonda Kakukk közben 2db oszlop és 2db lámaptest elhelyezése légvezetékkel</t>
  </si>
  <si>
    <t>Komló-Sikonda Rigóközben 1db oszlop és 1db lámaptest elhelyezése légvezetékkel</t>
  </si>
  <si>
    <t>Liszt Ferenc u. 18. házszám előtti meglévő oszlopra 1db lámpatest felszerelése</t>
  </si>
  <si>
    <t>Ifjúság u. 34-36. számnál 1db oszlop és 1db lámaptest elhelyezése légvezetékkel</t>
  </si>
  <si>
    <t>Mecsekfalui út - Sikonda kereszteződésnél lévő buszmegállóban napelemes kandelláber elhelyezése</t>
  </si>
  <si>
    <t>Munkácsy Mihály u. vásártér felőli végén 1db oszlop 1db lámpatest elhelyezése légvezetékkel</t>
  </si>
  <si>
    <t>Kossuth Lajos utca 46-52. mögötti parkolóban napelemes kandelláberekkel közvilágítás kiépítése</t>
  </si>
  <si>
    <t>Városház tér 19. házszámnál napelemes kandelláber elhelyezése</t>
  </si>
  <si>
    <t>Munkácsy Mihály utca és Dankó Pista utca közötti szakaszon 2db lámpatest elhelyezése légvezetékkel</t>
  </si>
  <si>
    <t>Majális tér 7. lépcsősornál 1db oszlop és 1db lámaptest elhelyezése légvezetékkel</t>
  </si>
  <si>
    <t>Erkel Ferenc utcában a meglévő 108.számú oszlopra 1db lámpatest felszerelése</t>
  </si>
  <si>
    <t>Mecsekfalu 41. két db faoszlop, két db lámpatest elhelyezése</t>
  </si>
  <si>
    <t>Víziközmű bérleti díj - 2018. évi díj áthúzódó része (154/2019.(XII.12.) sz hat.</t>
  </si>
  <si>
    <t>Víziközmű bérleti díj - 2019. évi díj lekötött része (154/2019.(XII.12.) sz. hat</t>
  </si>
  <si>
    <t>Városház tér kültéri hangosítás</t>
  </si>
  <si>
    <t>Víziközmű bérleti díj - 2019. évi áthúzódó áfa</t>
  </si>
  <si>
    <t>Kerékpárút kialakítása Komló-Sikonda nem pályázati rész</t>
  </si>
  <si>
    <t>Komlói Sportközpont fejlesztéséhez önerő biztosítása (166/2019 (XII/12))</t>
  </si>
  <si>
    <t>Körtvélyesi óvoda felújítása (áthúzódó költség)</t>
  </si>
  <si>
    <t>Körtvélyesi óvoda felújítása (injektálás költsége)</t>
  </si>
  <si>
    <t>Komló Városi Óvoda kerítés kapui és elemi</t>
  </si>
  <si>
    <t>Hunyadi utcai tagóvoda konyha felújítás</t>
  </si>
  <si>
    <t>Mecsekjánosi tagóvoda utólagos vízszigetelés</t>
  </si>
  <si>
    <t>Kökönyösi tagóvoda vizesblokkok felújítása</t>
  </si>
  <si>
    <t>Belterületi utak felújítása Berek utca, Szilvási út</t>
  </si>
  <si>
    <t>Sikondai pihenőpark tető felújítás és homlokzati hőszigetelés (áthúzódó)</t>
  </si>
  <si>
    <t>Felhalmozási célú támogatás áh-n belülre összesen:</t>
  </si>
  <si>
    <t>Települési önkormányzatok szociális gyermekjóléti feladatainak támogatása</t>
  </si>
  <si>
    <t>B1131</t>
  </si>
  <si>
    <t>Települési önkormányzatok gyermekétkeztetési feladatainak támogatása</t>
  </si>
  <si>
    <t>B1132</t>
  </si>
  <si>
    <t>Hivatal szoftverbeszerzés</t>
  </si>
  <si>
    <t xml:space="preserve">Hivatal informatikai eszközbeszerzés </t>
  </si>
  <si>
    <t>Hivatal eszköz-, bútorbeszerzés</t>
  </si>
  <si>
    <t>Hivatal gépjármű beszerzés (önkormányzat által bérelt gépjármű kivásárlása)</t>
  </si>
  <si>
    <t>Peres ügyekkel kapcsolatos tartalék Volán BK Zrt.</t>
  </si>
  <si>
    <t>Informatikai tárgyi eszköz beszerzése</t>
  </si>
  <si>
    <t>Egyéb tárgyi eszköz (nem inf.) beszerzés</t>
  </si>
  <si>
    <t xml:space="preserve">Ebből: Koncessziós díj Volánbusz Közlekedési Zrt. </t>
  </si>
  <si>
    <t>Téli rezsicsökkentésben korábban nem részesültek támogatása</t>
  </si>
  <si>
    <t>Rendkívüli önkormányzati támogatás 2018. évi</t>
  </si>
  <si>
    <t xml:space="preserve">              Bérkompenzáció</t>
  </si>
  <si>
    <t xml:space="preserve">              Szociális ágazati pótlék</t>
  </si>
  <si>
    <t xml:space="preserve">              Kulturális lletménypótlék</t>
  </si>
  <si>
    <t xml:space="preserve">Könyvtár maradványa </t>
  </si>
  <si>
    <t xml:space="preserve">Ebből működési maradvány </t>
  </si>
  <si>
    <t xml:space="preserve">         fejlesztési maradvány </t>
  </si>
  <si>
    <t>Ebből intézményi működési maradvány</t>
  </si>
  <si>
    <t xml:space="preserve">         intézményi fejlesztési maradvány</t>
  </si>
  <si>
    <t>Társulás bérkomp., szoc.ág. pótlék támogatása</t>
  </si>
  <si>
    <t>Kerékpárút kialakítása Komló-Sikonda npr.</t>
  </si>
  <si>
    <t>Körtvélyesi új garázsok közötti út építése</t>
  </si>
  <si>
    <t>Volánbusz Közlekedési Zrt.</t>
  </si>
  <si>
    <t>Vis maior Ebr 401541</t>
  </si>
  <si>
    <t>442253 sz. belterületi utak pályázat: Berek utca és Szilvási utca</t>
  </si>
  <si>
    <t>TDM támogatás 2019. évi áthúzódó</t>
  </si>
  <si>
    <t>Közvilágítás fejlesztési igény áthúzódó</t>
  </si>
  <si>
    <t>MÁV területen sínek bontása</t>
  </si>
  <si>
    <t>Közművelődési érdekeltségnövelő támogatás</t>
  </si>
  <si>
    <t>Körtvélyesi Óvoda</t>
  </si>
  <si>
    <t>Komló Városi Óvoda</t>
  </si>
  <si>
    <t>Hunyadi utcai tagóvoda</t>
  </si>
  <si>
    <t>Mecsekjánosi tagóvoda</t>
  </si>
  <si>
    <t>Kökönyösi tagóvoda</t>
  </si>
  <si>
    <t>Vis maior Ebr 450620</t>
  </si>
  <si>
    <t>Vis maior Ebr 450853</t>
  </si>
  <si>
    <t>TOP-2.1.1-15-BA1-2016-00001 Szabadidőpark és Vállalkozók Háza kial.p.</t>
  </si>
  <si>
    <t xml:space="preserve">Ebrendészeti telep korszerűsítése </t>
  </si>
  <si>
    <t>TOP-7.1.1-16-H-036-1 48-as tér átalakítása p.</t>
  </si>
  <si>
    <t>Védőnők kisértékű program, szell.termékek beszerzés</t>
  </si>
  <si>
    <t>Iskolaegészségügy kisértékű program, szell.termékek beszerzés</t>
  </si>
  <si>
    <t>Védőnői szolgálat kisértékű program</t>
  </si>
  <si>
    <t>Iskolaegészségügy  kisértékű program</t>
  </si>
  <si>
    <t xml:space="preserve">Komlói Sportközpont fejlesztéséhez önerő biztosítása </t>
  </si>
  <si>
    <t xml:space="preserve">TOP-3.2.1-16-BA1-2018-00056 pályázathoz kapcsolódó fogyasztásmérő hely kialakítása 102/2019. </t>
  </si>
  <si>
    <t>Országos görpark pályázat</t>
  </si>
  <si>
    <t>HegyhátMédia Kft. utódja</t>
  </si>
  <si>
    <t>CLLD pályázat megelőlegezési támogatás</t>
  </si>
  <si>
    <t>Komlói Honismereti és Városszépítő Egyesület Környvéd.tábor megel.visszafizetése</t>
  </si>
  <si>
    <t>KH, Színház: támogatás elkülönített állami pénzalapból</t>
  </si>
  <si>
    <t>Pécsi Egyházmegye</t>
  </si>
  <si>
    <t>Szent Borbála Otthon Np.Kh.Kft.</t>
  </si>
  <si>
    <t>Komlói Honismereti és Városszépítő Egyesület Kolbásztöltő Fesztiválra</t>
  </si>
  <si>
    <t xml:space="preserve">Önkormányzat maradványa </t>
  </si>
  <si>
    <t xml:space="preserve">Hivatal maradványa </t>
  </si>
  <si>
    <t xml:space="preserve">Óvoda maradványa </t>
  </si>
  <si>
    <t>Informatikai tárgyi eszköz beszerzés</t>
  </si>
  <si>
    <t>TOP-3.2.1-16-BA1-2018-00056 pályázathoz kapcsolódó fogyasztásmérő hely kialakítása 102/2019. (VII.11.) (KBSK futófolyosó</t>
  </si>
  <si>
    <t>József A. Könyvtár, Múzeum Kubinyi program 2019.</t>
  </si>
  <si>
    <t>Közösségek Háza, Színház CSSP-E-TARGYALKOTO-SZ-2019-0033</t>
  </si>
  <si>
    <t>Társulásnak EFOP-2.2.3-17-2017-00050 p.</t>
  </si>
  <si>
    <t>Társulásnak fejlesztési hosszájárulás EFOP-2.2.3-17-2017-00050 p.</t>
  </si>
  <si>
    <t>b/ Elvonások és befizetések bevételei</t>
  </si>
  <si>
    <t xml:space="preserve">c/ Felhalmozási célú támogatás </t>
  </si>
  <si>
    <t>Városi kiadás összesen:</t>
  </si>
  <si>
    <t>Finanszír korrekció:</t>
  </si>
  <si>
    <t>Városi bevétel összesen:</t>
  </si>
  <si>
    <t>Felhalmozási mérleg:</t>
  </si>
  <si>
    <t>Képviselő-testület által elfogadott 2020. évre szerződéssel lekötött folyamatban lévő feladatok, illetve jogszabályi kötelezettség</t>
  </si>
  <si>
    <t>Települési önkormányzatok gyermekétkeztetési feladatainak támogatása (=3+4)</t>
  </si>
  <si>
    <t>Működési célú ktgvet-i támogatások és kieg.tám.</t>
  </si>
  <si>
    <t>Önkormányzatok működési támogatásai  (=01+02+05+…+08)</t>
  </si>
  <si>
    <t>Működési célú támogatások államháztartáson belülről (=09+…+14)</t>
  </si>
  <si>
    <t>Felhalmozási célú támogatások államháztartáson belülről (=16+…+20)</t>
  </si>
  <si>
    <t>Jövedelemadók (=22+23)</t>
  </si>
  <si>
    <t xml:space="preserve">Vagyoni tipusú adók </t>
  </si>
  <si>
    <t xml:space="preserve">Termékek és szolgáltatások adói (=28+…+32) </t>
  </si>
  <si>
    <t>Közhatalmi bevételek (=24+...+27+33+34)</t>
  </si>
  <si>
    <t>Kamatbevételek és más nyereségjellegű bevételek (=43+44)</t>
  </si>
  <si>
    <t>Egyéb pénzügyi műveletek bevételei (=46+47)</t>
  </si>
  <si>
    <t>Működési bevételek (=36+…+42+45+48+...+50)</t>
  </si>
  <si>
    <t>56</t>
  </si>
  <si>
    <t>57</t>
  </si>
  <si>
    <t>Felhalmozási bevételek (=52+…+56)</t>
  </si>
  <si>
    <t>58</t>
  </si>
  <si>
    <t>59</t>
  </si>
  <si>
    <t>60</t>
  </si>
  <si>
    <t>61</t>
  </si>
  <si>
    <t>62</t>
  </si>
  <si>
    <t>63</t>
  </si>
  <si>
    <t>Működési célú átvett pénzeszközök (=58+…+62)</t>
  </si>
  <si>
    <t>64</t>
  </si>
  <si>
    <t>65</t>
  </si>
  <si>
    <t>66</t>
  </si>
  <si>
    <t>67</t>
  </si>
  <si>
    <t>68</t>
  </si>
  <si>
    <t>69</t>
  </si>
  <si>
    <t>Felhalmozási célú átvett pénzeszközök (=64+…+68)</t>
  </si>
  <si>
    <t>70</t>
  </si>
  <si>
    <t>Költségvetési bevételek (=15+21+35+51+57+63+69)</t>
  </si>
  <si>
    <t xml:space="preserve">Köteles feladatok </t>
  </si>
  <si>
    <t>5/a sz. melléklet</t>
  </si>
  <si>
    <t>Nem köteles feladatok</t>
  </si>
  <si>
    <t>5/b sz. melléklet</t>
  </si>
  <si>
    <t xml:space="preserve">Államigazgatási feladatok </t>
  </si>
  <si>
    <t>5/c sz. melléklet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</si>
  <si>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</si>
  <si>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</si>
  <si>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</si>
  <si>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</si>
  <si>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</si>
  <si>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</si>
  <si>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</si>
  <si>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</si>
  <si>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</si>
  <si>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</si>
  <si>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 xml:space="preserve">  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</si>
  <si>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</si>
  <si>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</si>
  <si>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</si>
  <si>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</si>
  <si>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</si>
  <si>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</si>
  <si>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</si>
  <si>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</si>
  <si>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József A.Könyvtár és Múzeális Gyűjt.</t>
  </si>
  <si>
    <t>Közösségek Háza, Színház-és Hangversenyterem</t>
  </si>
  <si>
    <t>Közös Önkormányzati Hivatal</t>
  </si>
  <si>
    <t>Együtt:</t>
  </si>
  <si>
    <t>Komló Város Önkormányzat és intézményei 2020. évi állami támogatáson felüli önkormányzati támogatás,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</si>
  <si>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</si>
  <si>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</si>
  <si>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</si>
  <si>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</si>
  <si>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</si>
  <si>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</si>
  <si>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</si>
  <si>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</si>
  <si>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</si>
  <si>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</si>
  <si>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</si>
  <si>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</si>
  <si>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</si>
  <si>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</si>
  <si>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</si>
  <si>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</si>
  <si>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</si>
  <si>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</si>
  <si>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</si>
  <si>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</si>
  <si>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</si>
  <si>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</si>
  <si>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</si>
  <si>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</si>
  <si>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</si>
  <si>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</si>
  <si>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</si>
  <si>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</si>
  <si>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</si>
  <si>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</si>
  <si>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</si>
  <si>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</si>
  <si>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</si>
  <si>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</si>
  <si>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</si>
  <si>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</si>
  <si>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</si>
  <si>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tám. áh-n belülről</t>
  </si>
  <si>
    <t>Felhalmozási célú önkormányzati tám.</t>
  </si>
  <si>
    <t>Felhalmozás célú tám. áh-n belülről</t>
  </si>
  <si>
    <t>Működési célú kölcsön térülés</t>
  </si>
  <si>
    <t>Működési célú átvett pénzeszköz</t>
  </si>
  <si>
    <t>Felhalmozási célú kölcsön térülés</t>
  </si>
  <si>
    <t>Felhalmozás célú átvett pénzeszköz</t>
  </si>
  <si>
    <t>Költségvetési bevételek (12=1+…+11)</t>
  </si>
  <si>
    <t>Hitel-, kölcsönfelvétel államháztartáson kívülről</t>
  </si>
  <si>
    <t>Finanszírozási bevételek (15=13+14)</t>
  </si>
  <si>
    <t>Önkormányzat bevételei összesen (16=12+15)</t>
  </si>
  <si>
    <t>Kiadási nemek</t>
  </si>
  <si>
    <t>Munkaadókat terhelő járulék és szociális hozzájárulási adó</t>
  </si>
  <si>
    <t>Működési célú támogatás áh-n belülre</t>
  </si>
  <si>
    <t>Működési célú támogatás áh-n kívülre</t>
  </si>
  <si>
    <t>Felújítás</t>
  </si>
  <si>
    <t>Felhalmozás célú támogatás áh-n belülre</t>
  </si>
  <si>
    <t>Felhalmozás célú kölcsön nyújtása</t>
  </si>
  <si>
    <t>Felhalmozás célú támogatás áh-n 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</si>
  <si>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</si>
  <si>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</si>
  <si>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</si>
  <si>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</si>
  <si>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</si>
  <si>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2020.év</t>
  </si>
  <si>
    <t>tőke</t>
  </si>
  <si>
    <t>kamat</t>
  </si>
  <si>
    <t xml:space="preserve">tőke </t>
  </si>
  <si>
    <t>8.1. sz.melléklet</t>
  </si>
  <si>
    <t>Fejlesztési célú hitel Altáró u.2.</t>
  </si>
  <si>
    <t>Felvett összeg</t>
  </si>
  <si>
    <t>Törlesztés</t>
  </si>
  <si>
    <t>Egyenleg</t>
  </si>
  <si>
    <t>2021.</t>
  </si>
  <si>
    <t>Fejlesztési célú hitel Piac 2019.</t>
  </si>
  <si>
    <t>Fejlesztési célú hitel Piac 2020.</t>
  </si>
  <si>
    <t>Komló Város Önkormányzat hitelállománya</t>
  </si>
  <si>
    <t xml:space="preserve">Városgondnokság kötött felhalmozási maradványa </t>
  </si>
  <si>
    <t>Városgondnokság önkormányzat által bérelt személygépkocsi kivásárlása</t>
  </si>
  <si>
    <t xml:space="preserve">GESZ kötött működési maradványa </t>
  </si>
  <si>
    <t xml:space="preserve">KH kötött működési maradványa </t>
  </si>
  <si>
    <t xml:space="preserve">Gondnokság kötött működési maradványa </t>
  </si>
  <si>
    <t xml:space="preserve">Víziközmű felújítási keret </t>
  </si>
  <si>
    <t>Víziközmű felújítási keret</t>
  </si>
  <si>
    <t xml:space="preserve">Víziközmű bérleti díj - 2019. évi díj </t>
  </si>
  <si>
    <t xml:space="preserve">Elektromos töltőállomás létesítése </t>
  </si>
  <si>
    <t>2. sz. melléklet</t>
  </si>
  <si>
    <t>Módosított</t>
  </si>
  <si>
    <t>Könyvtár: TOP-7.1.1-16-H-ESZA-2019-00635 Legyen a mese mindenkié pályázat</t>
  </si>
  <si>
    <t>KH, Színház: TOP-7.1.1-16-H-ERFA-2019-00163 pályázat</t>
  </si>
  <si>
    <t>KH, Színház: TOP-7.1.1-16-H-ERFA-2019-00210 pályázat</t>
  </si>
  <si>
    <t>Városgondnokság: Közfoglalkoztatás támogatása</t>
  </si>
  <si>
    <t>Városgondnokság: Ebtelep üzemeltetés támogatása</t>
  </si>
  <si>
    <t>Bérkompenzáció (2019.12-2020.04.)</t>
  </si>
  <si>
    <t>Szociális ágazati pótlék (2020.01-05.hó)</t>
  </si>
  <si>
    <t>Kulturális lletménypótlék (2020.01-05.hó)</t>
  </si>
  <si>
    <t>Ellenőrzés alapján póttámogatás</t>
  </si>
  <si>
    <t>2019. évi elszámolás alapján keletkező pótigény</t>
  </si>
  <si>
    <t>2019. évi Európai Mobilitási Hét és Autómentes Nap támogatása</t>
  </si>
  <si>
    <t>Hivatal: T-Mobile ügyintéző bér és járulék támogatása</t>
  </si>
  <si>
    <t>Óvoda: Német Nemzetiségi Önkormányzat támogatása</t>
  </si>
  <si>
    <t>Városgondnokság: Foglalkoztatási pályázatok</t>
  </si>
  <si>
    <t>Eredeti előirányzat</t>
  </si>
  <si>
    <t>Módosított előirányzat</t>
  </si>
  <si>
    <t>Előző évi elszámolás alapján keletkező pótigény</t>
  </si>
  <si>
    <t>Társulás előző évi elszámolás alapján keletkező pótigény</t>
  </si>
  <si>
    <t xml:space="preserve">Kiegészítő feladatalapú többlettámogatás </t>
  </si>
  <si>
    <t>Nem költségvetési szervek támogatása (Ebből médiára tartalék 14.477.867 Ft)</t>
  </si>
  <si>
    <t>Támogatási keret (Médiára tartalék 14.477.867 Ft)</t>
  </si>
  <si>
    <t>Szociális ágazati pótlék</t>
  </si>
  <si>
    <t>Testület által jóváhagyott</t>
  </si>
  <si>
    <t>József A. Könyvtár, Múzeum TOP-7.1.1-16-H-ESZA-2019-00635 Legyen a mese mindenkié pályázat</t>
  </si>
  <si>
    <t>Közösségek Háza, Színház TOP-7.1.1-16-H-ERFA-2019-00163 pályázat</t>
  </si>
  <si>
    <t>Közösségek Háza, Színház TOP-7.1.1-16-H-ERFA-2019-00210 pályázat</t>
  </si>
  <si>
    <t>Városgondnokság közfoglalkoztatás</t>
  </si>
  <si>
    <t>Városgondnokság: Ebtelep</t>
  </si>
  <si>
    <t>2020. június</t>
  </si>
  <si>
    <t>Bérkompenzáció</t>
  </si>
  <si>
    <t>Kulturális pótlék és járulék támogatása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</si>
</sst>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7"/>
      <color indexed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49" fontId="7" fillId="0" borderId="17" xfId="0" applyNumberFormat="1" applyFont="1" applyFill="1" applyBorder="1" applyAlignment="1">
      <alignment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170" fontId="8" fillId="0" borderId="24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0" fontId="8" fillId="0" borderId="2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170" fontId="8" fillId="0" borderId="25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26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165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10" xfId="40" applyNumberFormat="1" applyFont="1" applyFill="1" applyBorder="1" applyAlignment="1" applyProtection="1">
      <alignment vertical="center"/>
      <protection/>
    </xf>
    <xf numFmtId="170" fontId="8" fillId="0" borderId="10" xfId="0" applyNumberFormat="1" applyFont="1" applyFill="1" applyBorder="1" applyAlignment="1">
      <alignment vertical="center"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29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1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0" xfId="0" applyNumberFormat="1" applyFont="1" applyFill="1" applyAlignment="1">
      <alignment/>
    </xf>
    <xf numFmtId="170" fontId="8" fillId="0" borderId="27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10" fillId="0" borderId="32" xfId="40" applyNumberFormat="1" applyFont="1" applyFill="1" applyBorder="1" applyAlignment="1" applyProtection="1">
      <alignment horizontal="right" vertical="center"/>
      <protection/>
    </xf>
    <xf numFmtId="3" fontId="9" fillId="0" borderId="33" xfId="4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3" fontId="10" fillId="0" borderId="0" xfId="4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3" fontId="9" fillId="0" borderId="32" xfId="4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9" fillId="0" borderId="0" xfId="40" applyNumberFormat="1" applyFont="1" applyFill="1" applyBorder="1" applyAlignment="1" applyProtection="1">
      <alignment horizontal="right" vertical="center"/>
      <protection/>
    </xf>
    <xf numFmtId="167" fontId="7" fillId="0" borderId="32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 wrapText="1"/>
    </xf>
    <xf numFmtId="170" fontId="7" fillId="0" borderId="32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3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35" borderId="19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1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 wrapText="1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" fillId="0" borderId="34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49" fontId="9" fillId="36" borderId="37" xfId="0" applyNumberFormat="1" applyFont="1" applyFill="1" applyBorder="1" applyAlignment="1" applyProtection="1">
      <alignment horizontal="center" vertical="center" wrapText="1"/>
      <protection/>
    </xf>
    <xf numFmtId="3" fontId="1" fillId="36" borderId="37" xfId="0" applyNumberFormat="1" applyFont="1" applyFill="1" applyBorder="1" applyAlignment="1" applyProtection="1">
      <alignment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/>
    </xf>
    <xf numFmtId="3" fontId="8" fillId="0" borderId="10" xfId="40" applyNumberFormat="1" applyFont="1" applyFill="1" applyBorder="1" applyAlignment="1" applyProtection="1">
      <alignment horizontal="right"/>
      <protection/>
    </xf>
    <xf numFmtId="3" fontId="8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3" fontId="53" fillId="0" borderId="10" xfId="4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171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56" applyNumberFormat="1" applyBorder="1">
      <alignment/>
      <protection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56" applyNumberFormat="1" applyFont="1" applyBorder="1">
      <alignment/>
      <protection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4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5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5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4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4" fillId="0" borderId="10" xfId="54" applyNumberFormat="1" applyFont="1" applyBorder="1" applyAlignment="1">
      <alignment/>
      <protection/>
    </xf>
    <xf numFmtId="3" fontId="54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49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3" fontId="0" fillId="0" borderId="41" xfId="0" applyNumberFormat="1" applyFont="1" applyFill="1" applyBorder="1" applyAlignment="1" applyProtection="1">
      <alignment vertical="center"/>
      <protection/>
    </xf>
    <xf numFmtId="3" fontId="0" fillId="0" borderId="42" xfId="0" applyNumberFormat="1" applyFont="1" applyFill="1" applyBorder="1" applyAlignment="1" applyProtection="1">
      <alignment vertical="center"/>
      <protection/>
    </xf>
    <xf numFmtId="3" fontId="0" fillId="0" borderId="41" xfId="0" applyNumberFormat="1" applyFont="1" applyFill="1" applyBorder="1" applyAlignment="1" applyProtection="1">
      <alignment vertical="center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3" fontId="1" fillId="0" borderId="41" xfId="0" applyNumberFormat="1" applyFont="1" applyFill="1" applyBorder="1" applyAlignment="1" applyProtection="1">
      <alignment vertical="center"/>
      <protection/>
    </xf>
    <xf numFmtId="3" fontId="1" fillId="0" borderId="42" xfId="0" applyNumberFormat="1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4" fillId="0" borderId="0" xfId="54" applyNumberFormat="1" applyFont="1" applyFill="1" applyBorder="1" applyAlignment="1">
      <alignment horizontal="left" wrapText="1"/>
      <protection/>
    </xf>
    <xf numFmtId="165" fontId="0" fillId="0" borderId="0" xfId="4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12.75390625" style="0" bestFit="1" customWidth="1"/>
    <col min="4" max="4" width="14.75390625" style="0" customWidth="1"/>
    <col min="5" max="5" width="4.125" style="0" customWidth="1"/>
    <col min="6" max="6" width="42.75390625" style="0" customWidth="1"/>
    <col min="7" max="7" width="12.75390625" style="0" bestFit="1" customWidth="1"/>
    <col min="8" max="8" width="14.375" style="0" customWidth="1"/>
  </cols>
  <sheetData>
    <row r="1" spans="1:8" ht="12.75">
      <c r="A1" t="s">
        <v>701</v>
      </c>
      <c r="H1" s="74" t="s">
        <v>755</v>
      </c>
    </row>
    <row r="2" spans="1:8" ht="15">
      <c r="A2" s="407" t="s">
        <v>756</v>
      </c>
      <c r="B2" s="407"/>
      <c r="C2" s="407"/>
      <c r="D2" s="407"/>
      <c r="E2" s="407"/>
      <c r="F2" s="407"/>
      <c r="G2" s="407"/>
      <c r="H2" s="407"/>
    </row>
    <row r="3" spans="1:8" ht="15">
      <c r="A3" s="407" t="s">
        <v>854</v>
      </c>
      <c r="B3" s="407"/>
      <c r="C3" s="407"/>
      <c r="D3" s="407"/>
      <c r="E3" s="407"/>
      <c r="F3" s="407"/>
      <c r="G3" s="407"/>
      <c r="H3" s="407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6" spans="1:8" ht="31.5" customHeight="1">
      <c r="A6" s="408" t="s">
        <v>527</v>
      </c>
      <c r="B6" s="409"/>
      <c r="C6" s="78" t="s">
        <v>528</v>
      </c>
      <c r="D6" s="78" t="s">
        <v>528</v>
      </c>
      <c r="E6" s="408" t="s">
        <v>529</v>
      </c>
      <c r="F6" s="409"/>
      <c r="G6" s="78" t="s">
        <v>528</v>
      </c>
      <c r="H6" s="78" t="s">
        <v>528</v>
      </c>
    </row>
    <row r="7" spans="1:8" s="159" customFormat="1" ht="19.5" customHeight="1">
      <c r="A7" s="182">
        <v>1</v>
      </c>
      <c r="B7" s="183" t="s">
        <v>743</v>
      </c>
      <c r="C7" s="186">
        <f>'2.sz.mell.'!C7</f>
        <v>2112787547</v>
      </c>
      <c r="D7" s="186">
        <f>'2.sz.mell.'!D7</f>
        <v>2147415587</v>
      </c>
      <c r="E7" s="182">
        <v>1</v>
      </c>
      <c r="F7" s="183" t="s">
        <v>24</v>
      </c>
      <c r="G7" s="184">
        <f>'2.sz.mell.'!G7</f>
        <v>1265736685</v>
      </c>
      <c r="H7" s="184">
        <f>'2.sz.mell.'!H7</f>
        <v>1478247885</v>
      </c>
    </row>
    <row r="8" spans="1:8" s="159" customFormat="1" ht="19.5" customHeight="1">
      <c r="A8" s="182">
        <v>2</v>
      </c>
      <c r="B8" s="183" t="s">
        <v>56</v>
      </c>
      <c r="C8" s="186">
        <f>'2.sz.mell.'!C8</f>
        <v>8361800</v>
      </c>
      <c r="D8" s="186">
        <f>'2.sz.mell.'!D8</f>
        <v>0</v>
      </c>
      <c r="E8" s="182">
        <v>2</v>
      </c>
      <c r="F8" s="183" t="s">
        <v>723</v>
      </c>
      <c r="G8" s="184">
        <f>'2.sz.mell.'!G8</f>
        <v>247031640</v>
      </c>
      <c r="H8" s="184">
        <f>'2.sz.mell.'!H8</f>
        <v>266477696</v>
      </c>
    </row>
    <row r="9" spans="1:8" s="159" customFormat="1" ht="19.5" customHeight="1">
      <c r="A9" s="182">
        <v>3</v>
      </c>
      <c r="B9" s="183" t="s">
        <v>744</v>
      </c>
      <c r="C9" s="186">
        <f>'2.sz.mell.'!C9</f>
        <v>115482203</v>
      </c>
      <c r="D9" s="186">
        <f>'2.sz.mell.'!D9</f>
        <v>328585024</v>
      </c>
      <c r="E9" s="182">
        <v>3</v>
      </c>
      <c r="F9" s="183" t="s">
        <v>25</v>
      </c>
      <c r="G9" s="184">
        <f>'2.sz.mell.'!G9+'3.sz.mell.'!G16</f>
        <v>1222697026</v>
      </c>
      <c r="H9" s="184">
        <f>'2.sz.mell.'!H9+'3.sz.mell.'!H16</f>
        <v>1336030064</v>
      </c>
    </row>
    <row r="10" spans="1:8" s="159" customFormat="1" ht="19.5" customHeight="1">
      <c r="A10" s="182">
        <v>4</v>
      </c>
      <c r="B10" s="183" t="s">
        <v>729</v>
      </c>
      <c r="C10" s="186">
        <f>'3.sz.mell.'!C11</f>
        <v>31034677</v>
      </c>
      <c r="D10" s="186">
        <f>'3.sz.mell.'!D11</f>
        <v>31034677</v>
      </c>
      <c r="E10" s="182">
        <v>4</v>
      </c>
      <c r="F10" s="183" t="s">
        <v>41</v>
      </c>
      <c r="G10" s="184">
        <f>'2.sz.mell.'!G10</f>
        <v>97960000</v>
      </c>
      <c r="H10" s="184">
        <f>'2.sz.mell.'!H10</f>
        <v>97960000</v>
      </c>
    </row>
    <row r="11" spans="1:8" s="159" customFormat="1" ht="19.5" customHeight="1">
      <c r="A11" s="182">
        <v>5</v>
      </c>
      <c r="B11" s="183" t="s">
        <v>730</v>
      </c>
      <c r="C11" s="186">
        <f>'3.sz.mell.'!C12</f>
        <v>443673403</v>
      </c>
      <c r="D11" s="186">
        <f>'3.sz.mell.'!D12</f>
        <v>462155445</v>
      </c>
      <c r="E11" s="182">
        <v>5</v>
      </c>
      <c r="F11" s="183" t="s">
        <v>56</v>
      </c>
      <c r="G11" s="184">
        <f>'2.sz.mell.'!G11</f>
        <v>1325005</v>
      </c>
      <c r="H11" s="184">
        <f>'2.sz.mell.'!H11</f>
        <v>1341021</v>
      </c>
    </row>
    <row r="12" spans="1:8" s="159" customFormat="1" ht="19.5" customHeight="1">
      <c r="A12" s="182">
        <v>6</v>
      </c>
      <c r="B12" s="183" t="s">
        <v>16</v>
      </c>
      <c r="C12" s="186">
        <f>'2.sz.mell.'!C10</f>
        <v>896550000</v>
      </c>
      <c r="D12" s="186">
        <f>'2.sz.mell.'!D10</f>
        <v>896550000</v>
      </c>
      <c r="E12" s="182">
        <v>6</v>
      </c>
      <c r="F12" s="183" t="s">
        <v>747</v>
      </c>
      <c r="G12" s="184">
        <f>'2.sz.mell.'!G12</f>
        <v>477123871</v>
      </c>
      <c r="H12" s="184">
        <f>'2.sz.mell.'!H12</f>
        <v>502632913</v>
      </c>
    </row>
    <row r="13" spans="1:8" s="159" customFormat="1" ht="19.5" customHeight="1">
      <c r="A13" s="182">
        <v>7</v>
      </c>
      <c r="B13" s="183" t="s">
        <v>8</v>
      </c>
      <c r="C13" s="186">
        <f>'2.sz.mell.'!C11</f>
        <v>408679500</v>
      </c>
      <c r="D13" s="186">
        <f>'2.sz.mell.'!D11</f>
        <v>422492576</v>
      </c>
      <c r="E13" s="182">
        <v>7</v>
      </c>
      <c r="F13" s="183" t="s">
        <v>749</v>
      </c>
      <c r="G13" s="184">
        <f>'2.sz.mell.'!G13</f>
        <v>5500000</v>
      </c>
      <c r="H13" s="184">
        <f>'2.sz.mell.'!H13</f>
        <v>7000000</v>
      </c>
    </row>
    <row r="14" spans="1:8" s="159" customFormat="1" ht="19.5" customHeight="1">
      <c r="A14" s="182">
        <v>8</v>
      </c>
      <c r="B14" s="183" t="s">
        <v>731</v>
      </c>
      <c r="C14" s="186">
        <f>'3.sz.mell.'!C13</f>
        <v>0</v>
      </c>
      <c r="D14" s="186">
        <f>'3.sz.mell.'!D13</f>
        <v>0</v>
      </c>
      <c r="E14" s="182">
        <v>8</v>
      </c>
      <c r="F14" s="183" t="s">
        <v>751</v>
      </c>
      <c r="G14" s="184">
        <f>'2.sz.mell.'!G14</f>
        <v>254308468</v>
      </c>
      <c r="H14" s="184">
        <f>'2.sz.mell.'!H14</f>
        <v>251120335</v>
      </c>
    </row>
    <row r="15" spans="1:8" s="159" customFormat="1" ht="19.5" customHeight="1">
      <c r="A15" s="182">
        <v>9</v>
      </c>
      <c r="B15" s="183" t="s">
        <v>746</v>
      </c>
      <c r="C15" s="186">
        <f>'2.sz.mell.'!C12</f>
        <v>4500000</v>
      </c>
      <c r="D15" s="186">
        <f>'2.sz.mell.'!D12</f>
        <v>6000000</v>
      </c>
      <c r="E15" s="182">
        <v>9</v>
      </c>
      <c r="F15" s="183" t="s">
        <v>43</v>
      </c>
      <c r="G15" s="184">
        <f>'2.sz.mell.'!G15</f>
        <v>994571196</v>
      </c>
      <c r="H15" s="184">
        <f>'2.sz.mell.'!H15</f>
        <v>867408470</v>
      </c>
    </row>
    <row r="16" spans="1:8" s="159" customFormat="1" ht="19.5" customHeight="1">
      <c r="A16" s="182">
        <v>10</v>
      </c>
      <c r="B16" s="183" t="s">
        <v>748</v>
      </c>
      <c r="C16" s="186">
        <f>'2.sz.mell.'!C13</f>
        <v>1440852</v>
      </c>
      <c r="D16" s="186">
        <f>'2.sz.mell.'!D13</f>
        <v>1676552</v>
      </c>
      <c r="E16" s="182">
        <v>10</v>
      </c>
      <c r="F16" s="183" t="s">
        <v>55</v>
      </c>
      <c r="G16" s="184">
        <f>'3.sz.mell.'!G11</f>
        <v>1980291164</v>
      </c>
      <c r="H16" s="184">
        <f>'3.sz.mell.'!H11</f>
        <v>2002216247</v>
      </c>
    </row>
    <row r="17" spans="1:8" s="159" customFormat="1" ht="19.5" customHeight="1">
      <c r="A17" s="182">
        <v>11</v>
      </c>
      <c r="B17" s="183" t="s">
        <v>733</v>
      </c>
      <c r="C17" s="186">
        <f>'3.sz.mell.'!C14</f>
        <v>0</v>
      </c>
      <c r="D17" s="186">
        <f>'3.sz.mell.'!D14</f>
        <v>0</v>
      </c>
      <c r="E17" s="182">
        <v>11</v>
      </c>
      <c r="F17" s="183" t="s">
        <v>44</v>
      </c>
      <c r="G17" s="184">
        <f>'3.sz.mell.'!G12</f>
        <v>157705401</v>
      </c>
      <c r="H17" s="184">
        <f>'3.sz.mell.'!H12</f>
        <v>167215704</v>
      </c>
    </row>
    <row r="18" spans="1:8" s="159" customFormat="1" ht="19.5" customHeight="1">
      <c r="A18" s="182">
        <v>12</v>
      </c>
      <c r="B18" s="183" t="s">
        <v>735</v>
      </c>
      <c r="C18" s="186">
        <f>'3.sz.mell.'!C15</f>
        <v>11331060</v>
      </c>
      <c r="D18" s="186">
        <f>'3.sz.mell.'!D15</f>
        <v>11331060</v>
      </c>
      <c r="E18" s="182">
        <v>12</v>
      </c>
      <c r="F18" s="183" t="s">
        <v>732</v>
      </c>
      <c r="G18" s="184">
        <f>'3.sz.mell.'!G13</f>
        <v>6534719</v>
      </c>
      <c r="H18" s="184">
        <f>'3.sz.mell.'!H13</f>
        <v>6534719</v>
      </c>
    </row>
    <row r="19" spans="1:8" s="159" customFormat="1" ht="19.5" customHeight="1">
      <c r="A19" s="246"/>
      <c r="B19" s="246"/>
      <c r="C19" s="246"/>
      <c r="D19" s="246"/>
      <c r="E19" s="182">
        <v>13</v>
      </c>
      <c r="F19" s="183" t="s">
        <v>734</v>
      </c>
      <c r="G19" s="184">
        <f>'3.sz.mell.'!G14</f>
        <v>12435326</v>
      </c>
      <c r="H19" s="184">
        <f>'3.sz.mell.'!H14</f>
        <v>12435326</v>
      </c>
    </row>
    <row r="20" spans="1:8" s="159" customFormat="1" ht="19.5" customHeight="1">
      <c r="A20" s="246"/>
      <c r="B20" s="246"/>
      <c r="C20" s="246"/>
      <c r="D20" s="246"/>
      <c r="E20" s="182">
        <v>14</v>
      </c>
      <c r="F20" s="183" t="s">
        <v>736</v>
      </c>
      <c r="G20" s="184">
        <f>'3.sz.mell.'!G15</f>
        <v>45297195</v>
      </c>
      <c r="H20" s="184">
        <f>'3.sz.mell.'!H15</f>
        <v>45297195</v>
      </c>
    </row>
    <row r="21" spans="1:8" s="159" customFormat="1" ht="19.5" customHeight="1">
      <c r="A21" s="190"/>
      <c r="B21" s="247" t="s">
        <v>866</v>
      </c>
      <c r="C21" s="248">
        <f>SUM(C7:C20)</f>
        <v>4033841042</v>
      </c>
      <c r="D21" s="248">
        <f>SUM(D7:D20)</f>
        <v>4307240921</v>
      </c>
      <c r="E21" s="190"/>
      <c r="F21" s="247" t="s">
        <v>57</v>
      </c>
      <c r="G21" s="248">
        <f>SUM(G7:G20)</f>
        <v>6768517696</v>
      </c>
      <c r="H21" s="248">
        <f>SUM(H7:H20)</f>
        <v>7041917575</v>
      </c>
    </row>
    <row r="22" spans="1:8" s="159" customFormat="1" ht="19.5" customHeight="1">
      <c r="A22" s="182">
        <v>13</v>
      </c>
      <c r="B22" s="183" t="s">
        <v>757</v>
      </c>
      <c r="C22" s="186">
        <f>'2.sz.mell.'!C18+'3.sz.mell.'!C19</f>
        <v>399485068</v>
      </c>
      <c r="D22" s="186">
        <f>'2.sz.mell.'!D18+'3.sz.mell.'!D19</f>
        <v>399485068</v>
      </c>
      <c r="E22" s="182">
        <v>15</v>
      </c>
      <c r="F22" s="183" t="s">
        <v>760</v>
      </c>
      <c r="G22" s="184">
        <f>'2.sz.mell.'!G17+'3.sz.mell.'!G18</f>
        <v>8712000</v>
      </c>
      <c r="H22" s="184">
        <f>'2.sz.mell.'!H17+'3.sz.mell.'!H18</f>
        <v>8712000</v>
      </c>
    </row>
    <row r="23" spans="1:8" s="159" customFormat="1" ht="19.5" customHeight="1">
      <c r="A23" s="182">
        <v>14</v>
      </c>
      <c r="B23" s="183" t="s">
        <v>758</v>
      </c>
      <c r="C23" s="184">
        <f>'2.sz.mell.'!C17+'3.sz.mell.'!C18</f>
        <v>2402902078</v>
      </c>
      <c r="D23" s="184">
        <f>'2.sz.mell.'!D17+'3.sz.mell.'!D18</f>
        <v>2402902078</v>
      </c>
      <c r="E23" s="182">
        <v>16</v>
      </c>
      <c r="F23" s="183" t="s">
        <v>759</v>
      </c>
      <c r="G23" s="184">
        <f>'2.sz.mell.'!G18</f>
        <v>58998492</v>
      </c>
      <c r="H23" s="184">
        <f>'2.sz.mell.'!H18</f>
        <v>58998492</v>
      </c>
    </row>
    <row r="24" spans="1:8" s="159" customFormat="1" ht="19.5" customHeight="1">
      <c r="A24" s="182">
        <v>15</v>
      </c>
      <c r="B24" s="183" t="s">
        <v>753</v>
      </c>
      <c r="C24" s="184">
        <f>'2.sz.mell.'!C19</f>
        <v>0</v>
      </c>
      <c r="D24" s="184">
        <f>'2.sz.mell.'!D19</f>
        <v>0</v>
      </c>
      <c r="E24" s="246"/>
      <c r="F24" s="246"/>
      <c r="G24" s="246"/>
      <c r="H24" s="246"/>
    </row>
    <row r="25" spans="1:8" s="159" customFormat="1" ht="19.5" customHeight="1">
      <c r="A25" s="190"/>
      <c r="B25" s="250" t="s">
        <v>867</v>
      </c>
      <c r="C25" s="248">
        <f>SUM(C22:C24)</f>
        <v>2802387146</v>
      </c>
      <c r="D25" s="248">
        <f>SUM(D22:D24)</f>
        <v>2802387146</v>
      </c>
      <c r="E25" s="190"/>
      <c r="F25" s="247" t="s">
        <v>868</v>
      </c>
      <c r="G25" s="248">
        <f>SUM(G22:G24)</f>
        <v>67710492</v>
      </c>
      <c r="H25" s="248">
        <f>SUM(H22:H24)</f>
        <v>67710492</v>
      </c>
    </row>
    <row r="26" spans="1:8" ht="30.75" customHeight="1">
      <c r="A26" s="76"/>
      <c r="B26" s="77" t="s">
        <v>530</v>
      </c>
      <c r="C26" s="185">
        <f>C21+C25</f>
        <v>6836228188</v>
      </c>
      <c r="D26" s="185">
        <f>D21+D25</f>
        <v>7109628067</v>
      </c>
      <c r="E26" s="76"/>
      <c r="F26" s="77" t="s">
        <v>531</v>
      </c>
      <c r="G26" s="185">
        <f>G21+G25</f>
        <v>6836228188</v>
      </c>
      <c r="H26" s="185">
        <f>H21+H25</f>
        <v>7109628067</v>
      </c>
    </row>
  </sheetData>
  <sheetProtection/>
  <mergeCells count="4">
    <mergeCell ref="A2:H2"/>
    <mergeCell ref="A3:H3"/>
    <mergeCell ref="A6:B6"/>
    <mergeCell ref="E6:F6"/>
  </mergeCells>
  <printOptions horizontalCentered="1" verticalCentered="1"/>
  <pageMargins left="0.7086614173228347" right="0.7086614173228347" top="0.7480314960629921" bottom="0.9448818897637796" header="0.31496062992125984" footer="0.31496062992125984"/>
  <pageSetup fitToHeight="1" fitToWidth="1" horizontalDpi="600" verticalDpi="600" orientation="landscape" paperSize="9" scale="94" r:id="rId1"/>
  <headerFoot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77"/>
  <sheetViews>
    <sheetView zoomScalePageLayoutView="0" workbookViewId="0" topLeftCell="A46">
      <selection activeCell="D61" sqref="D61:D66"/>
    </sheetView>
  </sheetViews>
  <sheetFormatPr defaultColWidth="2.75390625" defaultRowHeight="12.75"/>
  <cols>
    <col min="1" max="1" width="3.00390625" style="51" bestFit="1" customWidth="1"/>
    <col min="2" max="2" width="58.25390625" style="67" customWidth="1"/>
    <col min="3" max="3" width="6.375" style="46" customWidth="1"/>
    <col min="4" max="4" width="11.125" style="46" bestFit="1" customWidth="1"/>
    <col min="5" max="5" width="12.875" style="69" customWidth="1"/>
    <col min="6" max="80" width="9.125" style="46" customWidth="1"/>
    <col min="81" max="16384" width="2.75390625" style="46" customWidth="1"/>
  </cols>
  <sheetData>
    <row r="1" spans="1:5" ht="12.75">
      <c r="A1" s="51" t="s">
        <v>701</v>
      </c>
      <c r="E1" s="149" t="s">
        <v>865</v>
      </c>
    </row>
    <row r="3" spans="1:5" ht="15" customHeight="1">
      <c r="A3" s="434" t="s">
        <v>576</v>
      </c>
      <c r="B3" s="434"/>
      <c r="C3" s="434"/>
      <c r="D3" s="434"/>
      <c r="E3" s="434"/>
    </row>
    <row r="4" spans="1:5" ht="12.75">
      <c r="A4" s="435" t="s">
        <v>575</v>
      </c>
      <c r="B4" s="435"/>
      <c r="C4" s="435"/>
      <c r="D4" s="435"/>
      <c r="E4" s="435"/>
    </row>
    <row r="5" spans="1:5" ht="12.75">
      <c r="A5" s="46"/>
      <c r="B5" s="199"/>
      <c r="C5" s="433"/>
      <c r="D5" s="433"/>
      <c r="E5" s="433"/>
    </row>
    <row r="6" spans="1:5" s="48" customFormat="1" ht="12.75" customHeight="1">
      <c r="A6" s="200" t="s">
        <v>85</v>
      </c>
      <c r="B6" s="200" t="s">
        <v>86</v>
      </c>
      <c r="C6" s="200" t="s">
        <v>87</v>
      </c>
      <c r="D6" s="200"/>
      <c r="E6" s="201" t="s">
        <v>88</v>
      </c>
    </row>
    <row r="7" spans="1:5" ht="12.75">
      <c r="A7" s="202" t="s">
        <v>89</v>
      </c>
      <c r="B7" s="144" t="s">
        <v>90</v>
      </c>
      <c r="C7" s="151" t="s">
        <v>91</v>
      </c>
      <c r="D7" s="151"/>
      <c r="E7" s="150" t="s">
        <v>92</v>
      </c>
    </row>
    <row r="8" spans="1:5" ht="12.75" customHeight="1">
      <c r="A8" s="152" t="s">
        <v>251</v>
      </c>
      <c r="B8" s="153" t="s">
        <v>252</v>
      </c>
      <c r="C8" s="161" t="s">
        <v>253</v>
      </c>
      <c r="D8" s="197"/>
      <c r="E8" s="160"/>
    </row>
    <row r="9" spans="1:5" ht="12.75" customHeight="1">
      <c r="A9" s="152">
        <v>56</v>
      </c>
      <c r="B9" s="153" t="s">
        <v>595</v>
      </c>
      <c r="C9" s="161" t="s">
        <v>596</v>
      </c>
      <c r="D9" s="197"/>
      <c r="E9" s="160">
        <f>'6.sz.mell.'!K63</f>
        <v>1341021</v>
      </c>
    </row>
    <row r="10" spans="1:5" ht="12.75" customHeight="1">
      <c r="A10" s="152"/>
      <c r="B10" s="284" t="s">
        <v>971</v>
      </c>
      <c r="C10" s="286"/>
      <c r="D10" s="286">
        <v>125012</v>
      </c>
      <c r="E10" s="160"/>
    </row>
    <row r="11" spans="1:5" ht="12.75" customHeight="1">
      <c r="A11" s="152"/>
      <c r="B11" s="284" t="s">
        <v>970</v>
      </c>
      <c r="C11" s="286"/>
      <c r="D11" s="286">
        <v>1199993</v>
      </c>
      <c r="E11" s="160"/>
    </row>
    <row r="12" spans="1:5" ht="12.75" customHeight="1">
      <c r="A12" s="152"/>
      <c r="B12" s="284" t="s">
        <v>1197</v>
      </c>
      <c r="C12" s="286"/>
      <c r="D12" s="286">
        <v>16016</v>
      </c>
      <c r="E12" s="160"/>
    </row>
    <row r="13" spans="1:5" ht="12.75" customHeight="1">
      <c r="A13" s="152">
        <v>57</v>
      </c>
      <c r="B13" s="153" t="s">
        <v>597</v>
      </c>
      <c r="C13" s="161" t="s">
        <v>598</v>
      </c>
      <c r="D13" s="197"/>
      <c r="E13" s="160"/>
    </row>
    <row r="14" spans="1:5" ht="12.75" customHeight="1">
      <c r="A14" s="152">
        <v>58</v>
      </c>
      <c r="B14" s="153" t="s">
        <v>665</v>
      </c>
      <c r="C14" s="161" t="s">
        <v>599</v>
      </c>
      <c r="D14" s="197"/>
      <c r="E14" s="160"/>
    </row>
    <row r="15" spans="1:5" ht="12.75" customHeight="1">
      <c r="A15" s="152">
        <v>59</v>
      </c>
      <c r="B15" s="153" t="s">
        <v>56</v>
      </c>
      <c r="C15" s="161" t="s">
        <v>254</v>
      </c>
      <c r="D15" s="197"/>
      <c r="E15" s="160">
        <f>SUM(E9:E14)</f>
        <v>1341021</v>
      </c>
    </row>
    <row r="16" spans="1:5" ht="12.75" customHeight="1">
      <c r="A16" s="152">
        <v>60</v>
      </c>
      <c r="B16" s="153" t="s">
        <v>255</v>
      </c>
      <c r="C16" s="161" t="s">
        <v>256</v>
      </c>
      <c r="D16" s="197"/>
      <c r="E16" s="160"/>
    </row>
    <row r="17" spans="1:5" ht="12.75" customHeight="1">
      <c r="A17" s="152">
        <v>61</v>
      </c>
      <c r="B17" s="153" t="s">
        <v>257</v>
      </c>
      <c r="C17" s="161" t="s">
        <v>258</v>
      </c>
      <c r="D17" s="197"/>
      <c r="E17" s="160"/>
    </row>
    <row r="18" spans="1:5" ht="12.75" customHeight="1">
      <c r="A18" s="152">
        <v>62</v>
      </c>
      <c r="B18" s="153" t="s">
        <v>259</v>
      </c>
      <c r="C18" s="161" t="s">
        <v>260</v>
      </c>
      <c r="D18" s="197"/>
      <c r="E18" s="160"/>
    </row>
    <row r="19" spans="1:5" ht="12.75" customHeight="1">
      <c r="A19" s="152">
        <v>63</v>
      </c>
      <c r="B19" s="153" t="s">
        <v>261</v>
      </c>
      <c r="C19" s="161" t="s">
        <v>262</v>
      </c>
      <c r="D19" s="197"/>
      <c r="E19" s="160">
        <f>'6.sz.mell.'!K70</f>
        <v>500632913</v>
      </c>
    </row>
    <row r="20" spans="1:5" ht="12.75" customHeight="1">
      <c r="A20" s="152"/>
      <c r="B20" s="153" t="s">
        <v>681</v>
      </c>
      <c r="C20" s="161"/>
      <c r="D20" s="197">
        <v>745000</v>
      </c>
      <c r="E20" s="160"/>
    </row>
    <row r="21" spans="1:5" ht="12.75" customHeight="1">
      <c r="A21" s="152"/>
      <c r="B21" s="153" t="s">
        <v>836</v>
      </c>
      <c r="C21" s="161"/>
      <c r="D21" s="197">
        <v>199428</v>
      </c>
      <c r="E21" s="160"/>
    </row>
    <row r="22" spans="1:5" ht="12.75" customHeight="1">
      <c r="A22" s="152"/>
      <c r="B22" s="153" t="s">
        <v>492</v>
      </c>
      <c r="C22" s="161"/>
      <c r="D22" s="197">
        <v>1915000</v>
      </c>
      <c r="E22" s="160"/>
    </row>
    <row r="23" spans="1:5" ht="12.75" customHeight="1">
      <c r="A23" s="152"/>
      <c r="B23" s="153" t="s">
        <v>590</v>
      </c>
      <c r="C23" s="161"/>
      <c r="D23" s="197">
        <v>275215619</v>
      </c>
      <c r="E23" s="160"/>
    </row>
    <row r="24" spans="1:5" ht="12.75" customHeight="1">
      <c r="A24" s="152"/>
      <c r="B24" s="153" t="s">
        <v>980</v>
      </c>
      <c r="C24" s="161"/>
      <c r="D24" s="197">
        <v>66656406</v>
      </c>
      <c r="E24" s="160"/>
    </row>
    <row r="25" spans="1:5" ht="12.75" customHeight="1">
      <c r="A25" s="152"/>
      <c r="B25" s="210" t="s">
        <v>1193</v>
      </c>
      <c r="C25" s="161"/>
      <c r="D25" s="197">
        <v>4987433</v>
      </c>
      <c r="E25" s="160"/>
    </row>
    <row r="26" spans="1:5" ht="12.75" customHeight="1">
      <c r="A26" s="152"/>
      <c r="B26" s="285" t="s">
        <v>684</v>
      </c>
      <c r="C26" s="161"/>
      <c r="D26" s="197">
        <v>2346000</v>
      </c>
      <c r="E26" s="160"/>
    </row>
    <row r="27" spans="1:5" ht="12.75" customHeight="1">
      <c r="A27" s="152"/>
      <c r="B27" s="153" t="s">
        <v>850</v>
      </c>
      <c r="C27" s="161"/>
      <c r="D27" s="197">
        <v>148568027</v>
      </c>
      <c r="E27" s="160"/>
    </row>
    <row r="28" spans="1:5" ht="12.75" customHeight="1">
      <c r="A28" s="152">
        <v>64</v>
      </c>
      <c r="B28" s="153" t="s">
        <v>263</v>
      </c>
      <c r="C28" s="161" t="s">
        <v>264</v>
      </c>
      <c r="D28" s="197"/>
      <c r="E28" s="160"/>
    </row>
    <row r="29" spans="1:5" ht="12.75" customHeight="1">
      <c r="A29" s="152">
        <v>65</v>
      </c>
      <c r="B29" s="153" t="s">
        <v>265</v>
      </c>
      <c r="C29" s="161" t="s">
        <v>266</v>
      </c>
      <c r="D29" s="197"/>
      <c r="E29" s="160">
        <f>'6.sz.mell.'!K72</f>
        <v>7000000</v>
      </c>
    </row>
    <row r="30" spans="1:5" ht="12.75" customHeight="1">
      <c r="A30" s="152"/>
      <c r="B30" s="285" t="s">
        <v>496</v>
      </c>
      <c r="C30" s="161"/>
      <c r="D30" s="197">
        <v>3000000</v>
      </c>
      <c r="E30" s="160"/>
    </row>
    <row r="31" spans="1:5" ht="12.75" customHeight="1">
      <c r="A31" s="152"/>
      <c r="B31" s="285" t="s">
        <v>702</v>
      </c>
      <c r="C31" s="161"/>
      <c r="D31" s="197">
        <v>3000000</v>
      </c>
      <c r="E31" s="160"/>
    </row>
    <row r="32" spans="1:5" ht="12.75" customHeight="1">
      <c r="A32" s="152"/>
      <c r="B32" s="153" t="s">
        <v>694</v>
      </c>
      <c r="C32" s="161"/>
      <c r="D32" s="197">
        <v>1000000</v>
      </c>
      <c r="E32" s="160"/>
    </row>
    <row r="33" spans="1:5" ht="12.75">
      <c r="A33" s="152">
        <v>66</v>
      </c>
      <c r="B33" s="153" t="s">
        <v>267</v>
      </c>
      <c r="C33" s="161" t="s">
        <v>268</v>
      </c>
      <c r="D33" s="197"/>
      <c r="E33" s="160"/>
    </row>
    <row r="34" spans="1:5" ht="12.75" customHeight="1">
      <c r="A34" s="152">
        <v>67</v>
      </c>
      <c r="B34" s="207" t="s">
        <v>269</v>
      </c>
      <c r="C34" s="161" t="s">
        <v>270</v>
      </c>
      <c r="D34" s="197"/>
      <c r="E34" s="160"/>
    </row>
    <row r="35" spans="1:5" ht="12.75" customHeight="1">
      <c r="A35" s="152">
        <v>68</v>
      </c>
      <c r="B35" s="207" t="s">
        <v>600</v>
      </c>
      <c r="C35" s="161" t="s">
        <v>272</v>
      </c>
      <c r="D35" s="197"/>
      <c r="E35" s="160"/>
    </row>
    <row r="36" spans="1:5" ht="12.75" customHeight="1">
      <c r="A36" s="152">
        <v>69</v>
      </c>
      <c r="B36" s="153" t="s">
        <v>271</v>
      </c>
      <c r="C36" s="161" t="s">
        <v>273</v>
      </c>
      <c r="D36" s="197"/>
      <c r="E36" s="160">
        <f>'6.sz.mell.'!K76</f>
        <v>251120335</v>
      </c>
    </row>
    <row r="37" spans="1:5" ht="12.75" customHeight="1">
      <c r="A37" s="152"/>
      <c r="B37" s="153" t="s">
        <v>1008</v>
      </c>
      <c r="C37" s="161"/>
      <c r="D37" s="197">
        <v>3000000</v>
      </c>
      <c r="E37" s="160"/>
    </row>
    <row r="38" spans="1:5" ht="12.75" customHeight="1">
      <c r="A38" s="152"/>
      <c r="B38" s="287" t="s">
        <v>693</v>
      </c>
      <c r="C38" s="161"/>
      <c r="D38" s="197">
        <v>1554000</v>
      </c>
      <c r="E38" s="160"/>
    </row>
    <row r="39" spans="1:5" ht="12.75" customHeight="1">
      <c r="A39" s="152"/>
      <c r="B39" s="153" t="s">
        <v>1007</v>
      </c>
      <c r="C39" s="161"/>
      <c r="D39" s="197">
        <v>4300000</v>
      </c>
      <c r="E39" s="160"/>
    </row>
    <row r="40" spans="1:5" ht="12.75" customHeight="1">
      <c r="A40" s="152"/>
      <c r="B40" s="285" t="s">
        <v>692</v>
      </c>
      <c r="C40" s="161"/>
      <c r="D40" s="197">
        <v>10000000</v>
      </c>
      <c r="E40" s="160"/>
    </row>
    <row r="41" spans="1:5" ht="12.75" customHeight="1">
      <c r="A41" s="152"/>
      <c r="B41" s="285" t="s">
        <v>819</v>
      </c>
      <c r="C41" s="161"/>
      <c r="D41" s="197">
        <v>36783330</v>
      </c>
      <c r="E41" s="160"/>
    </row>
    <row r="42" spans="1:5" ht="12.75" customHeight="1">
      <c r="A42" s="152"/>
      <c r="B42" s="153" t="s">
        <v>1013</v>
      </c>
      <c r="C42" s="161"/>
      <c r="D42" s="197">
        <v>800000</v>
      </c>
      <c r="E42" s="160"/>
    </row>
    <row r="43" spans="1:5" ht="12.75" customHeight="1">
      <c r="A43" s="152"/>
      <c r="B43" s="398" t="s">
        <v>1195</v>
      </c>
      <c r="C43" s="161"/>
      <c r="D43" s="197">
        <v>126477867</v>
      </c>
      <c r="E43" s="160"/>
    </row>
    <row r="44" spans="1:5" ht="12.75" customHeight="1">
      <c r="A44" s="152"/>
      <c r="B44" s="153" t="s">
        <v>682</v>
      </c>
      <c r="C44" s="161"/>
      <c r="D44" s="197">
        <v>50000</v>
      </c>
      <c r="E44" s="160"/>
    </row>
    <row r="45" spans="1:5" ht="12.75" customHeight="1">
      <c r="A45" s="152"/>
      <c r="B45" s="153" t="s">
        <v>847</v>
      </c>
      <c r="C45" s="161"/>
      <c r="D45" s="197">
        <v>500000</v>
      </c>
      <c r="E45" s="160"/>
    </row>
    <row r="46" spans="1:5" ht="12.75" customHeight="1">
      <c r="A46" s="152"/>
      <c r="B46" s="153" t="s">
        <v>1012</v>
      </c>
      <c r="C46" s="161"/>
      <c r="D46" s="197">
        <v>25551067</v>
      </c>
      <c r="E46" s="160"/>
    </row>
    <row r="47" spans="1:5" ht="12.75" customHeight="1">
      <c r="A47" s="152"/>
      <c r="B47" s="153" t="s">
        <v>497</v>
      </c>
      <c r="C47" s="161"/>
      <c r="D47" s="197">
        <v>5493950</v>
      </c>
      <c r="E47" s="160"/>
    </row>
    <row r="48" spans="1:5" ht="12.75" customHeight="1">
      <c r="A48" s="152"/>
      <c r="B48" s="153" t="s">
        <v>986</v>
      </c>
      <c r="C48" s="161"/>
      <c r="D48" s="197">
        <v>2092621</v>
      </c>
      <c r="E48" s="160"/>
    </row>
    <row r="49" spans="1:5" ht="12.75" customHeight="1">
      <c r="A49" s="152"/>
      <c r="B49" s="153" t="s">
        <v>685</v>
      </c>
      <c r="C49" s="161"/>
      <c r="D49" s="197">
        <v>10000000</v>
      </c>
      <c r="E49" s="160"/>
    </row>
    <row r="50" spans="1:5" ht="12.75" customHeight="1">
      <c r="A50" s="152"/>
      <c r="B50" s="153" t="s">
        <v>703</v>
      </c>
      <c r="C50" s="161"/>
      <c r="D50" s="197">
        <v>437500</v>
      </c>
      <c r="E50" s="160"/>
    </row>
    <row r="51" spans="1:5" ht="12.75" customHeight="1">
      <c r="A51" s="152"/>
      <c r="B51" s="285" t="s">
        <v>725</v>
      </c>
      <c r="C51" s="161"/>
      <c r="D51" s="197">
        <v>10000000</v>
      </c>
      <c r="E51" s="160"/>
    </row>
    <row r="52" spans="1:5" ht="12.75" customHeight="1">
      <c r="A52" s="152"/>
      <c r="B52" s="285" t="s">
        <v>983</v>
      </c>
      <c r="C52" s="161"/>
      <c r="D52" s="197">
        <v>14000000</v>
      </c>
      <c r="E52" s="160"/>
    </row>
    <row r="53" spans="1:5" ht="12.75" customHeight="1">
      <c r="A53" s="152"/>
      <c r="B53" s="285" t="s">
        <v>494</v>
      </c>
      <c r="C53" s="161"/>
      <c r="D53" s="197">
        <v>80000</v>
      </c>
      <c r="E53" s="160"/>
    </row>
    <row r="54" spans="1:5" ht="12.75" customHeight="1">
      <c r="A54" s="152">
        <v>70</v>
      </c>
      <c r="B54" s="207" t="s">
        <v>43</v>
      </c>
      <c r="C54" s="161" t="s">
        <v>601</v>
      </c>
      <c r="D54" s="197"/>
      <c r="E54" s="160">
        <f>'6.sz.mell.'!K77</f>
        <v>867408470</v>
      </c>
    </row>
    <row r="55" spans="1:5" ht="12.75" customHeight="1">
      <c r="A55" s="152"/>
      <c r="B55" s="285" t="s">
        <v>495</v>
      </c>
      <c r="C55" s="161"/>
      <c r="D55" s="197">
        <v>29983984</v>
      </c>
      <c r="E55" s="160"/>
    </row>
    <row r="56" spans="1:5" ht="12.75" customHeight="1">
      <c r="A56" s="152"/>
      <c r="B56" s="285" t="s">
        <v>761</v>
      </c>
      <c r="C56" s="161"/>
      <c r="D56" s="197">
        <v>118862084</v>
      </c>
      <c r="E56" s="160"/>
    </row>
    <row r="57" spans="1:5" ht="12.75" customHeight="1">
      <c r="A57" s="152"/>
      <c r="B57" s="285" t="s">
        <v>704</v>
      </c>
      <c r="C57" s="161"/>
      <c r="D57" s="197">
        <v>30000000</v>
      </c>
      <c r="E57" s="160"/>
    </row>
    <row r="58" spans="1:5" ht="12.75" customHeight="1">
      <c r="A58" s="152"/>
      <c r="B58" s="207" t="s">
        <v>493</v>
      </c>
      <c r="C58" s="161"/>
      <c r="D58" s="197">
        <v>5000000</v>
      </c>
      <c r="E58" s="160"/>
    </row>
    <row r="59" spans="1:5" ht="12.75" customHeight="1">
      <c r="A59" s="152"/>
      <c r="B59" s="207" t="s">
        <v>966</v>
      </c>
      <c r="C59" s="161"/>
      <c r="D59" s="197">
        <v>181345000</v>
      </c>
      <c r="E59" s="160"/>
    </row>
    <row r="60" spans="1:5" ht="12.75" customHeight="1">
      <c r="A60" s="152"/>
      <c r="B60" s="285" t="s">
        <v>494</v>
      </c>
      <c r="C60" s="161"/>
      <c r="D60" s="197">
        <v>990509</v>
      </c>
      <c r="E60" s="160"/>
    </row>
    <row r="61" spans="1:5" ht="12.75" customHeight="1">
      <c r="A61" s="152"/>
      <c r="B61" s="285" t="s">
        <v>844</v>
      </c>
      <c r="C61" s="161"/>
      <c r="D61" s="197">
        <v>79428448</v>
      </c>
      <c r="E61" s="160"/>
    </row>
    <row r="62" spans="1:5" ht="12.75" customHeight="1">
      <c r="A62" s="152"/>
      <c r="B62" s="285" t="s">
        <v>997</v>
      </c>
      <c r="C62" s="161"/>
      <c r="D62" s="197">
        <v>135058660</v>
      </c>
      <c r="E62" s="160"/>
    </row>
    <row r="63" spans="1:5" ht="12.75" customHeight="1">
      <c r="A63" s="152"/>
      <c r="B63" s="285" t="s">
        <v>813</v>
      </c>
      <c r="C63" s="161"/>
      <c r="D63" s="197">
        <v>90840508</v>
      </c>
      <c r="E63" s="160"/>
    </row>
    <row r="64" spans="1:5" ht="12.75" customHeight="1">
      <c r="A64" s="152"/>
      <c r="B64" s="210" t="s">
        <v>899</v>
      </c>
      <c r="C64" s="210"/>
      <c r="D64" s="197">
        <v>167439667</v>
      </c>
      <c r="E64" s="160"/>
    </row>
    <row r="65" spans="1:5" ht="12.75" customHeight="1">
      <c r="A65" s="152"/>
      <c r="B65" s="210" t="s">
        <v>834</v>
      </c>
      <c r="C65" s="210"/>
      <c r="D65" s="197">
        <v>1220615</v>
      </c>
      <c r="E65" s="160"/>
    </row>
    <row r="66" spans="1:5" ht="12.75" customHeight="1">
      <c r="A66" s="152"/>
      <c r="B66" s="285" t="s">
        <v>806</v>
      </c>
      <c r="C66" s="161"/>
      <c r="D66" s="197">
        <v>5684808</v>
      </c>
      <c r="E66" s="160"/>
    </row>
    <row r="67" spans="1:5" ht="12.75" customHeight="1">
      <c r="A67" s="152"/>
      <c r="B67" s="285" t="s">
        <v>683</v>
      </c>
      <c r="C67" s="161"/>
      <c r="D67" s="197">
        <v>20915899</v>
      </c>
      <c r="E67" s="160"/>
    </row>
    <row r="68" spans="1:5" ht="12.75" customHeight="1">
      <c r="A68" s="152"/>
      <c r="B68" s="210" t="s">
        <v>1167</v>
      </c>
      <c r="C68" s="161"/>
      <c r="D68" s="283">
        <v>0</v>
      </c>
      <c r="E68" s="160"/>
    </row>
    <row r="69" spans="1:5" ht="12.75" customHeight="1">
      <c r="A69" s="152"/>
      <c r="B69" s="210" t="s">
        <v>1016</v>
      </c>
      <c r="C69" s="161"/>
      <c r="D69" s="283">
        <v>0</v>
      </c>
      <c r="E69" s="160"/>
    </row>
    <row r="70" spans="1:5" ht="12.75" customHeight="1">
      <c r="A70" s="152"/>
      <c r="B70" s="210" t="s">
        <v>975</v>
      </c>
      <c r="C70" s="161"/>
      <c r="D70" s="283">
        <v>0</v>
      </c>
      <c r="E70" s="160"/>
    </row>
    <row r="71" spans="1:5" ht="12.75" customHeight="1">
      <c r="A71" s="152"/>
      <c r="B71" s="210" t="s">
        <v>1168</v>
      </c>
      <c r="C71" s="161"/>
      <c r="D71" s="283">
        <v>0</v>
      </c>
      <c r="E71" s="160"/>
    </row>
    <row r="72" spans="1:5" ht="12.75" customHeight="1">
      <c r="A72" s="152"/>
      <c r="B72" s="210" t="s">
        <v>1169</v>
      </c>
      <c r="C72" s="161"/>
      <c r="D72" s="283">
        <v>0</v>
      </c>
      <c r="E72" s="160"/>
    </row>
    <row r="73" spans="1:5" ht="12.75" customHeight="1">
      <c r="A73" s="152"/>
      <c r="B73" s="210" t="s">
        <v>1015</v>
      </c>
      <c r="C73" s="161"/>
      <c r="D73" s="283">
        <v>0</v>
      </c>
      <c r="E73" s="160"/>
    </row>
    <row r="74" spans="1:5" ht="12.75" customHeight="1">
      <c r="A74" s="152"/>
      <c r="B74" s="210" t="s">
        <v>1014</v>
      </c>
      <c r="C74" s="161"/>
      <c r="D74" s="283">
        <v>0</v>
      </c>
      <c r="E74" s="160"/>
    </row>
    <row r="75" spans="1:5" ht="12.75" customHeight="1">
      <c r="A75" s="152"/>
      <c r="B75" s="210" t="s">
        <v>1194</v>
      </c>
      <c r="C75" s="161"/>
      <c r="D75" s="283">
        <v>216000</v>
      </c>
      <c r="E75" s="160"/>
    </row>
    <row r="76" spans="1:5" ht="12.75" customHeight="1">
      <c r="A76" s="152"/>
      <c r="B76" s="210" t="s">
        <v>1192</v>
      </c>
      <c r="C76" s="161"/>
      <c r="D76" s="283">
        <v>422288</v>
      </c>
      <c r="E76" s="160"/>
    </row>
    <row r="77" spans="1:5" ht="12.75" customHeight="1">
      <c r="A77" s="204">
        <v>71</v>
      </c>
      <c r="B77" s="205" t="s">
        <v>666</v>
      </c>
      <c r="C77" s="203" t="s">
        <v>70</v>
      </c>
      <c r="D77" s="178"/>
      <c r="E77" s="162">
        <f>E8+E15+E16+E17+E18+E19+E28+E29+E33+E34+E35+E36+E54</f>
        <v>1627502739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5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0.875" style="72" customWidth="1"/>
    <col min="2" max="2" width="20.25390625" style="72" customWidth="1"/>
    <col min="3" max="3" width="18.00390625" style="72" customWidth="1"/>
    <col min="4" max="4" width="11.375" style="72" bestFit="1" customWidth="1"/>
    <col min="5" max="5" width="12.75390625" style="72" bestFit="1" customWidth="1"/>
    <col min="6" max="6" width="11.375" style="72" bestFit="1" customWidth="1"/>
    <col min="7" max="7" width="9.625" style="72" bestFit="1" customWidth="1"/>
    <col min="8" max="8" width="82.375" style="72" customWidth="1"/>
    <col min="9" max="16384" width="9.125" style="72" customWidth="1"/>
  </cols>
  <sheetData>
    <row r="1" spans="1:6" ht="12.75">
      <c r="A1" s="72" t="s">
        <v>701</v>
      </c>
      <c r="E1" s="406"/>
      <c r="F1" s="401" t="s">
        <v>577</v>
      </c>
    </row>
    <row r="2" spans="1:6" ht="12.75">
      <c r="A2" s="436" t="s">
        <v>578</v>
      </c>
      <c r="B2" s="436"/>
      <c r="C2" s="436"/>
      <c r="D2" s="436"/>
      <c r="E2" s="436"/>
      <c r="F2" s="436"/>
    </row>
    <row r="3" spans="1:6" ht="12.75">
      <c r="A3" s="436" t="s">
        <v>858</v>
      </c>
      <c r="B3" s="436"/>
      <c r="C3" s="436"/>
      <c r="D3" s="436"/>
      <c r="E3" s="436"/>
      <c r="F3" s="436"/>
    </row>
    <row r="5" spans="1:6" ht="68.25" customHeight="1">
      <c r="A5" s="194" t="s">
        <v>498</v>
      </c>
      <c r="B5" s="70" t="s">
        <v>1029</v>
      </c>
      <c r="C5" s="70" t="s">
        <v>499</v>
      </c>
      <c r="D5" s="70" t="s">
        <v>500</v>
      </c>
      <c r="E5" s="70" t="s">
        <v>1198</v>
      </c>
      <c r="F5" s="70" t="s">
        <v>1175</v>
      </c>
    </row>
    <row r="6" spans="1:6" ht="14.25" customHeight="1">
      <c r="A6" s="195" t="s">
        <v>502</v>
      </c>
      <c r="B6" s="71"/>
      <c r="C6" s="71"/>
      <c r="D6" s="71"/>
      <c r="E6" s="196"/>
      <c r="F6" s="196"/>
    </row>
    <row r="7" spans="1:6" s="292" customFormat="1" ht="12.75">
      <c r="A7" s="290" t="s">
        <v>695</v>
      </c>
      <c r="B7" s="291"/>
      <c r="C7" s="291"/>
      <c r="D7" s="291">
        <v>100000000</v>
      </c>
      <c r="E7" s="291">
        <f>SUM(B7:D7)</f>
        <v>100000000</v>
      </c>
      <c r="F7" s="291">
        <v>100000000</v>
      </c>
    </row>
    <row r="8" spans="1:6" s="292" customFormat="1" ht="12.75">
      <c r="A8" s="290" t="s">
        <v>696</v>
      </c>
      <c r="B8" s="291"/>
      <c r="C8" s="291">
        <v>1800000</v>
      </c>
      <c r="D8" s="291"/>
      <c r="E8" s="291">
        <f>SUM(B8:D8)</f>
        <v>1800000</v>
      </c>
      <c r="F8" s="291">
        <v>1800000</v>
      </c>
    </row>
    <row r="9" spans="1:6" s="292" customFormat="1" ht="22.5">
      <c r="A9" s="277" t="s">
        <v>897</v>
      </c>
      <c r="B9" s="291"/>
      <c r="C9" s="291">
        <v>16752000</v>
      </c>
      <c r="D9" s="291"/>
      <c r="E9" s="291">
        <v>0</v>
      </c>
      <c r="F9" s="291">
        <v>0</v>
      </c>
    </row>
    <row r="10" spans="1:6" s="292" customFormat="1" ht="12.75">
      <c r="A10" s="277" t="s">
        <v>903</v>
      </c>
      <c r="B10" s="291"/>
      <c r="C10" s="291"/>
      <c r="D10" s="291">
        <v>38207107</v>
      </c>
      <c r="E10" s="291">
        <v>0</v>
      </c>
      <c r="F10" s="291">
        <v>0</v>
      </c>
    </row>
    <row r="11" spans="1:6" s="292" customFormat="1" ht="22.5">
      <c r="A11" s="277" t="s">
        <v>902</v>
      </c>
      <c r="B11" s="291"/>
      <c r="C11" s="291"/>
      <c r="D11" s="291">
        <v>5704194</v>
      </c>
      <c r="E11" s="291">
        <v>0</v>
      </c>
      <c r="F11" s="291">
        <v>0</v>
      </c>
    </row>
    <row r="12" spans="1:6" s="292" customFormat="1" ht="12.75">
      <c r="A12" s="290" t="s">
        <v>767</v>
      </c>
      <c r="B12" s="291">
        <v>33117</v>
      </c>
      <c r="C12" s="291"/>
      <c r="D12" s="291"/>
      <c r="E12" s="291">
        <f aca="true" t="shared" si="0" ref="E12:E18">SUM(B12:D12)</f>
        <v>33117</v>
      </c>
      <c r="F12" s="291">
        <v>33117</v>
      </c>
    </row>
    <row r="13" spans="1:6" s="292" customFormat="1" ht="12.75">
      <c r="A13" s="293" t="s">
        <v>816</v>
      </c>
      <c r="B13" s="291">
        <v>4886469</v>
      </c>
      <c r="C13" s="291"/>
      <c r="D13" s="291"/>
      <c r="E13" s="291">
        <f t="shared" si="0"/>
        <v>4886469</v>
      </c>
      <c r="F13" s="291">
        <v>4886469</v>
      </c>
    </row>
    <row r="14" spans="1:6" s="292" customFormat="1" ht="12.75">
      <c r="A14" s="294" t="s">
        <v>898</v>
      </c>
      <c r="B14" s="291">
        <v>173596752</v>
      </c>
      <c r="C14" s="291"/>
      <c r="D14" s="291"/>
      <c r="E14" s="291">
        <f t="shared" si="0"/>
        <v>173596752</v>
      </c>
      <c r="F14" s="291">
        <v>173596752</v>
      </c>
    </row>
    <row r="15" spans="1:6" s="292" customFormat="1" ht="12.75">
      <c r="A15" s="290" t="s">
        <v>947</v>
      </c>
      <c r="B15" s="291">
        <v>101600</v>
      </c>
      <c r="C15" s="291"/>
      <c r="D15" s="295"/>
      <c r="E15" s="291">
        <f t="shared" si="0"/>
        <v>101600</v>
      </c>
      <c r="F15" s="291">
        <v>101600</v>
      </c>
    </row>
    <row r="16" spans="1:6" s="292" customFormat="1" ht="22.5">
      <c r="A16" s="290" t="s">
        <v>895</v>
      </c>
      <c r="B16" s="291"/>
      <c r="C16" s="291">
        <v>1377000</v>
      </c>
      <c r="D16" s="291"/>
      <c r="E16" s="291">
        <f t="shared" si="0"/>
        <v>1377000</v>
      </c>
      <c r="F16" s="291">
        <v>1377000</v>
      </c>
    </row>
    <row r="17" spans="1:6" s="292" customFormat="1" ht="12.75">
      <c r="A17" s="277" t="s">
        <v>918</v>
      </c>
      <c r="B17" s="275">
        <v>731520</v>
      </c>
      <c r="C17" s="275"/>
      <c r="D17" s="276"/>
      <c r="E17" s="291">
        <f t="shared" si="0"/>
        <v>731520</v>
      </c>
      <c r="F17" s="291">
        <v>731520</v>
      </c>
    </row>
    <row r="18" spans="1:6" s="292" customFormat="1" ht="22.5">
      <c r="A18" s="277" t="s">
        <v>921</v>
      </c>
      <c r="B18" s="275"/>
      <c r="C18" s="275">
        <v>4357000</v>
      </c>
      <c r="D18" s="276"/>
      <c r="E18" s="291">
        <f t="shared" si="0"/>
        <v>4357000</v>
      </c>
      <c r="F18" s="291">
        <v>4357000</v>
      </c>
    </row>
    <row r="19" spans="1:6" s="292" customFormat="1" ht="22.5">
      <c r="A19" s="277" t="s">
        <v>896</v>
      </c>
      <c r="B19" s="291">
        <v>30000000</v>
      </c>
      <c r="C19" s="291"/>
      <c r="D19" s="291"/>
      <c r="E19" s="291">
        <v>15000000</v>
      </c>
      <c r="F19" s="291">
        <v>15000000</v>
      </c>
    </row>
    <row r="20" spans="1:6" s="292" customFormat="1" ht="12.75">
      <c r="A20" s="277" t="s">
        <v>917</v>
      </c>
      <c r="B20" s="275"/>
      <c r="C20" s="275"/>
      <c r="D20" s="276">
        <v>1022350</v>
      </c>
      <c r="E20" s="291">
        <f aca="true" t="shared" si="1" ref="E20:E37">SUM(B20:D20)</f>
        <v>1022350</v>
      </c>
      <c r="F20" s="291">
        <v>1022350</v>
      </c>
    </row>
    <row r="21" spans="1:6" s="292" customFormat="1" ht="12.75">
      <c r="A21" s="277" t="s">
        <v>919</v>
      </c>
      <c r="B21" s="275"/>
      <c r="C21" s="275">
        <v>700000</v>
      </c>
      <c r="D21" s="276">
        <v>500000</v>
      </c>
      <c r="E21" s="291">
        <f t="shared" si="1"/>
        <v>1200000</v>
      </c>
      <c r="F21" s="291">
        <v>1200000</v>
      </c>
    </row>
    <row r="22" spans="1:6" s="292" customFormat="1" ht="22.5">
      <c r="A22" s="290" t="s">
        <v>766</v>
      </c>
      <c r="B22" s="291">
        <v>280977551</v>
      </c>
      <c r="C22" s="291"/>
      <c r="D22" s="291"/>
      <c r="E22" s="291">
        <f t="shared" si="1"/>
        <v>280977551</v>
      </c>
      <c r="F22" s="291">
        <v>280977551</v>
      </c>
    </row>
    <row r="23" spans="1:6" s="292" customFormat="1" ht="22.5">
      <c r="A23" s="290" t="s">
        <v>762</v>
      </c>
      <c r="B23" s="291">
        <v>56424413</v>
      </c>
      <c r="C23" s="291"/>
      <c r="D23" s="291"/>
      <c r="E23" s="291">
        <f t="shared" si="1"/>
        <v>56424413</v>
      </c>
      <c r="F23" s="291">
        <v>56424413</v>
      </c>
    </row>
    <row r="24" spans="1:6" s="292" customFormat="1" ht="12.75">
      <c r="A24" s="290" t="s">
        <v>763</v>
      </c>
      <c r="B24" s="291">
        <v>18643600</v>
      </c>
      <c r="C24" s="291"/>
      <c r="D24" s="291"/>
      <c r="E24" s="291">
        <f t="shared" si="1"/>
        <v>18643600</v>
      </c>
      <c r="F24" s="291">
        <v>18643600</v>
      </c>
    </row>
    <row r="25" spans="1:6" s="292" customFormat="1" ht="12.75">
      <c r="A25" s="290" t="s">
        <v>826</v>
      </c>
      <c r="B25" s="291">
        <v>389328182</v>
      </c>
      <c r="C25" s="291"/>
      <c r="D25" s="291"/>
      <c r="E25" s="291">
        <f t="shared" si="1"/>
        <v>389328182</v>
      </c>
      <c r="F25" s="291">
        <v>389328182</v>
      </c>
    </row>
    <row r="26" spans="1:6" s="292" customFormat="1" ht="12.75">
      <c r="A26" s="290" t="s">
        <v>768</v>
      </c>
      <c r="B26" s="291">
        <v>266261779</v>
      </c>
      <c r="C26" s="291"/>
      <c r="D26" s="291"/>
      <c r="E26" s="291">
        <f t="shared" si="1"/>
        <v>266261779</v>
      </c>
      <c r="F26" s="291">
        <v>266261779</v>
      </c>
    </row>
    <row r="27" spans="1:6" s="292" customFormat="1" ht="12.75">
      <c r="A27" s="290" t="s">
        <v>765</v>
      </c>
      <c r="B27" s="291">
        <v>165495221</v>
      </c>
      <c r="C27" s="291"/>
      <c r="D27" s="291"/>
      <c r="E27" s="291">
        <f t="shared" si="1"/>
        <v>165495221</v>
      </c>
      <c r="F27" s="291">
        <v>176090808</v>
      </c>
    </row>
    <row r="28" spans="1:6" s="292" customFormat="1" ht="22.5">
      <c r="A28" s="290" t="s">
        <v>899</v>
      </c>
      <c r="B28" s="291">
        <v>170508923</v>
      </c>
      <c r="C28" s="291"/>
      <c r="D28" s="291"/>
      <c r="E28" s="291">
        <f t="shared" si="1"/>
        <v>170508923</v>
      </c>
      <c r="F28" s="291">
        <v>170508923</v>
      </c>
    </row>
    <row r="29" spans="1:6" s="292" customFormat="1" ht="22.5">
      <c r="A29" s="290" t="s">
        <v>900</v>
      </c>
      <c r="B29" s="291">
        <v>92128492</v>
      </c>
      <c r="C29" s="291"/>
      <c r="D29" s="291"/>
      <c r="E29" s="291">
        <f t="shared" si="1"/>
        <v>92128492</v>
      </c>
      <c r="F29" s="291">
        <v>92128492</v>
      </c>
    </row>
    <row r="30" spans="1:6" s="292" customFormat="1" ht="22.5">
      <c r="A30" s="290" t="s">
        <v>901</v>
      </c>
      <c r="B30" s="291">
        <v>149398569</v>
      </c>
      <c r="C30" s="291"/>
      <c r="D30" s="291"/>
      <c r="E30" s="291">
        <f t="shared" si="1"/>
        <v>149398569</v>
      </c>
      <c r="F30" s="291">
        <v>149398569</v>
      </c>
    </row>
    <row r="31" spans="1:6" s="292" customFormat="1" ht="22.5">
      <c r="A31" s="277" t="s">
        <v>1018</v>
      </c>
      <c r="B31" s="275"/>
      <c r="C31" s="275">
        <v>303404</v>
      </c>
      <c r="D31" s="276"/>
      <c r="E31" s="291">
        <f t="shared" si="1"/>
        <v>303404</v>
      </c>
      <c r="F31" s="291">
        <v>303404</v>
      </c>
    </row>
    <row r="32" spans="1:6" s="292" customFormat="1" ht="22.5">
      <c r="A32" s="290" t="s">
        <v>798</v>
      </c>
      <c r="B32" s="291">
        <v>514687</v>
      </c>
      <c r="C32" s="291"/>
      <c r="D32" s="291"/>
      <c r="E32" s="291">
        <f t="shared" si="1"/>
        <v>514687</v>
      </c>
      <c r="F32" s="291">
        <v>514687</v>
      </c>
    </row>
    <row r="33" spans="1:6" s="292" customFormat="1" ht="12.75">
      <c r="A33" s="277" t="s">
        <v>945</v>
      </c>
      <c r="B33" s="275"/>
      <c r="C33" s="275"/>
      <c r="D33" s="276">
        <v>1882000</v>
      </c>
      <c r="E33" s="291">
        <f t="shared" si="1"/>
        <v>1882000</v>
      </c>
      <c r="F33" s="291">
        <v>1882000</v>
      </c>
    </row>
    <row r="34" spans="1:6" s="292" customFormat="1" ht="12.75">
      <c r="A34" s="277" t="s">
        <v>907</v>
      </c>
      <c r="B34" s="275"/>
      <c r="C34" s="275"/>
      <c r="D34" s="276"/>
      <c r="E34" s="291"/>
      <c r="F34" s="291">
        <v>758190</v>
      </c>
    </row>
    <row r="35" spans="1:6" s="292" customFormat="1" ht="12.75">
      <c r="A35" s="277" t="s">
        <v>943</v>
      </c>
      <c r="B35" s="275">
        <v>254000</v>
      </c>
      <c r="C35" s="275">
        <v>579501</v>
      </c>
      <c r="D35" s="276"/>
      <c r="E35" s="291">
        <f t="shared" si="1"/>
        <v>833501</v>
      </c>
      <c r="F35" s="291">
        <v>833501</v>
      </c>
    </row>
    <row r="36" spans="1:6" s="292" customFormat="1" ht="12.75">
      <c r="A36" s="277" t="s">
        <v>946</v>
      </c>
      <c r="B36" s="275">
        <v>1853727</v>
      </c>
      <c r="C36" s="275"/>
      <c r="D36" s="276"/>
      <c r="E36" s="291">
        <f t="shared" si="1"/>
        <v>1853727</v>
      </c>
      <c r="F36" s="291">
        <v>1853727</v>
      </c>
    </row>
    <row r="37" spans="1:6" s="292" customFormat="1" ht="12.75">
      <c r="A37" s="277" t="s">
        <v>944</v>
      </c>
      <c r="B37" s="275">
        <v>25843282</v>
      </c>
      <c r="C37" s="275">
        <v>10898809</v>
      </c>
      <c r="D37" s="276"/>
      <c r="E37" s="291">
        <f t="shared" si="1"/>
        <v>36742091</v>
      </c>
      <c r="F37" s="291">
        <v>36742091</v>
      </c>
    </row>
    <row r="38" spans="1:6" s="292" customFormat="1" ht="12.75">
      <c r="A38" s="278" t="s">
        <v>922</v>
      </c>
      <c r="B38" s="275"/>
      <c r="C38" s="275"/>
      <c r="D38" s="276"/>
      <c r="E38" s="291"/>
      <c r="F38" s="291"/>
    </row>
    <row r="39" spans="1:6" s="292" customFormat="1" ht="22.5">
      <c r="A39" s="277" t="s">
        <v>923</v>
      </c>
      <c r="B39" s="275"/>
      <c r="C39" s="275"/>
      <c r="D39" s="276">
        <v>1915000</v>
      </c>
      <c r="E39" s="291">
        <v>0</v>
      </c>
      <c r="F39" s="291">
        <v>0</v>
      </c>
    </row>
    <row r="40" spans="1:6" s="292" customFormat="1" ht="22.5">
      <c r="A40" s="277" t="s">
        <v>924</v>
      </c>
      <c r="B40" s="275"/>
      <c r="C40" s="275"/>
      <c r="D40" s="276">
        <v>2630000</v>
      </c>
      <c r="E40" s="291">
        <v>0</v>
      </c>
      <c r="F40" s="291">
        <v>0</v>
      </c>
    </row>
    <row r="41" spans="1:6" s="292" customFormat="1" ht="22.5">
      <c r="A41" s="277" t="s">
        <v>925</v>
      </c>
      <c r="B41" s="275"/>
      <c r="C41" s="275"/>
      <c r="D41" s="276">
        <v>150000</v>
      </c>
      <c r="E41" s="291">
        <v>0</v>
      </c>
      <c r="F41" s="291">
        <v>0</v>
      </c>
    </row>
    <row r="42" spans="1:6" s="292" customFormat="1" ht="22.5">
      <c r="A42" s="277" t="s">
        <v>926</v>
      </c>
      <c r="B42" s="275"/>
      <c r="C42" s="275"/>
      <c r="D42" s="276">
        <v>150000</v>
      </c>
      <c r="E42" s="291">
        <v>0</v>
      </c>
      <c r="F42" s="291">
        <v>0</v>
      </c>
    </row>
    <row r="43" spans="1:6" s="292" customFormat="1" ht="22.5">
      <c r="A43" s="277" t="s">
        <v>927</v>
      </c>
      <c r="B43" s="275"/>
      <c r="C43" s="275"/>
      <c r="D43" s="276">
        <v>150000</v>
      </c>
      <c r="E43" s="291">
        <v>0</v>
      </c>
      <c r="F43" s="291">
        <v>0</v>
      </c>
    </row>
    <row r="44" spans="1:6" s="292" customFormat="1" ht="22.5">
      <c r="A44" s="277" t="s">
        <v>928</v>
      </c>
      <c r="B44" s="275"/>
      <c r="C44" s="275"/>
      <c r="D44" s="276">
        <v>150000</v>
      </c>
      <c r="E44" s="291">
        <v>0</v>
      </c>
      <c r="F44" s="291">
        <v>0</v>
      </c>
    </row>
    <row r="45" spans="1:6" s="292" customFormat="1" ht="22.5">
      <c r="A45" s="277" t="s">
        <v>929</v>
      </c>
      <c r="B45" s="275"/>
      <c r="C45" s="275"/>
      <c r="D45" s="276">
        <v>950000</v>
      </c>
      <c r="E45" s="291">
        <v>0</v>
      </c>
      <c r="F45" s="291">
        <v>0</v>
      </c>
    </row>
    <row r="46" spans="1:6" s="292" customFormat="1" ht="22.5">
      <c r="A46" s="277" t="s">
        <v>930</v>
      </c>
      <c r="B46" s="275"/>
      <c r="C46" s="275"/>
      <c r="D46" s="276">
        <v>755000</v>
      </c>
      <c r="E46" s="291">
        <v>0</v>
      </c>
      <c r="F46" s="291">
        <v>0</v>
      </c>
    </row>
    <row r="47" spans="1:6" s="292" customFormat="1" ht="22.5">
      <c r="A47" s="277" t="s">
        <v>931</v>
      </c>
      <c r="B47" s="275"/>
      <c r="C47" s="275"/>
      <c r="D47" s="276">
        <v>1210000</v>
      </c>
      <c r="E47" s="291">
        <v>0</v>
      </c>
      <c r="F47" s="291">
        <v>0</v>
      </c>
    </row>
    <row r="48" spans="1:6" s="292" customFormat="1" ht="12.75">
      <c r="A48" s="277" t="s">
        <v>932</v>
      </c>
      <c r="B48" s="275"/>
      <c r="C48" s="275"/>
      <c r="D48" s="276">
        <v>755000</v>
      </c>
      <c r="E48" s="291">
        <v>0</v>
      </c>
      <c r="F48" s="291">
        <v>0</v>
      </c>
    </row>
    <row r="49" spans="1:6" s="292" customFormat="1" ht="12.75">
      <c r="A49" s="277" t="s">
        <v>933</v>
      </c>
      <c r="B49" s="275"/>
      <c r="C49" s="275"/>
      <c r="D49" s="276">
        <v>150000</v>
      </c>
      <c r="E49" s="291">
        <v>0</v>
      </c>
      <c r="F49" s="291">
        <v>0</v>
      </c>
    </row>
    <row r="50" spans="1:6" s="292" customFormat="1" ht="12.75">
      <c r="A50" s="277" t="s">
        <v>934</v>
      </c>
      <c r="B50" s="275"/>
      <c r="C50" s="275"/>
      <c r="D50" s="276">
        <v>755000</v>
      </c>
      <c r="E50" s="291">
        <v>0</v>
      </c>
      <c r="F50" s="291">
        <v>0</v>
      </c>
    </row>
    <row r="51" spans="1:6" s="292" customFormat="1" ht="22.5">
      <c r="A51" s="277" t="s">
        <v>935</v>
      </c>
      <c r="B51" s="275"/>
      <c r="C51" s="275"/>
      <c r="D51" s="276">
        <v>895000</v>
      </c>
      <c r="E51" s="291">
        <v>0</v>
      </c>
      <c r="F51" s="291">
        <v>0</v>
      </c>
    </row>
    <row r="52" spans="1:6" s="292" customFormat="1" ht="22.5">
      <c r="A52" s="277" t="s">
        <v>936</v>
      </c>
      <c r="B52" s="275"/>
      <c r="C52" s="275"/>
      <c r="D52" s="276">
        <v>755000</v>
      </c>
      <c r="E52" s="291">
        <v>0</v>
      </c>
      <c r="F52" s="291">
        <v>0</v>
      </c>
    </row>
    <row r="53" spans="1:6" s="292" customFormat="1" ht="22.5">
      <c r="A53" s="277" t="s">
        <v>937</v>
      </c>
      <c r="B53" s="275"/>
      <c r="C53" s="275"/>
      <c r="D53" s="276">
        <v>5160000</v>
      </c>
      <c r="E53" s="291">
        <v>0</v>
      </c>
      <c r="F53" s="291">
        <v>0</v>
      </c>
    </row>
    <row r="54" spans="1:6" s="292" customFormat="1" ht="12.75">
      <c r="A54" s="277" t="s">
        <v>938</v>
      </c>
      <c r="B54" s="275"/>
      <c r="C54" s="275"/>
      <c r="D54" s="276">
        <v>895000</v>
      </c>
      <c r="E54" s="291">
        <v>0</v>
      </c>
      <c r="F54" s="291">
        <v>0</v>
      </c>
    </row>
    <row r="55" spans="1:6" s="292" customFormat="1" ht="22.5">
      <c r="A55" s="277" t="s">
        <v>939</v>
      </c>
      <c r="B55" s="275"/>
      <c r="C55" s="275"/>
      <c r="D55" s="276">
        <v>875000</v>
      </c>
      <c r="E55" s="291">
        <v>0</v>
      </c>
      <c r="F55" s="291">
        <v>0</v>
      </c>
    </row>
    <row r="56" spans="1:6" s="292" customFormat="1" ht="12.75">
      <c r="A56" s="277" t="s">
        <v>940</v>
      </c>
      <c r="B56" s="275"/>
      <c r="C56" s="275"/>
      <c r="D56" s="276">
        <v>755000</v>
      </c>
      <c r="E56" s="291">
        <v>0</v>
      </c>
      <c r="F56" s="291">
        <v>0</v>
      </c>
    </row>
    <row r="57" spans="1:6" s="292" customFormat="1" ht="12.75">
      <c r="A57" s="277" t="s">
        <v>941</v>
      </c>
      <c r="B57" s="275"/>
      <c r="C57" s="275"/>
      <c r="D57" s="276">
        <v>150000</v>
      </c>
      <c r="E57" s="291">
        <v>0</v>
      </c>
      <c r="F57" s="291">
        <v>0</v>
      </c>
    </row>
    <row r="58" spans="1:6" s="292" customFormat="1" ht="12.75">
      <c r="A58" s="277" t="s">
        <v>942</v>
      </c>
      <c r="B58" s="275">
        <v>228600</v>
      </c>
      <c r="C58" s="275"/>
      <c r="D58" s="276"/>
      <c r="E58" s="291">
        <f aca="true" t="shared" si="2" ref="E58:E68">SUM(B58:D58)</f>
        <v>228600</v>
      </c>
      <c r="F58" s="291">
        <v>228600</v>
      </c>
    </row>
    <row r="59" spans="1:6" s="292" customFormat="1" ht="12.75">
      <c r="A59" s="290" t="s">
        <v>1165</v>
      </c>
      <c r="B59" s="291"/>
      <c r="C59" s="291"/>
      <c r="D59" s="291">
        <v>1000764</v>
      </c>
      <c r="E59" s="291">
        <f t="shared" si="2"/>
        <v>1000764</v>
      </c>
      <c r="F59" s="291">
        <v>0</v>
      </c>
    </row>
    <row r="60" spans="1:6" s="292" customFormat="1" ht="12.75">
      <c r="A60" s="290" t="s">
        <v>968</v>
      </c>
      <c r="B60" s="291"/>
      <c r="C60" s="291"/>
      <c r="D60" s="291">
        <v>381000</v>
      </c>
      <c r="E60" s="291">
        <f t="shared" si="2"/>
        <v>381000</v>
      </c>
      <c r="F60" s="291">
        <v>381000</v>
      </c>
    </row>
    <row r="61" spans="1:6" s="292" customFormat="1" ht="12.75">
      <c r="A61" s="290" t="s">
        <v>1017</v>
      </c>
      <c r="B61" s="291"/>
      <c r="C61" s="291"/>
      <c r="D61" s="291">
        <v>381000</v>
      </c>
      <c r="E61" s="291">
        <f t="shared" si="2"/>
        <v>381000</v>
      </c>
      <c r="F61" s="291">
        <v>381000</v>
      </c>
    </row>
    <row r="62" spans="1:6" s="292" customFormat="1" ht="12.75">
      <c r="A62" s="290" t="s">
        <v>523</v>
      </c>
      <c r="B62" s="291"/>
      <c r="C62" s="291"/>
      <c r="D62" s="291">
        <v>2540000</v>
      </c>
      <c r="E62" s="291">
        <f t="shared" si="2"/>
        <v>2540000</v>
      </c>
      <c r="F62" s="291">
        <v>2540000</v>
      </c>
    </row>
    <row r="63" spans="1:6" s="292" customFormat="1" ht="12.75">
      <c r="A63" s="290" t="s">
        <v>1002</v>
      </c>
      <c r="B63" s="291"/>
      <c r="C63" s="291"/>
      <c r="D63" s="291">
        <v>139700</v>
      </c>
      <c r="E63" s="291">
        <f t="shared" si="2"/>
        <v>139700</v>
      </c>
      <c r="F63" s="291">
        <v>139700</v>
      </c>
    </row>
    <row r="64" spans="1:6" s="292" customFormat="1" ht="12.75">
      <c r="A64" s="290" t="s">
        <v>697</v>
      </c>
      <c r="B64" s="291"/>
      <c r="C64" s="291"/>
      <c r="D64" s="291">
        <v>298450</v>
      </c>
      <c r="E64" s="291">
        <f t="shared" si="2"/>
        <v>298450</v>
      </c>
      <c r="F64" s="291">
        <v>298450</v>
      </c>
    </row>
    <row r="65" spans="1:6" s="292" customFormat="1" ht="12.75">
      <c r="A65" s="290" t="s">
        <v>698</v>
      </c>
      <c r="B65" s="291"/>
      <c r="C65" s="291"/>
      <c r="D65" s="291">
        <v>560400</v>
      </c>
      <c r="E65" s="291">
        <f t="shared" si="2"/>
        <v>560400</v>
      </c>
      <c r="F65" s="291">
        <v>560400</v>
      </c>
    </row>
    <row r="66" spans="1:6" s="292" customFormat="1" ht="12.75">
      <c r="A66" s="290" t="s">
        <v>1003</v>
      </c>
      <c r="B66" s="291"/>
      <c r="C66" s="291"/>
      <c r="D66" s="291">
        <v>139700</v>
      </c>
      <c r="E66" s="291">
        <f t="shared" si="2"/>
        <v>139700</v>
      </c>
      <c r="F66" s="291">
        <v>139700</v>
      </c>
    </row>
    <row r="67" spans="1:6" s="292" customFormat="1" ht="12.75">
      <c r="A67" s="290" t="s">
        <v>699</v>
      </c>
      <c r="B67" s="291"/>
      <c r="C67" s="291"/>
      <c r="D67" s="291">
        <v>326200</v>
      </c>
      <c r="E67" s="291">
        <f t="shared" si="2"/>
        <v>326200</v>
      </c>
      <c r="F67" s="291">
        <v>326200</v>
      </c>
    </row>
    <row r="68" spans="1:6" s="292" customFormat="1" ht="12.75">
      <c r="A68" s="290" t="s">
        <v>503</v>
      </c>
      <c r="B68" s="291"/>
      <c r="C68" s="291"/>
      <c r="D68" s="291">
        <v>298450</v>
      </c>
      <c r="E68" s="291">
        <f t="shared" si="2"/>
        <v>298450</v>
      </c>
      <c r="F68" s="291">
        <v>298450</v>
      </c>
    </row>
    <row r="69" spans="1:6" s="298" customFormat="1" ht="12.75">
      <c r="A69" s="296" t="s">
        <v>84</v>
      </c>
      <c r="B69" s="297">
        <f>SUM(B7:B68)</f>
        <v>1827210484</v>
      </c>
      <c r="C69" s="297">
        <f>SUM(C7:C68)</f>
        <v>36767714</v>
      </c>
      <c r="D69" s="297">
        <f>SUM(D7:D68)</f>
        <v>172586315</v>
      </c>
      <c r="E69" s="297">
        <f>SUM(E7:E68)</f>
        <v>1941696212</v>
      </c>
      <c r="F69" s="297">
        <f>SUM(F7:F68)</f>
        <v>1952049225</v>
      </c>
    </row>
    <row r="70" spans="1:6" s="292" customFormat="1" ht="12.75">
      <c r="A70" s="290" t="s">
        <v>962</v>
      </c>
      <c r="B70" s="291"/>
      <c r="C70" s="291"/>
      <c r="D70" s="291">
        <v>4191000</v>
      </c>
      <c r="E70" s="291">
        <f aca="true" t="shared" si="3" ref="E70:E85">SUM(B70:D70)</f>
        <v>4191000</v>
      </c>
      <c r="F70" s="291">
        <v>4191000</v>
      </c>
    </row>
    <row r="71" spans="1:6" s="292" customFormat="1" ht="12.75">
      <c r="A71" s="290" t="s">
        <v>963</v>
      </c>
      <c r="B71" s="291"/>
      <c r="C71" s="291"/>
      <c r="D71" s="291">
        <v>2008000</v>
      </c>
      <c r="E71" s="291">
        <f t="shared" si="3"/>
        <v>2008000</v>
      </c>
      <c r="F71" s="291">
        <v>2008000</v>
      </c>
    </row>
    <row r="72" spans="1:6" s="292" customFormat="1" ht="12.75">
      <c r="A72" s="290" t="s">
        <v>964</v>
      </c>
      <c r="B72" s="291"/>
      <c r="C72" s="291"/>
      <c r="D72" s="291">
        <v>15755000</v>
      </c>
      <c r="E72" s="291">
        <f t="shared" si="3"/>
        <v>15755000</v>
      </c>
      <c r="F72" s="291">
        <v>15755000</v>
      </c>
    </row>
    <row r="73" spans="1:6" s="292" customFormat="1" ht="12.75">
      <c r="A73" s="290" t="s">
        <v>965</v>
      </c>
      <c r="B73" s="291"/>
      <c r="C73" s="291"/>
      <c r="D73" s="291">
        <v>0</v>
      </c>
      <c r="E73" s="291">
        <f t="shared" si="3"/>
        <v>0</v>
      </c>
      <c r="F73" s="291">
        <v>0</v>
      </c>
    </row>
    <row r="74" spans="1:6" s="292" customFormat="1" ht="12.75">
      <c r="A74" s="290" t="s">
        <v>655</v>
      </c>
      <c r="B74" s="291"/>
      <c r="C74" s="291"/>
      <c r="D74" s="291">
        <v>2750000</v>
      </c>
      <c r="E74" s="291">
        <f t="shared" si="3"/>
        <v>2750000</v>
      </c>
      <c r="F74" s="291">
        <v>1551507</v>
      </c>
    </row>
    <row r="75" spans="1:6" s="292" customFormat="1" ht="12.75">
      <c r="A75" s="290" t="s">
        <v>652</v>
      </c>
      <c r="B75" s="291"/>
      <c r="C75" s="291"/>
      <c r="D75" s="291">
        <v>2570000</v>
      </c>
      <c r="E75" s="291">
        <f t="shared" si="3"/>
        <v>2570000</v>
      </c>
      <c r="F75" s="291">
        <v>2570000</v>
      </c>
    </row>
    <row r="76" spans="1:6" s="292" customFormat="1" ht="12.75">
      <c r="A76" s="290" t="s">
        <v>651</v>
      </c>
      <c r="B76" s="291"/>
      <c r="C76" s="291"/>
      <c r="D76" s="291">
        <v>200000</v>
      </c>
      <c r="E76" s="291">
        <f t="shared" si="3"/>
        <v>200000</v>
      </c>
      <c r="F76" s="291">
        <v>200000</v>
      </c>
    </row>
    <row r="77" spans="1:6" s="292" customFormat="1" ht="12.75">
      <c r="A77" s="290" t="s">
        <v>1019</v>
      </c>
      <c r="B77" s="291"/>
      <c r="C77" s="291"/>
      <c r="D77" s="291">
        <v>1584180</v>
      </c>
      <c r="E77" s="291">
        <f t="shared" si="3"/>
        <v>1584180</v>
      </c>
      <c r="F77" s="291">
        <v>1821409</v>
      </c>
    </row>
    <row r="78" spans="1:6" s="292" customFormat="1" ht="22.5">
      <c r="A78" s="290" t="s">
        <v>1199</v>
      </c>
      <c r="B78" s="291"/>
      <c r="C78" s="291"/>
      <c r="D78" s="291"/>
      <c r="E78" s="291"/>
      <c r="F78" s="291">
        <v>189000</v>
      </c>
    </row>
    <row r="79" spans="1:6" s="292" customFormat="1" ht="12.75">
      <c r="A79" s="290" t="s">
        <v>650</v>
      </c>
      <c r="B79" s="291"/>
      <c r="C79" s="291"/>
      <c r="D79" s="291">
        <v>1500000</v>
      </c>
      <c r="E79" s="291">
        <f t="shared" si="3"/>
        <v>1500000</v>
      </c>
      <c r="F79" s="291">
        <v>1500000</v>
      </c>
    </row>
    <row r="80" spans="1:6" s="292" customFormat="1" ht="12.75">
      <c r="A80" s="290" t="s">
        <v>1020</v>
      </c>
      <c r="B80" s="291"/>
      <c r="C80" s="291"/>
      <c r="D80" s="291">
        <v>496772</v>
      </c>
      <c r="E80" s="291">
        <f t="shared" si="3"/>
        <v>496772</v>
      </c>
      <c r="F80" s="291">
        <v>1270000</v>
      </c>
    </row>
    <row r="81" spans="1:6" s="292" customFormat="1" ht="12.75">
      <c r="A81" s="290" t="s">
        <v>1200</v>
      </c>
      <c r="B81" s="291"/>
      <c r="C81" s="291"/>
      <c r="D81" s="291"/>
      <c r="E81" s="291"/>
      <c r="F81" s="291">
        <v>6871500</v>
      </c>
    </row>
    <row r="82" spans="1:6" s="292" customFormat="1" ht="12.75">
      <c r="A82" s="290" t="s">
        <v>1201</v>
      </c>
      <c r="B82" s="291"/>
      <c r="C82" s="291"/>
      <c r="D82" s="291"/>
      <c r="E82" s="291"/>
      <c r="F82" s="291">
        <v>624800</v>
      </c>
    </row>
    <row r="83" spans="1:6" s="292" customFormat="1" ht="12.75">
      <c r="A83" s="290" t="s">
        <v>654</v>
      </c>
      <c r="B83" s="291"/>
      <c r="C83" s="291"/>
      <c r="D83" s="291">
        <v>3000000</v>
      </c>
      <c r="E83" s="291">
        <f t="shared" si="3"/>
        <v>3000000</v>
      </c>
      <c r="F83" s="291">
        <v>4000764</v>
      </c>
    </row>
    <row r="84" spans="1:6" s="292" customFormat="1" ht="12.75">
      <c r="A84" s="290" t="s">
        <v>853</v>
      </c>
      <c r="B84" s="291"/>
      <c r="C84" s="291"/>
      <c r="D84" s="291">
        <v>2000000</v>
      </c>
      <c r="E84" s="291">
        <f t="shared" si="3"/>
        <v>2000000</v>
      </c>
      <c r="F84" s="291">
        <v>2000000</v>
      </c>
    </row>
    <row r="85" spans="1:6" s="292" customFormat="1" ht="12.75">
      <c r="A85" s="290" t="s">
        <v>1166</v>
      </c>
      <c r="B85" s="291"/>
      <c r="C85" s="291"/>
      <c r="D85" s="291">
        <v>2540000</v>
      </c>
      <c r="E85" s="291">
        <f t="shared" si="3"/>
        <v>2540000</v>
      </c>
      <c r="F85" s="291">
        <v>2540000</v>
      </c>
    </row>
    <row r="86" spans="1:6" s="292" customFormat="1" ht="12.75">
      <c r="A86" s="290" t="s">
        <v>1202</v>
      </c>
      <c r="B86" s="291"/>
      <c r="C86" s="291"/>
      <c r="D86" s="291"/>
      <c r="E86" s="291"/>
      <c r="F86" s="291">
        <v>574042</v>
      </c>
    </row>
    <row r="87" spans="1:6" s="292" customFormat="1" ht="12.75">
      <c r="A87" s="290" t="s">
        <v>1203</v>
      </c>
      <c r="B87" s="291"/>
      <c r="C87" s="291"/>
      <c r="D87" s="291"/>
      <c r="E87" s="291"/>
      <c r="F87" s="291">
        <v>2500000</v>
      </c>
    </row>
    <row r="88" spans="1:6" s="298" customFormat="1" ht="12.75">
      <c r="A88" s="296" t="s">
        <v>487</v>
      </c>
      <c r="B88" s="297">
        <f>SUM(B70:B85)</f>
        <v>0</v>
      </c>
      <c r="C88" s="297">
        <f>SUM(C70:C85)</f>
        <v>0</v>
      </c>
      <c r="D88" s="297">
        <f>SUM(D70:D85)</f>
        <v>38594952</v>
      </c>
      <c r="E88" s="297">
        <f>SUM(E70:E85)</f>
        <v>38594952</v>
      </c>
      <c r="F88" s="297">
        <f>SUM(F70:F87)</f>
        <v>50167022</v>
      </c>
    </row>
    <row r="89" spans="1:6" s="292" customFormat="1" ht="12.75">
      <c r="A89" s="299" t="s">
        <v>504</v>
      </c>
      <c r="B89" s="300">
        <f>B69+B88</f>
        <v>1827210484</v>
      </c>
      <c r="C89" s="300">
        <f>C69+C88</f>
        <v>36767714</v>
      </c>
      <c r="D89" s="300">
        <f>D69+D88</f>
        <v>211181267</v>
      </c>
      <c r="E89" s="300">
        <f>E69+E88</f>
        <v>1980291164</v>
      </c>
      <c r="F89" s="300">
        <f>F69+F88</f>
        <v>2002216247</v>
      </c>
    </row>
    <row r="90" spans="1:7" s="304" customFormat="1" ht="12.75">
      <c r="A90" s="301" t="s">
        <v>505</v>
      </c>
      <c r="B90" s="302"/>
      <c r="C90" s="302"/>
      <c r="D90" s="302"/>
      <c r="E90" s="302"/>
      <c r="F90" s="302"/>
      <c r="G90" s="303"/>
    </row>
    <row r="91" spans="1:7" s="304" customFormat="1" ht="22.5">
      <c r="A91" s="277" t="s">
        <v>920</v>
      </c>
      <c r="B91" s="275">
        <v>41968</v>
      </c>
      <c r="C91" s="275"/>
      <c r="D91" s="276"/>
      <c r="E91" s="291">
        <f>SUM(B91:D91)</f>
        <v>41968</v>
      </c>
      <c r="F91" s="291">
        <v>41968</v>
      </c>
      <c r="G91" s="303"/>
    </row>
    <row r="92" spans="1:7" s="304" customFormat="1" ht="12.75">
      <c r="A92" s="277" t="s">
        <v>1173</v>
      </c>
      <c r="B92" s="275"/>
      <c r="C92" s="275">
        <v>2476000</v>
      </c>
      <c r="D92" s="276"/>
      <c r="E92" s="291">
        <f>SUM(B92:D92)</f>
        <v>2476000</v>
      </c>
      <c r="F92" s="291">
        <v>2476000</v>
      </c>
      <c r="G92" s="303"/>
    </row>
    <row r="93" spans="1:7" s="304" customFormat="1" ht="12.75">
      <c r="A93" s="305" t="s">
        <v>852</v>
      </c>
      <c r="B93" s="302"/>
      <c r="C93" s="302"/>
      <c r="D93" s="302">
        <v>427000</v>
      </c>
      <c r="E93" s="291">
        <f>SUM(B93:D93)</f>
        <v>427000</v>
      </c>
      <c r="F93" s="291">
        <v>427000</v>
      </c>
      <c r="G93" s="303"/>
    </row>
    <row r="94" spans="1:6" s="292" customFormat="1" ht="12.75">
      <c r="A94" s="305" t="s">
        <v>851</v>
      </c>
      <c r="B94" s="302"/>
      <c r="C94" s="302"/>
      <c r="D94" s="302">
        <v>1581751</v>
      </c>
      <c r="E94" s="291">
        <f>SUM(B94:D94)</f>
        <v>1581751</v>
      </c>
      <c r="F94" s="291">
        <v>1581751</v>
      </c>
    </row>
    <row r="95" spans="1:6" s="292" customFormat="1" ht="12.75">
      <c r="A95" s="305" t="s">
        <v>1022</v>
      </c>
      <c r="B95" s="302"/>
      <c r="C95" s="302">
        <v>2008000</v>
      </c>
      <c r="D95" s="302"/>
      <c r="E95" s="291">
        <f>SUM(B95:D95)</f>
        <v>2008000</v>
      </c>
      <c r="F95" s="291">
        <v>2008000</v>
      </c>
    </row>
    <row r="96" spans="1:7" s="304" customFormat="1" ht="12.75">
      <c r="A96" s="296" t="s">
        <v>84</v>
      </c>
      <c r="B96" s="297">
        <f>SUM(B91:B95)</f>
        <v>41968</v>
      </c>
      <c r="C96" s="297">
        <f>SUM(C91:C95)</f>
        <v>4484000</v>
      </c>
      <c r="D96" s="297">
        <f>SUM(D91:D95)</f>
        <v>2008751</v>
      </c>
      <c r="E96" s="297">
        <f>SUM(E91:E95)</f>
        <v>6534719</v>
      </c>
      <c r="F96" s="297">
        <f>SUM(F91:F95)</f>
        <v>6534719</v>
      </c>
      <c r="G96" s="303"/>
    </row>
    <row r="97" spans="1:7" s="304" customFormat="1" ht="12.75">
      <c r="A97" s="290"/>
      <c r="B97" s="300"/>
      <c r="C97" s="300"/>
      <c r="D97" s="300"/>
      <c r="E97" s="300"/>
      <c r="F97" s="300"/>
      <c r="G97" s="303"/>
    </row>
    <row r="98" spans="1:7" s="304" customFormat="1" ht="12.75">
      <c r="A98" s="296" t="s">
        <v>487</v>
      </c>
      <c r="B98" s="297">
        <f>SUM(B97)</f>
        <v>0</v>
      </c>
      <c r="C98" s="297">
        <f>SUM(C97)</f>
        <v>0</v>
      </c>
      <c r="D98" s="297">
        <f>SUM(D97)</f>
        <v>0</v>
      </c>
      <c r="E98" s="297">
        <f>SUM(E97)</f>
        <v>0</v>
      </c>
      <c r="F98" s="297">
        <f>SUM(F97)</f>
        <v>0</v>
      </c>
      <c r="G98" s="303"/>
    </row>
    <row r="99" spans="1:7" s="304" customFormat="1" ht="12.75">
      <c r="A99" s="306" t="s">
        <v>957</v>
      </c>
      <c r="B99" s="300">
        <f>B96+B98</f>
        <v>41968</v>
      </c>
      <c r="C99" s="300">
        <f>C96+C98</f>
        <v>4484000</v>
      </c>
      <c r="D99" s="300">
        <f>D96+D98</f>
        <v>2008751</v>
      </c>
      <c r="E99" s="300">
        <f>E96+E98</f>
        <v>6534719</v>
      </c>
      <c r="F99" s="300">
        <f>F96+F98</f>
        <v>6534719</v>
      </c>
      <c r="G99" s="303"/>
    </row>
    <row r="100" spans="1:6" s="292" customFormat="1" ht="12.75">
      <c r="A100" s="305" t="s">
        <v>506</v>
      </c>
      <c r="B100" s="291"/>
      <c r="C100" s="291"/>
      <c r="D100" s="291">
        <v>500000</v>
      </c>
      <c r="E100" s="291">
        <f>SUM(B100:D100)</f>
        <v>500000</v>
      </c>
      <c r="F100" s="291">
        <v>500000</v>
      </c>
    </row>
    <row r="101" spans="1:6" s="292" customFormat="1" ht="12.75">
      <c r="A101" s="277" t="s">
        <v>948</v>
      </c>
      <c r="B101" s="291"/>
      <c r="C101" s="291">
        <v>21347195</v>
      </c>
      <c r="D101" s="291"/>
      <c r="E101" s="291">
        <f>SUM(B101:D101)</f>
        <v>21347195</v>
      </c>
      <c r="F101" s="291">
        <v>21347195</v>
      </c>
    </row>
    <row r="102" spans="1:6" s="292" customFormat="1" ht="12.75">
      <c r="A102" s="305" t="s">
        <v>700</v>
      </c>
      <c r="B102" s="291"/>
      <c r="C102" s="291">
        <v>3900000</v>
      </c>
      <c r="D102" s="291">
        <v>15000000</v>
      </c>
      <c r="E102" s="291">
        <f>SUM(B102:D102)</f>
        <v>18900000</v>
      </c>
      <c r="F102" s="291">
        <v>18900000</v>
      </c>
    </row>
    <row r="103" spans="1:6" s="292" customFormat="1" ht="12.75">
      <c r="A103" s="307" t="s">
        <v>508</v>
      </c>
      <c r="B103" s="291"/>
      <c r="C103" s="291"/>
      <c r="D103" s="291">
        <v>1000000</v>
      </c>
      <c r="E103" s="291">
        <f>SUM(B103:D103)</f>
        <v>1000000</v>
      </c>
      <c r="F103" s="291">
        <v>1000000</v>
      </c>
    </row>
    <row r="104" spans="1:6" s="292" customFormat="1" ht="12.75">
      <c r="A104" s="305" t="s">
        <v>507</v>
      </c>
      <c r="B104" s="291"/>
      <c r="C104" s="291"/>
      <c r="D104" s="291">
        <v>13000000</v>
      </c>
      <c r="E104" s="291">
        <f>SUM(B104:D104)</f>
        <v>13000000</v>
      </c>
      <c r="F104" s="291">
        <v>13000000</v>
      </c>
    </row>
    <row r="105" spans="1:6" s="292" customFormat="1" ht="12.75">
      <c r="A105" s="296" t="s">
        <v>84</v>
      </c>
      <c r="B105" s="297">
        <f>SUM(B100:B104)</f>
        <v>0</v>
      </c>
      <c r="C105" s="297">
        <f>SUM(C100:C104)</f>
        <v>25247195</v>
      </c>
      <c r="D105" s="297">
        <f>SUM(D100:D104)</f>
        <v>29500000</v>
      </c>
      <c r="E105" s="297">
        <f>SUM(E100:E104)</f>
        <v>54747195</v>
      </c>
      <c r="F105" s="297">
        <f>SUM(F100:F104)</f>
        <v>54747195</v>
      </c>
    </row>
    <row r="106" spans="1:6" s="292" customFormat="1" ht="12.75">
      <c r="A106" s="305" t="s">
        <v>509</v>
      </c>
      <c r="B106" s="291"/>
      <c r="C106" s="291"/>
      <c r="D106" s="291">
        <v>2985326</v>
      </c>
      <c r="E106" s="291">
        <f>SUM(B106:D106)</f>
        <v>2985326</v>
      </c>
      <c r="F106" s="291">
        <v>2985326</v>
      </c>
    </row>
    <row r="107" spans="1:6" s="292" customFormat="1" ht="12.75">
      <c r="A107" s="296" t="s">
        <v>487</v>
      </c>
      <c r="B107" s="297">
        <f>SUM(B106)</f>
        <v>0</v>
      </c>
      <c r="C107" s="297">
        <f>SUM(C106)</f>
        <v>0</v>
      </c>
      <c r="D107" s="297">
        <f>SUM(D106)</f>
        <v>2985326</v>
      </c>
      <c r="E107" s="297">
        <f>SUM(E106)</f>
        <v>2985326</v>
      </c>
      <c r="F107" s="297">
        <f>SUM(F106)</f>
        <v>2985326</v>
      </c>
    </row>
    <row r="108" spans="1:6" s="292" customFormat="1" ht="12.75">
      <c r="A108" s="306" t="s">
        <v>510</v>
      </c>
      <c r="B108" s="308">
        <f>B105+B107</f>
        <v>0</v>
      </c>
      <c r="C108" s="308">
        <f>C105+C107</f>
        <v>25247195</v>
      </c>
      <c r="D108" s="308">
        <f>D105+D107</f>
        <v>32485326</v>
      </c>
      <c r="E108" s="308">
        <f>E105+E107</f>
        <v>57732521</v>
      </c>
      <c r="F108" s="308">
        <f>F105+F107</f>
        <v>57732521</v>
      </c>
    </row>
    <row r="109" spans="1:6" s="304" customFormat="1" ht="12.75">
      <c r="A109" s="309" t="s">
        <v>511</v>
      </c>
      <c r="B109" s="300"/>
      <c r="C109" s="300"/>
      <c r="D109" s="300"/>
      <c r="E109" s="300"/>
      <c r="F109" s="300"/>
    </row>
    <row r="110" spans="1:6" s="304" customFormat="1" ht="12.75">
      <c r="A110" s="277" t="s">
        <v>955</v>
      </c>
      <c r="B110" s="275"/>
      <c r="C110" s="275">
        <v>35560000</v>
      </c>
      <c r="D110" s="276"/>
      <c r="E110" s="291">
        <f>SUM(B110:D110)</f>
        <v>35560000</v>
      </c>
      <c r="F110" s="291">
        <v>35560000</v>
      </c>
    </row>
    <row r="111" spans="1:6" s="304" customFormat="1" ht="12.75">
      <c r="A111" s="277" t="s">
        <v>952</v>
      </c>
      <c r="B111" s="275"/>
      <c r="C111" s="275"/>
      <c r="D111" s="276">
        <v>4000000</v>
      </c>
      <c r="E111" s="291">
        <v>0</v>
      </c>
      <c r="F111" s="291">
        <v>0</v>
      </c>
    </row>
    <row r="112" spans="1:6" s="304" customFormat="1" ht="12.75">
      <c r="A112" s="277" t="s">
        <v>951</v>
      </c>
      <c r="B112" s="275"/>
      <c r="C112" s="275"/>
      <c r="D112" s="276">
        <v>4572000</v>
      </c>
      <c r="E112" s="291">
        <v>0</v>
      </c>
      <c r="F112" s="291">
        <v>0</v>
      </c>
    </row>
    <row r="113" spans="1:6" s="304" customFormat="1" ht="12.75">
      <c r="A113" s="277" t="s">
        <v>954</v>
      </c>
      <c r="B113" s="275"/>
      <c r="C113" s="275"/>
      <c r="D113" s="276">
        <v>3000000</v>
      </c>
      <c r="E113" s="291">
        <v>0</v>
      </c>
      <c r="F113" s="291">
        <v>0</v>
      </c>
    </row>
    <row r="114" spans="1:6" s="304" customFormat="1" ht="12.75">
      <c r="A114" s="277" t="s">
        <v>949</v>
      </c>
      <c r="B114" s="275">
        <v>3810635</v>
      </c>
      <c r="C114" s="275"/>
      <c r="D114" s="276"/>
      <c r="E114" s="291">
        <f>SUM(B114:D114)</f>
        <v>3810635</v>
      </c>
      <c r="F114" s="291">
        <v>3810635</v>
      </c>
    </row>
    <row r="115" spans="1:6" s="304" customFormat="1" ht="12.75">
      <c r="A115" s="277" t="s">
        <v>950</v>
      </c>
      <c r="B115" s="275"/>
      <c r="C115" s="275"/>
      <c r="D115" s="276">
        <v>2572000</v>
      </c>
      <c r="E115" s="291">
        <v>0</v>
      </c>
      <c r="F115" s="291">
        <v>0</v>
      </c>
    </row>
    <row r="116" spans="1:6" s="304" customFormat="1" ht="12.75">
      <c r="A116" s="277" t="s">
        <v>953</v>
      </c>
      <c r="B116" s="275"/>
      <c r="C116" s="275"/>
      <c r="D116" s="276">
        <v>4473000</v>
      </c>
      <c r="E116" s="291">
        <v>0</v>
      </c>
      <c r="F116" s="291">
        <v>0</v>
      </c>
    </row>
    <row r="117" spans="1:6" s="304" customFormat="1" ht="12.75">
      <c r="A117" s="290" t="s">
        <v>516</v>
      </c>
      <c r="B117" s="291"/>
      <c r="C117" s="291"/>
      <c r="D117" s="291">
        <v>1200000</v>
      </c>
      <c r="E117" s="291">
        <f aca="true" t="shared" si="4" ref="E117:E137">SUM(B117:D117)</f>
        <v>1200000</v>
      </c>
      <c r="F117" s="291">
        <v>1200000</v>
      </c>
    </row>
    <row r="118" spans="1:6" s="304" customFormat="1" ht="12.75">
      <c r="A118" s="305" t="s">
        <v>513</v>
      </c>
      <c r="B118" s="291"/>
      <c r="C118" s="291"/>
      <c r="D118" s="291">
        <v>3000000</v>
      </c>
      <c r="E118" s="291">
        <f t="shared" si="4"/>
        <v>3000000</v>
      </c>
      <c r="F118" s="291">
        <v>3000000</v>
      </c>
    </row>
    <row r="119" spans="1:6" s="304" customFormat="1" ht="12.75">
      <c r="A119" s="277" t="s">
        <v>956</v>
      </c>
      <c r="B119" s="275">
        <v>1498035</v>
      </c>
      <c r="C119" s="275"/>
      <c r="D119" s="276"/>
      <c r="E119" s="291">
        <f t="shared" si="4"/>
        <v>1498035</v>
      </c>
      <c r="F119" s="291">
        <v>1498035</v>
      </c>
    </row>
    <row r="120" spans="1:6" s="304" customFormat="1" ht="12.75">
      <c r="A120" s="305" t="s">
        <v>512</v>
      </c>
      <c r="B120" s="302"/>
      <c r="C120" s="302"/>
      <c r="D120" s="302">
        <v>5000000</v>
      </c>
      <c r="E120" s="291">
        <f t="shared" si="4"/>
        <v>5000000</v>
      </c>
      <c r="F120" s="291">
        <v>5000000</v>
      </c>
    </row>
    <row r="121" spans="1:6" s="304" customFormat="1" ht="12.75">
      <c r="A121" s="290" t="s">
        <v>515</v>
      </c>
      <c r="B121" s="291"/>
      <c r="C121" s="291"/>
      <c r="D121" s="291">
        <v>10000000</v>
      </c>
      <c r="E121" s="291">
        <f t="shared" si="4"/>
        <v>10000000</v>
      </c>
      <c r="F121" s="291">
        <v>10000000</v>
      </c>
    </row>
    <row r="122" spans="1:6" s="304" customFormat="1" ht="12.75">
      <c r="A122" s="277" t="s">
        <v>905</v>
      </c>
      <c r="B122" s="275">
        <v>5642610</v>
      </c>
      <c r="C122" s="275"/>
      <c r="D122" s="276"/>
      <c r="E122" s="291">
        <f t="shared" si="4"/>
        <v>5642610</v>
      </c>
      <c r="F122" s="291">
        <v>5642610</v>
      </c>
    </row>
    <row r="123" spans="1:6" s="304" customFormat="1" ht="12.75">
      <c r="A123" s="277" t="s">
        <v>906</v>
      </c>
      <c r="B123" s="276"/>
      <c r="C123" s="276">
        <v>15213745</v>
      </c>
      <c r="D123" s="276"/>
      <c r="E123" s="291">
        <f t="shared" si="4"/>
        <v>15213745</v>
      </c>
      <c r="F123" s="291">
        <v>15213745</v>
      </c>
    </row>
    <row r="124" spans="1:6" s="304" customFormat="1" ht="12.75">
      <c r="A124" s="277" t="s">
        <v>907</v>
      </c>
      <c r="B124" s="275"/>
      <c r="C124" s="275"/>
      <c r="D124" s="275">
        <v>758190</v>
      </c>
      <c r="E124" s="291">
        <f t="shared" si="4"/>
        <v>758190</v>
      </c>
      <c r="F124" s="291">
        <v>0</v>
      </c>
    </row>
    <row r="125" spans="1:6" s="304" customFormat="1" ht="12.75">
      <c r="A125" s="277" t="s">
        <v>904</v>
      </c>
      <c r="B125" s="275">
        <v>5999988</v>
      </c>
      <c r="C125" s="275"/>
      <c r="D125" s="276"/>
      <c r="E125" s="291">
        <f t="shared" si="4"/>
        <v>5999988</v>
      </c>
      <c r="F125" s="291">
        <v>5999988</v>
      </c>
    </row>
    <row r="126" spans="1:6" s="304" customFormat="1" ht="12.75">
      <c r="A126" s="277" t="s">
        <v>912</v>
      </c>
      <c r="B126" s="275"/>
      <c r="C126" s="276">
        <v>631190</v>
      </c>
      <c r="D126" s="291"/>
      <c r="E126" s="291">
        <f t="shared" si="4"/>
        <v>631190</v>
      </c>
      <c r="F126" s="291">
        <v>631190</v>
      </c>
    </row>
    <row r="127" spans="1:6" s="304" customFormat="1" ht="12.75">
      <c r="A127" s="277" t="s">
        <v>908</v>
      </c>
      <c r="B127" s="275"/>
      <c r="C127" s="276">
        <v>956310</v>
      </c>
      <c r="D127" s="291"/>
      <c r="E127" s="291">
        <f t="shared" si="4"/>
        <v>956310</v>
      </c>
      <c r="F127" s="291">
        <v>956310</v>
      </c>
    </row>
    <row r="128" spans="1:6" s="304" customFormat="1" ht="12.75">
      <c r="A128" s="277" t="s">
        <v>910</v>
      </c>
      <c r="B128" s="275"/>
      <c r="C128" s="276">
        <v>740410</v>
      </c>
      <c r="D128" s="291"/>
      <c r="E128" s="291">
        <f t="shared" si="4"/>
        <v>740410</v>
      </c>
      <c r="F128" s="291">
        <v>740410</v>
      </c>
    </row>
    <row r="129" spans="1:6" s="304" customFormat="1" ht="12.75">
      <c r="A129" s="277" t="s">
        <v>909</v>
      </c>
      <c r="B129" s="275"/>
      <c r="C129" s="276">
        <v>3356610</v>
      </c>
      <c r="D129" s="291"/>
      <c r="E129" s="291">
        <f t="shared" si="4"/>
        <v>3356610</v>
      </c>
      <c r="F129" s="291">
        <v>3356610</v>
      </c>
    </row>
    <row r="130" spans="1:6" s="304" customFormat="1" ht="12.75">
      <c r="A130" s="277" t="s">
        <v>911</v>
      </c>
      <c r="B130" s="275"/>
      <c r="C130" s="276">
        <v>5617210</v>
      </c>
      <c r="D130" s="291"/>
      <c r="E130" s="291">
        <f t="shared" si="4"/>
        <v>5617210</v>
      </c>
      <c r="F130" s="291">
        <v>5617210</v>
      </c>
    </row>
    <row r="131" spans="1:6" s="304" customFormat="1" ht="12.75">
      <c r="A131" s="277" t="s">
        <v>916</v>
      </c>
      <c r="B131" s="275"/>
      <c r="C131" s="276">
        <v>8550910</v>
      </c>
      <c r="D131" s="291"/>
      <c r="E131" s="291">
        <f t="shared" si="4"/>
        <v>8550910</v>
      </c>
      <c r="F131" s="291">
        <v>8550910</v>
      </c>
    </row>
    <row r="132" spans="1:6" s="304" customFormat="1" ht="12.75">
      <c r="A132" s="277" t="s">
        <v>913</v>
      </c>
      <c r="B132" s="275"/>
      <c r="C132" s="276">
        <v>969010</v>
      </c>
      <c r="D132" s="291"/>
      <c r="E132" s="291">
        <f t="shared" si="4"/>
        <v>969010</v>
      </c>
      <c r="F132" s="291">
        <v>969010</v>
      </c>
    </row>
    <row r="133" spans="1:6" s="304" customFormat="1" ht="12.75">
      <c r="A133" s="277" t="s">
        <v>914</v>
      </c>
      <c r="B133" s="275"/>
      <c r="C133" s="276">
        <v>1909699</v>
      </c>
      <c r="D133" s="291"/>
      <c r="E133" s="291">
        <f t="shared" si="4"/>
        <v>1909699</v>
      </c>
      <c r="F133" s="291">
        <v>1909699</v>
      </c>
    </row>
    <row r="134" spans="1:6" s="304" customFormat="1" ht="12.75">
      <c r="A134" s="277" t="s">
        <v>915</v>
      </c>
      <c r="B134" s="275"/>
      <c r="C134" s="276">
        <v>393700</v>
      </c>
      <c r="D134" s="291"/>
      <c r="E134" s="291">
        <f t="shared" si="4"/>
        <v>393700</v>
      </c>
      <c r="F134" s="291">
        <v>393700</v>
      </c>
    </row>
    <row r="135" spans="1:6" s="304" customFormat="1" ht="12.75">
      <c r="A135" s="277" t="s">
        <v>943</v>
      </c>
      <c r="B135" s="275">
        <v>2349500</v>
      </c>
      <c r="C135" s="275"/>
      <c r="D135" s="276"/>
      <c r="E135" s="291">
        <f t="shared" si="4"/>
        <v>2349500</v>
      </c>
      <c r="F135" s="291">
        <v>2349500</v>
      </c>
    </row>
    <row r="136" spans="1:6" s="304" customFormat="1" ht="12.75">
      <c r="A136" s="277" t="s">
        <v>944</v>
      </c>
      <c r="B136" s="275"/>
      <c r="C136" s="275">
        <v>3810000</v>
      </c>
      <c r="D136" s="276"/>
      <c r="E136" s="291">
        <f t="shared" si="4"/>
        <v>3810000</v>
      </c>
      <c r="F136" s="291">
        <v>3810000</v>
      </c>
    </row>
    <row r="137" spans="1:6" s="304" customFormat="1" ht="12.75">
      <c r="A137" s="277" t="s">
        <v>1172</v>
      </c>
      <c r="B137" s="275"/>
      <c r="C137" s="275"/>
      <c r="D137" s="276">
        <v>34737649</v>
      </c>
      <c r="E137" s="291">
        <f t="shared" si="4"/>
        <v>34737649</v>
      </c>
      <c r="F137" s="291">
        <v>34737649</v>
      </c>
    </row>
    <row r="138" spans="1:6" s="298" customFormat="1" ht="12.75">
      <c r="A138" s="310" t="s">
        <v>84</v>
      </c>
      <c r="B138" s="297">
        <f>SUM(B110:B137)</f>
        <v>19300768</v>
      </c>
      <c r="C138" s="297">
        <f>SUM(C110:C137)</f>
        <v>77708794</v>
      </c>
      <c r="D138" s="297">
        <f>SUM(D110:D137)</f>
        <v>73312839</v>
      </c>
      <c r="E138" s="297">
        <f>SUM(E110:E137)</f>
        <v>151705401</v>
      </c>
      <c r="F138" s="297">
        <f>SUM(F110:F137)</f>
        <v>150947211</v>
      </c>
    </row>
    <row r="139" spans="1:6" s="292" customFormat="1" ht="12.75">
      <c r="A139" s="305" t="s">
        <v>514</v>
      </c>
      <c r="B139" s="291"/>
      <c r="C139" s="291"/>
      <c r="D139" s="291">
        <v>3000000</v>
      </c>
      <c r="E139" s="291">
        <f>SUM(B139:D139)</f>
        <v>3000000</v>
      </c>
      <c r="F139" s="291">
        <v>4198493</v>
      </c>
    </row>
    <row r="140" spans="1:6" s="292" customFormat="1" ht="12.75">
      <c r="A140" s="290" t="s">
        <v>1200</v>
      </c>
      <c r="B140" s="291"/>
      <c r="C140" s="291"/>
      <c r="D140" s="291"/>
      <c r="E140" s="291"/>
      <c r="F140" s="291">
        <v>9070000</v>
      </c>
    </row>
    <row r="141" spans="1:6" s="292" customFormat="1" ht="12.75">
      <c r="A141" s="305" t="s">
        <v>656</v>
      </c>
      <c r="B141" s="291"/>
      <c r="C141" s="291"/>
      <c r="D141" s="291">
        <v>3000000</v>
      </c>
      <c r="E141" s="291">
        <f>SUM(B141:D141)</f>
        <v>3000000</v>
      </c>
      <c r="F141" s="291">
        <v>3000000</v>
      </c>
    </row>
    <row r="142" spans="1:6" s="298" customFormat="1" ht="12.75">
      <c r="A142" s="310" t="s">
        <v>487</v>
      </c>
      <c r="B142" s="297">
        <f>SUM(B139:B141)</f>
        <v>0</v>
      </c>
      <c r="C142" s="297">
        <f>SUM(C139:C141)</f>
        <v>0</v>
      </c>
      <c r="D142" s="297">
        <f>SUM(D139:D141)</f>
        <v>6000000</v>
      </c>
      <c r="E142" s="297">
        <f>SUM(E139:E141)</f>
        <v>6000000</v>
      </c>
      <c r="F142" s="297">
        <f>SUM(F139:F141)</f>
        <v>16268493</v>
      </c>
    </row>
    <row r="143" spans="1:6" s="292" customFormat="1" ht="12.75">
      <c r="A143" s="299" t="s">
        <v>517</v>
      </c>
      <c r="B143" s="308">
        <f>B138+B142</f>
        <v>19300768</v>
      </c>
      <c r="C143" s="308">
        <f>C138+C142</f>
        <v>77708794</v>
      </c>
      <c r="D143" s="308">
        <f>D138+D142</f>
        <v>79312839</v>
      </c>
      <c r="E143" s="308">
        <f>E138+E142</f>
        <v>157705401</v>
      </c>
      <c r="F143" s="308">
        <f>F138+F142</f>
        <v>167215704</v>
      </c>
    </row>
    <row r="144" spans="1:6" s="292" customFormat="1" ht="12.75">
      <c r="A144" s="299" t="s">
        <v>525</v>
      </c>
      <c r="B144" s="308">
        <f>B69+B96+B105+B138</f>
        <v>1846553220</v>
      </c>
      <c r="C144" s="308">
        <f>C69+C96+C105+C138</f>
        <v>144207703</v>
      </c>
      <c r="D144" s="308">
        <f>D69+D96+D105+D138</f>
        <v>277407905</v>
      </c>
      <c r="E144" s="308">
        <f>E69+E96+E105+E138</f>
        <v>2154683527</v>
      </c>
      <c r="F144" s="308">
        <f>F69+F96+F105+F138</f>
        <v>2164278350</v>
      </c>
    </row>
    <row r="145" spans="1:6" s="292" customFormat="1" ht="12.75">
      <c r="A145" s="299" t="s">
        <v>526</v>
      </c>
      <c r="B145" s="308">
        <f aca="true" t="shared" si="5" ref="B145:F146">B88+B98+B107+B142</f>
        <v>0</v>
      </c>
      <c r="C145" s="308">
        <f t="shared" si="5"/>
        <v>0</v>
      </c>
      <c r="D145" s="308">
        <f t="shared" si="5"/>
        <v>47580278</v>
      </c>
      <c r="E145" s="308">
        <f t="shared" si="5"/>
        <v>47580278</v>
      </c>
      <c r="F145" s="308">
        <f t="shared" si="5"/>
        <v>69420841</v>
      </c>
    </row>
    <row r="146" spans="1:6" s="292" customFormat="1" ht="12.75">
      <c r="A146" s="299" t="s">
        <v>518</v>
      </c>
      <c r="B146" s="308">
        <f t="shared" si="5"/>
        <v>1846553220</v>
      </c>
      <c r="C146" s="308">
        <f t="shared" si="5"/>
        <v>144207703</v>
      </c>
      <c r="D146" s="308">
        <f t="shared" si="5"/>
        <v>324988183</v>
      </c>
      <c r="E146" s="308">
        <f t="shared" si="5"/>
        <v>2202263805</v>
      </c>
      <c r="F146" s="308">
        <f t="shared" si="5"/>
        <v>2233699191</v>
      </c>
    </row>
    <row r="147" spans="1:6" s="292" customFormat="1" ht="12.75">
      <c r="A147" s="290" t="s">
        <v>519</v>
      </c>
      <c r="B147" s="300"/>
      <c r="C147" s="300"/>
      <c r="D147" s="302">
        <v>30000000</v>
      </c>
      <c r="E147" s="308">
        <f>SUM(B147:D147)</f>
        <v>30000000</v>
      </c>
      <c r="F147" s="308">
        <v>30000000</v>
      </c>
    </row>
    <row r="148" spans="1:6" s="292" customFormat="1" ht="12.75">
      <c r="A148" s="290" t="s">
        <v>848</v>
      </c>
      <c r="B148" s="300"/>
      <c r="C148" s="300"/>
      <c r="D148" s="302">
        <v>8712000</v>
      </c>
      <c r="E148" s="308">
        <f>SUM(B148:D148)</f>
        <v>8712000</v>
      </c>
      <c r="F148" s="308">
        <v>8712000</v>
      </c>
    </row>
    <row r="149" spans="1:6" s="312" customFormat="1" ht="12.75">
      <c r="A149" s="311" t="s">
        <v>849</v>
      </c>
      <c r="B149" s="308">
        <f>B147</f>
        <v>0</v>
      </c>
      <c r="C149" s="308">
        <f>C147</f>
        <v>0</v>
      </c>
      <c r="D149" s="308">
        <f>SUM(D147:D148)</f>
        <v>38712000</v>
      </c>
      <c r="E149" s="308">
        <f>SUM(B149:D149)</f>
        <v>38712000</v>
      </c>
      <c r="F149" s="308">
        <f>SUM(F147:F148)</f>
        <v>38712000</v>
      </c>
    </row>
    <row r="150" spans="1:6" s="292" customFormat="1" ht="12.75">
      <c r="A150" s="313" t="s">
        <v>1028</v>
      </c>
      <c r="E150" s="314">
        <f>E146+E149</f>
        <v>2240975805</v>
      </c>
      <c r="F150" s="314">
        <f>F146+F149</f>
        <v>2272411191</v>
      </c>
    </row>
  </sheetData>
  <sheetProtection/>
  <mergeCells count="2">
    <mergeCell ref="A2:F2"/>
    <mergeCell ref="A3:F3"/>
  </mergeCells>
  <printOptions horizontalCentered="1" verticalCentered="1"/>
  <pageMargins left="0.984251968503937" right="0.3937007874015748" top="0.3937007874015748" bottom="0.6692913385826772" header="0.11811023622047245" footer="0.11811023622047245"/>
  <pageSetup fitToHeight="0" fitToWidth="1" horizontalDpi="360" verticalDpi="360" orientation="landscape" paperSize="9" scale="99" r:id="rId1"/>
  <headerFoot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2"/>
  <sheetViews>
    <sheetView zoomScalePageLayoutView="0" workbookViewId="0" topLeftCell="A76">
      <selection activeCell="D156" sqref="D156:D159"/>
    </sheetView>
  </sheetViews>
  <sheetFormatPr defaultColWidth="2.75390625" defaultRowHeight="12.75"/>
  <cols>
    <col min="1" max="1" width="3.00390625" style="51" bestFit="1" customWidth="1"/>
    <col min="2" max="2" width="59.375" style="67" customWidth="1"/>
    <col min="3" max="3" width="6.375" style="46" customWidth="1"/>
    <col min="4" max="4" width="12.75390625" style="46" bestFit="1" customWidth="1"/>
    <col min="5" max="5" width="12.75390625" style="69" bestFit="1" customWidth="1"/>
    <col min="6" max="152" width="9.125" style="46" customWidth="1"/>
    <col min="153" max="16384" width="2.75390625" style="46" customWidth="1"/>
  </cols>
  <sheetData>
    <row r="1" spans="1:5" ht="12.75">
      <c r="A1" s="51" t="s">
        <v>701</v>
      </c>
      <c r="E1" s="149" t="s">
        <v>579</v>
      </c>
    </row>
    <row r="3" spans="1:5" ht="12.75">
      <c r="A3" s="434" t="s">
        <v>532</v>
      </c>
      <c r="B3" s="434"/>
      <c r="C3" s="434"/>
      <c r="D3" s="434"/>
      <c r="E3" s="434"/>
    </row>
    <row r="4" spans="1:5" ht="12.75">
      <c r="A4" s="209"/>
      <c r="B4" s="209"/>
      <c r="C4" s="209"/>
      <c r="D4" s="209"/>
      <c r="E4" s="209"/>
    </row>
    <row r="5" spans="1:5" ht="12.75">
      <c r="A5" s="46"/>
      <c r="B5" s="199"/>
      <c r="C5" s="433"/>
      <c r="D5" s="433"/>
      <c r="E5" s="433"/>
    </row>
    <row r="6" spans="1:5" s="48" customFormat="1" ht="12.75" customHeight="1">
      <c r="A6" s="200" t="s">
        <v>85</v>
      </c>
      <c r="B6" s="200" t="s">
        <v>86</v>
      </c>
      <c r="C6" s="200" t="s">
        <v>87</v>
      </c>
      <c r="D6" s="200"/>
      <c r="E6" s="201" t="s">
        <v>88</v>
      </c>
    </row>
    <row r="7" spans="1:5" ht="12.75">
      <c r="A7" s="202" t="s">
        <v>89</v>
      </c>
      <c r="B7" s="144" t="s">
        <v>90</v>
      </c>
      <c r="C7" s="151" t="s">
        <v>91</v>
      </c>
      <c r="D7" s="150"/>
      <c r="E7" s="150" t="s">
        <v>92</v>
      </c>
    </row>
    <row r="8" spans="1:5" ht="12.75" customHeight="1">
      <c r="A8" s="152">
        <v>72</v>
      </c>
      <c r="B8" s="154" t="s">
        <v>274</v>
      </c>
      <c r="C8" s="161" t="s">
        <v>275</v>
      </c>
      <c r="D8" s="197"/>
      <c r="E8" s="160">
        <f>'6.sz.mell.'!K79</f>
        <v>103220000</v>
      </c>
    </row>
    <row r="9" spans="1:5" ht="12.75" customHeight="1">
      <c r="A9" s="152"/>
      <c r="B9" s="116" t="s">
        <v>1001</v>
      </c>
      <c r="C9" s="161"/>
      <c r="D9" s="197">
        <v>110000</v>
      </c>
      <c r="E9" s="160"/>
    </row>
    <row r="10" spans="1:5" ht="12.75" customHeight="1">
      <c r="A10" s="152"/>
      <c r="B10" s="116" t="s">
        <v>523</v>
      </c>
      <c r="C10" s="161"/>
      <c r="D10" s="197">
        <v>600000</v>
      </c>
      <c r="E10" s="160"/>
    </row>
    <row r="11" spans="1:5" ht="12.75" customHeight="1">
      <c r="A11" s="152"/>
      <c r="B11" s="116" t="s">
        <v>690</v>
      </c>
      <c r="C11" s="161"/>
      <c r="D11" s="197">
        <v>100000000</v>
      </c>
      <c r="E11" s="160"/>
    </row>
    <row r="12" spans="1:5" ht="12.75" customHeight="1">
      <c r="A12" s="152"/>
      <c r="B12" s="116" t="s">
        <v>689</v>
      </c>
      <c r="C12" s="161"/>
      <c r="D12" s="197">
        <v>1800000</v>
      </c>
      <c r="E12" s="160"/>
    </row>
    <row r="13" spans="1:5" ht="12.75" customHeight="1">
      <c r="A13" s="152"/>
      <c r="B13" s="116" t="s">
        <v>763</v>
      </c>
      <c r="C13" s="161"/>
      <c r="D13" s="197">
        <v>600000</v>
      </c>
      <c r="E13" s="160"/>
    </row>
    <row r="14" spans="1:5" ht="12.75" customHeight="1">
      <c r="A14" s="152"/>
      <c r="B14" s="116" t="s">
        <v>1000</v>
      </c>
      <c r="C14" s="161"/>
      <c r="D14" s="197">
        <v>110000</v>
      </c>
      <c r="E14" s="160"/>
    </row>
    <row r="15" spans="1:5" ht="12.75" customHeight="1">
      <c r="A15" s="152">
        <v>73</v>
      </c>
      <c r="B15" s="154" t="s">
        <v>276</v>
      </c>
      <c r="C15" s="161" t="s">
        <v>277</v>
      </c>
      <c r="D15" s="197"/>
      <c r="E15" s="160">
        <f>'6.sz.mell.'!K80</f>
        <v>1422127206</v>
      </c>
    </row>
    <row r="16" spans="1:5" ht="12.75" customHeight="1">
      <c r="A16" s="152"/>
      <c r="B16" s="116" t="s">
        <v>903</v>
      </c>
      <c r="C16" s="161"/>
      <c r="D16" s="283">
        <v>0</v>
      </c>
      <c r="E16" s="160"/>
    </row>
    <row r="17" spans="1:5" ht="12.75" customHeight="1">
      <c r="A17" s="152"/>
      <c r="B17" s="116" t="s">
        <v>767</v>
      </c>
      <c r="C17" s="161"/>
      <c r="D17" s="197">
        <v>26076</v>
      </c>
      <c r="E17" s="160"/>
    </row>
    <row r="18" spans="1:5" ht="12.75" customHeight="1">
      <c r="A18" s="152"/>
      <c r="B18" s="116" t="s">
        <v>714</v>
      </c>
      <c r="C18" s="161"/>
      <c r="D18" s="197">
        <v>136690356</v>
      </c>
      <c r="E18" s="160"/>
    </row>
    <row r="19" spans="1:5" ht="12.75" customHeight="1">
      <c r="A19" s="152"/>
      <c r="B19" s="116" t="s">
        <v>981</v>
      </c>
      <c r="C19" s="161"/>
      <c r="D19" s="197">
        <v>80000</v>
      </c>
      <c r="E19" s="160"/>
    </row>
    <row r="20" spans="1:5" ht="12.75" customHeight="1">
      <c r="A20" s="152"/>
      <c r="B20" s="116" t="s">
        <v>895</v>
      </c>
      <c r="C20" s="161"/>
      <c r="D20" s="197">
        <v>1084252</v>
      </c>
      <c r="E20" s="160"/>
    </row>
    <row r="21" spans="1:5" ht="12.75" customHeight="1">
      <c r="A21" s="152"/>
      <c r="B21" s="116" t="s">
        <v>835</v>
      </c>
      <c r="C21" s="161"/>
      <c r="D21" s="197">
        <v>0</v>
      </c>
      <c r="E21" s="160"/>
    </row>
    <row r="22" spans="1:5" ht="12.75" customHeight="1">
      <c r="A22" s="152"/>
      <c r="B22" s="116" t="s">
        <v>982</v>
      </c>
      <c r="C22" s="161"/>
      <c r="D22" s="197">
        <v>576000</v>
      </c>
      <c r="E22" s="160"/>
    </row>
    <row r="23" spans="1:5" ht="12.75" customHeight="1">
      <c r="A23" s="152"/>
      <c r="B23" s="211" t="s">
        <v>989</v>
      </c>
      <c r="C23" s="161"/>
      <c r="D23" s="283">
        <v>2583507</v>
      </c>
      <c r="E23" s="160"/>
    </row>
    <row r="24" spans="1:5" ht="12.75" customHeight="1">
      <c r="A24" s="152"/>
      <c r="B24" s="116" t="s">
        <v>988</v>
      </c>
      <c r="C24" s="161"/>
      <c r="D24" s="282">
        <v>0</v>
      </c>
      <c r="E24" s="160"/>
    </row>
    <row r="25" spans="1:5" ht="12.75" customHeight="1">
      <c r="A25" s="152"/>
      <c r="B25" s="198" t="s">
        <v>1006</v>
      </c>
      <c r="C25" s="161"/>
      <c r="D25" s="197">
        <v>11811024</v>
      </c>
      <c r="E25" s="160"/>
    </row>
    <row r="26" spans="1:5" ht="12.75" customHeight="1">
      <c r="A26" s="152"/>
      <c r="B26" s="116" t="s">
        <v>917</v>
      </c>
      <c r="C26" s="161"/>
      <c r="D26" s="281">
        <v>805000</v>
      </c>
      <c r="E26" s="160"/>
    </row>
    <row r="27" spans="1:5" ht="12.75" customHeight="1">
      <c r="A27" s="152"/>
      <c r="B27" s="116" t="s">
        <v>811</v>
      </c>
      <c r="C27" s="161"/>
      <c r="D27" s="197">
        <v>231637804</v>
      </c>
      <c r="E27" s="160"/>
    </row>
    <row r="28" spans="1:5" ht="12.75" customHeight="1">
      <c r="A28" s="152"/>
      <c r="B28" s="116" t="s">
        <v>812</v>
      </c>
      <c r="C28" s="161"/>
      <c r="D28" s="197">
        <v>47435004</v>
      </c>
      <c r="E28" s="160"/>
    </row>
    <row r="29" spans="1:5" ht="12.75" customHeight="1">
      <c r="A29" s="152"/>
      <c r="B29" s="116" t="s">
        <v>763</v>
      </c>
      <c r="C29" s="161"/>
      <c r="D29" s="197">
        <v>5300000</v>
      </c>
      <c r="E29" s="160"/>
    </row>
    <row r="30" spans="1:5" ht="12.75" customHeight="1">
      <c r="A30" s="152"/>
      <c r="B30" s="116" t="s">
        <v>997</v>
      </c>
      <c r="C30" s="161"/>
      <c r="D30" s="197">
        <v>306557624</v>
      </c>
      <c r="E30" s="160"/>
    </row>
    <row r="31" spans="1:5" ht="12.75" customHeight="1">
      <c r="A31" s="152"/>
      <c r="B31" s="116" t="s">
        <v>813</v>
      </c>
      <c r="C31" s="161"/>
      <c r="D31" s="197">
        <v>209654944</v>
      </c>
      <c r="E31" s="160"/>
    </row>
    <row r="32" spans="1:5" ht="12.75" customHeight="1">
      <c r="A32" s="152"/>
      <c r="B32" s="116" t="s">
        <v>814</v>
      </c>
      <c r="C32" s="161"/>
      <c r="D32" s="197">
        <v>116248460</v>
      </c>
      <c r="E32" s="160"/>
    </row>
    <row r="33" spans="1:5" ht="12.75" customHeight="1">
      <c r="A33" s="152"/>
      <c r="B33" s="210" t="s">
        <v>899</v>
      </c>
      <c r="C33" s="161"/>
      <c r="D33" s="197">
        <v>134258994</v>
      </c>
      <c r="E33" s="160"/>
    </row>
    <row r="34" spans="1:5" ht="12.75" customHeight="1">
      <c r="A34" s="152"/>
      <c r="B34" s="116" t="s">
        <v>900</v>
      </c>
      <c r="C34" s="161"/>
      <c r="D34" s="197">
        <v>69318511</v>
      </c>
      <c r="E34" s="160"/>
    </row>
    <row r="35" spans="1:5" ht="12.75" customHeight="1">
      <c r="A35" s="152"/>
      <c r="B35" s="116" t="s">
        <v>834</v>
      </c>
      <c r="C35" s="161"/>
      <c r="D35" s="197">
        <v>117636669</v>
      </c>
      <c r="E35" s="160"/>
    </row>
    <row r="36" spans="1:5" ht="12.75" customHeight="1">
      <c r="A36" s="152"/>
      <c r="B36" s="116" t="s">
        <v>1005</v>
      </c>
      <c r="C36" s="161"/>
      <c r="D36" s="197">
        <v>238901</v>
      </c>
      <c r="E36" s="160"/>
    </row>
    <row r="37" spans="1:5" ht="12.75" customHeight="1">
      <c r="A37" s="152"/>
      <c r="B37" s="116" t="s">
        <v>984</v>
      </c>
      <c r="C37" s="161"/>
      <c r="D37" s="197">
        <v>597000</v>
      </c>
      <c r="E37" s="160"/>
    </row>
    <row r="38" spans="1:5" ht="12.75" customHeight="1">
      <c r="A38" s="152"/>
      <c r="B38" s="116" t="s">
        <v>842</v>
      </c>
      <c r="C38" s="161"/>
      <c r="D38" s="197">
        <v>29587080</v>
      </c>
      <c r="E38" s="160"/>
    </row>
    <row r="39" spans="1:5" ht="12.75" customHeight="1">
      <c r="A39" s="152">
        <v>74</v>
      </c>
      <c r="B39" s="154" t="s">
        <v>278</v>
      </c>
      <c r="C39" s="161" t="s">
        <v>279</v>
      </c>
      <c r="D39" s="197"/>
      <c r="E39" s="160">
        <f>'6.sz.mell.'!K81</f>
        <v>3546189</v>
      </c>
    </row>
    <row r="40" spans="1:5" ht="12.75" customHeight="1">
      <c r="A40" s="152"/>
      <c r="B40" s="116" t="s">
        <v>1017</v>
      </c>
      <c r="C40" s="161"/>
      <c r="D40" s="197">
        <v>300000</v>
      </c>
      <c r="E40" s="160"/>
    </row>
    <row r="41" spans="1:5" ht="12.75" customHeight="1">
      <c r="A41" s="152"/>
      <c r="B41" s="116" t="s">
        <v>816</v>
      </c>
      <c r="C41" s="161"/>
      <c r="D41" s="197">
        <v>158987</v>
      </c>
      <c r="E41" s="160"/>
    </row>
    <row r="42" spans="1:5" ht="12.75" customHeight="1">
      <c r="A42" s="152"/>
      <c r="B42" s="288" t="s">
        <v>846</v>
      </c>
      <c r="C42" s="161"/>
      <c r="D42" s="197">
        <v>235000</v>
      </c>
      <c r="E42" s="160"/>
    </row>
    <row r="43" spans="1:5" ht="12.75" customHeight="1">
      <c r="A43" s="152"/>
      <c r="B43" s="211" t="s">
        <v>989</v>
      </c>
      <c r="C43" s="161"/>
      <c r="D43" s="197">
        <v>847202</v>
      </c>
      <c r="E43" s="160"/>
    </row>
    <row r="44" spans="1:5" ht="12.75" customHeight="1">
      <c r="A44" s="152"/>
      <c r="B44" s="116" t="s">
        <v>523</v>
      </c>
      <c r="C44" s="161"/>
      <c r="D44" s="197">
        <v>1400000</v>
      </c>
      <c r="E44" s="160"/>
    </row>
    <row r="45" spans="1:5" ht="12.75" customHeight="1">
      <c r="A45" s="152"/>
      <c r="B45" s="116" t="s">
        <v>919</v>
      </c>
      <c r="C45" s="161"/>
      <c r="D45" s="197">
        <v>370000</v>
      </c>
      <c r="E45" s="160"/>
    </row>
    <row r="46" spans="1:5" ht="12.75" customHeight="1">
      <c r="A46" s="152"/>
      <c r="B46" s="154" t="s">
        <v>817</v>
      </c>
      <c r="C46" s="161"/>
      <c r="D46" s="197">
        <v>235000</v>
      </c>
      <c r="E46" s="160"/>
    </row>
    <row r="47" spans="1:5" s="50" customFormat="1" ht="12.75" customHeight="1">
      <c r="A47" s="152">
        <v>75</v>
      </c>
      <c r="B47" s="154" t="s">
        <v>280</v>
      </c>
      <c r="C47" s="161" t="s">
        <v>281</v>
      </c>
      <c r="D47" s="197"/>
      <c r="E47" s="160">
        <f>'6.sz.mell.'!K82</f>
        <v>41738103</v>
      </c>
    </row>
    <row r="48" spans="1:5" s="50" customFormat="1" ht="12.75" customHeight="1">
      <c r="A48" s="152"/>
      <c r="B48" s="116" t="s">
        <v>968</v>
      </c>
      <c r="C48" s="161"/>
      <c r="D48" s="197">
        <v>300000</v>
      </c>
      <c r="E48" s="160"/>
    </row>
    <row r="49" spans="1:5" s="50" customFormat="1" ht="12.75" customHeight="1">
      <c r="A49" s="152"/>
      <c r="B49" s="116" t="s">
        <v>816</v>
      </c>
      <c r="C49" s="161"/>
      <c r="D49" s="197">
        <v>3688626</v>
      </c>
      <c r="E49" s="160"/>
    </row>
    <row r="50" spans="1:5" s="50" customFormat="1" ht="12.75" customHeight="1">
      <c r="A50" s="152"/>
      <c r="B50" s="116" t="s">
        <v>691</v>
      </c>
      <c r="C50" s="161"/>
      <c r="D50" s="197">
        <v>256850</v>
      </c>
      <c r="E50" s="160"/>
    </row>
    <row r="51" spans="1:5" s="50" customFormat="1" ht="12.75" customHeight="1">
      <c r="A51" s="152"/>
      <c r="B51" s="116" t="s">
        <v>688</v>
      </c>
      <c r="C51" s="161"/>
      <c r="D51" s="197">
        <v>0</v>
      </c>
      <c r="E51" s="160"/>
    </row>
    <row r="52" spans="1:5" s="50" customFormat="1" ht="12.75" customHeight="1">
      <c r="A52" s="152"/>
      <c r="B52" s="116" t="s">
        <v>987</v>
      </c>
      <c r="C52" s="161"/>
      <c r="D52" s="197">
        <v>180000</v>
      </c>
      <c r="E52" s="160"/>
    </row>
    <row r="53" spans="1:5" s="50" customFormat="1" ht="12.75" customHeight="1">
      <c r="A53" s="152"/>
      <c r="B53" s="116" t="s">
        <v>919</v>
      </c>
      <c r="C53" s="161"/>
      <c r="D53" s="197">
        <v>574882</v>
      </c>
      <c r="E53" s="160"/>
    </row>
    <row r="54" spans="1:5" s="50" customFormat="1" ht="12.75" customHeight="1">
      <c r="A54" s="152"/>
      <c r="B54" s="116" t="s">
        <v>763</v>
      </c>
      <c r="C54" s="161"/>
      <c r="D54" s="197">
        <v>8780000</v>
      </c>
      <c r="E54" s="160"/>
    </row>
    <row r="55" spans="1:5" s="50" customFormat="1" ht="12.75" customHeight="1">
      <c r="A55" s="152"/>
      <c r="B55" s="116" t="s">
        <v>814</v>
      </c>
      <c r="C55" s="161"/>
      <c r="D55" s="197">
        <v>22405721</v>
      </c>
      <c r="E55" s="160"/>
    </row>
    <row r="56" spans="1:5" s="50" customFormat="1" ht="12.75" customHeight="1">
      <c r="A56" s="152"/>
      <c r="B56" s="116" t="s">
        <v>900</v>
      </c>
      <c r="C56" s="161"/>
      <c r="D56" s="197">
        <v>3223609</v>
      </c>
      <c r="E56" s="160"/>
    </row>
    <row r="57" spans="1:5" s="50" customFormat="1" ht="12.75" customHeight="1">
      <c r="A57" s="152"/>
      <c r="B57" s="116" t="s">
        <v>798</v>
      </c>
      <c r="C57" s="161"/>
      <c r="D57" s="197">
        <v>405265</v>
      </c>
      <c r="E57" s="160"/>
    </row>
    <row r="58" spans="1:5" s="50" customFormat="1" ht="12.75" customHeight="1">
      <c r="A58" s="152"/>
      <c r="B58" s="116" t="s">
        <v>1165</v>
      </c>
      <c r="C58" s="161"/>
      <c r="D58" s="197">
        <v>0</v>
      </c>
      <c r="E58" s="160"/>
    </row>
    <row r="59" spans="1:5" s="50" customFormat="1" ht="12.75" customHeight="1">
      <c r="A59" s="152"/>
      <c r="B59" s="116" t="s">
        <v>843</v>
      </c>
      <c r="C59" s="161"/>
      <c r="D59" s="197">
        <v>1481890</v>
      </c>
      <c r="E59" s="160"/>
    </row>
    <row r="60" spans="1:5" s="50" customFormat="1" ht="12.75" customHeight="1">
      <c r="A60" s="152"/>
      <c r="B60" s="116" t="s">
        <v>818</v>
      </c>
      <c r="C60" s="161"/>
      <c r="D60" s="197">
        <v>441260</v>
      </c>
      <c r="E60" s="160"/>
    </row>
    <row r="61" spans="1:5" ht="12.75">
      <c r="A61" s="152">
        <v>76</v>
      </c>
      <c r="B61" s="151" t="s">
        <v>282</v>
      </c>
      <c r="C61" s="161" t="s">
        <v>283</v>
      </c>
      <c r="D61" s="197"/>
      <c r="E61" s="160"/>
    </row>
    <row r="62" spans="1:5" ht="12.75">
      <c r="A62" s="152">
        <v>77</v>
      </c>
      <c r="B62" s="151" t="s">
        <v>284</v>
      </c>
      <c r="C62" s="161" t="s">
        <v>285</v>
      </c>
      <c r="D62" s="197"/>
      <c r="E62" s="160"/>
    </row>
    <row r="63" spans="1:5" ht="12.75">
      <c r="A63" s="152">
        <v>78</v>
      </c>
      <c r="B63" s="151" t="s">
        <v>286</v>
      </c>
      <c r="C63" s="161" t="s">
        <v>287</v>
      </c>
      <c r="D63" s="197"/>
      <c r="E63" s="160">
        <f>'6.sz.mell.'!K85</f>
        <v>381417727</v>
      </c>
    </row>
    <row r="64" spans="1:5" ht="12.75">
      <c r="A64" s="152"/>
      <c r="B64" s="116" t="s">
        <v>903</v>
      </c>
      <c r="C64" s="161"/>
      <c r="D64" s="197">
        <v>0</v>
      </c>
      <c r="E64" s="160"/>
    </row>
    <row r="65" spans="1:5" ht="12.75">
      <c r="A65" s="152"/>
      <c r="B65" s="116" t="s">
        <v>767</v>
      </c>
      <c r="C65" s="161"/>
      <c r="D65" s="197">
        <v>7041</v>
      </c>
      <c r="E65" s="160"/>
    </row>
    <row r="66" spans="1:5" ht="12.75">
      <c r="A66" s="152"/>
      <c r="B66" s="116" t="s">
        <v>968</v>
      </c>
      <c r="C66" s="161"/>
      <c r="D66" s="197">
        <v>81000</v>
      </c>
      <c r="E66" s="160"/>
    </row>
    <row r="67" spans="1:5" ht="12.75">
      <c r="A67" s="152"/>
      <c r="B67" s="116" t="s">
        <v>967</v>
      </c>
      <c r="C67" s="161"/>
      <c r="D67" s="197">
        <v>81000</v>
      </c>
      <c r="E67" s="160"/>
    </row>
    <row r="68" spans="1:5" ht="12.75">
      <c r="A68" s="152"/>
      <c r="B68" s="116" t="s">
        <v>816</v>
      </c>
      <c r="C68" s="179"/>
      <c r="D68" s="197">
        <v>1038856</v>
      </c>
      <c r="E68" s="160"/>
    </row>
    <row r="69" spans="1:5" ht="12.75">
      <c r="A69" s="152"/>
      <c r="B69" s="154" t="s">
        <v>846</v>
      </c>
      <c r="C69" s="161"/>
      <c r="D69" s="197">
        <v>63450</v>
      </c>
      <c r="E69" s="160"/>
    </row>
    <row r="70" spans="1:5" ht="12.75">
      <c r="A70" s="152"/>
      <c r="B70" s="116" t="s">
        <v>1001</v>
      </c>
      <c r="C70" s="179"/>
      <c r="D70" s="197">
        <v>29700</v>
      </c>
      <c r="E70" s="160"/>
    </row>
    <row r="71" spans="1:5" ht="12.75">
      <c r="A71" s="152"/>
      <c r="B71" s="116" t="s">
        <v>691</v>
      </c>
      <c r="C71" s="161"/>
      <c r="D71" s="197">
        <v>69350</v>
      </c>
      <c r="E71" s="160"/>
    </row>
    <row r="72" spans="1:5" ht="12.75">
      <c r="A72" s="152"/>
      <c r="B72" s="116" t="s">
        <v>714</v>
      </c>
      <c r="C72" s="161"/>
      <c r="D72" s="197">
        <v>36906396</v>
      </c>
      <c r="E72" s="160"/>
    </row>
    <row r="73" spans="1:5" ht="12.75">
      <c r="A73" s="152"/>
      <c r="B73" s="116" t="s">
        <v>981</v>
      </c>
      <c r="C73" s="161"/>
      <c r="D73" s="197">
        <v>21600</v>
      </c>
      <c r="E73" s="160"/>
    </row>
    <row r="74" spans="1:5" ht="12.75">
      <c r="A74" s="152"/>
      <c r="B74" s="116" t="s">
        <v>895</v>
      </c>
      <c r="C74" s="161"/>
      <c r="D74" s="197">
        <v>292748</v>
      </c>
      <c r="E74" s="160"/>
    </row>
    <row r="75" spans="1:5" ht="12.75">
      <c r="A75" s="152"/>
      <c r="B75" s="116" t="s">
        <v>835</v>
      </c>
      <c r="C75" s="161"/>
      <c r="D75" s="197">
        <v>0</v>
      </c>
      <c r="E75" s="160"/>
    </row>
    <row r="76" spans="1:5" ht="12.75">
      <c r="A76" s="152"/>
      <c r="B76" s="116" t="s">
        <v>982</v>
      </c>
      <c r="C76" s="161"/>
      <c r="D76" s="197">
        <v>155520</v>
      </c>
      <c r="E76" s="160"/>
    </row>
    <row r="77" spans="1:5" ht="12.75">
      <c r="A77" s="152"/>
      <c r="B77" s="211" t="s">
        <v>989</v>
      </c>
      <c r="C77" s="161"/>
      <c r="D77" s="197">
        <v>926291</v>
      </c>
      <c r="E77" s="160"/>
    </row>
    <row r="78" spans="1:5" ht="12.75">
      <c r="A78" s="152"/>
      <c r="B78" s="116" t="s">
        <v>688</v>
      </c>
      <c r="C78" s="161"/>
      <c r="D78" s="197">
        <v>0</v>
      </c>
      <c r="E78" s="160"/>
    </row>
    <row r="79" spans="1:5" ht="12.75">
      <c r="A79" s="152"/>
      <c r="B79" s="116" t="s">
        <v>987</v>
      </c>
      <c r="C79" s="161"/>
      <c r="D79" s="197">
        <v>48600</v>
      </c>
      <c r="E79" s="160"/>
    </row>
    <row r="80" spans="1:5" ht="12.75">
      <c r="A80" s="152"/>
      <c r="B80" s="116" t="s">
        <v>988</v>
      </c>
      <c r="C80" s="161"/>
      <c r="D80" s="197">
        <v>0</v>
      </c>
      <c r="E80" s="160"/>
    </row>
    <row r="81" spans="1:5" ht="12.75">
      <c r="A81" s="152"/>
      <c r="B81" s="116" t="s">
        <v>523</v>
      </c>
      <c r="C81" s="161"/>
      <c r="D81" s="197">
        <v>540000</v>
      </c>
      <c r="E81" s="160"/>
    </row>
    <row r="82" spans="1:5" ht="12.75">
      <c r="A82" s="152"/>
      <c r="B82" s="210" t="s">
        <v>1006</v>
      </c>
      <c r="C82" s="161"/>
      <c r="D82" s="197">
        <v>3188976</v>
      </c>
      <c r="E82" s="160"/>
    </row>
    <row r="83" spans="1:5" ht="12.75">
      <c r="A83" s="152"/>
      <c r="B83" s="116" t="s">
        <v>917</v>
      </c>
      <c r="C83" s="161"/>
      <c r="D83" s="197">
        <v>217350</v>
      </c>
      <c r="E83" s="160"/>
    </row>
    <row r="84" spans="1:5" ht="12.75">
      <c r="A84" s="152"/>
      <c r="B84" s="116" t="s">
        <v>919</v>
      </c>
      <c r="C84" s="161"/>
      <c r="D84" s="197">
        <v>255118</v>
      </c>
      <c r="E84" s="160"/>
    </row>
    <row r="85" spans="1:5" ht="12.75">
      <c r="A85" s="152"/>
      <c r="B85" s="116" t="s">
        <v>811</v>
      </c>
      <c r="C85" s="161"/>
      <c r="D85" s="197">
        <v>49339747</v>
      </c>
      <c r="E85" s="160"/>
    </row>
    <row r="86" spans="1:5" ht="12.75">
      <c r="A86" s="152"/>
      <c r="B86" s="116" t="s">
        <v>812</v>
      </c>
      <c r="C86" s="161"/>
      <c r="D86" s="197">
        <v>8989409</v>
      </c>
      <c r="E86" s="160"/>
    </row>
    <row r="87" spans="1:5" ht="12.75">
      <c r="A87" s="152"/>
      <c r="B87" s="116" t="s">
        <v>763</v>
      </c>
      <c r="C87" s="161"/>
      <c r="D87" s="197">
        <v>3963600</v>
      </c>
      <c r="E87" s="160"/>
    </row>
    <row r="88" spans="1:5" ht="12.75">
      <c r="A88" s="152"/>
      <c r="B88" s="116" t="s">
        <v>997</v>
      </c>
      <c r="C88" s="161"/>
      <c r="D88" s="197">
        <v>82770558</v>
      </c>
      <c r="E88" s="160"/>
    </row>
    <row r="89" spans="1:5" ht="12.75">
      <c r="A89" s="152"/>
      <c r="B89" s="198" t="s">
        <v>813</v>
      </c>
      <c r="C89" s="161"/>
      <c r="D89" s="197">
        <v>56606835</v>
      </c>
      <c r="E89" s="160"/>
    </row>
    <row r="90" spans="1:5" ht="12.75">
      <c r="A90" s="152"/>
      <c r="B90" s="116" t="s">
        <v>814</v>
      </c>
      <c r="C90" s="161"/>
      <c r="D90" s="197">
        <v>37436627</v>
      </c>
      <c r="E90" s="160"/>
    </row>
    <row r="91" spans="1:5" ht="12.75">
      <c r="A91" s="152"/>
      <c r="B91" s="210" t="s">
        <v>899</v>
      </c>
      <c r="C91" s="161"/>
      <c r="D91" s="197">
        <v>36249929</v>
      </c>
      <c r="E91" s="160"/>
    </row>
    <row r="92" spans="1:5" ht="12.75">
      <c r="A92" s="152"/>
      <c r="B92" s="116" t="s">
        <v>900</v>
      </c>
      <c r="C92" s="161"/>
      <c r="D92" s="197">
        <v>19586372</v>
      </c>
      <c r="E92" s="160"/>
    </row>
    <row r="93" spans="1:5" ht="12.75">
      <c r="A93" s="152"/>
      <c r="B93" s="116" t="s">
        <v>834</v>
      </c>
      <c r="C93" s="161"/>
      <c r="D93" s="197">
        <v>31761900</v>
      </c>
      <c r="E93" s="160"/>
    </row>
    <row r="94" spans="1:5" ht="12.75">
      <c r="A94" s="152"/>
      <c r="B94" s="116" t="s">
        <v>1005</v>
      </c>
      <c r="C94" s="161"/>
      <c r="D94" s="197">
        <v>64503</v>
      </c>
      <c r="E94" s="160"/>
    </row>
    <row r="95" spans="1:5" ht="12.75">
      <c r="A95" s="152"/>
      <c r="B95" s="116" t="s">
        <v>798</v>
      </c>
      <c r="C95" s="161"/>
      <c r="D95" s="197">
        <v>109422</v>
      </c>
      <c r="E95" s="160"/>
    </row>
    <row r="96" spans="1:5" ht="12.75">
      <c r="A96" s="152"/>
      <c r="B96" s="116" t="s">
        <v>843</v>
      </c>
      <c r="C96" s="161"/>
      <c r="D96" s="197">
        <v>400110</v>
      </c>
      <c r="E96" s="160"/>
    </row>
    <row r="97" spans="1:5" ht="12.75">
      <c r="A97" s="152"/>
      <c r="B97" s="154" t="s">
        <v>817</v>
      </c>
      <c r="C97" s="179"/>
      <c r="D97" s="197">
        <v>63450</v>
      </c>
      <c r="E97" s="160"/>
    </row>
    <row r="98" spans="1:5" ht="12.75">
      <c r="A98" s="152"/>
      <c r="B98" s="116" t="s">
        <v>1000</v>
      </c>
      <c r="C98" s="179"/>
      <c r="D98" s="197">
        <v>29700</v>
      </c>
      <c r="E98" s="160"/>
    </row>
    <row r="99" spans="1:5" ht="12.75">
      <c r="A99" s="152"/>
      <c r="B99" s="116" t="s">
        <v>818</v>
      </c>
      <c r="C99" s="179"/>
      <c r="D99" s="197">
        <v>119140</v>
      </c>
      <c r="E99" s="160"/>
    </row>
    <row r="100" spans="1:5" ht="12.75">
      <c r="A100" s="152"/>
      <c r="B100" s="116" t="s">
        <v>984</v>
      </c>
      <c r="C100" s="179"/>
      <c r="D100" s="197">
        <v>161190</v>
      </c>
      <c r="E100" s="160"/>
    </row>
    <row r="101" spans="1:5" ht="12.75">
      <c r="A101" s="152"/>
      <c r="B101" s="116" t="s">
        <v>842</v>
      </c>
      <c r="C101" s="161"/>
      <c r="D101" s="197">
        <v>9842239</v>
      </c>
      <c r="E101" s="160"/>
    </row>
    <row r="102" spans="1:5" ht="12.75">
      <c r="A102" s="152">
        <v>79</v>
      </c>
      <c r="B102" s="140" t="s">
        <v>602</v>
      </c>
      <c r="C102" s="203" t="s">
        <v>71</v>
      </c>
      <c r="D102" s="178"/>
      <c r="E102" s="162">
        <f>SUM(E8:E63)</f>
        <v>1952049225</v>
      </c>
    </row>
    <row r="103" spans="1:5" ht="12.75">
      <c r="A103" s="152">
        <v>80</v>
      </c>
      <c r="B103" s="153" t="s">
        <v>288</v>
      </c>
      <c r="C103" s="161" t="s">
        <v>289</v>
      </c>
      <c r="D103" s="197"/>
      <c r="E103" s="160">
        <f>'6.sz.mell.'!K87</f>
        <v>109132057</v>
      </c>
    </row>
    <row r="104" spans="1:5" ht="12.75">
      <c r="A104" s="152"/>
      <c r="B104" s="198" t="s">
        <v>985</v>
      </c>
      <c r="C104" s="161"/>
      <c r="D104" s="197">
        <v>28000000</v>
      </c>
      <c r="E104" s="160"/>
    </row>
    <row r="105" spans="1:5" ht="12.75">
      <c r="A105" s="152"/>
      <c r="B105" s="116" t="s">
        <v>992</v>
      </c>
      <c r="C105" s="161"/>
      <c r="D105" s="197">
        <v>0</v>
      </c>
      <c r="E105" s="160"/>
    </row>
    <row r="106" spans="1:5" ht="12.75">
      <c r="A106" s="152"/>
      <c r="B106" s="116" t="s">
        <v>991</v>
      </c>
      <c r="C106" s="161"/>
      <c r="D106" s="197">
        <v>0</v>
      </c>
      <c r="E106" s="160"/>
    </row>
    <row r="107" spans="1:5" ht="12.75">
      <c r="A107" s="152"/>
      <c r="B107" s="116" t="s">
        <v>994</v>
      </c>
      <c r="C107" s="161"/>
      <c r="D107" s="197">
        <v>0</v>
      </c>
      <c r="E107" s="160"/>
    </row>
    <row r="108" spans="1:5" ht="12.75">
      <c r="A108" s="152"/>
      <c r="B108" s="116" t="s">
        <v>990</v>
      </c>
      <c r="C108" s="161"/>
      <c r="D108" s="197">
        <v>3000500</v>
      </c>
      <c r="E108" s="160"/>
    </row>
    <row r="109" spans="1:5" ht="12.75">
      <c r="A109" s="152"/>
      <c r="B109" s="116" t="s">
        <v>993</v>
      </c>
      <c r="C109" s="161"/>
      <c r="D109" s="197">
        <v>0</v>
      </c>
      <c r="E109" s="160"/>
    </row>
    <row r="110" spans="1:5" ht="12.75">
      <c r="A110" s="152"/>
      <c r="B110" s="116" t="s">
        <v>686</v>
      </c>
      <c r="C110" s="161"/>
      <c r="D110" s="197">
        <v>944882</v>
      </c>
      <c r="E110" s="160"/>
    </row>
    <row r="111" spans="1:5" ht="12.75">
      <c r="A111" s="152"/>
      <c r="B111" s="116" t="s">
        <v>687</v>
      </c>
      <c r="C111" s="161"/>
      <c r="D111" s="197">
        <v>2362205</v>
      </c>
      <c r="E111" s="160"/>
    </row>
    <row r="112" spans="1:5" ht="12.75">
      <c r="A112" s="152"/>
      <c r="B112" s="116" t="s">
        <v>956</v>
      </c>
      <c r="C112" s="161"/>
      <c r="D112" s="197">
        <v>1179555</v>
      </c>
      <c r="E112" s="160"/>
    </row>
    <row r="113" spans="1:5" ht="12.75">
      <c r="A113" s="152"/>
      <c r="B113" s="116" t="s">
        <v>512</v>
      </c>
      <c r="C113" s="161"/>
      <c r="D113" s="197">
        <v>3937008</v>
      </c>
      <c r="E113" s="160"/>
    </row>
    <row r="114" spans="1:5" ht="12.75">
      <c r="A114" s="152"/>
      <c r="B114" s="116" t="s">
        <v>984</v>
      </c>
      <c r="C114" s="161"/>
      <c r="D114" s="197">
        <v>21146727</v>
      </c>
      <c r="E114" s="160"/>
    </row>
    <row r="115" spans="1:5" ht="12.75">
      <c r="A115" s="152"/>
      <c r="B115" s="198" t="s">
        <v>995</v>
      </c>
      <c r="C115" s="161"/>
      <c r="D115" s="197">
        <v>8899000</v>
      </c>
      <c r="E115" s="160"/>
    </row>
    <row r="116" spans="1:5" ht="12.75">
      <c r="A116" s="152"/>
      <c r="B116" s="116" t="s">
        <v>996</v>
      </c>
      <c r="C116" s="161"/>
      <c r="D116" s="197">
        <v>9309700</v>
      </c>
      <c r="E116" s="160"/>
    </row>
    <row r="117" spans="1:5" ht="12.75">
      <c r="A117" s="152"/>
      <c r="B117" s="116" t="s">
        <v>842</v>
      </c>
      <c r="C117" s="161"/>
      <c r="D117" s="197">
        <v>3000000</v>
      </c>
      <c r="E117" s="160"/>
    </row>
    <row r="118" spans="1:5" ht="12.75">
      <c r="A118" s="152"/>
      <c r="B118" s="116" t="s">
        <v>1170</v>
      </c>
      <c r="C118" s="161"/>
      <c r="D118" s="197">
        <v>27352480</v>
      </c>
      <c r="E118" s="160"/>
    </row>
    <row r="119" spans="1:5" ht="12.75">
      <c r="A119" s="152">
        <v>81</v>
      </c>
      <c r="B119" s="153" t="s">
        <v>290</v>
      </c>
      <c r="C119" s="161" t="s">
        <v>291</v>
      </c>
      <c r="D119" s="197"/>
      <c r="E119" s="160"/>
    </row>
    <row r="120" spans="1:5" ht="12.75">
      <c r="A120" s="152">
        <v>82</v>
      </c>
      <c r="B120" s="153" t="s">
        <v>292</v>
      </c>
      <c r="C120" s="161" t="s">
        <v>293</v>
      </c>
      <c r="D120" s="197"/>
      <c r="E120" s="160">
        <f>'6.sz.mell.'!K89</f>
        <v>11850000</v>
      </c>
    </row>
    <row r="121" spans="1:5" ht="12.75">
      <c r="A121" s="152"/>
      <c r="B121" s="153" t="s">
        <v>515</v>
      </c>
      <c r="C121" s="161"/>
      <c r="D121" s="197">
        <v>10000000</v>
      </c>
      <c r="E121" s="160"/>
    </row>
    <row r="122" spans="1:5" ht="12.75">
      <c r="A122" s="152"/>
      <c r="B122" s="116" t="s">
        <v>842</v>
      </c>
      <c r="C122" s="161"/>
      <c r="D122" s="197">
        <v>1850000</v>
      </c>
      <c r="E122" s="160"/>
    </row>
    <row r="123" spans="1:5" ht="12.75">
      <c r="A123" s="152">
        <v>83</v>
      </c>
      <c r="B123" s="153" t="s">
        <v>294</v>
      </c>
      <c r="C123" s="161" t="s">
        <v>295</v>
      </c>
      <c r="D123" s="197"/>
      <c r="E123" s="160">
        <f>'6.sz.mell.'!K90</f>
        <v>29965154</v>
      </c>
    </row>
    <row r="124" spans="1:5" ht="12.75">
      <c r="A124" s="152"/>
      <c r="B124" s="198" t="s">
        <v>985</v>
      </c>
      <c r="C124" s="161"/>
      <c r="D124" s="197">
        <v>7560000</v>
      </c>
      <c r="E124" s="160"/>
    </row>
    <row r="125" spans="1:5" ht="12.75">
      <c r="A125" s="152"/>
      <c r="B125" s="116" t="s">
        <v>992</v>
      </c>
      <c r="C125" s="161"/>
      <c r="D125" s="197">
        <v>0</v>
      </c>
      <c r="E125" s="160"/>
    </row>
    <row r="126" spans="1:5" ht="12.75">
      <c r="A126" s="152"/>
      <c r="B126" s="116" t="s">
        <v>991</v>
      </c>
      <c r="C126" s="161"/>
      <c r="D126" s="197">
        <v>0</v>
      </c>
      <c r="E126" s="160"/>
    </row>
    <row r="127" spans="1:5" ht="12.75">
      <c r="A127" s="152"/>
      <c r="B127" s="116" t="s">
        <v>994</v>
      </c>
      <c r="C127" s="161"/>
      <c r="D127" s="197">
        <v>0</v>
      </c>
      <c r="E127" s="160"/>
    </row>
    <row r="128" spans="1:5" ht="12.75">
      <c r="A128" s="152"/>
      <c r="B128" s="116" t="s">
        <v>990</v>
      </c>
      <c r="C128" s="161"/>
      <c r="D128" s="197">
        <v>810135</v>
      </c>
      <c r="E128" s="160"/>
    </row>
    <row r="129" spans="1:5" ht="12.75">
      <c r="A129" s="152"/>
      <c r="B129" s="116" t="s">
        <v>993</v>
      </c>
      <c r="C129" s="161"/>
      <c r="D129" s="197">
        <v>0</v>
      </c>
      <c r="E129" s="160"/>
    </row>
    <row r="130" spans="1:5" ht="12.75">
      <c r="A130" s="152"/>
      <c r="B130" s="116" t="s">
        <v>686</v>
      </c>
      <c r="C130" s="161"/>
      <c r="D130" s="197">
        <v>255118</v>
      </c>
      <c r="E130" s="160"/>
    </row>
    <row r="131" spans="1:5" ht="12.75">
      <c r="A131" s="152"/>
      <c r="B131" s="116" t="s">
        <v>687</v>
      </c>
      <c r="C131" s="161"/>
      <c r="D131" s="197">
        <v>637795</v>
      </c>
      <c r="E131" s="160"/>
    </row>
    <row r="132" spans="1:5" ht="12.75">
      <c r="A132" s="152"/>
      <c r="B132" s="116" t="s">
        <v>956</v>
      </c>
      <c r="C132" s="161"/>
      <c r="D132" s="197">
        <v>318480</v>
      </c>
      <c r="E132" s="160"/>
    </row>
    <row r="133" spans="1:5" ht="12.75">
      <c r="A133" s="152"/>
      <c r="B133" s="116" t="s">
        <v>512</v>
      </c>
      <c r="C133" s="161"/>
      <c r="D133" s="197">
        <v>1062992</v>
      </c>
      <c r="E133" s="160"/>
    </row>
    <row r="134" spans="1:5" ht="12.75">
      <c r="A134" s="152"/>
      <c r="B134" s="116" t="s">
        <v>984</v>
      </c>
      <c r="C134" s="161"/>
      <c r="D134" s="197">
        <v>5709616</v>
      </c>
      <c r="E134" s="160"/>
    </row>
    <row r="135" spans="1:5" ht="12.75">
      <c r="A135" s="152"/>
      <c r="B135" s="198" t="s">
        <v>995</v>
      </c>
      <c r="C135" s="161"/>
      <c r="D135" s="197">
        <v>2402730</v>
      </c>
      <c r="E135" s="160"/>
    </row>
    <row r="136" spans="1:5" ht="12.75">
      <c r="A136" s="152"/>
      <c r="B136" s="116" t="s">
        <v>996</v>
      </c>
      <c r="C136" s="161"/>
      <c r="D136" s="197">
        <v>2513619</v>
      </c>
      <c r="E136" s="160"/>
    </row>
    <row r="137" spans="1:5" ht="12.75">
      <c r="A137" s="152"/>
      <c r="B137" s="116" t="s">
        <v>842</v>
      </c>
      <c r="C137" s="161"/>
      <c r="D137" s="197">
        <v>1309500</v>
      </c>
      <c r="E137" s="160"/>
    </row>
    <row r="138" spans="1:5" ht="12.75">
      <c r="A138" s="152"/>
      <c r="B138" s="116" t="s">
        <v>1171</v>
      </c>
      <c r="C138" s="161"/>
      <c r="D138" s="197">
        <v>7385169</v>
      </c>
      <c r="E138" s="160"/>
    </row>
    <row r="139" spans="1:5" ht="12.75">
      <c r="A139" s="204">
        <v>84</v>
      </c>
      <c r="B139" s="205" t="s">
        <v>296</v>
      </c>
      <c r="C139" s="203" t="s">
        <v>72</v>
      </c>
      <c r="D139" s="178"/>
      <c r="E139" s="162">
        <f>SUM(E103:E125)</f>
        <v>150947211</v>
      </c>
    </row>
    <row r="140" spans="1:5" ht="25.5">
      <c r="A140" s="152">
        <v>85</v>
      </c>
      <c r="B140" s="153" t="s">
        <v>297</v>
      </c>
      <c r="C140" s="161" t="s">
        <v>298</v>
      </c>
      <c r="D140" s="197"/>
      <c r="E140" s="160"/>
    </row>
    <row r="141" spans="1:5" ht="25.5">
      <c r="A141" s="152">
        <v>86</v>
      </c>
      <c r="B141" s="153" t="s">
        <v>299</v>
      </c>
      <c r="C141" s="161" t="s">
        <v>300</v>
      </c>
      <c r="D141" s="197"/>
      <c r="E141" s="160"/>
    </row>
    <row r="142" spans="1:5" ht="25.5">
      <c r="A142" s="152">
        <v>87</v>
      </c>
      <c r="B142" s="153" t="s">
        <v>301</v>
      </c>
      <c r="C142" s="161" t="s">
        <v>302</v>
      </c>
      <c r="D142" s="197"/>
      <c r="E142" s="160"/>
    </row>
    <row r="143" spans="1:5" ht="12.75">
      <c r="A143" s="152">
        <v>88</v>
      </c>
      <c r="B143" s="153" t="s">
        <v>303</v>
      </c>
      <c r="C143" s="161" t="s">
        <v>304</v>
      </c>
      <c r="D143" s="197"/>
      <c r="E143" s="160">
        <f>'6.sz.mell.'!K98</f>
        <v>6534719</v>
      </c>
    </row>
    <row r="144" spans="1:5" ht="12.75">
      <c r="A144" s="152"/>
      <c r="B144" s="116" t="s">
        <v>719</v>
      </c>
      <c r="C144" s="161"/>
      <c r="D144" s="197">
        <v>2476000</v>
      </c>
      <c r="E144" s="160"/>
    </row>
    <row r="145" spans="1:5" ht="12.75">
      <c r="A145" s="152"/>
      <c r="B145" s="116" t="s">
        <v>998</v>
      </c>
      <c r="C145" s="161"/>
      <c r="D145" s="197">
        <v>41968</v>
      </c>
      <c r="E145" s="160"/>
    </row>
    <row r="146" spans="1:5" ht="12.75">
      <c r="A146" s="152"/>
      <c r="B146" s="116" t="s">
        <v>838</v>
      </c>
      <c r="C146" s="161"/>
      <c r="D146" s="197">
        <v>200000</v>
      </c>
      <c r="E146" s="160"/>
    </row>
    <row r="147" spans="1:5" ht="12.75">
      <c r="A147" s="152"/>
      <c r="B147" s="116" t="s">
        <v>840</v>
      </c>
      <c r="C147" s="161"/>
      <c r="D147" s="197">
        <v>100000</v>
      </c>
      <c r="E147" s="160"/>
    </row>
    <row r="148" spans="1:5" ht="12.75">
      <c r="A148" s="152"/>
      <c r="B148" s="116" t="s">
        <v>839</v>
      </c>
      <c r="C148" s="161"/>
      <c r="D148" s="197">
        <v>127000</v>
      </c>
      <c r="E148" s="160"/>
    </row>
    <row r="149" spans="1:5" ht="12.75">
      <c r="A149" s="152"/>
      <c r="B149" s="116" t="s">
        <v>837</v>
      </c>
      <c r="C149" s="161"/>
      <c r="D149" s="197">
        <v>1581751</v>
      </c>
      <c r="E149" s="160"/>
    </row>
    <row r="150" spans="1:5" ht="12.75">
      <c r="A150" s="152"/>
      <c r="B150" s="280" t="s">
        <v>1021</v>
      </c>
      <c r="C150" s="161"/>
      <c r="D150" s="197">
        <v>2008000</v>
      </c>
      <c r="E150" s="160"/>
    </row>
    <row r="151" spans="1:5" ht="25.5">
      <c r="A151" s="152">
        <v>89</v>
      </c>
      <c r="B151" s="153" t="s">
        <v>305</v>
      </c>
      <c r="C151" s="161" t="s">
        <v>306</v>
      </c>
      <c r="D151" s="197"/>
      <c r="E151" s="160"/>
    </row>
    <row r="152" spans="1:5" ht="25.5">
      <c r="A152" s="152">
        <v>90</v>
      </c>
      <c r="B152" s="153" t="s">
        <v>307</v>
      </c>
      <c r="C152" s="161" t="s">
        <v>308</v>
      </c>
      <c r="D152" s="197"/>
      <c r="E152" s="160">
        <f>'6.sz.mell.'!K100</f>
        <v>9450000</v>
      </c>
    </row>
    <row r="153" spans="1:5" ht="12.75">
      <c r="A153" s="152">
        <v>91</v>
      </c>
      <c r="B153" s="153" t="s">
        <v>309</v>
      </c>
      <c r="C153" s="161" t="s">
        <v>310</v>
      </c>
      <c r="D153" s="197"/>
      <c r="E153" s="160">
        <f>'6.sz.mell.'!K101</f>
        <v>9450000</v>
      </c>
    </row>
    <row r="154" spans="1:5" ht="12.75">
      <c r="A154" s="152">
        <v>92</v>
      </c>
      <c r="B154" s="153" t="s">
        <v>667</v>
      </c>
      <c r="C154" s="161" t="s">
        <v>312</v>
      </c>
      <c r="D154" s="197"/>
      <c r="E154" s="160"/>
    </row>
    <row r="155" spans="1:5" ht="12.75">
      <c r="A155" s="152">
        <v>93</v>
      </c>
      <c r="B155" s="153" t="s">
        <v>311</v>
      </c>
      <c r="C155" s="161" t="s">
        <v>603</v>
      </c>
      <c r="D155" s="197"/>
      <c r="E155" s="160">
        <f>'6.sz.mell.'!K103</f>
        <v>35847195</v>
      </c>
    </row>
    <row r="156" spans="1:5" ht="12.75">
      <c r="A156" s="152"/>
      <c r="B156" s="153" t="s">
        <v>524</v>
      </c>
      <c r="C156" s="161"/>
      <c r="D156" s="197">
        <v>500000</v>
      </c>
      <c r="E156" s="160"/>
    </row>
    <row r="157" spans="1:5" ht="12.75">
      <c r="A157" s="152"/>
      <c r="B157" s="153" t="s">
        <v>1004</v>
      </c>
      <c r="C157" s="161"/>
      <c r="D157" s="197">
        <v>21347195</v>
      </c>
      <c r="E157" s="160"/>
    </row>
    <row r="158" spans="1:5" ht="12.75">
      <c r="A158" s="152"/>
      <c r="B158" s="153" t="s">
        <v>508</v>
      </c>
      <c r="C158" s="161"/>
      <c r="D158" s="197">
        <v>1000000</v>
      </c>
      <c r="E158" s="160"/>
    </row>
    <row r="159" spans="1:5" ht="12.75">
      <c r="A159" s="152"/>
      <c r="B159" s="153" t="s">
        <v>507</v>
      </c>
      <c r="C159" s="161"/>
      <c r="D159" s="197">
        <v>13000000</v>
      </c>
      <c r="E159" s="160"/>
    </row>
    <row r="160" spans="1:5" ht="12.75">
      <c r="A160" s="204">
        <v>94</v>
      </c>
      <c r="B160" s="205" t="s">
        <v>668</v>
      </c>
      <c r="C160" s="203" t="s">
        <v>73</v>
      </c>
      <c r="D160" s="178"/>
      <c r="E160" s="162">
        <f>SUM(E140:E155)</f>
        <v>61281914</v>
      </c>
    </row>
    <row r="161" spans="1:5" s="50" customFormat="1" ht="12.75">
      <c r="A161" s="206"/>
      <c r="B161" s="139" t="s">
        <v>522</v>
      </c>
      <c r="C161" s="203"/>
      <c r="D161" s="178"/>
      <c r="E161" s="178">
        <f>E102+E139+E160</f>
        <v>2164278350</v>
      </c>
    </row>
    <row r="162" spans="2:5" ht="12.75">
      <c r="B162" s="68"/>
      <c r="C162" s="52"/>
      <c r="D162" s="52"/>
      <c r="E162" s="73"/>
    </row>
  </sheetData>
  <sheetProtection/>
  <mergeCells count="2">
    <mergeCell ref="C5:E5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196"/>
  <sheetViews>
    <sheetView tabSelected="1" zoomScale="60" zoomScaleNormal="60" zoomScalePageLayoutView="0" workbookViewId="0" topLeftCell="A1">
      <selection activeCell="J28" sqref="J28"/>
    </sheetView>
  </sheetViews>
  <sheetFormatPr defaultColWidth="9.00390625" defaultRowHeight="12.75" outlineLevelRow="1"/>
  <cols>
    <col min="1" max="1" width="4.875" style="255" bestFit="1" customWidth="1"/>
    <col min="2" max="2" width="41.00390625" style="251" customWidth="1"/>
    <col min="3" max="3" width="16.75390625" style="251" bestFit="1" customWidth="1"/>
    <col min="4" max="4" width="15.00390625" style="256" bestFit="1" customWidth="1"/>
    <col min="5" max="5" width="15.00390625" style="256" customWidth="1"/>
    <col min="6" max="6" width="14.125" style="256" customWidth="1"/>
    <col min="7" max="7" width="15.25390625" style="256" customWidth="1"/>
    <col min="8" max="8" width="15.25390625" style="257" bestFit="1" customWidth="1"/>
    <col min="9" max="9" width="13.75390625" style="254" bestFit="1" customWidth="1"/>
    <col min="10" max="10" width="15.25390625" style="254" bestFit="1" customWidth="1"/>
    <col min="11" max="11" width="13.75390625" style="254" bestFit="1" customWidth="1"/>
    <col min="12" max="12" width="15.25390625" style="254" bestFit="1" customWidth="1"/>
    <col min="13" max="13" width="17.125" style="258" customWidth="1"/>
    <col min="14" max="14" width="43.625" style="258" customWidth="1"/>
    <col min="15" max="15" width="11.25390625" style="254" bestFit="1" customWidth="1"/>
    <col min="16" max="16384" width="9.125" style="254" customWidth="1"/>
  </cols>
  <sheetData>
    <row r="1" spans="1:14" ht="12.75">
      <c r="A1" s="251"/>
      <c r="D1" s="251"/>
      <c r="E1" s="251"/>
      <c r="F1" s="251"/>
      <c r="G1" s="251"/>
      <c r="H1" s="251"/>
      <c r="I1" s="251"/>
      <c r="J1" s="251"/>
      <c r="K1" s="251"/>
      <c r="L1" s="251"/>
      <c r="M1" s="252"/>
      <c r="N1" s="253" t="s">
        <v>769</v>
      </c>
    </row>
    <row r="2" spans="1:14" ht="12.75">
      <c r="A2" s="446" t="s">
        <v>859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4" spans="1:14" s="261" customFormat="1" ht="27.75" customHeight="1">
      <c r="A4" s="441" t="s">
        <v>770</v>
      </c>
      <c r="B4" s="443" t="s">
        <v>520</v>
      </c>
      <c r="C4" s="260" t="s">
        <v>771</v>
      </c>
      <c r="D4" s="447" t="s">
        <v>772</v>
      </c>
      <c r="E4" s="447" t="s">
        <v>773</v>
      </c>
      <c r="F4" s="447" t="s">
        <v>774</v>
      </c>
      <c r="G4" s="449">
        <v>-2019</v>
      </c>
      <c r="H4" s="450"/>
      <c r="I4" s="451">
        <v>2020</v>
      </c>
      <c r="J4" s="452"/>
      <c r="K4" s="451" t="s">
        <v>869</v>
      </c>
      <c r="L4" s="452"/>
      <c r="M4" s="453" t="s">
        <v>521</v>
      </c>
      <c r="N4" s="453" t="s">
        <v>705</v>
      </c>
    </row>
    <row r="5" spans="1:14" s="261" customFormat="1" ht="40.5" customHeight="1" thickBot="1">
      <c r="A5" s="442"/>
      <c r="B5" s="441"/>
      <c r="C5" s="259" t="s">
        <v>775</v>
      </c>
      <c r="D5" s="448"/>
      <c r="E5" s="448"/>
      <c r="F5" s="448"/>
      <c r="G5" s="262" t="s">
        <v>706</v>
      </c>
      <c r="H5" s="259" t="s">
        <v>707</v>
      </c>
      <c r="I5" s="262" t="s">
        <v>706</v>
      </c>
      <c r="J5" s="259" t="s">
        <v>707</v>
      </c>
      <c r="K5" s="262" t="s">
        <v>706</v>
      </c>
      <c r="L5" s="259" t="s">
        <v>707</v>
      </c>
      <c r="M5" s="454"/>
      <c r="N5" s="454"/>
    </row>
    <row r="6" spans="1:14" ht="24" customHeight="1" hidden="1" outlineLevel="1">
      <c r="A6" s="437" t="s">
        <v>89</v>
      </c>
      <c r="B6" s="439" t="s">
        <v>708</v>
      </c>
      <c r="C6" s="263"/>
      <c r="D6" s="455">
        <f>SUM(C6,C7,E6,F6)</f>
        <v>0</v>
      </c>
      <c r="E6" s="457"/>
      <c r="F6" s="457"/>
      <c r="G6" s="263"/>
      <c r="H6" s="263"/>
      <c r="I6" s="263"/>
      <c r="J6" s="263"/>
      <c r="K6" s="263"/>
      <c r="L6" s="263"/>
      <c r="M6" s="461"/>
      <c r="N6" s="444"/>
    </row>
    <row r="7" spans="1:14" ht="24" customHeight="1" hidden="1" outlineLevel="1">
      <c r="A7" s="438"/>
      <c r="B7" s="440"/>
      <c r="C7" s="264"/>
      <c r="D7" s="456"/>
      <c r="E7" s="458"/>
      <c r="F7" s="458"/>
      <c r="G7" s="265"/>
      <c r="H7" s="265"/>
      <c r="I7" s="265"/>
      <c r="J7" s="265"/>
      <c r="K7" s="265"/>
      <c r="L7" s="265"/>
      <c r="M7" s="462"/>
      <c r="N7" s="445"/>
    </row>
    <row r="8" spans="1:14" ht="24" customHeight="1" collapsed="1">
      <c r="A8" s="437" t="s">
        <v>89</v>
      </c>
      <c r="B8" s="439" t="s">
        <v>709</v>
      </c>
      <c r="C8" s="263">
        <v>270716710</v>
      </c>
      <c r="D8" s="455">
        <f>SUM(C8,C9,E8,F8)</f>
        <v>293589911</v>
      </c>
      <c r="E8" s="457">
        <v>13500000</v>
      </c>
      <c r="F8" s="457"/>
      <c r="G8" s="263">
        <v>259715799</v>
      </c>
      <c r="H8" s="263">
        <v>270716710</v>
      </c>
      <c r="I8" s="263">
        <v>0</v>
      </c>
      <c r="J8" s="263">
        <v>0</v>
      </c>
      <c r="K8" s="263">
        <v>0</v>
      </c>
      <c r="L8" s="263">
        <v>0</v>
      </c>
      <c r="M8" s="459" t="s">
        <v>710</v>
      </c>
      <c r="N8" s="444" t="s">
        <v>870</v>
      </c>
    </row>
    <row r="9" spans="1:14" ht="24" customHeight="1" thickBot="1">
      <c r="A9" s="438"/>
      <c r="B9" s="440"/>
      <c r="C9" s="264">
        <v>9373201</v>
      </c>
      <c r="D9" s="456"/>
      <c r="E9" s="458"/>
      <c r="F9" s="458"/>
      <c r="G9" s="265">
        <v>9373201</v>
      </c>
      <c r="H9" s="265">
        <v>9373201</v>
      </c>
      <c r="I9" s="265">
        <v>0</v>
      </c>
      <c r="J9" s="265">
        <v>0</v>
      </c>
      <c r="K9" s="265">
        <v>0</v>
      </c>
      <c r="L9" s="265">
        <v>0</v>
      </c>
      <c r="M9" s="460"/>
      <c r="N9" s="445"/>
    </row>
    <row r="10" spans="1:15" ht="24" customHeight="1">
      <c r="A10" s="437" t="s">
        <v>90</v>
      </c>
      <c r="B10" s="439" t="s">
        <v>776</v>
      </c>
      <c r="C10" s="263">
        <v>726374240</v>
      </c>
      <c r="D10" s="455">
        <f>SUM(C10,C11,E10,F10)</f>
        <v>749353777</v>
      </c>
      <c r="E10" s="457">
        <v>0</v>
      </c>
      <c r="F10" s="457">
        <v>10900000</v>
      </c>
      <c r="G10" s="263">
        <v>601240879</v>
      </c>
      <c r="H10" s="263">
        <v>669949827</v>
      </c>
      <c r="I10" s="263">
        <v>23752508</v>
      </c>
      <c r="J10" s="263">
        <v>56424413</v>
      </c>
      <c r="K10" s="263">
        <v>0</v>
      </c>
      <c r="L10" s="263">
        <v>0</v>
      </c>
      <c r="M10" s="461" t="s">
        <v>871</v>
      </c>
      <c r="N10" s="444" t="s">
        <v>872</v>
      </c>
      <c r="O10" s="266">
        <f>G10+I10+14947492+97618000+10900000+G11</f>
        <v>749801269</v>
      </c>
    </row>
    <row r="11" spans="1:14" ht="63.75" customHeight="1" thickBot="1">
      <c r="A11" s="438"/>
      <c r="B11" s="440"/>
      <c r="C11" s="264">
        <v>12079537</v>
      </c>
      <c r="D11" s="456"/>
      <c r="E11" s="458"/>
      <c r="F11" s="458"/>
      <c r="G11" s="265">
        <v>1342390</v>
      </c>
      <c r="H11" s="265">
        <v>8045328</v>
      </c>
      <c r="I11" s="265">
        <v>0</v>
      </c>
      <c r="J11" s="265">
        <v>4034209</v>
      </c>
      <c r="K11" s="265">
        <v>0</v>
      </c>
      <c r="L11" s="265">
        <v>0</v>
      </c>
      <c r="M11" s="462"/>
      <c r="N11" s="445"/>
    </row>
    <row r="12" spans="1:14" ht="24" customHeight="1">
      <c r="A12" s="437" t="s">
        <v>91</v>
      </c>
      <c r="B12" s="439" t="s">
        <v>777</v>
      </c>
      <c r="C12" s="263">
        <v>18643600</v>
      </c>
      <c r="D12" s="455">
        <f>SUM(C12,C13,E12,F12)</f>
        <v>592680438</v>
      </c>
      <c r="E12" s="457">
        <v>9313333</v>
      </c>
      <c r="F12" s="457">
        <v>564723505</v>
      </c>
      <c r="G12" s="263">
        <v>18643600</v>
      </c>
      <c r="H12" s="263">
        <v>0</v>
      </c>
      <c r="I12" s="263">
        <v>0</v>
      </c>
      <c r="J12" s="263">
        <v>18643600</v>
      </c>
      <c r="K12" s="263">
        <v>0</v>
      </c>
      <c r="L12" s="263">
        <v>0</v>
      </c>
      <c r="M12" s="461"/>
      <c r="N12" s="444" t="s">
        <v>873</v>
      </c>
    </row>
    <row r="13" spans="1:14" ht="24" customHeight="1" thickBot="1">
      <c r="A13" s="438"/>
      <c r="B13" s="440"/>
      <c r="C13" s="264">
        <v>0</v>
      </c>
      <c r="D13" s="456"/>
      <c r="E13" s="458"/>
      <c r="F13" s="458"/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462"/>
      <c r="N13" s="445"/>
    </row>
    <row r="14" spans="1:14" ht="24" customHeight="1">
      <c r="A14" s="437" t="s">
        <v>92</v>
      </c>
      <c r="B14" s="439" t="s">
        <v>764</v>
      </c>
      <c r="C14" s="263">
        <v>121010656</v>
      </c>
      <c r="D14" s="455">
        <f>SUM(C14,C15,E14,F14)</f>
        <v>125443830</v>
      </c>
      <c r="E14" s="457"/>
      <c r="F14" s="457"/>
      <c r="G14" s="263">
        <v>110827476</v>
      </c>
      <c r="H14" s="263">
        <v>121010656</v>
      </c>
      <c r="I14" s="263">
        <v>6066350</v>
      </c>
      <c r="J14" s="263">
        <v>0</v>
      </c>
      <c r="K14" s="263">
        <v>0</v>
      </c>
      <c r="L14" s="263">
        <v>0</v>
      </c>
      <c r="M14" s="461" t="s">
        <v>825</v>
      </c>
      <c r="N14" s="444" t="s">
        <v>874</v>
      </c>
    </row>
    <row r="15" spans="1:14" ht="24" customHeight="1" thickBot="1">
      <c r="A15" s="438"/>
      <c r="B15" s="440"/>
      <c r="C15" s="264">
        <v>4433174</v>
      </c>
      <c r="D15" s="456"/>
      <c r="E15" s="458"/>
      <c r="F15" s="458"/>
      <c r="G15" s="265">
        <v>4433174</v>
      </c>
      <c r="H15" s="265">
        <v>4433174</v>
      </c>
      <c r="I15" s="265">
        <v>0</v>
      </c>
      <c r="J15" s="265">
        <v>0</v>
      </c>
      <c r="K15" s="265">
        <v>0</v>
      </c>
      <c r="L15" s="265">
        <v>0</v>
      </c>
      <c r="M15" s="462"/>
      <c r="N15" s="445"/>
    </row>
    <row r="16" spans="1:15" ht="24" customHeight="1">
      <c r="A16" s="437" t="s">
        <v>778</v>
      </c>
      <c r="B16" s="439" t="s">
        <v>765</v>
      </c>
      <c r="C16" s="263">
        <v>555647922</v>
      </c>
      <c r="D16" s="455">
        <f>SUM(C16,C17,E16,F16)</f>
        <v>609098514</v>
      </c>
      <c r="E16" s="457">
        <v>11560062</v>
      </c>
      <c r="F16" s="457">
        <v>0</v>
      </c>
      <c r="G16" s="263">
        <v>566748523</v>
      </c>
      <c r="H16" s="263">
        <v>398497701</v>
      </c>
      <c r="I16" s="263">
        <v>0</v>
      </c>
      <c r="J16" s="263">
        <v>165495221</v>
      </c>
      <c r="K16" s="263">
        <v>0</v>
      </c>
      <c r="L16" s="263">
        <v>0</v>
      </c>
      <c r="M16" s="461" t="s">
        <v>875</v>
      </c>
      <c r="N16" s="444" t="s">
        <v>876</v>
      </c>
      <c r="O16" s="266">
        <f>G16+G17+I16-8345000</f>
        <v>559564938</v>
      </c>
    </row>
    <row r="17" spans="1:14" ht="50.25" customHeight="1" thickBot="1">
      <c r="A17" s="438"/>
      <c r="B17" s="440"/>
      <c r="C17" s="264">
        <v>41890530</v>
      </c>
      <c r="D17" s="456"/>
      <c r="E17" s="458"/>
      <c r="F17" s="458"/>
      <c r="G17" s="265">
        <v>1161415</v>
      </c>
      <c r="H17" s="265">
        <v>23851201</v>
      </c>
      <c r="I17" s="265">
        <v>0</v>
      </c>
      <c r="J17" s="265">
        <v>18039329</v>
      </c>
      <c r="K17" s="265">
        <v>0</v>
      </c>
      <c r="L17" s="265">
        <v>0</v>
      </c>
      <c r="M17" s="462"/>
      <c r="N17" s="445"/>
    </row>
    <row r="18" spans="1:14" ht="24" customHeight="1">
      <c r="A18" s="437" t="s">
        <v>779</v>
      </c>
      <c r="B18" s="439" t="s">
        <v>826</v>
      </c>
      <c r="C18" s="263">
        <v>552897200</v>
      </c>
      <c r="D18" s="455">
        <f>SUM(C18,C19,E18,F18)</f>
        <v>599813550</v>
      </c>
      <c r="E18" s="457">
        <v>10000000</v>
      </c>
      <c r="F18" s="457">
        <v>0</v>
      </c>
      <c r="G18" s="263">
        <v>552897200</v>
      </c>
      <c r="H18" s="263">
        <v>33792958</v>
      </c>
      <c r="I18" s="263">
        <v>0</v>
      </c>
      <c r="J18" s="263">
        <v>389328182</v>
      </c>
      <c r="K18" s="263">
        <v>0</v>
      </c>
      <c r="L18" s="263">
        <v>129776060</v>
      </c>
      <c r="M18" s="461" t="s">
        <v>712</v>
      </c>
      <c r="N18" s="444" t="s">
        <v>873</v>
      </c>
    </row>
    <row r="19" spans="1:14" ht="24" customHeight="1" thickBot="1">
      <c r="A19" s="438"/>
      <c r="B19" s="440"/>
      <c r="C19" s="264">
        <v>36916350</v>
      </c>
      <c r="D19" s="456"/>
      <c r="E19" s="458"/>
      <c r="F19" s="458"/>
      <c r="G19" s="265">
        <v>36916350</v>
      </c>
      <c r="H19" s="265">
        <v>22431292</v>
      </c>
      <c r="I19" s="265">
        <v>0</v>
      </c>
      <c r="J19" s="265">
        <v>9162458</v>
      </c>
      <c r="K19" s="265">
        <v>0</v>
      </c>
      <c r="L19" s="265">
        <v>5322600</v>
      </c>
      <c r="M19" s="462"/>
      <c r="N19" s="445"/>
    </row>
    <row r="20" spans="1:14" ht="24" customHeight="1">
      <c r="A20" s="437" t="s">
        <v>780</v>
      </c>
      <c r="B20" s="439" t="s">
        <v>713</v>
      </c>
      <c r="C20" s="263">
        <v>495445286</v>
      </c>
      <c r="D20" s="455">
        <f>SUM(C20,C21,E20,F20)</f>
        <v>497458286</v>
      </c>
      <c r="E20" s="457"/>
      <c r="F20" s="457"/>
      <c r="G20" s="263">
        <v>394710800</v>
      </c>
      <c r="H20" s="263">
        <v>495445286</v>
      </c>
      <c r="I20" s="263">
        <v>0</v>
      </c>
      <c r="J20" s="263">
        <v>0</v>
      </c>
      <c r="K20" s="263">
        <v>0</v>
      </c>
      <c r="L20" s="263">
        <v>0</v>
      </c>
      <c r="M20" s="461" t="s">
        <v>827</v>
      </c>
      <c r="N20" s="444" t="s">
        <v>877</v>
      </c>
    </row>
    <row r="21" spans="1:14" ht="24" customHeight="1" thickBot="1">
      <c r="A21" s="438"/>
      <c r="B21" s="440"/>
      <c r="C21" s="264">
        <v>2013000</v>
      </c>
      <c r="D21" s="456"/>
      <c r="E21" s="458"/>
      <c r="F21" s="458"/>
      <c r="G21" s="265">
        <v>2013000</v>
      </c>
      <c r="H21" s="265">
        <v>2013000</v>
      </c>
      <c r="I21" s="265">
        <v>0</v>
      </c>
      <c r="J21" s="265">
        <v>0</v>
      </c>
      <c r="K21" s="265">
        <v>0</v>
      </c>
      <c r="L21" s="265">
        <v>0</v>
      </c>
      <c r="M21" s="462"/>
      <c r="N21" s="445"/>
    </row>
    <row r="22" spans="1:14" ht="24" customHeight="1">
      <c r="A22" s="437" t="s">
        <v>781</v>
      </c>
      <c r="B22" s="439" t="s">
        <v>714</v>
      </c>
      <c r="C22" s="263">
        <v>1052802639</v>
      </c>
      <c r="D22" s="455">
        <f>SUM(C22,C23,E22,F22)</f>
        <v>1095566708</v>
      </c>
      <c r="E22" s="457"/>
      <c r="F22" s="457">
        <v>37303069</v>
      </c>
      <c r="G22" s="263">
        <v>879205887</v>
      </c>
      <c r="H22" s="263">
        <v>879205887</v>
      </c>
      <c r="I22" s="263">
        <v>173596752</v>
      </c>
      <c r="J22" s="263">
        <v>173596752</v>
      </c>
      <c r="K22" s="263">
        <v>0</v>
      </c>
      <c r="L22" s="263">
        <v>0</v>
      </c>
      <c r="M22" s="461" t="s">
        <v>715</v>
      </c>
      <c r="N22" s="444"/>
    </row>
    <row r="23" spans="1:14" ht="24" customHeight="1" thickBot="1">
      <c r="A23" s="438"/>
      <c r="B23" s="440"/>
      <c r="C23" s="264">
        <v>5461000</v>
      </c>
      <c r="D23" s="456"/>
      <c r="E23" s="458"/>
      <c r="F23" s="458"/>
      <c r="G23" s="265">
        <v>3067050</v>
      </c>
      <c r="H23" s="265">
        <v>3067050</v>
      </c>
      <c r="I23" s="265">
        <v>2393950</v>
      </c>
      <c r="J23" s="265">
        <v>2393950</v>
      </c>
      <c r="K23" s="265">
        <v>0</v>
      </c>
      <c r="L23" s="265">
        <v>0</v>
      </c>
      <c r="M23" s="462"/>
      <c r="N23" s="445"/>
    </row>
    <row r="24" spans="1:14" ht="24" customHeight="1">
      <c r="A24" s="437" t="s">
        <v>782</v>
      </c>
      <c r="B24" s="439" t="s">
        <v>716</v>
      </c>
      <c r="C24" s="263"/>
      <c r="D24" s="455">
        <f>SUM(C24,C25,E24,F24)</f>
        <v>5000000</v>
      </c>
      <c r="E24" s="457"/>
      <c r="F24" s="457"/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461" t="s">
        <v>717</v>
      </c>
      <c r="N24" s="444" t="s">
        <v>878</v>
      </c>
    </row>
    <row r="25" spans="1:14" ht="24.75" customHeight="1" thickBot="1">
      <c r="A25" s="438"/>
      <c r="B25" s="440"/>
      <c r="C25" s="264">
        <v>5000000</v>
      </c>
      <c r="D25" s="456"/>
      <c r="E25" s="458"/>
      <c r="F25" s="458"/>
      <c r="G25" s="265">
        <v>0</v>
      </c>
      <c r="H25" s="265">
        <v>0</v>
      </c>
      <c r="I25" s="265">
        <v>5000000</v>
      </c>
      <c r="J25" s="265">
        <v>5000000</v>
      </c>
      <c r="K25" s="265">
        <v>0</v>
      </c>
      <c r="L25" s="265">
        <v>0</v>
      </c>
      <c r="M25" s="462"/>
      <c r="N25" s="445"/>
    </row>
    <row r="26" spans="1:14" ht="24" customHeight="1">
      <c r="A26" s="437" t="s">
        <v>783</v>
      </c>
      <c r="B26" s="439" t="s">
        <v>785</v>
      </c>
      <c r="C26" s="263">
        <v>383642393</v>
      </c>
      <c r="D26" s="455">
        <f>SUM(C26,C27,E26,F26)</f>
        <v>410000000</v>
      </c>
      <c r="E26" s="457">
        <v>4100001</v>
      </c>
      <c r="F26" s="457"/>
      <c r="G26" s="263">
        <v>383642393</v>
      </c>
      <c r="H26" s="263">
        <v>30502083</v>
      </c>
      <c r="I26" s="263">
        <v>0</v>
      </c>
      <c r="J26" s="263">
        <v>280977551</v>
      </c>
      <c r="K26" s="263">
        <v>0</v>
      </c>
      <c r="L26" s="263">
        <v>72162759</v>
      </c>
      <c r="M26" s="459" t="s">
        <v>711</v>
      </c>
      <c r="N26" s="444" t="s">
        <v>879</v>
      </c>
    </row>
    <row r="27" spans="1:14" ht="24" customHeight="1" thickBot="1">
      <c r="A27" s="438"/>
      <c r="B27" s="440"/>
      <c r="C27" s="264">
        <v>22257606</v>
      </c>
      <c r="D27" s="456"/>
      <c r="E27" s="458"/>
      <c r="F27" s="458"/>
      <c r="G27" s="265">
        <v>22257606</v>
      </c>
      <c r="H27" s="265">
        <v>4340162</v>
      </c>
      <c r="I27" s="265">
        <v>0</v>
      </c>
      <c r="J27" s="265">
        <v>10651755</v>
      </c>
      <c r="K27" s="265">
        <v>0</v>
      </c>
      <c r="L27" s="265">
        <v>7265689</v>
      </c>
      <c r="M27" s="460"/>
      <c r="N27" s="445"/>
    </row>
    <row r="28" spans="1:14" ht="24" customHeight="1">
      <c r="A28" s="437" t="s">
        <v>784</v>
      </c>
      <c r="B28" s="439" t="s">
        <v>880</v>
      </c>
      <c r="C28" s="263">
        <v>360017845</v>
      </c>
      <c r="D28" s="455">
        <f>SUM(C28,C29,E28,F28)</f>
        <v>438937674</v>
      </c>
      <c r="E28" s="457">
        <v>2185291</v>
      </c>
      <c r="F28" s="457">
        <v>63934538</v>
      </c>
      <c r="G28" s="263">
        <v>354200000</v>
      </c>
      <c r="H28" s="263">
        <v>18161000</v>
      </c>
      <c r="I28" s="263">
        <v>0</v>
      </c>
      <c r="J28" s="263">
        <v>170508923</v>
      </c>
      <c r="K28" s="263">
        <v>5817845</v>
      </c>
      <c r="L28" s="263">
        <v>171347922</v>
      </c>
      <c r="M28" s="461" t="s">
        <v>828</v>
      </c>
      <c r="N28" s="444" t="s">
        <v>881</v>
      </c>
    </row>
    <row r="29" spans="1:14" ht="24" customHeight="1" thickBot="1">
      <c r="A29" s="438"/>
      <c r="B29" s="440"/>
      <c r="C29" s="264">
        <v>12800000</v>
      </c>
      <c r="D29" s="456"/>
      <c r="E29" s="458"/>
      <c r="F29" s="458"/>
      <c r="G29" s="265">
        <v>12800000</v>
      </c>
      <c r="H29" s="265">
        <v>4653431</v>
      </c>
      <c r="I29" s="265">
        <v>0</v>
      </c>
      <c r="J29" s="265">
        <v>6236979</v>
      </c>
      <c r="K29" s="265">
        <v>0</v>
      </c>
      <c r="L29" s="265">
        <v>1909590</v>
      </c>
      <c r="M29" s="462"/>
      <c r="N29" s="445"/>
    </row>
    <row r="30" spans="1:14" ht="24" customHeight="1">
      <c r="A30" s="437" t="s">
        <v>786</v>
      </c>
      <c r="B30" s="439" t="s">
        <v>789</v>
      </c>
      <c r="C30" s="263">
        <v>419797255</v>
      </c>
      <c r="D30" s="455">
        <f>SUM(C30,C31,E30,F30)</f>
        <v>439185315</v>
      </c>
      <c r="E30" s="457"/>
      <c r="F30" s="457"/>
      <c r="G30" s="263">
        <v>280611900</v>
      </c>
      <c r="H30" s="263">
        <v>64781550</v>
      </c>
      <c r="I30" s="263"/>
      <c r="J30" s="263">
        <v>266261779</v>
      </c>
      <c r="K30" s="263"/>
      <c r="L30" s="263">
        <v>88753926</v>
      </c>
      <c r="M30" s="461" t="s">
        <v>829</v>
      </c>
      <c r="N30" s="444" t="s">
        <v>882</v>
      </c>
    </row>
    <row r="31" spans="1:14" ht="24" customHeight="1" thickBot="1">
      <c r="A31" s="438"/>
      <c r="B31" s="440"/>
      <c r="C31" s="264">
        <v>19388060</v>
      </c>
      <c r="D31" s="456"/>
      <c r="E31" s="458"/>
      <c r="F31" s="458"/>
      <c r="G31" s="265">
        <v>19388060</v>
      </c>
      <c r="H31" s="265">
        <v>6840014</v>
      </c>
      <c r="I31" s="265"/>
      <c r="J31" s="265">
        <v>10461464</v>
      </c>
      <c r="K31" s="265"/>
      <c r="L31" s="265">
        <v>2086582</v>
      </c>
      <c r="M31" s="462"/>
      <c r="N31" s="445"/>
    </row>
    <row r="32" spans="1:14" ht="24" customHeight="1">
      <c r="A32" s="437" t="s">
        <v>788</v>
      </c>
      <c r="B32" s="439" t="s">
        <v>791</v>
      </c>
      <c r="C32" s="263">
        <v>149771334</v>
      </c>
      <c r="D32" s="455">
        <f>SUM(C32,C33,E32,F32)</f>
        <v>155448234</v>
      </c>
      <c r="E32" s="457"/>
      <c r="F32" s="457"/>
      <c r="G32" s="263">
        <v>0</v>
      </c>
      <c r="H32" s="263">
        <v>1450000</v>
      </c>
      <c r="I32" s="263">
        <v>149771334</v>
      </c>
      <c r="J32" s="263">
        <v>92128492</v>
      </c>
      <c r="K32" s="263">
        <v>0</v>
      </c>
      <c r="L32" s="263">
        <v>56192842</v>
      </c>
      <c r="M32" s="461" t="s">
        <v>787</v>
      </c>
      <c r="N32" s="444" t="s">
        <v>883</v>
      </c>
    </row>
    <row r="33" spans="1:14" ht="24" customHeight="1" thickBot="1">
      <c r="A33" s="438"/>
      <c r="B33" s="440"/>
      <c r="C33" s="264">
        <v>5676900</v>
      </c>
      <c r="D33" s="456"/>
      <c r="E33" s="458"/>
      <c r="F33" s="458"/>
      <c r="G33" s="265">
        <v>0</v>
      </c>
      <c r="H33" s="265">
        <v>0</v>
      </c>
      <c r="I33" s="265">
        <v>5676900</v>
      </c>
      <c r="J33" s="265">
        <v>2038016</v>
      </c>
      <c r="K33" s="265">
        <v>0</v>
      </c>
      <c r="L33" s="265">
        <v>3638884</v>
      </c>
      <c r="M33" s="462"/>
      <c r="N33" s="445"/>
    </row>
    <row r="34" spans="1:15" ht="24" customHeight="1">
      <c r="A34" s="437" t="s">
        <v>790</v>
      </c>
      <c r="B34" s="439" t="s">
        <v>830</v>
      </c>
      <c r="C34" s="263">
        <v>149398569</v>
      </c>
      <c r="D34" s="455">
        <f>SUM(C34,C35,E34,F34)</f>
        <v>162828184</v>
      </c>
      <c r="E34" s="457"/>
      <c r="F34" s="457">
        <v>4064000</v>
      </c>
      <c r="G34" s="263">
        <v>6423000</v>
      </c>
      <c r="H34" s="263">
        <v>0</v>
      </c>
      <c r="I34" s="263">
        <v>148096184</v>
      </c>
      <c r="J34" s="263">
        <v>149398569</v>
      </c>
      <c r="K34" s="263">
        <v>0</v>
      </c>
      <c r="L34" s="263">
        <v>0</v>
      </c>
      <c r="M34" s="461" t="s">
        <v>884</v>
      </c>
      <c r="N34" s="444" t="s">
        <v>885</v>
      </c>
      <c r="O34" s="266">
        <f>G34+G35+I34+F34</f>
        <v>162828184</v>
      </c>
    </row>
    <row r="35" spans="1:14" ht="24" customHeight="1" thickBot="1">
      <c r="A35" s="438"/>
      <c r="B35" s="440"/>
      <c r="C35" s="264">
        <v>9365615</v>
      </c>
      <c r="D35" s="456"/>
      <c r="E35" s="458"/>
      <c r="F35" s="458"/>
      <c r="G35" s="265">
        <v>4245000</v>
      </c>
      <c r="H35" s="265">
        <v>4645000</v>
      </c>
      <c r="I35" s="265">
        <v>0</v>
      </c>
      <c r="J35" s="265">
        <v>3500000</v>
      </c>
      <c r="K35" s="265">
        <v>0</v>
      </c>
      <c r="L35" s="265">
        <v>1220615</v>
      </c>
      <c r="M35" s="462"/>
      <c r="N35" s="445"/>
    </row>
    <row r="36" spans="1:14" ht="24" customHeight="1" hidden="1" outlineLevel="1">
      <c r="A36" s="437" t="s">
        <v>795</v>
      </c>
      <c r="B36" s="439" t="s">
        <v>793</v>
      </c>
      <c r="C36" s="263"/>
      <c r="D36" s="455">
        <f>SUM(C36,C37,E36,F36)</f>
        <v>0</v>
      </c>
      <c r="E36" s="457"/>
      <c r="F36" s="457"/>
      <c r="G36" s="263"/>
      <c r="H36" s="263"/>
      <c r="I36" s="263"/>
      <c r="J36" s="263"/>
      <c r="K36" s="263"/>
      <c r="L36" s="263"/>
      <c r="M36" s="461" t="s">
        <v>794</v>
      </c>
      <c r="N36" s="444"/>
    </row>
    <row r="37" spans="1:14" ht="24" customHeight="1" hidden="1" outlineLevel="1">
      <c r="A37" s="438"/>
      <c r="B37" s="440"/>
      <c r="C37" s="264"/>
      <c r="D37" s="456"/>
      <c r="E37" s="458"/>
      <c r="F37" s="458"/>
      <c r="G37" s="265"/>
      <c r="H37" s="265"/>
      <c r="I37" s="265"/>
      <c r="J37" s="265"/>
      <c r="K37" s="265"/>
      <c r="L37" s="265"/>
      <c r="M37" s="462"/>
      <c r="N37" s="445"/>
    </row>
    <row r="38" spans="1:14" ht="24" customHeight="1" collapsed="1">
      <c r="A38" s="437" t="s">
        <v>792</v>
      </c>
      <c r="B38" s="439" t="s">
        <v>767</v>
      </c>
      <c r="C38" s="263">
        <v>8118778</v>
      </c>
      <c r="D38" s="455">
        <v>499485999</v>
      </c>
      <c r="E38" s="457">
        <v>0</v>
      </c>
      <c r="F38" s="457">
        <v>362668547</v>
      </c>
      <c r="G38" s="263">
        <v>8085661</v>
      </c>
      <c r="H38" s="263">
        <v>8085661</v>
      </c>
      <c r="I38" s="263">
        <v>33117</v>
      </c>
      <c r="J38" s="263">
        <v>33117</v>
      </c>
      <c r="K38" s="263">
        <v>0</v>
      </c>
      <c r="L38" s="263">
        <v>0</v>
      </c>
      <c r="M38" s="461" t="s">
        <v>796</v>
      </c>
      <c r="N38" s="444" t="s">
        <v>886</v>
      </c>
    </row>
    <row r="39" spans="1:14" ht="24" customHeight="1" thickBot="1">
      <c r="A39" s="438"/>
      <c r="B39" s="440"/>
      <c r="C39" s="264">
        <v>128698674</v>
      </c>
      <c r="D39" s="456"/>
      <c r="E39" s="458"/>
      <c r="F39" s="458"/>
      <c r="G39" s="265">
        <v>101914884</v>
      </c>
      <c r="H39" s="265">
        <v>57376329</v>
      </c>
      <c r="I39" s="265">
        <v>23814330</v>
      </c>
      <c r="J39" s="265">
        <v>68352885</v>
      </c>
      <c r="K39" s="265">
        <v>2969460</v>
      </c>
      <c r="L39" s="265">
        <v>2969460</v>
      </c>
      <c r="M39" s="462"/>
      <c r="N39" s="445"/>
    </row>
    <row r="40" spans="1:14" ht="24" customHeight="1">
      <c r="A40" s="437" t="s">
        <v>795</v>
      </c>
      <c r="B40" s="439" t="s">
        <v>798</v>
      </c>
      <c r="C40" s="263">
        <v>514687</v>
      </c>
      <c r="D40" s="455">
        <f>SUM(C40,C41,E40,F40)</f>
        <v>54900000</v>
      </c>
      <c r="E40" s="457"/>
      <c r="F40" s="457">
        <v>38484459</v>
      </c>
      <c r="G40" s="263">
        <f>C40</f>
        <v>514687</v>
      </c>
      <c r="H40" s="263">
        <v>0</v>
      </c>
      <c r="I40" s="263">
        <v>0</v>
      </c>
      <c r="J40" s="263">
        <f>C40</f>
        <v>514687</v>
      </c>
      <c r="K40" s="263">
        <v>0</v>
      </c>
      <c r="L40" s="263">
        <v>0</v>
      </c>
      <c r="M40" s="461" t="s">
        <v>799</v>
      </c>
      <c r="N40" s="444" t="s">
        <v>879</v>
      </c>
    </row>
    <row r="41" spans="1:14" ht="24" customHeight="1" thickBot="1">
      <c r="A41" s="438"/>
      <c r="B41" s="440"/>
      <c r="C41" s="264">
        <v>15900854</v>
      </c>
      <c r="D41" s="456"/>
      <c r="E41" s="458"/>
      <c r="F41" s="458"/>
      <c r="G41" s="265">
        <f>C41</f>
        <v>15900854</v>
      </c>
      <c r="H41" s="265">
        <v>3474252</v>
      </c>
      <c r="I41" s="265">
        <v>0</v>
      </c>
      <c r="J41" s="265">
        <v>6741794.445158718</v>
      </c>
      <c r="K41" s="265">
        <v>0</v>
      </c>
      <c r="L41" s="265">
        <v>5684807.554841282</v>
      </c>
      <c r="M41" s="462"/>
      <c r="N41" s="445"/>
    </row>
    <row r="42" spans="1:14" ht="24" customHeight="1">
      <c r="A42" s="437" t="s">
        <v>797</v>
      </c>
      <c r="B42" s="439" t="s">
        <v>801</v>
      </c>
      <c r="C42" s="263">
        <v>26924814</v>
      </c>
      <c r="D42" s="455">
        <f>SUM(C42,C43,E42,F42)</f>
        <v>67457496</v>
      </c>
      <c r="E42" s="457">
        <v>0</v>
      </c>
      <c r="F42" s="457">
        <v>0</v>
      </c>
      <c r="G42" s="263">
        <v>9506283</v>
      </c>
      <c r="H42" s="263">
        <v>22038345</v>
      </c>
      <c r="I42" s="263">
        <v>8831060</v>
      </c>
      <c r="J42" s="263">
        <v>4886469</v>
      </c>
      <c r="K42" s="263">
        <v>4153499</v>
      </c>
      <c r="L42" s="263">
        <v>0</v>
      </c>
      <c r="M42" s="461" t="s">
        <v>802</v>
      </c>
      <c r="N42" s="444" t="s">
        <v>887</v>
      </c>
    </row>
    <row r="43" spans="1:14" ht="24" customHeight="1" thickBot="1">
      <c r="A43" s="438"/>
      <c r="B43" s="440"/>
      <c r="C43" s="264">
        <v>40532682</v>
      </c>
      <c r="D43" s="456"/>
      <c r="E43" s="458"/>
      <c r="F43" s="458"/>
      <c r="G43" s="265">
        <v>26776436</v>
      </c>
      <c r="H43" s="265">
        <v>21605144</v>
      </c>
      <c r="I43" s="265">
        <v>368852</v>
      </c>
      <c r="J43" s="265">
        <v>18927538</v>
      </c>
      <c r="K43" s="265">
        <v>13387394</v>
      </c>
      <c r="L43" s="265">
        <v>0</v>
      </c>
      <c r="M43" s="462"/>
      <c r="N43" s="445"/>
    </row>
    <row r="44" spans="1:14" ht="24" customHeight="1" hidden="1" outlineLevel="1">
      <c r="A44" s="437" t="s">
        <v>831</v>
      </c>
      <c r="B44" s="439" t="s">
        <v>804</v>
      </c>
      <c r="C44" s="263"/>
      <c r="D44" s="455">
        <f>SUM(C44,C45,E44,F44)</f>
        <v>0</v>
      </c>
      <c r="E44" s="457"/>
      <c r="F44" s="457"/>
      <c r="G44" s="263"/>
      <c r="H44" s="263"/>
      <c r="I44" s="263"/>
      <c r="J44" s="263"/>
      <c r="K44" s="263"/>
      <c r="L44" s="263"/>
      <c r="M44" s="461" t="s">
        <v>805</v>
      </c>
      <c r="N44" s="444"/>
    </row>
    <row r="45" spans="1:14" ht="24" customHeight="1" hidden="1" outlineLevel="1">
      <c r="A45" s="438"/>
      <c r="B45" s="440"/>
      <c r="C45" s="264"/>
      <c r="D45" s="456"/>
      <c r="E45" s="458"/>
      <c r="F45" s="458"/>
      <c r="G45" s="265"/>
      <c r="H45" s="265"/>
      <c r="I45" s="265"/>
      <c r="J45" s="265"/>
      <c r="K45" s="265"/>
      <c r="L45" s="265"/>
      <c r="M45" s="462"/>
      <c r="N45" s="445"/>
    </row>
    <row r="46" spans="1:14" ht="24" customHeight="1" hidden="1" outlineLevel="1">
      <c r="A46" s="437" t="s">
        <v>832</v>
      </c>
      <c r="B46" s="439" t="s">
        <v>833</v>
      </c>
      <c r="C46" s="263"/>
      <c r="D46" s="455">
        <f>SUM(C46,C47,E46,F46)</f>
        <v>0</v>
      </c>
      <c r="E46" s="457"/>
      <c r="F46" s="457"/>
      <c r="G46" s="263"/>
      <c r="H46" s="263"/>
      <c r="I46" s="263"/>
      <c r="J46" s="263"/>
      <c r="K46" s="263"/>
      <c r="L46" s="263"/>
      <c r="M46" s="461"/>
      <c r="N46" s="444"/>
    </row>
    <row r="47" spans="1:14" ht="24" customHeight="1" hidden="1" outlineLevel="1">
      <c r="A47" s="438"/>
      <c r="B47" s="440"/>
      <c r="C47" s="264"/>
      <c r="D47" s="456"/>
      <c r="E47" s="458"/>
      <c r="F47" s="458"/>
      <c r="G47" s="265"/>
      <c r="H47" s="265"/>
      <c r="I47" s="265"/>
      <c r="J47" s="265"/>
      <c r="K47" s="265"/>
      <c r="L47" s="265"/>
      <c r="M47" s="462"/>
      <c r="N47" s="445"/>
    </row>
    <row r="48" spans="1:14" ht="24" customHeight="1" hidden="1" outlineLevel="1" collapsed="1">
      <c r="A48" s="437" t="s">
        <v>800</v>
      </c>
      <c r="B48" s="439" t="s">
        <v>888</v>
      </c>
      <c r="C48" s="263"/>
      <c r="D48" s="455">
        <f>SUM(C48,C49,E48,F48)</f>
        <v>0</v>
      </c>
      <c r="E48" s="457"/>
      <c r="F48" s="457"/>
      <c r="G48" s="263"/>
      <c r="H48" s="263"/>
      <c r="I48" s="263"/>
      <c r="J48" s="263"/>
      <c r="K48" s="263"/>
      <c r="L48" s="263"/>
      <c r="M48" s="461"/>
      <c r="N48" s="444"/>
    </row>
    <row r="49" spans="1:14" ht="24" customHeight="1" hidden="1" outlineLevel="1">
      <c r="A49" s="438"/>
      <c r="B49" s="440"/>
      <c r="C49" s="264"/>
      <c r="D49" s="456"/>
      <c r="E49" s="458"/>
      <c r="F49" s="458"/>
      <c r="G49" s="265"/>
      <c r="H49" s="265"/>
      <c r="I49" s="265"/>
      <c r="J49" s="265"/>
      <c r="K49" s="265"/>
      <c r="L49" s="265"/>
      <c r="M49" s="462"/>
      <c r="N49" s="445"/>
    </row>
    <row r="50" spans="1:14" ht="24" customHeight="1" hidden="1" outlineLevel="1">
      <c r="A50" s="437" t="s">
        <v>803</v>
      </c>
      <c r="B50" s="439" t="s">
        <v>889</v>
      </c>
      <c r="C50" s="263"/>
      <c r="D50" s="455">
        <f>SUM(C50,C51,E50,F50)</f>
        <v>0</v>
      </c>
      <c r="E50" s="457"/>
      <c r="F50" s="457"/>
      <c r="G50" s="263"/>
      <c r="H50" s="263"/>
      <c r="I50" s="263"/>
      <c r="J50" s="263"/>
      <c r="K50" s="263"/>
      <c r="L50" s="263"/>
      <c r="M50" s="461"/>
      <c r="N50" s="444"/>
    </row>
    <row r="51" spans="1:14" ht="24" customHeight="1" hidden="1" outlineLevel="1">
      <c r="A51" s="438"/>
      <c r="B51" s="440"/>
      <c r="C51" s="264"/>
      <c r="D51" s="456"/>
      <c r="E51" s="458"/>
      <c r="F51" s="458"/>
      <c r="G51" s="265"/>
      <c r="H51" s="265"/>
      <c r="I51" s="265"/>
      <c r="J51" s="265"/>
      <c r="K51" s="265"/>
      <c r="L51" s="265"/>
      <c r="M51" s="462"/>
      <c r="N51" s="445"/>
    </row>
    <row r="52" spans="1:14" ht="24" customHeight="1" hidden="1" outlineLevel="1">
      <c r="A52" s="437"/>
      <c r="B52" s="439"/>
      <c r="C52" s="263"/>
      <c r="D52" s="455">
        <f>SUM(C52,C53,E52,F52)</f>
        <v>0</v>
      </c>
      <c r="E52" s="457"/>
      <c r="F52" s="457"/>
      <c r="G52" s="263"/>
      <c r="H52" s="263"/>
      <c r="I52" s="263"/>
      <c r="J52" s="263"/>
      <c r="K52" s="263"/>
      <c r="L52" s="263"/>
      <c r="M52" s="461"/>
      <c r="N52" s="444"/>
    </row>
    <row r="53" spans="1:14" ht="24" customHeight="1" hidden="1" outlineLevel="1">
      <c r="A53" s="438"/>
      <c r="B53" s="440"/>
      <c r="C53" s="264"/>
      <c r="D53" s="456"/>
      <c r="E53" s="458"/>
      <c r="F53" s="458"/>
      <c r="G53" s="265"/>
      <c r="H53" s="265"/>
      <c r="I53" s="265"/>
      <c r="J53" s="265"/>
      <c r="K53" s="265"/>
      <c r="L53" s="265"/>
      <c r="M53" s="462"/>
      <c r="N53" s="445"/>
    </row>
    <row r="54" spans="1:14" ht="24" customHeight="1" hidden="1" outlineLevel="1">
      <c r="A54" s="437"/>
      <c r="B54" s="439"/>
      <c r="C54" s="263"/>
      <c r="D54" s="455">
        <f>SUM(C54,C55,E54,F54)</f>
        <v>0</v>
      </c>
      <c r="E54" s="457"/>
      <c r="F54" s="457"/>
      <c r="G54" s="263"/>
      <c r="H54" s="263"/>
      <c r="I54" s="263"/>
      <c r="J54" s="263"/>
      <c r="K54" s="263"/>
      <c r="L54" s="263"/>
      <c r="M54" s="461"/>
      <c r="N54" s="444"/>
    </row>
    <row r="55" spans="1:14" ht="24" customHeight="1" hidden="1" outlineLevel="1">
      <c r="A55" s="438"/>
      <c r="B55" s="440"/>
      <c r="C55" s="264"/>
      <c r="D55" s="456"/>
      <c r="E55" s="458"/>
      <c r="F55" s="458"/>
      <c r="G55" s="265"/>
      <c r="H55" s="265"/>
      <c r="I55" s="265"/>
      <c r="J55" s="265"/>
      <c r="K55" s="265"/>
      <c r="L55" s="265"/>
      <c r="M55" s="462"/>
      <c r="N55" s="445"/>
    </row>
    <row r="56" spans="1:14" ht="24" customHeight="1" hidden="1" outlineLevel="1">
      <c r="A56" s="437"/>
      <c r="B56" s="439"/>
      <c r="C56" s="263"/>
      <c r="D56" s="455">
        <f>SUM(C56,C57,E56,F56)</f>
        <v>0</v>
      </c>
      <c r="E56" s="457"/>
      <c r="F56" s="457"/>
      <c r="G56" s="263"/>
      <c r="H56" s="263"/>
      <c r="I56" s="263"/>
      <c r="J56" s="263"/>
      <c r="K56" s="263"/>
      <c r="L56" s="263"/>
      <c r="M56" s="461"/>
      <c r="N56" s="444"/>
    </row>
    <row r="57" spans="1:14" ht="24" customHeight="1" hidden="1" outlineLevel="1">
      <c r="A57" s="438"/>
      <c r="B57" s="440"/>
      <c r="C57" s="264"/>
      <c r="D57" s="456"/>
      <c r="E57" s="458"/>
      <c r="F57" s="458"/>
      <c r="G57" s="265"/>
      <c r="H57" s="265"/>
      <c r="I57" s="265"/>
      <c r="J57" s="265"/>
      <c r="K57" s="265"/>
      <c r="L57" s="265"/>
      <c r="M57" s="462"/>
      <c r="N57" s="445"/>
    </row>
    <row r="58" spans="1:14" ht="24" customHeight="1" hidden="1" outlineLevel="1">
      <c r="A58" s="437"/>
      <c r="B58" s="439"/>
      <c r="C58" s="263"/>
      <c r="D58" s="455">
        <f>SUM(C58,C59,E58,F58)</f>
        <v>0</v>
      </c>
      <c r="E58" s="457"/>
      <c r="F58" s="457"/>
      <c r="G58" s="263"/>
      <c r="H58" s="263"/>
      <c r="I58" s="263"/>
      <c r="J58" s="263"/>
      <c r="K58" s="263"/>
      <c r="L58" s="263"/>
      <c r="M58" s="461"/>
      <c r="N58" s="444"/>
    </row>
    <row r="59" spans="1:14" ht="24" customHeight="1" hidden="1" outlineLevel="1">
      <c r="A59" s="438"/>
      <c r="B59" s="440"/>
      <c r="C59" s="264"/>
      <c r="D59" s="456"/>
      <c r="E59" s="458"/>
      <c r="F59" s="458"/>
      <c r="G59" s="265"/>
      <c r="H59" s="265"/>
      <c r="I59" s="265"/>
      <c r="J59" s="265"/>
      <c r="K59" s="265"/>
      <c r="L59" s="265"/>
      <c r="M59" s="462"/>
      <c r="N59" s="445"/>
    </row>
    <row r="60" spans="1:14" ht="24" customHeight="1" hidden="1" outlineLevel="1">
      <c r="A60" s="437"/>
      <c r="B60" s="439"/>
      <c r="C60" s="263"/>
      <c r="D60" s="455">
        <f>SUM(C60,C61,E60,F60)</f>
        <v>0</v>
      </c>
      <c r="E60" s="457"/>
      <c r="F60" s="457"/>
      <c r="G60" s="263"/>
      <c r="H60" s="263"/>
      <c r="I60" s="263"/>
      <c r="J60" s="263"/>
      <c r="K60" s="263"/>
      <c r="L60" s="263"/>
      <c r="M60" s="461"/>
      <c r="N60" s="444"/>
    </row>
    <row r="61" spans="1:14" ht="24" customHeight="1" hidden="1" outlineLevel="1">
      <c r="A61" s="438"/>
      <c r="B61" s="440"/>
      <c r="C61" s="264"/>
      <c r="D61" s="456"/>
      <c r="E61" s="458"/>
      <c r="F61" s="458"/>
      <c r="G61" s="265"/>
      <c r="H61" s="265"/>
      <c r="I61" s="265"/>
      <c r="J61" s="265"/>
      <c r="K61" s="265"/>
      <c r="L61" s="265"/>
      <c r="M61" s="462"/>
      <c r="N61" s="445"/>
    </row>
    <row r="62" spans="1:14" ht="24" customHeight="1" hidden="1" outlineLevel="1">
      <c r="A62" s="437"/>
      <c r="B62" s="439"/>
      <c r="C62" s="263"/>
      <c r="D62" s="455">
        <f>SUM(C62,C63,E62,F62)</f>
        <v>0</v>
      </c>
      <c r="E62" s="457"/>
      <c r="F62" s="457"/>
      <c r="G62" s="263"/>
      <c r="H62" s="263"/>
      <c r="I62" s="263"/>
      <c r="J62" s="263"/>
      <c r="K62" s="263"/>
      <c r="L62" s="263"/>
      <c r="M62" s="461"/>
      <c r="N62" s="444"/>
    </row>
    <row r="63" spans="1:14" ht="24" customHeight="1" hidden="1" outlineLevel="1">
      <c r="A63" s="438"/>
      <c r="B63" s="440"/>
      <c r="C63" s="264"/>
      <c r="D63" s="456"/>
      <c r="E63" s="458"/>
      <c r="F63" s="458"/>
      <c r="G63" s="265"/>
      <c r="H63" s="265"/>
      <c r="I63" s="265"/>
      <c r="J63" s="265"/>
      <c r="K63" s="265"/>
      <c r="L63" s="265"/>
      <c r="M63" s="462"/>
      <c r="N63" s="445"/>
    </row>
    <row r="64" spans="1:14" ht="24" customHeight="1" hidden="1" outlineLevel="1">
      <c r="A64" s="437"/>
      <c r="B64" s="439"/>
      <c r="C64" s="263"/>
      <c r="D64" s="455">
        <f>SUM(C64,C65,E64,F64)</f>
        <v>0</v>
      </c>
      <c r="E64" s="457"/>
      <c r="F64" s="457"/>
      <c r="G64" s="263"/>
      <c r="H64" s="263"/>
      <c r="I64" s="263"/>
      <c r="J64" s="263"/>
      <c r="K64" s="263"/>
      <c r="L64" s="263"/>
      <c r="M64" s="461"/>
      <c r="N64" s="444"/>
    </row>
    <row r="65" spans="1:14" ht="24" customHeight="1" hidden="1" outlineLevel="1">
      <c r="A65" s="438"/>
      <c r="B65" s="440"/>
      <c r="C65" s="264"/>
      <c r="D65" s="456"/>
      <c r="E65" s="458"/>
      <c r="F65" s="458"/>
      <c r="G65" s="265"/>
      <c r="H65" s="265"/>
      <c r="I65" s="265"/>
      <c r="J65" s="265"/>
      <c r="K65" s="265"/>
      <c r="L65" s="265"/>
      <c r="M65" s="462"/>
      <c r="N65" s="445"/>
    </row>
    <row r="66" spans="1:14" ht="24" customHeight="1" hidden="1" outlineLevel="1">
      <c r="A66" s="437"/>
      <c r="B66" s="439"/>
      <c r="C66" s="263"/>
      <c r="D66" s="455">
        <f>SUM(C66,C67,E66,F66)</f>
        <v>0</v>
      </c>
      <c r="E66" s="457"/>
      <c r="F66" s="457"/>
      <c r="G66" s="263"/>
      <c r="H66" s="263"/>
      <c r="I66" s="263"/>
      <c r="J66" s="263"/>
      <c r="K66" s="263"/>
      <c r="L66" s="263"/>
      <c r="M66" s="461"/>
      <c r="N66" s="444"/>
    </row>
    <row r="67" spans="1:14" ht="24" customHeight="1" hidden="1" outlineLevel="1">
      <c r="A67" s="438"/>
      <c r="B67" s="440"/>
      <c r="C67" s="264"/>
      <c r="D67" s="456"/>
      <c r="E67" s="458"/>
      <c r="F67" s="458"/>
      <c r="G67" s="265"/>
      <c r="H67" s="265"/>
      <c r="I67" s="265"/>
      <c r="J67" s="265"/>
      <c r="K67" s="265"/>
      <c r="L67" s="265"/>
      <c r="M67" s="462"/>
      <c r="N67" s="445"/>
    </row>
    <row r="68" spans="1:14" ht="24" customHeight="1" hidden="1" outlineLevel="1">
      <c r="A68" s="437"/>
      <c r="B68" s="439"/>
      <c r="C68" s="263"/>
      <c r="D68" s="455">
        <f>SUM(C68,C69,E68,F68)</f>
        <v>0</v>
      </c>
      <c r="E68" s="457"/>
      <c r="F68" s="457"/>
      <c r="G68" s="263"/>
      <c r="H68" s="263"/>
      <c r="I68" s="263"/>
      <c r="J68" s="263"/>
      <c r="K68" s="263"/>
      <c r="L68" s="263"/>
      <c r="M68" s="461"/>
      <c r="N68" s="444"/>
    </row>
    <row r="69" spans="1:14" ht="24" customHeight="1" hidden="1" outlineLevel="1">
      <c r="A69" s="438"/>
      <c r="B69" s="440"/>
      <c r="C69" s="264"/>
      <c r="D69" s="456"/>
      <c r="E69" s="458"/>
      <c r="F69" s="458"/>
      <c r="G69" s="265"/>
      <c r="H69" s="265"/>
      <c r="I69" s="265"/>
      <c r="J69" s="265"/>
      <c r="K69" s="265"/>
      <c r="L69" s="265"/>
      <c r="M69" s="462"/>
      <c r="N69" s="445"/>
    </row>
    <row r="70" spans="1:14" ht="24" customHeight="1" hidden="1" outlineLevel="1">
      <c r="A70" s="437"/>
      <c r="B70" s="439"/>
      <c r="C70" s="263"/>
      <c r="D70" s="455">
        <f>SUM(C70,C71,E70,F70)</f>
        <v>0</v>
      </c>
      <c r="E70" s="457"/>
      <c r="F70" s="457"/>
      <c r="G70" s="263"/>
      <c r="H70" s="263"/>
      <c r="I70" s="263"/>
      <c r="J70" s="263"/>
      <c r="K70" s="263"/>
      <c r="L70" s="263"/>
      <c r="M70" s="461"/>
      <c r="N70" s="444"/>
    </row>
    <row r="71" spans="1:14" ht="24" customHeight="1" hidden="1" outlineLevel="1">
      <c r="A71" s="438"/>
      <c r="B71" s="440"/>
      <c r="C71" s="264"/>
      <c r="D71" s="456"/>
      <c r="E71" s="458"/>
      <c r="F71" s="458"/>
      <c r="G71" s="265"/>
      <c r="H71" s="265"/>
      <c r="I71" s="265"/>
      <c r="J71" s="265"/>
      <c r="K71" s="265"/>
      <c r="L71" s="265"/>
      <c r="M71" s="462"/>
      <c r="N71" s="445"/>
    </row>
    <row r="72" spans="1:14" ht="24" customHeight="1" hidden="1" outlineLevel="1">
      <c r="A72" s="437"/>
      <c r="B72" s="439"/>
      <c r="C72" s="263"/>
      <c r="D72" s="455">
        <f>SUM(C72,C73,E72,F72)</f>
        <v>0</v>
      </c>
      <c r="E72" s="457"/>
      <c r="F72" s="457"/>
      <c r="G72" s="263"/>
      <c r="H72" s="263"/>
      <c r="I72" s="263"/>
      <c r="J72" s="263"/>
      <c r="K72" s="263"/>
      <c r="L72" s="263"/>
      <c r="M72" s="461"/>
      <c r="N72" s="444"/>
    </row>
    <row r="73" spans="1:14" ht="24" customHeight="1" hidden="1" outlineLevel="1">
      <c r="A73" s="438"/>
      <c r="B73" s="440"/>
      <c r="C73" s="264"/>
      <c r="D73" s="456"/>
      <c r="E73" s="458"/>
      <c r="F73" s="458"/>
      <c r="G73" s="265"/>
      <c r="H73" s="265"/>
      <c r="I73" s="265"/>
      <c r="J73" s="265"/>
      <c r="K73" s="265"/>
      <c r="L73" s="265"/>
      <c r="M73" s="462"/>
      <c r="N73" s="445"/>
    </row>
    <row r="74" spans="1:14" ht="24" customHeight="1" hidden="1" outlineLevel="1">
      <c r="A74" s="437"/>
      <c r="B74" s="439"/>
      <c r="C74" s="263"/>
      <c r="D74" s="455">
        <f>SUM(C74,C75,E74,F74)</f>
        <v>0</v>
      </c>
      <c r="E74" s="457"/>
      <c r="F74" s="457"/>
      <c r="G74" s="263"/>
      <c r="H74" s="263"/>
      <c r="I74" s="263"/>
      <c r="J74" s="263"/>
      <c r="K74" s="263"/>
      <c r="L74" s="263"/>
      <c r="M74" s="461"/>
      <c r="N74" s="444"/>
    </row>
    <row r="75" spans="1:14" ht="24" customHeight="1" hidden="1" outlineLevel="1">
      <c r="A75" s="438"/>
      <c r="B75" s="440"/>
      <c r="C75" s="264"/>
      <c r="D75" s="456"/>
      <c r="E75" s="458"/>
      <c r="F75" s="458"/>
      <c r="G75" s="265"/>
      <c r="H75" s="265"/>
      <c r="I75" s="265"/>
      <c r="J75" s="265"/>
      <c r="K75" s="265"/>
      <c r="L75" s="265"/>
      <c r="M75" s="462"/>
      <c r="N75" s="445"/>
    </row>
    <row r="76" spans="1:14" ht="24" customHeight="1" hidden="1" outlineLevel="1">
      <c r="A76" s="437"/>
      <c r="B76" s="439"/>
      <c r="C76" s="263"/>
      <c r="D76" s="455">
        <f>SUM(C76,C77,E76,F76)</f>
        <v>0</v>
      </c>
      <c r="E76" s="457"/>
      <c r="F76" s="457"/>
      <c r="G76" s="263"/>
      <c r="H76" s="263"/>
      <c r="I76" s="263"/>
      <c r="J76" s="263"/>
      <c r="K76" s="263"/>
      <c r="L76" s="263"/>
      <c r="M76" s="461"/>
      <c r="N76" s="444"/>
    </row>
    <row r="77" spans="1:14" ht="24" customHeight="1" hidden="1" outlineLevel="1">
      <c r="A77" s="438"/>
      <c r="B77" s="440"/>
      <c r="C77" s="264"/>
      <c r="D77" s="456"/>
      <c r="E77" s="458"/>
      <c r="F77" s="458"/>
      <c r="G77" s="265"/>
      <c r="H77" s="265"/>
      <c r="I77" s="265"/>
      <c r="J77" s="265"/>
      <c r="K77" s="265"/>
      <c r="L77" s="265"/>
      <c r="M77" s="462"/>
      <c r="N77" s="445"/>
    </row>
    <row r="78" spans="1:14" ht="24" customHeight="1" hidden="1" outlineLevel="1">
      <c r="A78" s="437"/>
      <c r="B78" s="439"/>
      <c r="C78" s="263"/>
      <c r="D78" s="455">
        <f>SUM(C78,C79,E78,F78)</f>
        <v>0</v>
      </c>
      <c r="E78" s="457"/>
      <c r="F78" s="457"/>
      <c r="G78" s="263"/>
      <c r="H78" s="263"/>
      <c r="I78" s="263"/>
      <c r="J78" s="263"/>
      <c r="K78" s="263"/>
      <c r="L78" s="263"/>
      <c r="M78" s="461"/>
      <c r="N78" s="444"/>
    </row>
    <row r="79" spans="1:14" ht="24" customHeight="1" hidden="1" outlineLevel="1">
      <c r="A79" s="438"/>
      <c r="B79" s="440"/>
      <c r="C79" s="264"/>
      <c r="D79" s="456"/>
      <c r="E79" s="458"/>
      <c r="F79" s="458"/>
      <c r="G79" s="265"/>
      <c r="H79" s="265"/>
      <c r="I79" s="265"/>
      <c r="J79" s="265"/>
      <c r="K79" s="265"/>
      <c r="L79" s="265"/>
      <c r="M79" s="462"/>
      <c r="N79" s="445"/>
    </row>
    <row r="80" spans="1:14" ht="24" customHeight="1" hidden="1" outlineLevel="1">
      <c r="A80" s="437"/>
      <c r="B80" s="439"/>
      <c r="C80" s="263"/>
      <c r="D80" s="455">
        <f>SUM(C80,C81,E80,F80)</f>
        <v>0</v>
      </c>
      <c r="E80" s="457"/>
      <c r="F80" s="457"/>
      <c r="G80" s="263"/>
      <c r="H80" s="263"/>
      <c r="I80" s="263"/>
      <c r="J80" s="263"/>
      <c r="K80" s="263"/>
      <c r="L80" s="263"/>
      <c r="M80" s="461"/>
      <c r="N80" s="444"/>
    </row>
    <row r="81" spans="1:14" ht="24" customHeight="1" hidden="1" outlineLevel="1">
      <c r="A81" s="438"/>
      <c r="B81" s="440"/>
      <c r="C81" s="264"/>
      <c r="D81" s="456"/>
      <c r="E81" s="458"/>
      <c r="F81" s="458"/>
      <c r="G81" s="265"/>
      <c r="H81" s="265"/>
      <c r="I81" s="265"/>
      <c r="J81" s="265"/>
      <c r="K81" s="265"/>
      <c r="L81" s="265"/>
      <c r="M81" s="462"/>
      <c r="N81" s="445"/>
    </row>
    <row r="82" spans="1:14" ht="24" customHeight="1" hidden="1" outlineLevel="1">
      <c r="A82" s="437"/>
      <c r="B82" s="439"/>
      <c r="C82" s="263"/>
      <c r="D82" s="455">
        <f>SUM(C82,C83,E82,F82)</f>
        <v>0</v>
      </c>
      <c r="E82" s="457"/>
      <c r="F82" s="457"/>
      <c r="G82" s="263"/>
      <c r="H82" s="263"/>
      <c r="I82" s="263"/>
      <c r="J82" s="263"/>
      <c r="K82" s="263"/>
      <c r="L82" s="263"/>
      <c r="M82" s="461"/>
      <c r="N82" s="444"/>
    </row>
    <row r="83" spans="1:14" ht="24" customHeight="1" hidden="1" outlineLevel="1">
      <c r="A83" s="438"/>
      <c r="B83" s="440"/>
      <c r="C83" s="264"/>
      <c r="D83" s="456"/>
      <c r="E83" s="458"/>
      <c r="F83" s="458"/>
      <c r="G83" s="265"/>
      <c r="H83" s="265"/>
      <c r="I83" s="265"/>
      <c r="J83" s="265"/>
      <c r="K83" s="265"/>
      <c r="L83" s="265"/>
      <c r="M83" s="462"/>
      <c r="N83" s="445"/>
    </row>
    <row r="84" spans="1:14" ht="24" customHeight="1" hidden="1" outlineLevel="1">
      <c r="A84" s="437"/>
      <c r="B84" s="439"/>
      <c r="C84" s="263"/>
      <c r="D84" s="455">
        <f>SUM(C84,C85,E84,F84)</f>
        <v>0</v>
      </c>
      <c r="E84" s="457"/>
      <c r="F84" s="457"/>
      <c r="G84" s="263"/>
      <c r="H84" s="263"/>
      <c r="I84" s="263"/>
      <c r="J84" s="263"/>
      <c r="K84" s="263"/>
      <c r="L84" s="263"/>
      <c r="M84" s="461"/>
      <c r="N84" s="444"/>
    </row>
    <row r="85" spans="1:14" ht="24" customHeight="1" hidden="1" outlineLevel="1">
      <c r="A85" s="438"/>
      <c r="B85" s="440"/>
      <c r="C85" s="264"/>
      <c r="D85" s="456"/>
      <c r="E85" s="458"/>
      <c r="F85" s="458"/>
      <c r="G85" s="265"/>
      <c r="H85" s="265"/>
      <c r="I85" s="265"/>
      <c r="J85" s="265"/>
      <c r="K85" s="265"/>
      <c r="L85" s="265"/>
      <c r="M85" s="462"/>
      <c r="N85" s="445"/>
    </row>
    <row r="86" spans="1:14" s="261" customFormat="1" ht="24" customHeight="1" collapsed="1">
      <c r="A86" s="463"/>
      <c r="B86" s="465" t="s">
        <v>591</v>
      </c>
      <c r="C86" s="267">
        <f>C6+C8+C10+C12+C14+C16+C18+C20+C22+C24+C26+C28+C30+C32+C34+C36+C38+C40+C42+C44+C46+C48+C50+C52+C54+C56+C58+C60+C62+C64+C66+C68+C70+C72+C74+C76+C78+C80+C82+C84</f>
        <v>5291723928</v>
      </c>
      <c r="D86" s="467">
        <f>SUM(D6:D85)</f>
        <v>6796247916</v>
      </c>
      <c r="E86" s="467">
        <f>SUM(E6:E85)</f>
        <v>50658687</v>
      </c>
      <c r="F86" s="467">
        <f>SUM(F6:F85)</f>
        <v>1082078118</v>
      </c>
      <c r="G86" s="267">
        <f aca="true" t="shared" si="0" ref="G86:L87">G6+G8+G10+G12+G14+G16+G18+G20+G22+G24+G26+G28+G30+G32+G34+G36+G38+G40+G42+G44+G46+G48+G50+G52+G54+G56+G58+G60+G62+G64+G66+G68+G70+G72+G74+G76+G78+G80+G82+G84</f>
        <v>4426974088</v>
      </c>
      <c r="H86" s="267">
        <f t="shared" si="0"/>
        <v>3013637664</v>
      </c>
      <c r="I86" s="267">
        <f t="shared" si="0"/>
        <v>510147305</v>
      </c>
      <c r="J86" s="267">
        <f t="shared" si="0"/>
        <v>1768197755</v>
      </c>
      <c r="K86" s="267">
        <f t="shared" si="0"/>
        <v>9971344</v>
      </c>
      <c r="L86" s="267">
        <f t="shared" si="0"/>
        <v>518233509</v>
      </c>
      <c r="M86" s="469"/>
      <c r="N86" s="471"/>
    </row>
    <row r="87" spans="1:14" s="261" customFormat="1" ht="24" customHeight="1" thickBot="1">
      <c r="A87" s="464"/>
      <c r="B87" s="466"/>
      <c r="C87" s="268">
        <f>C7+C9+C11+C13+C15+C17+C19+C21+C23+C25+C27+C29+C31+C33+C35+C37+C39+C41+C43+C45+C47+C49+C51+C53+C55+C57+C59+C61+C63+C65+C67+C69+C71+C73+C75+C77+C79+C81+C83+C85</f>
        <v>371787183</v>
      </c>
      <c r="D87" s="468"/>
      <c r="E87" s="468"/>
      <c r="F87" s="468"/>
      <c r="G87" s="268">
        <f t="shared" si="0"/>
        <v>261589420</v>
      </c>
      <c r="H87" s="268">
        <f t="shared" si="0"/>
        <v>176148578</v>
      </c>
      <c r="I87" s="268">
        <f t="shared" si="0"/>
        <v>37254032</v>
      </c>
      <c r="J87" s="268">
        <f t="shared" si="0"/>
        <v>165540377.44515872</v>
      </c>
      <c r="K87" s="268">
        <f t="shared" si="0"/>
        <v>16356854</v>
      </c>
      <c r="L87" s="268">
        <f t="shared" si="0"/>
        <v>30098227.55484128</v>
      </c>
      <c r="M87" s="470"/>
      <c r="N87" s="472"/>
    </row>
    <row r="88" spans="1:14" s="261" customFormat="1" ht="14.25" customHeight="1" thickBot="1">
      <c r="A88" s="269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2"/>
      <c r="N88" s="273"/>
    </row>
    <row r="89" spans="1:14" ht="24" customHeight="1" collapsed="1">
      <c r="A89" s="437" t="s">
        <v>800</v>
      </c>
      <c r="B89" s="439" t="s">
        <v>888</v>
      </c>
      <c r="C89" s="263">
        <v>119349500</v>
      </c>
      <c r="D89" s="455">
        <f>SUM(C89,C90,E89,F89)</f>
        <v>124000000</v>
      </c>
      <c r="E89" s="457"/>
      <c r="F89" s="457"/>
      <c r="G89" s="263"/>
      <c r="H89" s="263"/>
      <c r="I89" s="263">
        <f>C89</f>
        <v>119349500</v>
      </c>
      <c r="J89" s="263">
        <v>119349500</v>
      </c>
      <c r="K89" s="263"/>
      <c r="L89" s="263"/>
      <c r="M89" s="461" t="s">
        <v>890</v>
      </c>
      <c r="N89" s="444" t="s">
        <v>891</v>
      </c>
    </row>
    <row r="90" spans="1:14" ht="24" customHeight="1" thickBot="1">
      <c r="A90" s="438"/>
      <c r="B90" s="440"/>
      <c r="C90" s="264">
        <v>4650500</v>
      </c>
      <c r="D90" s="456"/>
      <c r="E90" s="458"/>
      <c r="F90" s="458"/>
      <c r="G90" s="265"/>
      <c r="H90" s="265">
        <v>190500</v>
      </c>
      <c r="I90" s="265">
        <f>C90</f>
        <v>4650500</v>
      </c>
      <c r="J90" s="265">
        <v>4460000</v>
      </c>
      <c r="K90" s="265"/>
      <c r="L90" s="265"/>
      <c r="M90" s="462"/>
      <c r="N90" s="445"/>
    </row>
    <row r="91" spans="1:14" ht="24" customHeight="1">
      <c r="A91" s="437" t="s">
        <v>803</v>
      </c>
      <c r="B91" s="439" t="s">
        <v>889</v>
      </c>
      <c r="C91" s="263">
        <v>16181205</v>
      </c>
      <c r="D91" s="455">
        <f>SUM(C91,C92,E91,F91)</f>
        <v>18000000</v>
      </c>
      <c r="E91" s="457">
        <v>791795</v>
      </c>
      <c r="F91" s="457"/>
      <c r="G91" s="263"/>
      <c r="H91" s="263"/>
      <c r="I91" s="263">
        <f>C91</f>
        <v>16181205</v>
      </c>
      <c r="J91" s="263">
        <f>I91</f>
        <v>16181205</v>
      </c>
      <c r="K91" s="263"/>
      <c r="L91" s="263"/>
      <c r="M91" s="461"/>
      <c r="N91" s="444" t="s">
        <v>891</v>
      </c>
    </row>
    <row r="92" spans="1:14" ht="24" customHeight="1" thickBot="1">
      <c r="A92" s="438"/>
      <c r="B92" s="440"/>
      <c r="C92" s="264">
        <v>1027000</v>
      </c>
      <c r="D92" s="456"/>
      <c r="E92" s="458"/>
      <c r="F92" s="458"/>
      <c r="G92" s="265"/>
      <c r="H92" s="265">
        <v>127000</v>
      </c>
      <c r="I92" s="265">
        <f>C92</f>
        <v>1027000</v>
      </c>
      <c r="J92" s="265">
        <f>I92-127000</f>
        <v>900000</v>
      </c>
      <c r="K92" s="265"/>
      <c r="L92" s="265"/>
      <c r="M92" s="462"/>
      <c r="N92" s="445"/>
    </row>
    <row r="93" spans="1:14" ht="24" customHeight="1">
      <c r="A93" s="437" t="s">
        <v>831</v>
      </c>
      <c r="B93" s="439" t="s">
        <v>892</v>
      </c>
      <c r="C93" s="263">
        <v>10601927</v>
      </c>
      <c r="D93" s="455">
        <f>SUM(C93,C94,E93,F93)</f>
        <v>11407927</v>
      </c>
      <c r="E93" s="457"/>
      <c r="F93" s="457"/>
      <c r="G93" s="263">
        <v>0</v>
      </c>
      <c r="H93" s="263">
        <v>0</v>
      </c>
      <c r="I93" s="263">
        <v>10601927</v>
      </c>
      <c r="J93" s="263">
        <v>10601927</v>
      </c>
      <c r="K93" s="263">
        <v>0</v>
      </c>
      <c r="L93" s="263">
        <v>0</v>
      </c>
      <c r="M93" s="461"/>
      <c r="N93" s="444" t="s">
        <v>893</v>
      </c>
    </row>
    <row r="94" spans="1:14" ht="24" customHeight="1" thickBot="1">
      <c r="A94" s="438"/>
      <c r="B94" s="440"/>
      <c r="C94" s="264">
        <v>806000</v>
      </c>
      <c r="D94" s="456"/>
      <c r="E94" s="458"/>
      <c r="F94" s="458"/>
      <c r="G94" s="265">
        <v>0</v>
      </c>
      <c r="H94" s="265">
        <v>127000</v>
      </c>
      <c r="I94" s="265">
        <v>806000</v>
      </c>
      <c r="J94" s="265">
        <v>679000</v>
      </c>
      <c r="K94" s="265">
        <v>0</v>
      </c>
      <c r="L94" s="265">
        <v>0</v>
      </c>
      <c r="M94" s="462"/>
      <c r="N94" s="445"/>
    </row>
    <row r="95" spans="1:14" ht="24" customHeight="1">
      <c r="A95" s="437" t="s">
        <v>832</v>
      </c>
      <c r="B95" s="439" t="s">
        <v>894</v>
      </c>
      <c r="C95" s="263">
        <f>2362000+1221000+571200+1370000+5740000+200000+620000+1650000+860000</f>
        <v>14594200</v>
      </c>
      <c r="D95" s="455">
        <f>SUM(C95,C96,E95,F95)</f>
        <v>15000000</v>
      </c>
      <c r="E95" s="457"/>
      <c r="F95" s="457"/>
      <c r="G95" s="263">
        <v>0</v>
      </c>
      <c r="H95" s="263">
        <v>860000</v>
      </c>
      <c r="I95" s="263">
        <f>C95</f>
        <v>14594200</v>
      </c>
      <c r="J95" s="263">
        <f>C95-H95</f>
        <v>13734200</v>
      </c>
      <c r="K95" s="263"/>
      <c r="L95" s="263"/>
      <c r="M95" s="461"/>
      <c r="N95" s="444" t="s">
        <v>893</v>
      </c>
    </row>
    <row r="96" spans="1:14" ht="24" customHeight="1" thickBot="1">
      <c r="A96" s="438"/>
      <c r="B96" s="440"/>
      <c r="C96" s="264">
        <f>27729+3071+323974+51026</f>
        <v>405800</v>
      </c>
      <c r="D96" s="456"/>
      <c r="E96" s="458"/>
      <c r="F96" s="458"/>
      <c r="G96" s="265">
        <v>0</v>
      </c>
      <c r="H96" s="265">
        <f>3071</f>
        <v>3071</v>
      </c>
      <c r="I96" s="265">
        <f>C96</f>
        <v>405800</v>
      </c>
      <c r="J96" s="265">
        <f>C96-H96</f>
        <v>402729</v>
      </c>
      <c r="K96" s="265"/>
      <c r="L96" s="265"/>
      <c r="M96" s="462"/>
      <c r="N96" s="445"/>
    </row>
    <row r="97" ht="24" customHeight="1">
      <c r="H97" s="254"/>
    </row>
    <row r="98" ht="24" customHeight="1">
      <c r="H98" s="254"/>
    </row>
    <row r="99" ht="24" customHeight="1">
      <c r="H99" s="254"/>
    </row>
    <row r="100" ht="24" customHeight="1">
      <c r="H100" s="254"/>
    </row>
    <row r="101" ht="24" customHeight="1">
      <c r="H101" s="254"/>
    </row>
    <row r="102" ht="24" customHeight="1">
      <c r="H102" s="254"/>
    </row>
    <row r="103" ht="24" customHeight="1">
      <c r="H103" s="254"/>
    </row>
    <row r="104" ht="24" customHeight="1">
      <c r="H104" s="254"/>
    </row>
    <row r="105" ht="24" customHeight="1">
      <c r="H105" s="254"/>
    </row>
    <row r="106" ht="24" customHeight="1">
      <c r="H106" s="254"/>
    </row>
    <row r="107" ht="24" customHeight="1">
      <c r="H107" s="254"/>
    </row>
    <row r="108" ht="24" customHeight="1">
      <c r="H108" s="254"/>
    </row>
    <row r="109" ht="24" customHeight="1">
      <c r="H109" s="254"/>
    </row>
    <row r="110" ht="24" customHeight="1">
      <c r="H110" s="254"/>
    </row>
    <row r="111" ht="24" customHeight="1">
      <c r="H111" s="254"/>
    </row>
    <row r="112" ht="24" customHeight="1">
      <c r="H112" s="254"/>
    </row>
    <row r="113" ht="24" customHeight="1">
      <c r="H113" s="254"/>
    </row>
    <row r="114" ht="24" customHeight="1">
      <c r="H114" s="254"/>
    </row>
    <row r="115" ht="24" customHeight="1">
      <c r="H115" s="254"/>
    </row>
    <row r="116" ht="24" customHeight="1">
      <c r="H116" s="254"/>
    </row>
    <row r="117" ht="24" customHeight="1">
      <c r="H117" s="254"/>
    </row>
    <row r="118" ht="24" customHeight="1">
      <c r="H118" s="254"/>
    </row>
    <row r="119" ht="24" customHeight="1">
      <c r="H119" s="254"/>
    </row>
    <row r="120" ht="24" customHeight="1">
      <c r="H120" s="254"/>
    </row>
    <row r="121" ht="24" customHeight="1">
      <c r="H121" s="254"/>
    </row>
    <row r="122" ht="24" customHeight="1">
      <c r="H122" s="254"/>
    </row>
    <row r="123" ht="24" customHeight="1">
      <c r="H123" s="254"/>
    </row>
    <row r="124" ht="24" customHeight="1">
      <c r="H124" s="254"/>
    </row>
    <row r="125" ht="24" customHeight="1">
      <c r="H125" s="254"/>
    </row>
    <row r="126" ht="24" customHeight="1">
      <c r="H126" s="254"/>
    </row>
    <row r="127" ht="24" customHeight="1">
      <c r="H127" s="254"/>
    </row>
    <row r="128" ht="24" customHeight="1">
      <c r="H128" s="254"/>
    </row>
    <row r="129" ht="24" customHeight="1">
      <c r="H129" s="254"/>
    </row>
    <row r="130" ht="19.5" customHeight="1">
      <c r="H130" s="254"/>
    </row>
    <row r="131" ht="19.5" customHeight="1">
      <c r="H131" s="254"/>
    </row>
    <row r="132" ht="19.5" customHeight="1">
      <c r="H132" s="254"/>
    </row>
    <row r="133" ht="19.5" customHeight="1">
      <c r="H133" s="254"/>
    </row>
    <row r="134" ht="19.5" customHeight="1">
      <c r="H134" s="254"/>
    </row>
    <row r="135" ht="19.5" customHeight="1">
      <c r="H135" s="254"/>
    </row>
    <row r="136" ht="19.5" customHeight="1">
      <c r="H136" s="254"/>
    </row>
    <row r="137" ht="19.5" customHeight="1">
      <c r="H137" s="254"/>
    </row>
    <row r="138" ht="19.5" customHeight="1">
      <c r="H138" s="254"/>
    </row>
    <row r="139" ht="19.5" customHeight="1">
      <c r="H139" s="254"/>
    </row>
    <row r="140" ht="19.5" customHeight="1">
      <c r="H140" s="254"/>
    </row>
    <row r="141" ht="19.5" customHeight="1">
      <c r="H141" s="254"/>
    </row>
    <row r="142" ht="19.5" customHeight="1">
      <c r="H142" s="254"/>
    </row>
    <row r="143" ht="19.5" customHeight="1">
      <c r="H143" s="254"/>
    </row>
    <row r="144" ht="19.5" customHeight="1">
      <c r="H144" s="254"/>
    </row>
    <row r="145" ht="19.5" customHeight="1">
      <c r="H145" s="254"/>
    </row>
    <row r="146" ht="19.5" customHeight="1">
      <c r="H146" s="254"/>
    </row>
    <row r="147" ht="19.5" customHeight="1">
      <c r="H147" s="254"/>
    </row>
    <row r="148" ht="19.5" customHeight="1">
      <c r="H148" s="254"/>
    </row>
    <row r="149" ht="19.5" customHeight="1">
      <c r="H149" s="254"/>
    </row>
    <row r="150" ht="19.5" customHeight="1">
      <c r="H150" s="254"/>
    </row>
    <row r="151" ht="19.5" customHeight="1">
      <c r="H151" s="254"/>
    </row>
    <row r="152" ht="19.5" customHeight="1">
      <c r="H152" s="254"/>
    </row>
    <row r="153" ht="19.5" customHeight="1">
      <c r="H153" s="254"/>
    </row>
    <row r="154" ht="19.5" customHeight="1">
      <c r="H154" s="254"/>
    </row>
    <row r="155" ht="19.5" customHeight="1">
      <c r="H155" s="254"/>
    </row>
    <row r="156" ht="19.5" customHeight="1">
      <c r="H156" s="254"/>
    </row>
    <row r="157" ht="19.5" customHeight="1">
      <c r="H157" s="254"/>
    </row>
    <row r="158" ht="19.5" customHeight="1">
      <c r="H158" s="254"/>
    </row>
    <row r="159" ht="19.5" customHeight="1">
      <c r="H159" s="254"/>
    </row>
    <row r="160" ht="19.5" customHeight="1">
      <c r="H160" s="254"/>
    </row>
    <row r="161" ht="19.5" customHeight="1">
      <c r="H161" s="254"/>
    </row>
    <row r="162" ht="19.5" customHeight="1">
      <c r="H162" s="254"/>
    </row>
    <row r="163" ht="19.5" customHeight="1">
      <c r="H163" s="254"/>
    </row>
    <row r="164" ht="19.5" customHeight="1">
      <c r="H164" s="254"/>
    </row>
    <row r="165" ht="19.5" customHeight="1">
      <c r="H165" s="254"/>
    </row>
    <row r="166" ht="19.5" customHeight="1">
      <c r="H166" s="254"/>
    </row>
    <row r="167" ht="19.5" customHeight="1">
      <c r="H167" s="254"/>
    </row>
    <row r="168" ht="19.5" customHeight="1">
      <c r="H168" s="254"/>
    </row>
    <row r="169" ht="19.5" customHeight="1">
      <c r="H169" s="254"/>
    </row>
    <row r="170" ht="19.5" customHeight="1">
      <c r="H170" s="254"/>
    </row>
    <row r="171" ht="19.5" customHeight="1">
      <c r="H171" s="254"/>
    </row>
    <row r="172" ht="19.5" customHeight="1">
      <c r="H172" s="254"/>
    </row>
    <row r="173" ht="19.5" customHeight="1">
      <c r="H173" s="254"/>
    </row>
    <row r="174" ht="19.5" customHeight="1">
      <c r="H174" s="254"/>
    </row>
    <row r="175" ht="19.5" customHeight="1">
      <c r="H175" s="254"/>
    </row>
    <row r="176" ht="19.5" customHeight="1">
      <c r="H176" s="254"/>
    </row>
    <row r="177" ht="19.5" customHeight="1">
      <c r="H177" s="254"/>
    </row>
    <row r="178" ht="19.5" customHeight="1">
      <c r="H178" s="254"/>
    </row>
    <row r="179" ht="19.5" customHeight="1">
      <c r="H179" s="254"/>
    </row>
    <row r="180" ht="19.5" customHeight="1">
      <c r="H180" s="254"/>
    </row>
    <row r="181" ht="19.5" customHeight="1">
      <c r="H181" s="254"/>
    </row>
    <row r="182" ht="19.5" customHeight="1">
      <c r="H182" s="254"/>
    </row>
    <row r="183" ht="19.5" customHeight="1">
      <c r="H183" s="254"/>
    </row>
    <row r="184" ht="19.5" customHeight="1">
      <c r="H184" s="254"/>
    </row>
    <row r="185" ht="19.5" customHeight="1">
      <c r="H185" s="254"/>
    </row>
    <row r="186" ht="19.5" customHeight="1">
      <c r="H186" s="254"/>
    </row>
    <row r="187" ht="19.5" customHeight="1">
      <c r="H187" s="254"/>
    </row>
    <row r="188" ht="19.5" customHeight="1">
      <c r="H188" s="254"/>
    </row>
    <row r="189" ht="19.5" customHeight="1">
      <c r="H189" s="254"/>
    </row>
    <row r="190" ht="19.5" customHeight="1">
      <c r="H190" s="254"/>
    </row>
    <row r="191" ht="19.5" customHeight="1">
      <c r="H191" s="254"/>
    </row>
    <row r="192" ht="19.5" customHeight="1">
      <c r="H192" s="254"/>
    </row>
    <row r="193" ht="19.5" customHeight="1">
      <c r="H193" s="254"/>
    </row>
    <row r="194" ht="19.5" customHeight="1">
      <c r="H194" s="254"/>
    </row>
    <row r="195" ht="19.5" customHeight="1">
      <c r="H195" s="254"/>
    </row>
    <row r="196" ht="19.5" customHeight="1">
      <c r="H196" s="254"/>
    </row>
  </sheetData>
  <sheetProtection/>
  <mergeCells count="326">
    <mergeCell ref="N93:N94"/>
    <mergeCell ref="A91:A92"/>
    <mergeCell ref="B91:B92"/>
    <mergeCell ref="N95:N96"/>
    <mergeCell ref="A95:A96"/>
    <mergeCell ref="B95:B96"/>
    <mergeCell ref="D95:D96"/>
    <mergeCell ref="E95:E96"/>
    <mergeCell ref="F95:F96"/>
    <mergeCell ref="M95:M96"/>
    <mergeCell ref="A93:A94"/>
    <mergeCell ref="B93:B94"/>
    <mergeCell ref="D93:D94"/>
    <mergeCell ref="E93:E94"/>
    <mergeCell ref="F93:F94"/>
    <mergeCell ref="M93:M94"/>
    <mergeCell ref="A89:A90"/>
    <mergeCell ref="B89:B90"/>
    <mergeCell ref="D89:D90"/>
    <mergeCell ref="E89:E90"/>
    <mergeCell ref="F89:F90"/>
    <mergeCell ref="N91:N92"/>
    <mergeCell ref="M86:M87"/>
    <mergeCell ref="D91:D92"/>
    <mergeCell ref="E91:E92"/>
    <mergeCell ref="F91:F92"/>
    <mergeCell ref="M91:M92"/>
    <mergeCell ref="N86:N87"/>
    <mergeCell ref="N84:N85"/>
    <mergeCell ref="A82:A83"/>
    <mergeCell ref="B82:B83"/>
    <mergeCell ref="M89:M90"/>
    <mergeCell ref="N89:N90"/>
    <mergeCell ref="A86:A87"/>
    <mergeCell ref="B86:B87"/>
    <mergeCell ref="D86:D87"/>
    <mergeCell ref="E86:E87"/>
    <mergeCell ref="F86:F87"/>
    <mergeCell ref="A84:A85"/>
    <mergeCell ref="B84:B85"/>
    <mergeCell ref="D84:D85"/>
    <mergeCell ref="E84:E85"/>
    <mergeCell ref="F84:F85"/>
    <mergeCell ref="M84:M85"/>
    <mergeCell ref="A80:A81"/>
    <mergeCell ref="B80:B81"/>
    <mergeCell ref="D80:D81"/>
    <mergeCell ref="E80:E81"/>
    <mergeCell ref="F80:F81"/>
    <mergeCell ref="N82:N83"/>
    <mergeCell ref="M78:M79"/>
    <mergeCell ref="D82:D83"/>
    <mergeCell ref="E82:E83"/>
    <mergeCell ref="F82:F83"/>
    <mergeCell ref="M82:M83"/>
    <mergeCell ref="N78:N79"/>
    <mergeCell ref="N76:N77"/>
    <mergeCell ref="A74:A75"/>
    <mergeCell ref="B74:B75"/>
    <mergeCell ref="M80:M81"/>
    <mergeCell ref="N80:N81"/>
    <mergeCell ref="A78:A79"/>
    <mergeCell ref="B78:B79"/>
    <mergeCell ref="D78:D79"/>
    <mergeCell ref="E78:E79"/>
    <mergeCell ref="F78:F79"/>
    <mergeCell ref="A76:A77"/>
    <mergeCell ref="B76:B77"/>
    <mergeCell ref="D76:D77"/>
    <mergeCell ref="E76:E77"/>
    <mergeCell ref="F76:F77"/>
    <mergeCell ref="M76:M77"/>
    <mergeCell ref="A72:A73"/>
    <mergeCell ref="B72:B73"/>
    <mergeCell ref="D72:D73"/>
    <mergeCell ref="E72:E73"/>
    <mergeCell ref="F72:F73"/>
    <mergeCell ref="N74:N75"/>
    <mergeCell ref="M70:M71"/>
    <mergeCell ref="D74:D75"/>
    <mergeCell ref="E74:E75"/>
    <mergeCell ref="F74:F75"/>
    <mergeCell ref="M74:M75"/>
    <mergeCell ref="N70:N71"/>
    <mergeCell ref="N68:N69"/>
    <mergeCell ref="A66:A67"/>
    <mergeCell ref="B66:B67"/>
    <mergeCell ref="M72:M73"/>
    <mergeCell ref="N72:N73"/>
    <mergeCell ref="A70:A71"/>
    <mergeCell ref="B70:B71"/>
    <mergeCell ref="D70:D71"/>
    <mergeCell ref="E70:E71"/>
    <mergeCell ref="F70:F71"/>
    <mergeCell ref="A68:A69"/>
    <mergeCell ref="B68:B69"/>
    <mergeCell ref="D68:D69"/>
    <mergeCell ref="E68:E69"/>
    <mergeCell ref="F68:F69"/>
    <mergeCell ref="M68:M69"/>
    <mergeCell ref="A64:A65"/>
    <mergeCell ref="B64:B65"/>
    <mergeCell ref="D64:D65"/>
    <mergeCell ref="E64:E65"/>
    <mergeCell ref="F64:F65"/>
    <mergeCell ref="N66:N67"/>
    <mergeCell ref="M62:M63"/>
    <mergeCell ref="D66:D67"/>
    <mergeCell ref="E66:E67"/>
    <mergeCell ref="F66:F67"/>
    <mergeCell ref="M66:M67"/>
    <mergeCell ref="N62:N63"/>
    <mergeCell ref="N60:N61"/>
    <mergeCell ref="A58:A59"/>
    <mergeCell ref="B58:B59"/>
    <mergeCell ref="M64:M65"/>
    <mergeCell ref="N64:N65"/>
    <mergeCell ref="A62:A63"/>
    <mergeCell ref="B62:B63"/>
    <mergeCell ref="D62:D63"/>
    <mergeCell ref="E62:E63"/>
    <mergeCell ref="F62:F63"/>
    <mergeCell ref="A60:A61"/>
    <mergeCell ref="B60:B61"/>
    <mergeCell ref="D60:D61"/>
    <mergeCell ref="E60:E61"/>
    <mergeCell ref="F60:F61"/>
    <mergeCell ref="M60:M61"/>
    <mergeCell ref="A56:A57"/>
    <mergeCell ref="B56:B57"/>
    <mergeCell ref="D56:D57"/>
    <mergeCell ref="E56:E57"/>
    <mergeCell ref="F56:F57"/>
    <mergeCell ref="N58:N59"/>
    <mergeCell ref="M54:M55"/>
    <mergeCell ref="D58:D59"/>
    <mergeCell ref="E58:E59"/>
    <mergeCell ref="F58:F59"/>
    <mergeCell ref="M58:M59"/>
    <mergeCell ref="N54:N55"/>
    <mergeCell ref="N52:N53"/>
    <mergeCell ref="A50:A51"/>
    <mergeCell ref="B50:B51"/>
    <mergeCell ref="M56:M57"/>
    <mergeCell ref="N56:N57"/>
    <mergeCell ref="A54:A55"/>
    <mergeCell ref="B54:B55"/>
    <mergeCell ref="D54:D55"/>
    <mergeCell ref="E54:E55"/>
    <mergeCell ref="F54:F55"/>
    <mergeCell ref="A52:A53"/>
    <mergeCell ref="B52:B53"/>
    <mergeCell ref="D52:D53"/>
    <mergeCell ref="E52:E53"/>
    <mergeCell ref="F52:F53"/>
    <mergeCell ref="M52:M53"/>
    <mergeCell ref="D50:D51"/>
    <mergeCell ref="E50:E51"/>
    <mergeCell ref="F50:F51"/>
    <mergeCell ref="M50:M51"/>
    <mergeCell ref="M48:M49"/>
    <mergeCell ref="N48:N49"/>
    <mergeCell ref="N50:N51"/>
    <mergeCell ref="A48:A49"/>
    <mergeCell ref="B48:B49"/>
    <mergeCell ref="D48:D49"/>
    <mergeCell ref="E48:E49"/>
    <mergeCell ref="F48:F49"/>
    <mergeCell ref="N42:N43"/>
    <mergeCell ref="A46:A47"/>
    <mergeCell ref="B46:B47"/>
    <mergeCell ref="D46:D47"/>
    <mergeCell ref="E46:E47"/>
    <mergeCell ref="F46:F47"/>
    <mergeCell ref="M46:M47"/>
    <mergeCell ref="N46:N47"/>
    <mergeCell ref="M44:M45"/>
    <mergeCell ref="N44:N45"/>
    <mergeCell ref="N24:N25"/>
    <mergeCell ref="F28:F29"/>
    <mergeCell ref="M30:M31"/>
    <mergeCell ref="N30:N31"/>
    <mergeCell ref="N32:N33"/>
    <mergeCell ref="N38:N39"/>
    <mergeCell ref="N34:N35"/>
    <mergeCell ref="N36:N37"/>
    <mergeCell ref="M32:M33"/>
    <mergeCell ref="N26:N27"/>
    <mergeCell ref="A44:A45"/>
    <mergeCell ref="B44:B45"/>
    <mergeCell ref="D44:D45"/>
    <mergeCell ref="E44:E45"/>
    <mergeCell ref="F44:F45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A36:A37"/>
    <mergeCell ref="B36:B37"/>
    <mergeCell ref="D36:D37"/>
    <mergeCell ref="E36:E37"/>
    <mergeCell ref="F36:F37"/>
    <mergeCell ref="M36:M37"/>
    <mergeCell ref="A34:A35"/>
    <mergeCell ref="B34:B35"/>
    <mergeCell ref="D34:D35"/>
    <mergeCell ref="E34:E35"/>
    <mergeCell ref="F34:F35"/>
    <mergeCell ref="M34:M35"/>
    <mergeCell ref="A32:A33"/>
    <mergeCell ref="B32:B33"/>
    <mergeCell ref="D32:D33"/>
    <mergeCell ref="E32:E33"/>
    <mergeCell ref="F32:F33"/>
    <mergeCell ref="A30:A31"/>
    <mergeCell ref="B30:B31"/>
    <mergeCell ref="D30:D31"/>
    <mergeCell ref="E30:E31"/>
    <mergeCell ref="F30:F31"/>
    <mergeCell ref="A28:A29"/>
    <mergeCell ref="B28:B29"/>
    <mergeCell ref="D28:D29"/>
    <mergeCell ref="E28:E29"/>
    <mergeCell ref="M28:M29"/>
    <mergeCell ref="N28:N29"/>
    <mergeCell ref="M24:M25"/>
    <mergeCell ref="A26:A27"/>
    <mergeCell ref="B26:B27"/>
    <mergeCell ref="D26:D27"/>
    <mergeCell ref="E26:E27"/>
    <mergeCell ref="F26:F27"/>
    <mergeCell ref="M26:M27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1" r:id="rId1"/>
  <headerFoot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701</v>
      </c>
      <c r="E1" s="473" t="s">
        <v>1067</v>
      </c>
      <c r="F1" s="473"/>
    </row>
    <row r="3" spans="1:6" ht="12.75">
      <c r="A3" s="474" t="s">
        <v>1068</v>
      </c>
      <c r="B3" s="474"/>
      <c r="C3" s="474"/>
      <c r="D3" s="474"/>
      <c r="E3" s="474"/>
      <c r="F3" s="474"/>
    </row>
    <row r="7" spans="1:6" ht="24" customHeight="1">
      <c r="A7" s="317" t="s">
        <v>1069</v>
      </c>
      <c r="B7" s="317" t="s">
        <v>1070</v>
      </c>
      <c r="C7" s="317" t="s">
        <v>1071</v>
      </c>
      <c r="D7" s="317" t="s">
        <v>1072</v>
      </c>
      <c r="E7" s="317" t="s">
        <v>1073</v>
      </c>
      <c r="F7" s="317" t="s">
        <v>591</v>
      </c>
    </row>
    <row r="8" spans="1:6" ht="20.25" customHeight="1">
      <c r="A8" s="318"/>
      <c r="B8" s="319"/>
      <c r="C8" s="320"/>
      <c r="D8" s="321">
        <v>0</v>
      </c>
      <c r="E8" s="321"/>
      <c r="F8" s="321">
        <f>D8+E8</f>
        <v>0</v>
      </c>
    </row>
    <row r="9" spans="1:6" ht="26.25" customHeight="1">
      <c r="A9" s="322" t="s">
        <v>1074</v>
      </c>
      <c r="B9" s="322"/>
      <c r="C9" s="322"/>
      <c r="D9" s="323">
        <f>SUM(D8:D8)</f>
        <v>0</v>
      </c>
      <c r="E9" s="323">
        <f>SUM(E8:E8)</f>
        <v>0</v>
      </c>
      <c r="F9" s="323">
        <f>SUM(F8:F8)</f>
        <v>0</v>
      </c>
    </row>
  </sheetData>
  <sheetProtection/>
  <mergeCells count="2">
    <mergeCell ref="E1:F1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7.75390625" style="0" bestFit="1" customWidth="1"/>
    <col min="2" max="2" width="11.125" style="0" bestFit="1" customWidth="1"/>
    <col min="3" max="3" width="9.875" style="0" customWidth="1"/>
    <col min="4" max="4" width="11.125" style="0" bestFit="1" customWidth="1"/>
    <col min="5" max="6" width="13.125" style="0" customWidth="1"/>
    <col min="7" max="7" width="12.00390625" style="0" customWidth="1"/>
    <col min="8" max="8" width="12.75390625" style="0" customWidth="1"/>
  </cols>
  <sheetData>
    <row r="1" spans="1:8" ht="12.75">
      <c r="A1" t="s">
        <v>701</v>
      </c>
      <c r="F1" s="396"/>
      <c r="G1" s="396"/>
      <c r="H1" s="74" t="s">
        <v>1156</v>
      </c>
    </row>
    <row r="2" spans="6:7" ht="12.75">
      <c r="F2" s="74"/>
      <c r="G2" s="74"/>
    </row>
    <row r="3" spans="1:8" ht="12.75">
      <c r="A3" s="474" t="s">
        <v>1164</v>
      </c>
      <c r="B3" s="474"/>
      <c r="C3" s="474"/>
      <c r="D3" s="474"/>
      <c r="E3" s="474"/>
      <c r="F3" s="474"/>
      <c r="G3" s="474"/>
      <c r="H3" s="474"/>
    </row>
    <row r="4" spans="6:7" ht="12.75">
      <c r="F4" s="74"/>
      <c r="G4" s="74"/>
    </row>
    <row r="6" spans="1:8" ht="20.25" customHeight="1">
      <c r="A6" s="480" t="s">
        <v>498</v>
      </c>
      <c r="B6" s="475"/>
      <c r="C6" s="476"/>
      <c r="D6" s="477"/>
      <c r="E6" s="481" t="s">
        <v>854</v>
      </c>
      <c r="F6" s="481"/>
      <c r="G6" s="481" t="s">
        <v>1161</v>
      </c>
      <c r="H6" s="481"/>
    </row>
    <row r="7" spans="1:8" ht="28.5" customHeight="1">
      <c r="A7" s="480"/>
      <c r="B7" s="324" t="s">
        <v>1158</v>
      </c>
      <c r="C7" s="324" t="s">
        <v>1159</v>
      </c>
      <c r="D7" s="324" t="s">
        <v>1160</v>
      </c>
      <c r="E7" s="317" t="s">
        <v>1153</v>
      </c>
      <c r="F7" s="317" t="s">
        <v>1154</v>
      </c>
      <c r="G7" s="317" t="s">
        <v>1155</v>
      </c>
      <c r="H7" s="317" t="s">
        <v>1154</v>
      </c>
    </row>
    <row r="8" spans="1:8" ht="16.5" customHeight="1">
      <c r="A8" s="320" t="s">
        <v>1157</v>
      </c>
      <c r="B8" s="321">
        <v>54000200</v>
      </c>
      <c r="C8" s="321">
        <v>1500000</v>
      </c>
      <c r="D8" s="321">
        <f>B8-C8</f>
        <v>52500200</v>
      </c>
      <c r="E8" s="321">
        <v>6000000</v>
      </c>
      <c r="F8" s="321">
        <v>1370000</v>
      </c>
      <c r="G8" s="321">
        <v>6000000</v>
      </c>
      <c r="H8" s="321">
        <v>1370000</v>
      </c>
    </row>
    <row r="9" spans="1:8" ht="16.5" customHeight="1">
      <c r="A9" s="319" t="s">
        <v>1162</v>
      </c>
      <c r="B9" s="321">
        <v>75985087</v>
      </c>
      <c r="C9" s="321">
        <v>0</v>
      </c>
      <c r="D9" s="321">
        <f>B9-C9</f>
        <v>75985087</v>
      </c>
      <c r="E9" s="478">
        <v>2712000</v>
      </c>
      <c r="F9" s="478">
        <v>2550000</v>
      </c>
      <c r="G9" s="478">
        <v>10848000</v>
      </c>
      <c r="H9" s="478">
        <v>2550000</v>
      </c>
    </row>
    <row r="10" spans="1:8" ht="16.5" customHeight="1">
      <c r="A10" s="319" t="s">
        <v>1163</v>
      </c>
      <c r="B10" s="321">
        <v>21632913</v>
      </c>
      <c r="C10" s="321">
        <v>0</v>
      </c>
      <c r="D10" s="321">
        <f>B10-C10</f>
        <v>21632913</v>
      </c>
      <c r="E10" s="479"/>
      <c r="F10" s="479"/>
      <c r="G10" s="479"/>
      <c r="H10" s="479"/>
    </row>
    <row r="11" spans="1:8" s="333" customFormat="1" ht="17.25" customHeight="1">
      <c r="A11" s="395" t="s">
        <v>591</v>
      </c>
      <c r="B11" s="397">
        <f>SUM(B8:B10)</f>
        <v>151618200</v>
      </c>
      <c r="C11" s="397">
        <f aca="true" t="shared" si="0" ref="C11:H11">SUM(C8:C10)</f>
        <v>1500000</v>
      </c>
      <c r="D11" s="397">
        <f t="shared" si="0"/>
        <v>150118200</v>
      </c>
      <c r="E11" s="397">
        <f t="shared" si="0"/>
        <v>8712000</v>
      </c>
      <c r="F11" s="397">
        <f t="shared" si="0"/>
        <v>3920000</v>
      </c>
      <c r="G11" s="397">
        <f t="shared" si="0"/>
        <v>16848000</v>
      </c>
      <c r="H11" s="397">
        <f t="shared" si="0"/>
        <v>3920000</v>
      </c>
    </row>
  </sheetData>
  <sheetProtection/>
  <mergeCells count="9">
    <mergeCell ref="A3:H3"/>
    <mergeCell ref="B6:D6"/>
    <mergeCell ref="E9:E10"/>
    <mergeCell ref="F9:F10"/>
    <mergeCell ref="H9:H10"/>
    <mergeCell ref="G9:G10"/>
    <mergeCell ref="A6:A7"/>
    <mergeCell ref="E6:F6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600"/>
  <sheetViews>
    <sheetView zoomScalePageLayoutView="0" workbookViewId="0" topLeftCell="A22">
      <selection activeCell="D35" sqref="D35"/>
    </sheetView>
  </sheetViews>
  <sheetFormatPr defaultColWidth="9.00390625" defaultRowHeight="12.75"/>
  <cols>
    <col min="1" max="1" width="6.875" style="106" customWidth="1"/>
    <col min="2" max="2" width="8.00390625" style="105" customWidth="1"/>
    <col min="3" max="3" width="65.00390625" style="11" bestFit="1" customWidth="1"/>
    <col min="4" max="4" width="11.625" style="43" customWidth="1"/>
    <col min="5" max="16384" width="9.125" style="1" customWidth="1"/>
  </cols>
  <sheetData>
    <row r="1" spans="1:4" ht="11.25">
      <c r="A1" s="98" t="s">
        <v>701</v>
      </c>
      <c r="B1" s="104"/>
      <c r="C1" s="103"/>
      <c r="D1" s="180" t="s">
        <v>581</v>
      </c>
    </row>
    <row r="2" spans="1:4" ht="11.25">
      <c r="A2" s="482" t="s">
        <v>580</v>
      </c>
      <c r="B2" s="482"/>
      <c r="C2" s="482"/>
      <c r="D2" s="482"/>
    </row>
    <row r="3" spans="1:4" ht="11.25">
      <c r="A3" s="482" t="s">
        <v>860</v>
      </c>
      <c r="B3" s="482"/>
      <c r="C3" s="482"/>
      <c r="D3" s="482"/>
    </row>
    <row r="4" spans="1:4" ht="11.25">
      <c r="A4" s="482" t="s">
        <v>582</v>
      </c>
      <c r="B4" s="482"/>
      <c r="C4" s="482"/>
      <c r="D4" s="482"/>
    </row>
    <row r="5" spans="1:4" ht="11.25">
      <c r="A5" s="482"/>
      <c r="B5" s="482"/>
      <c r="C5" s="482"/>
      <c r="D5" s="482"/>
    </row>
    <row r="6" spans="1:4" ht="11.25">
      <c r="A6" s="109"/>
      <c r="B6" s="110"/>
      <c r="C6" s="111"/>
      <c r="D6" s="155"/>
    </row>
    <row r="7" spans="1:4" ht="58.5" customHeight="1">
      <c r="A7" s="79" t="s">
        <v>533</v>
      </c>
      <c r="B7" s="80" t="s">
        <v>534</v>
      </c>
      <c r="C7" s="81" t="s">
        <v>535</v>
      </c>
      <c r="D7" s="156" t="s">
        <v>726</v>
      </c>
    </row>
    <row r="8" spans="1:4" ht="25.5" customHeight="1">
      <c r="A8" s="82">
        <v>1</v>
      </c>
      <c r="B8" s="83" t="s">
        <v>536</v>
      </c>
      <c r="C8" s="84" t="s">
        <v>537</v>
      </c>
      <c r="D8" s="90">
        <v>298264250</v>
      </c>
    </row>
    <row r="9" spans="1:4" ht="25.5" customHeight="1">
      <c r="A9" s="112"/>
      <c r="B9" s="83" t="s">
        <v>538</v>
      </c>
      <c r="C9" s="84" t="s">
        <v>647</v>
      </c>
      <c r="D9" s="90">
        <v>105480164</v>
      </c>
    </row>
    <row r="10" spans="1:4" ht="25.5" customHeight="1">
      <c r="A10" s="85"/>
      <c r="B10" s="83" t="s">
        <v>539</v>
      </c>
      <c r="C10" s="84" t="s">
        <v>540</v>
      </c>
      <c r="D10" s="90">
        <v>40879429</v>
      </c>
    </row>
    <row r="11" spans="1:4" ht="25.5" customHeight="1">
      <c r="A11" s="85"/>
      <c r="B11" s="83" t="s">
        <v>541</v>
      </c>
      <c r="C11" s="84" t="s">
        <v>542</v>
      </c>
      <c r="D11" s="90">
        <v>1425450</v>
      </c>
    </row>
    <row r="12" spans="1:4" ht="25.5" customHeight="1">
      <c r="A12" s="85"/>
      <c r="B12" s="83" t="s">
        <v>543</v>
      </c>
      <c r="C12" s="84" t="s">
        <v>544</v>
      </c>
      <c r="D12" s="90">
        <v>12681785</v>
      </c>
    </row>
    <row r="13" spans="1:4" ht="25.5" customHeight="1">
      <c r="A13" s="85"/>
      <c r="B13" s="83" t="s">
        <v>861</v>
      </c>
      <c r="C13" s="84" t="s">
        <v>808</v>
      </c>
      <c r="D13" s="90">
        <v>1793900</v>
      </c>
    </row>
    <row r="14" spans="1:4" ht="25.5" customHeight="1">
      <c r="A14" s="85"/>
      <c r="B14" s="83"/>
      <c r="C14" s="84" t="s">
        <v>1205</v>
      </c>
      <c r="D14" s="90">
        <v>1562755</v>
      </c>
    </row>
    <row r="15" spans="1:4" ht="25.5" customHeight="1">
      <c r="A15" s="85"/>
      <c r="B15" s="87" t="s">
        <v>545</v>
      </c>
      <c r="C15" s="117" t="s">
        <v>546</v>
      </c>
      <c r="D15" s="88">
        <f>D8+D9+D10+D11+D12+D13+D14</f>
        <v>462087733</v>
      </c>
    </row>
    <row r="16" spans="1:4" ht="27" customHeight="1">
      <c r="A16" s="82">
        <v>2</v>
      </c>
      <c r="B16" s="83" t="s">
        <v>547</v>
      </c>
      <c r="C16" s="84" t="s">
        <v>548</v>
      </c>
      <c r="D16" s="90">
        <f>D17+D18</f>
        <v>289914950</v>
      </c>
    </row>
    <row r="17" spans="1:4" ht="18" customHeight="1">
      <c r="A17" s="85"/>
      <c r="B17" s="89"/>
      <c r="C17" s="84" t="s">
        <v>549</v>
      </c>
      <c r="D17" s="90">
        <v>215514950</v>
      </c>
    </row>
    <row r="18" spans="1:4" ht="14.25" customHeight="1">
      <c r="A18" s="85"/>
      <c r="B18" s="91"/>
      <c r="C18" s="84" t="s">
        <v>550</v>
      </c>
      <c r="D18" s="90">
        <v>74400000</v>
      </c>
    </row>
    <row r="19" spans="1:4" ht="18" customHeight="1">
      <c r="A19" s="85"/>
      <c r="B19" s="83" t="s">
        <v>551</v>
      </c>
      <c r="C19" s="84" t="s">
        <v>552</v>
      </c>
      <c r="D19" s="90">
        <v>51232400</v>
      </c>
    </row>
    <row r="20" spans="1:4" ht="18" customHeight="1">
      <c r="A20" s="85"/>
      <c r="B20" s="83" t="s">
        <v>648</v>
      </c>
      <c r="C20" s="84" t="s">
        <v>553</v>
      </c>
      <c r="D20" s="90">
        <v>12812100</v>
      </c>
    </row>
    <row r="21" spans="1:4" ht="18" customHeight="1">
      <c r="A21" s="85"/>
      <c r="B21" s="83" t="s">
        <v>820</v>
      </c>
      <c r="C21" s="84" t="s">
        <v>821</v>
      </c>
      <c r="D21" s="90">
        <v>5681200</v>
      </c>
    </row>
    <row r="22" spans="1:4" ht="26.25" customHeight="1">
      <c r="A22" s="85"/>
      <c r="B22" s="87" t="s">
        <v>554</v>
      </c>
      <c r="C22" s="92" t="s">
        <v>555</v>
      </c>
      <c r="D22" s="88">
        <f>D16+D19+D20+D21</f>
        <v>359640650</v>
      </c>
    </row>
    <row r="23" spans="1:4" ht="26.25" customHeight="1">
      <c r="A23" s="82">
        <v>3</v>
      </c>
      <c r="B23" s="83" t="s">
        <v>862</v>
      </c>
      <c r="C23" s="84" t="s">
        <v>557</v>
      </c>
      <c r="D23" s="90">
        <v>163511000</v>
      </c>
    </row>
    <row r="24" spans="1:4" ht="26.25" customHeight="1">
      <c r="A24" s="85"/>
      <c r="B24" s="83" t="s">
        <v>556</v>
      </c>
      <c r="C24" s="84" t="s">
        <v>559</v>
      </c>
      <c r="D24" s="90">
        <v>214490995</v>
      </c>
    </row>
    <row r="25" spans="1:4" ht="26.25" customHeight="1">
      <c r="A25" s="85"/>
      <c r="B25" s="83" t="s">
        <v>558</v>
      </c>
      <c r="C25" s="84" t="s">
        <v>809</v>
      </c>
      <c r="D25" s="90">
        <v>48617800</v>
      </c>
    </row>
    <row r="26" spans="1:4" ht="26.25" customHeight="1">
      <c r="A26" s="85"/>
      <c r="B26" s="83"/>
      <c r="C26" s="84" t="s">
        <v>1197</v>
      </c>
      <c r="D26" s="90">
        <v>25141445</v>
      </c>
    </row>
    <row r="27" spans="1:4" ht="26.25" customHeight="1">
      <c r="A27" s="85"/>
      <c r="B27" s="83" t="s">
        <v>560</v>
      </c>
      <c r="C27" s="84" t="s">
        <v>561</v>
      </c>
      <c r="D27" s="90">
        <f>D28+D29+D30</f>
        <v>249332942</v>
      </c>
    </row>
    <row r="28" spans="1:4" ht="26.25" customHeight="1">
      <c r="A28" s="85"/>
      <c r="B28" s="83" t="s">
        <v>823</v>
      </c>
      <c r="C28" s="84" t="s">
        <v>562</v>
      </c>
      <c r="D28" s="90">
        <v>70378000</v>
      </c>
    </row>
    <row r="29" spans="1:4" ht="26.25" customHeight="1">
      <c r="A29" s="85"/>
      <c r="B29" s="83" t="s">
        <v>822</v>
      </c>
      <c r="C29" s="84" t="s">
        <v>563</v>
      </c>
      <c r="D29" s="90">
        <v>175952752</v>
      </c>
    </row>
    <row r="30" spans="1:4" ht="26.25" customHeight="1">
      <c r="A30" s="85"/>
      <c r="B30" s="83" t="s">
        <v>824</v>
      </c>
      <c r="C30" s="84" t="s">
        <v>810</v>
      </c>
      <c r="D30" s="90">
        <v>3002190</v>
      </c>
    </row>
    <row r="31" spans="1:4" ht="23.25" customHeight="1">
      <c r="A31" s="85"/>
      <c r="B31" s="87" t="s">
        <v>564</v>
      </c>
      <c r="C31" s="92" t="s">
        <v>565</v>
      </c>
      <c r="D31" s="88">
        <f>D23+D24+D25+D26+D27</f>
        <v>701094182</v>
      </c>
    </row>
    <row r="32" spans="1:4" ht="14.25" customHeight="1">
      <c r="A32" s="82">
        <v>4</v>
      </c>
      <c r="B32" s="83" t="s">
        <v>566</v>
      </c>
      <c r="C32" s="93" t="s">
        <v>567</v>
      </c>
      <c r="D32" s="90">
        <v>31132386</v>
      </c>
    </row>
    <row r="33" spans="1:4" ht="14.25" customHeight="1">
      <c r="A33" s="85"/>
      <c r="B33" s="83"/>
      <c r="C33" s="93" t="s">
        <v>1206</v>
      </c>
      <c r="D33" s="90">
        <v>2457408</v>
      </c>
    </row>
    <row r="34" spans="1:4" ht="24.75" customHeight="1">
      <c r="A34" s="86"/>
      <c r="B34" s="87" t="s">
        <v>568</v>
      </c>
      <c r="C34" s="92" t="s">
        <v>569</v>
      </c>
      <c r="D34" s="88">
        <f>D32+D33</f>
        <v>33589794</v>
      </c>
    </row>
    <row r="35" spans="2:4" ht="25.5" customHeight="1">
      <c r="B35" s="87"/>
      <c r="C35" s="92" t="s">
        <v>570</v>
      </c>
      <c r="D35" s="88">
        <f>D15+D22+D31+D34</f>
        <v>1556412359</v>
      </c>
    </row>
    <row r="36" spans="1:4" ht="17.25" customHeight="1">
      <c r="A36" s="94"/>
      <c r="B36" s="95"/>
      <c r="C36" s="96"/>
      <c r="D36" s="97"/>
    </row>
    <row r="37" spans="1:4" ht="18.75" customHeight="1">
      <c r="A37" s="102"/>
      <c r="B37" s="99"/>
      <c r="C37" s="100"/>
      <c r="D37" s="97"/>
    </row>
    <row r="38" spans="1:4" ht="18" customHeight="1">
      <c r="A38" s="98"/>
      <c r="B38" s="99"/>
      <c r="C38" s="101"/>
      <c r="D38" s="157"/>
    </row>
    <row r="39" spans="1:4" ht="24" customHeight="1">
      <c r="A39" s="98"/>
      <c r="B39" s="99"/>
      <c r="C39" s="101"/>
      <c r="D39" s="157"/>
    </row>
    <row r="40" spans="1:4" ht="18.75" customHeight="1">
      <c r="A40" s="98"/>
      <c r="B40" s="99"/>
      <c r="C40" s="101"/>
      <c r="D40" s="157"/>
    </row>
    <row r="41" spans="1:4" ht="24" customHeight="1">
      <c r="A41" s="98"/>
      <c r="B41" s="99"/>
      <c r="C41" s="100"/>
      <c r="D41" s="157"/>
    </row>
    <row r="42" ht="11.25">
      <c r="A42" s="98"/>
    </row>
    <row r="43" ht="11.25">
      <c r="A43" s="98"/>
    </row>
    <row r="44" ht="11.25">
      <c r="A44" s="98"/>
    </row>
    <row r="45" ht="11.25">
      <c r="A45" s="98"/>
    </row>
    <row r="46" ht="11.25">
      <c r="A46" s="98"/>
    </row>
    <row r="47" ht="11.25">
      <c r="A47" s="98"/>
    </row>
    <row r="48" ht="11.25">
      <c r="A48" s="98"/>
    </row>
    <row r="49" ht="11.25">
      <c r="A49" s="98"/>
    </row>
    <row r="50" ht="11.25">
      <c r="A50" s="98"/>
    </row>
    <row r="51" ht="11.25">
      <c r="A51" s="98"/>
    </row>
    <row r="52" ht="11.25">
      <c r="A52" s="98"/>
    </row>
    <row r="53" ht="11.25">
      <c r="A53" s="98"/>
    </row>
    <row r="54" ht="11.25">
      <c r="A54" s="98"/>
    </row>
    <row r="55" ht="11.25">
      <c r="A55" s="98"/>
    </row>
    <row r="56" ht="11.25">
      <c r="A56" s="98"/>
    </row>
    <row r="57" ht="11.25">
      <c r="A57" s="98"/>
    </row>
    <row r="58" ht="11.25">
      <c r="A58" s="98"/>
    </row>
    <row r="59" ht="11.25">
      <c r="A59" s="98"/>
    </row>
    <row r="60" ht="11.25">
      <c r="A60" s="98"/>
    </row>
    <row r="61" ht="11.25">
      <c r="A61" s="98"/>
    </row>
    <row r="62" ht="11.25">
      <c r="A62" s="98"/>
    </row>
    <row r="63" ht="11.25">
      <c r="A63" s="98"/>
    </row>
    <row r="64" ht="11.25">
      <c r="A64" s="98"/>
    </row>
    <row r="65" ht="11.25">
      <c r="A65" s="98"/>
    </row>
    <row r="66" ht="11.25">
      <c r="A66" s="98"/>
    </row>
    <row r="67" ht="11.25">
      <c r="A67" s="98"/>
    </row>
    <row r="68" ht="11.25">
      <c r="A68" s="98"/>
    </row>
    <row r="69" ht="11.25">
      <c r="A69" s="98"/>
    </row>
    <row r="70" ht="11.25">
      <c r="A70" s="98"/>
    </row>
    <row r="71" ht="11.25">
      <c r="A71" s="98"/>
    </row>
    <row r="72" ht="11.25">
      <c r="A72" s="98"/>
    </row>
    <row r="73" ht="11.25">
      <c r="A73" s="98"/>
    </row>
    <row r="74" ht="11.25">
      <c r="A74" s="98"/>
    </row>
    <row r="75" ht="11.25">
      <c r="A75" s="98"/>
    </row>
    <row r="76" ht="11.25">
      <c r="A76" s="98"/>
    </row>
    <row r="77" ht="11.25">
      <c r="A77" s="98"/>
    </row>
    <row r="78" ht="11.25">
      <c r="A78" s="98"/>
    </row>
    <row r="79" ht="11.25">
      <c r="A79" s="98"/>
    </row>
    <row r="80" ht="11.25">
      <c r="A80" s="98"/>
    </row>
    <row r="81" ht="11.25">
      <c r="A81" s="98"/>
    </row>
    <row r="82" ht="11.25">
      <c r="A82" s="98"/>
    </row>
    <row r="83" ht="11.25">
      <c r="A83" s="98"/>
    </row>
    <row r="84" ht="11.25">
      <c r="A84" s="98"/>
    </row>
    <row r="85" ht="11.25">
      <c r="A85" s="98"/>
    </row>
    <row r="86" ht="11.25">
      <c r="A86" s="98"/>
    </row>
    <row r="87" ht="11.25">
      <c r="A87" s="98"/>
    </row>
    <row r="88" ht="11.25">
      <c r="A88" s="98"/>
    </row>
    <row r="89" ht="11.25">
      <c r="A89" s="98"/>
    </row>
    <row r="90" ht="11.25">
      <c r="A90" s="98"/>
    </row>
    <row r="91" ht="11.25">
      <c r="A91" s="98"/>
    </row>
    <row r="92" ht="11.25">
      <c r="A92" s="98"/>
    </row>
    <row r="93" ht="11.25">
      <c r="A93" s="98"/>
    </row>
    <row r="94" ht="11.25">
      <c r="A94" s="98"/>
    </row>
    <row r="95" ht="11.25">
      <c r="A95" s="98"/>
    </row>
    <row r="96" ht="11.25">
      <c r="A96" s="98"/>
    </row>
    <row r="97" ht="11.25">
      <c r="A97" s="98"/>
    </row>
    <row r="98" ht="11.25">
      <c r="A98" s="98"/>
    </row>
    <row r="99" ht="11.25">
      <c r="A99" s="98"/>
    </row>
    <row r="100" ht="11.25">
      <c r="A100" s="98"/>
    </row>
    <row r="101" ht="11.25">
      <c r="A101" s="98"/>
    </row>
    <row r="102" ht="11.25">
      <c r="A102" s="98"/>
    </row>
    <row r="103" ht="11.25">
      <c r="A103" s="98"/>
    </row>
    <row r="104" ht="11.25">
      <c r="A104" s="98"/>
    </row>
    <row r="105" ht="11.25">
      <c r="A105" s="98"/>
    </row>
    <row r="106" ht="11.25">
      <c r="A106" s="98"/>
    </row>
    <row r="107" ht="11.25">
      <c r="A107" s="98"/>
    </row>
    <row r="108" ht="11.25">
      <c r="A108" s="98"/>
    </row>
    <row r="109" ht="11.25">
      <c r="A109" s="98"/>
    </row>
    <row r="110" ht="11.25">
      <c r="A110" s="98"/>
    </row>
    <row r="111" ht="11.25">
      <c r="A111" s="98"/>
    </row>
    <row r="112" ht="11.25">
      <c r="A112" s="98"/>
    </row>
    <row r="113" ht="11.25">
      <c r="A113" s="98"/>
    </row>
    <row r="114" ht="11.25">
      <c r="A114" s="98"/>
    </row>
    <row r="115" ht="11.25">
      <c r="A115" s="98"/>
    </row>
    <row r="116" ht="11.25">
      <c r="A116" s="98"/>
    </row>
    <row r="117" ht="11.25">
      <c r="A117" s="98"/>
    </row>
    <row r="118" ht="11.25">
      <c r="A118" s="98"/>
    </row>
    <row r="119" ht="11.25">
      <c r="A119" s="98"/>
    </row>
    <row r="120" ht="11.25">
      <c r="A120" s="98"/>
    </row>
    <row r="121" ht="11.25">
      <c r="A121" s="98"/>
    </row>
    <row r="122" ht="11.25">
      <c r="A122" s="98"/>
    </row>
    <row r="123" ht="11.25">
      <c r="A123" s="98"/>
    </row>
    <row r="124" ht="11.25">
      <c r="A124" s="98"/>
    </row>
    <row r="125" ht="11.25">
      <c r="A125" s="98"/>
    </row>
    <row r="126" ht="11.25">
      <c r="A126" s="98"/>
    </row>
    <row r="127" ht="11.25">
      <c r="A127" s="98"/>
    </row>
    <row r="128" ht="11.25">
      <c r="A128" s="98"/>
    </row>
    <row r="129" ht="11.25">
      <c r="A129" s="98"/>
    </row>
    <row r="130" ht="11.25">
      <c r="A130" s="98"/>
    </row>
    <row r="131" ht="11.25">
      <c r="A131" s="98"/>
    </row>
    <row r="132" ht="11.25">
      <c r="A132" s="98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  <row r="139" ht="11.25">
      <c r="A139" s="98"/>
    </row>
    <row r="140" ht="11.25">
      <c r="A140" s="98"/>
    </row>
    <row r="141" ht="11.25">
      <c r="A141" s="98"/>
    </row>
    <row r="142" ht="11.25">
      <c r="A142" s="98"/>
    </row>
    <row r="143" spans="1:2" ht="11.25">
      <c r="A143" s="98"/>
      <c r="B143" s="104"/>
    </row>
    <row r="144" ht="11.25">
      <c r="A144" s="98"/>
    </row>
    <row r="145" ht="11.25">
      <c r="A145" s="98"/>
    </row>
    <row r="146" ht="11.25">
      <c r="A146" s="98"/>
    </row>
    <row r="147" ht="11.25">
      <c r="A147" s="98"/>
    </row>
    <row r="148" ht="11.25">
      <c r="A148" s="98"/>
    </row>
    <row r="149" ht="11.25">
      <c r="A149" s="98"/>
    </row>
    <row r="150" ht="11.25">
      <c r="A150" s="98"/>
    </row>
    <row r="151" ht="11.25">
      <c r="A151" s="98"/>
    </row>
    <row r="152" ht="11.25">
      <c r="A152" s="98"/>
    </row>
    <row r="153" ht="11.25">
      <c r="A153" s="98"/>
    </row>
    <row r="154" ht="11.25">
      <c r="A154" s="98"/>
    </row>
    <row r="155" ht="11.25">
      <c r="A155" s="98"/>
    </row>
    <row r="156" ht="11.25">
      <c r="A156" s="98"/>
    </row>
    <row r="157" ht="11.25">
      <c r="A157" s="98"/>
    </row>
    <row r="158" ht="11.25">
      <c r="A158" s="98"/>
    </row>
    <row r="159" ht="11.25">
      <c r="A159" s="98"/>
    </row>
    <row r="160" ht="11.25">
      <c r="A160" s="98"/>
    </row>
    <row r="161" ht="11.25">
      <c r="A161" s="98"/>
    </row>
    <row r="162" ht="11.25">
      <c r="A162" s="98"/>
    </row>
    <row r="163" ht="11.25">
      <c r="A163" s="98"/>
    </row>
    <row r="164" ht="11.25">
      <c r="A164" s="98"/>
    </row>
    <row r="165" ht="11.25">
      <c r="A165" s="98"/>
    </row>
    <row r="166" ht="11.25">
      <c r="A166" s="98"/>
    </row>
    <row r="167" ht="11.25">
      <c r="A167" s="98"/>
    </row>
    <row r="168" ht="11.25">
      <c r="A168" s="98"/>
    </row>
    <row r="169" ht="11.25">
      <c r="A169" s="98"/>
    </row>
    <row r="170" ht="11.25">
      <c r="A170" s="98"/>
    </row>
    <row r="171" ht="11.25">
      <c r="A171" s="98"/>
    </row>
    <row r="172" ht="11.25">
      <c r="A172" s="98"/>
    </row>
    <row r="173" ht="11.25">
      <c r="A173" s="98"/>
    </row>
    <row r="174" ht="11.25">
      <c r="A174" s="98"/>
    </row>
    <row r="175" ht="11.25">
      <c r="A175" s="98"/>
    </row>
    <row r="176" ht="11.25">
      <c r="A176" s="98"/>
    </row>
    <row r="177" ht="11.25">
      <c r="A177" s="98"/>
    </row>
    <row r="178" ht="11.25">
      <c r="A178" s="98"/>
    </row>
    <row r="179" ht="11.25">
      <c r="A179" s="98"/>
    </row>
    <row r="180" ht="11.25">
      <c r="A180" s="98"/>
    </row>
    <row r="181" ht="11.25">
      <c r="A181" s="98"/>
    </row>
    <row r="182" ht="11.25">
      <c r="A182" s="98"/>
    </row>
    <row r="183" ht="11.25">
      <c r="A183" s="98"/>
    </row>
    <row r="184" ht="11.25">
      <c r="A184" s="98"/>
    </row>
    <row r="185" ht="11.25">
      <c r="A185" s="98"/>
    </row>
    <row r="186" ht="11.25">
      <c r="A186" s="98"/>
    </row>
    <row r="187" ht="11.25">
      <c r="A187" s="98"/>
    </row>
    <row r="188" ht="11.25">
      <c r="A188" s="98"/>
    </row>
    <row r="189" ht="11.25">
      <c r="A189" s="98"/>
    </row>
    <row r="190" ht="11.25">
      <c r="A190" s="98"/>
    </row>
    <row r="191" ht="11.25">
      <c r="A191" s="98"/>
    </row>
    <row r="192" ht="11.25">
      <c r="A192" s="98"/>
    </row>
    <row r="193" ht="11.25">
      <c r="A193" s="98"/>
    </row>
    <row r="194" ht="11.25">
      <c r="A194" s="98"/>
    </row>
    <row r="195" ht="11.25">
      <c r="A195" s="98"/>
    </row>
    <row r="196" ht="11.25">
      <c r="A196" s="98"/>
    </row>
    <row r="197" ht="11.25">
      <c r="A197" s="98"/>
    </row>
    <row r="198" ht="11.25">
      <c r="A198" s="98"/>
    </row>
    <row r="199" ht="11.25">
      <c r="A199" s="98"/>
    </row>
    <row r="200" ht="11.25">
      <c r="A200" s="98"/>
    </row>
    <row r="201" ht="11.25">
      <c r="A201" s="98"/>
    </row>
    <row r="202" ht="11.25">
      <c r="A202" s="98"/>
    </row>
    <row r="203" ht="11.25">
      <c r="A203" s="98"/>
    </row>
    <row r="204" ht="11.25">
      <c r="A204" s="98"/>
    </row>
    <row r="205" ht="11.25">
      <c r="A205" s="98"/>
    </row>
    <row r="206" ht="11.25">
      <c r="A206" s="98"/>
    </row>
    <row r="207" ht="11.25">
      <c r="A207" s="98"/>
    </row>
    <row r="208" ht="11.25">
      <c r="A208" s="98"/>
    </row>
    <row r="209" ht="11.25">
      <c r="A209" s="98"/>
    </row>
    <row r="210" ht="11.25">
      <c r="A210" s="98"/>
    </row>
    <row r="211" ht="11.25">
      <c r="A211" s="98"/>
    </row>
    <row r="212" ht="11.25">
      <c r="A212" s="98"/>
    </row>
    <row r="213" ht="11.25">
      <c r="A213" s="98"/>
    </row>
    <row r="214" ht="11.25">
      <c r="A214" s="98"/>
    </row>
    <row r="215" ht="11.25">
      <c r="A215" s="98"/>
    </row>
    <row r="216" ht="11.25">
      <c r="A216" s="98"/>
    </row>
    <row r="217" ht="11.25">
      <c r="A217" s="98"/>
    </row>
    <row r="218" ht="11.25">
      <c r="A218" s="98"/>
    </row>
    <row r="219" ht="11.25">
      <c r="A219" s="98"/>
    </row>
    <row r="220" ht="11.25">
      <c r="A220" s="98"/>
    </row>
    <row r="221" ht="11.25">
      <c r="A221" s="98"/>
    </row>
    <row r="222" ht="11.25">
      <c r="A222" s="98"/>
    </row>
    <row r="223" ht="11.25">
      <c r="A223" s="98"/>
    </row>
    <row r="224" ht="11.25">
      <c r="A224" s="98"/>
    </row>
    <row r="225" ht="11.25">
      <c r="A225" s="98"/>
    </row>
    <row r="226" ht="11.25">
      <c r="A226" s="98"/>
    </row>
    <row r="227" ht="11.25">
      <c r="A227" s="98"/>
    </row>
    <row r="228" ht="11.25">
      <c r="A228" s="98"/>
    </row>
    <row r="229" ht="11.25">
      <c r="A229" s="98"/>
    </row>
    <row r="230" ht="11.25">
      <c r="A230" s="98"/>
    </row>
    <row r="231" ht="11.25">
      <c r="A231" s="98"/>
    </row>
    <row r="232" ht="11.25">
      <c r="A232" s="98"/>
    </row>
    <row r="233" ht="11.25">
      <c r="A233" s="98"/>
    </row>
    <row r="234" ht="11.25">
      <c r="A234" s="98"/>
    </row>
    <row r="235" ht="11.25">
      <c r="A235" s="98"/>
    </row>
    <row r="236" ht="11.25">
      <c r="A236" s="98"/>
    </row>
    <row r="237" ht="11.25">
      <c r="A237" s="98"/>
    </row>
    <row r="238" ht="11.25">
      <c r="A238" s="98"/>
    </row>
    <row r="239" ht="11.25">
      <c r="A239" s="98"/>
    </row>
    <row r="240" ht="11.25">
      <c r="A240" s="98"/>
    </row>
    <row r="241" ht="11.25">
      <c r="A241" s="98"/>
    </row>
    <row r="242" ht="11.25">
      <c r="A242" s="98"/>
    </row>
    <row r="243" ht="11.25">
      <c r="A243" s="98"/>
    </row>
    <row r="244" ht="11.25">
      <c r="A244" s="98"/>
    </row>
    <row r="245" ht="11.25">
      <c r="A245" s="98"/>
    </row>
    <row r="246" ht="11.25">
      <c r="A246" s="98"/>
    </row>
    <row r="247" ht="11.25">
      <c r="A247" s="98"/>
    </row>
    <row r="248" ht="11.25">
      <c r="A248" s="98"/>
    </row>
    <row r="249" ht="11.25">
      <c r="A249" s="98"/>
    </row>
    <row r="250" ht="11.25">
      <c r="A250" s="98"/>
    </row>
    <row r="251" ht="11.25">
      <c r="A251" s="98"/>
    </row>
    <row r="252" ht="11.25">
      <c r="A252" s="98"/>
    </row>
    <row r="253" ht="11.25">
      <c r="A253" s="98"/>
    </row>
    <row r="254" ht="11.25">
      <c r="A254" s="98"/>
    </row>
    <row r="255" ht="11.25">
      <c r="A255" s="98"/>
    </row>
    <row r="256" ht="11.25">
      <c r="A256" s="98"/>
    </row>
    <row r="257" ht="11.25">
      <c r="A257" s="98"/>
    </row>
    <row r="258" ht="11.25">
      <c r="A258" s="98"/>
    </row>
    <row r="259" ht="11.25">
      <c r="A259" s="98"/>
    </row>
    <row r="260" ht="11.25">
      <c r="A260" s="98"/>
    </row>
    <row r="261" ht="11.25">
      <c r="A261" s="98"/>
    </row>
    <row r="262" ht="11.25">
      <c r="A262" s="98"/>
    </row>
    <row r="263" ht="11.25">
      <c r="A263" s="98"/>
    </row>
    <row r="264" ht="11.25">
      <c r="A264" s="98"/>
    </row>
    <row r="265" ht="11.25">
      <c r="A265" s="98"/>
    </row>
    <row r="266" ht="11.25">
      <c r="A266" s="98"/>
    </row>
    <row r="267" ht="11.25">
      <c r="A267" s="98"/>
    </row>
    <row r="268" ht="11.25">
      <c r="A268" s="98"/>
    </row>
    <row r="269" ht="11.25">
      <c r="A269" s="98"/>
    </row>
    <row r="270" ht="11.25">
      <c r="A270" s="98"/>
    </row>
    <row r="271" ht="11.25">
      <c r="A271" s="98"/>
    </row>
    <row r="272" ht="11.25">
      <c r="A272" s="98"/>
    </row>
    <row r="273" ht="11.25">
      <c r="A273" s="98"/>
    </row>
    <row r="274" ht="11.25">
      <c r="A274" s="98"/>
    </row>
    <row r="275" ht="11.25">
      <c r="A275" s="98"/>
    </row>
    <row r="276" ht="11.25">
      <c r="A276" s="98"/>
    </row>
    <row r="277" ht="11.25">
      <c r="A277" s="98"/>
    </row>
    <row r="278" ht="11.25">
      <c r="A278" s="98"/>
    </row>
    <row r="279" ht="11.25">
      <c r="A279" s="98"/>
    </row>
    <row r="280" ht="11.25">
      <c r="A280" s="98"/>
    </row>
    <row r="281" ht="11.25">
      <c r="A281" s="98"/>
    </row>
    <row r="282" ht="11.25">
      <c r="A282" s="98"/>
    </row>
    <row r="283" ht="11.25">
      <c r="A283" s="98"/>
    </row>
    <row r="284" ht="11.25">
      <c r="A284" s="98"/>
    </row>
    <row r="285" ht="11.25">
      <c r="A285" s="98"/>
    </row>
    <row r="286" ht="11.25">
      <c r="A286" s="98"/>
    </row>
    <row r="287" ht="11.25">
      <c r="A287" s="98"/>
    </row>
    <row r="288" ht="11.25">
      <c r="A288" s="98"/>
    </row>
    <row r="289" ht="11.25">
      <c r="A289" s="98"/>
    </row>
    <row r="290" ht="11.25">
      <c r="A290" s="98"/>
    </row>
    <row r="291" ht="11.25">
      <c r="A291" s="98"/>
    </row>
    <row r="292" ht="11.25">
      <c r="A292" s="98"/>
    </row>
    <row r="293" ht="11.25">
      <c r="A293" s="98"/>
    </row>
    <row r="294" ht="11.25">
      <c r="A294" s="98"/>
    </row>
    <row r="295" ht="11.25">
      <c r="A295" s="98"/>
    </row>
    <row r="296" ht="11.25">
      <c r="A296" s="98"/>
    </row>
    <row r="297" ht="11.25">
      <c r="A297" s="98"/>
    </row>
    <row r="298" ht="11.25">
      <c r="A298" s="98"/>
    </row>
    <row r="299" ht="11.25">
      <c r="A299" s="98"/>
    </row>
    <row r="300" ht="11.25">
      <c r="A300" s="98"/>
    </row>
    <row r="301" ht="11.25">
      <c r="A301" s="98"/>
    </row>
    <row r="302" ht="11.25">
      <c r="A302" s="98"/>
    </row>
    <row r="303" ht="11.25">
      <c r="A303" s="98"/>
    </row>
    <row r="304" ht="11.25">
      <c r="A304" s="98"/>
    </row>
    <row r="305" ht="11.25">
      <c r="A305" s="98"/>
    </row>
    <row r="306" ht="11.25">
      <c r="A306" s="98"/>
    </row>
    <row r="307" ht="11.25">
      <c r="A307" s="98"/>
    </row>
    <row r="308" ht="11.25">
      <c r="A308" s="98"/>
    </row>
    <row r="309" ht="11.25">
      <c r="A309" s="98"/>
    </row>
    <row r="310" ht="11.25">
      <c r="A310" s="98"/>
    </row>
    <row r="311" ht="11.25">
      <c r="A311" s="98"/>
    </row>
    <row r="312" ht="11.25">
      <c r="A312" s="98"/>
    </row>
    <row r="313" ht="11.25">
      <c r="A313" s="98"/>
    </row>
    <row r="314" ht="11.25">
      <c r="A314" s="98"/>
    </row>
    <row r="315" ht="11.25">
      <c r="A315" s="98"/>
    </row>
    <row r="316" ht="11.25">
      <c r="A316" s="98"/>
    </row>
    <row r="317" ht="11.25">
      <c r="A317" s="98"/>
    </row>
    <row r="318" ht="11.25">
      <c r="A318" s="98"/>
    </row>
    <row r="319" ht="11.25">
      <c r="A319" s="98"/>
    </row>
    <row r="320" ht="11.25">
      <c r="A320" s="98"/>
    </row>
    <row r="321" ht="11.25">
      <c r="A321" s="98"/>
    </row>
    <row r="322" ht="11.25">
      <c r="A322" s="98"/>
    </row>
    <row r="323" ht="11.25">
      <c r="A323" s="98"/>
    </row>
    <row r="324" ht="11.25">
      <c r="A324" s="98"/>
    </row>
    <row r="325" ht="11.25">
      <c r="A325" s="98"/>
    </row>
    <row r="326" ht="11.25">
      <c r="A326" s="98"/>
    </row>
    <row r="327" ht="11.25">
      <c r="A327" s="98"/>
    </row>
    <row r="328" ht="11.25">
      <c r="A328" s="98"/>
    </row>
    <row r="329" ht="11.25">
      <c r="A329" s="98"/>
    </row>
    <row r="330" ht="11.25">
      <c r="A330" s="98"/>
    </row>
    <row r="331" ht="11.25">
      <c r="A331" s="98"/>
    </row>
    <row r="332" ht="11.25">
      <c r="A332" s="98"/>
    </row>
    <row r="333" ht="11.25">
      <c r="A333" s="98"/>
    </row>
    <row r="334" ht="11.25">
      <c r="A334" s="98"/>
    </row>
    <row r="335" ht="11.25">
      <c r="A335" s="98"/>
    </row>
    <row r="336" ht="11.25">
      <c r="A336" s="98"/>
    </row>
    <row r="337" ht="11.25">
      <c r="A337" s="98"/>
    </row>
    <row r="338" ht="11.25">
      <c r="A338" s="98"/>
    </row>
    <row r="339" ht="11.25">
      <c r="A339" s="98"/>
    </row>
    <row r="340" ht="11.25">
      <c r="A340" s="98"/>
    </row>
    <row r="341" ht="11.25">
      <c r="A341" s="98"/>
    </row>
    <row r="342" ht="11.25">
      <c r="A342" s="98"/>
    </row>
    <row r="343" ht="11.25">
      <c r="A343" s="98"/>
    </row>
    <row r="344" ht="11.25">
      <c r="A344" s="98"/>
    </row>
    <row r="345" ht="11.25">
      <c r="A345" s="98"/>
    </row>
    <row r="346" ht="11.25">
      <c r="A346" s="98"/>
    </row>
    <row r="347" ht="11.25">
      <c r="A347" s="98"/>
    </row>
    <row r="348" ht="11.25">
      <c r="A348" s="98"/>
    </row>
    <row r="349" ht="11.25">
      <c r="A349" s="98"/>
    </row>
    <row r="350" ht="11.25">
      <c r="A350" s="98"/>
    </row>
    <row r="351" ht="11.25">
      <c r="A351" s="98"/>
    </row>
    <row r="352" ht="11.25">
      <c r="A352" s="98"/>
    </row>
    <row r="353" ht="11.25">
      <c r="A353" s="98"/>
    </row>
    <row r="354" ht="11.25">
      <c r="A354" s="98"/>
    </row>
    <row r="355" ht="11.25">
      <c r="A355" s="98"/>
    </row>
    <row r="356" ht="11.25">
      <c r="A356" s="98"/>
    </row>
    <row r="357" ht="11.25">
      <c r="A357" s="98"/>
    </row>
    <row r="358" ht="11.25">
      <c r="A358" s="98"/>
    </row>
    <row r="359" ht="11.25">
      <c r="A359" s="98"/>
    </row>
    <row r="360" ht="11.25">
      <c r="A360" s="98"/>
    </row>
    <row r="361" ht="11.25">
      <c r="A361" s="98"/>
    </row>
    <row r="362" ht="11.25">
      <c r="A362" s="98"/>
    </row>
    <row r="363" ht="11.25">
      <c r="A363" s="98"/>
    </row>
    <row r="364" ht="11.25">
      <c r="A364" s="98"/>
    </row>
    <row r="365" ht="11.25">
      <c r="A365" s="98"/>
    </row>
    <row r="366" ht="11.25">
      <c r="A366" s="98"/>
    </row>
    <row r="367" ht="11.25">
      <c r="A367" s="98"/>
    </row>
    <row r="368" ht="11.25">
      <c r="A368" s="98"/>
    </row>
    <row r="369" ht="11.25">
      <c r="A369" s="98"/>
    </row>
    <row r="370" ht="11.25">
      <c r="A370" s="98"/>
    </row>
    <row r="371" ht="11.25">
      <c r="A371" s="98"/>
    </row>
    <row r="372" ht="11.25">
      <c r="A372" s="98"/>
    </row>
    <row r="373" ht="11.25">
      <c r="A373" s="98"/>
    </row>
    <row r="374" ht="11.25">
      <c r="A374" s="98"/>
    </row>
    <row r="375" ht="11.25">
      <c r="A375" s="98"/>
    </row>
    <row r="376" ht="11.25">
      <c r="A376" s="98"/>
    </row>
    <row r="377" ht="11.25">
      <c r="A377" s="98"/>
    </row>
    <row r="378" ht="11.25">
      <c r="A378" s="98"/>
    </row>
    <row r="379" ht="11.25">
      <c r="A379" s="98"/>
    </row>
    <row r="380" ht="11.25">
      <c r="A380" s="98"/>
    </row>
    <row r="381" ht="11.25">
      <c r="A381" s="98"/>
    </row>
    <row r="382" ht="11.25">
      <c r="A382" s="98"/>
    </row>
    <row r="383" ht="11.25">
      <c r="A383" s="98"/>
    </row>
    <row r="384" ht="11.25">
      <c r="A384" s="98"/>
    </row>
    <row r="385" ht="11.25">
      <c r="A385" s="98"/>
    </row>
    <row r="386" ht="11.25">
      <c r="A386" s="98"/>
    </row>
    <row r="387" ht="11.25">
      <c r="A387" s="98"/>
    </row>
    <row r="388" ht="11.25">
      <c r="A388" s="98"/>
    </row>
    <row r="389" ht="11.25">
      <c r="A389" s="98"/>
    </row>
    <row r="390" ht="11.25">
      <c r="A390" s="98"/>
    </row>
    <row r="391" ht="11.25">
      <c r="A391" s="98"/>
    </row>
    <row r="392" ht="11.25">
      <c r="A392" s="98"/>
    </row>
    <row r="393" ht="11.25">
      <c r="A393" s="98"/>
    </row>
    <row r="394" ht="11.25">
      <c r="A394" s="98"/>
    </row>
    <row r="395" ht="11.25">
      <c r="A395" s="98"/>
    </row>
    <row r="396" ht="11.25">
      <c r="A396" s="98"/>
    </row>
    <row r="397" ht="11.25">
      <c r="A397" s="98"/>
    </row>
    <row r="398" ht="11.25">
      <c r="A398" s="98"/>
    </row>
    <row r="399" ht="11.25">
      <c r="A399" s="98"/>
    </row>
    <row r="400" ht="11.25">
      <c r="A400" s="98"/>
    </row>
    <row r="401" ht="11.25">
      <c r="A401" s="98"/>
    </row>
    <row r="402" ht="11.25">
      <c r="A402" s="98"/>
    </row>
    <row r="403" ht="11.25">
      <c r="A403" s="98"/>
    </row>
    <row r="404" ht="11.25">
      <c r="A404" s="98"/>
    </row>
    <row r="405" ht="11.25">
      <c r="A405" s="98"/>
    </row>
    <row r="406" ht="11.25">
      <c r="A406" s="98"/>
    </row>
    <row r="407" ht="11.25">
      <c r="A407" s="98"/>
    </row>
    <row r="408" ht="11.25">
      <c r="A408" s="98"/>
    </row>
    <row r="409" ht="11.25">
      <c r="A409" s="98"/>
    </row>
    <row r="410" ht="11.25">
      <c r="A410" s="98"/>
    </row>
    <row r="411" ht="11.25">
      <c r="A411" s="98"/>
    </row>
    <row r="412" ht="11.25">
      <c r="A412" s="98"/>
    </row>
    <row r="413" ht="11.25">
      <c r="A413" s="98"/>
    </row>
    <row r="414" ht="11.25">
      <c r="A414" s="98"/>
    </row>
    <row r="415" ht="11.25">
      <c r="A415" s="98"/>
    </row>
    <row r="416" ht="11.25">
      <c r="A416" s="98"/>
    </row>
    <row r="417" ht="11.25">
      <c r="A417" s="98"/>
    </row>
    <row r="418" ht="11.25">
      <c r="A418" s="98"/>
    </row>
    <row r="419" ht="11.25">
      <c r="A419" s="98"/>
    </row>
    <row r="420" ht="11.25">
      <c r="A420" s="98"/>
    </row>
    <row r="421" ht="11.25">
      <c r="A421" s="98"/>
    </row>
    <row r="422" ht="11.25">
      <c r="A422" s="98"/>
    </row>
    <row r="423" ht="11.25">
      <c r="A423" s="98"/>
    </row>
    <row r="424" ht="11.25">
      <c r="A424" s="98"/>
    </row>
    <row r="425" ht="11.25">
      <c r="A425" s="98"/>
    </row>
    <row r="426" ht="11.25">
      <c r="A426" s="98"/>
    </row>
    <row r="427" ht="11.25">
      <c r="A427" s="98"/>
    </row>
    <row r="428" ht="11.25">
      <c r="A428" s="98"/>
    </row>
    <row r="429" ht="11.25">
      <c r="A429" s="98"/>
    </row>
    <row r="430" ht="11.25">
      <c r="A430" s="98"/>
    </row>
    <row r="431" ht="11.25">
      <c r="A431" s="98"/>
    </row>
    <row r="432" ht="11.25">
      <c r="A432" s="98"/>
    </row>
    <row r="433" ht="11.25">
      <c r="A433" s="98"/>
    </row>
    <row r="434" ht="11.25">
      <c r="A434" s="98"/>
    </row>
    <row r="435" ht="11.25">
      <c r="A435" s="98"/>
    </row>
    <row r="436" ht="11.25">
      <c r="A436" s="98"/>
    </row>
    <row r="437" ht="11.25">
      <c r="A437" s="98"/>
    </row>
    <row r="438" ht="11.25">
      <c r="A438" s="98"/>
    </row>
    <row r="439" ht="11.25">
      <c r="A439" s="98"/>
    </row>
    <row r="440" ht="11.25">
      <c r="A440" s="98"/>
    </row>
    <row r="441" ht="11.25">
      <c r="A441" s="98"/>
    </row>
    <row r="442" ht="11.25">
      <c r="A442" s="98"/>
    </row>
    <row r="443" ht="11.25">
      <c r="A443" s="98"/>
    </row>
    <row r="444" ht="11.25">
      <c r="A444" s="98"/>
    </row>
    <row r="445" ht="11.25">
      <c r="A445" s="98"/>
    </row>
    <row r="446" ht="11.25">
      <c r="A446" s="98"/>
    </row>
    <row r="447" ht="11.25">
      <c r="A447" s="98"/>
    </row>
    <row r="448" ht="11.25">
      <c r="A448" s="98"/>
    </row>
    <row r="449" ht="11.25">
      <c r="A449" s="98"/>
    </row>
    <row r="450" ht="11.25">
      <c r="A450" s="98"/>
    </row>
    <row r="451" ht="11.25">
      <c r="A451" s="98"/>
    </row>
    <row r="452" ht="11.25">
      <c r="A452" s="98"/>
    </row>
    <row r="453" ht="11.25">
      <c r="A453" s="98"/>
    </row>
    <row r="454" ht="11.25">
      <c r="A454" s="98"/>
    </row>
    <row r="455" ht="11.25">
      <c r="A455" s="98"/>
    </row>
    <row r="456" ht="11.25">
      <c r="A456" s="98"/>
    </row>
    <row r="457" ht="11.25">
      <c r="A457" s="98"/>
    </row>
    <row r="458" ht="11.25">
      <c r="A458" s="98"/>
    </row>
    <row r="459" ht="11.25">
      <c r="A459" s="98"/>
    </row>
    <row r="460" ht="11.25">
      <c r="A460" s="98"/>
    </row>
    <row r="461" ht="11.25">
      <c r="A461" s="98"/>
    </row>
    <row r="462" ht="11.25">
      <c r="A462" s="98"/>
    </row>
    <row r="463" ht="11.25">
      <c r="A463" s="98"/>
    </row>
    <row r="464" ht="11.25">
      <c r="A464" s="98"/>
    </row>
    <row r="465" ht="11.25">
      <c r="A465" s="98"/>
    </row>
    <row r="466" ht="11.25">
      <c r="A466" s="98"/>
    </row>
    <row r="467" ht="11.25">
      <c r="A467" s="98"/>
    </row>
    <row r="468" ht="11.25">
      <c r="A468" s="98"/>
    </row>
    <row r="469" ht="11.25">
      <c r="A469" s="98"/>
    </row>
    <row r="470" ht="11.25">
      <c r="A470" s="98"/>
    </row>
    <row r="471" ht="11.25">
      <c r="A471" s="98"/>
    </row>
    <row r="472" ht="11.25">
      <c r="A472" s="98"/>
    </row>
    <row r="473" ht="11.25">
      <c r="A473" s="98"/>
    </row>
    <row r="474" ht="11.25">
      <c r="A474" s="98"/>
    </row>
    <row r="475" ht="11.25">
      <c r="A475" s="98"/>
    </row>
    <row r="476" ht="11.25">
      <c r="A476" s="98"/>
    </row>
    <row r="477" ht="11.25">
      <c r="A477" s="98"/>
    </row>
    <row r="478" ht="11.25">
      <c r="A478" s="98"/>
    </row>
    <row r="479" ht="11.25">
      <c r="A479" s="98"/>
    </row>
    <row r="480" ht="11.25">
      <c r="A480" s="98"/>
    </row>
    <row r="481" ht="11.25">
      <c r="A481" s="98"/>
    </row>
    <row r="482" ht="11.25">
      <c r="A482" s="98"/>
    </row>
    <row r="483" ht="11.25">
      <c r="A483" s="98"/>
    </row>
    <row r="484" ht="11.25">
      <c r="A484" s="98"/>
    </row>
    <row r="485" ht="11.25">
      <c r="A485" s="98"/>
    </row>
    <row r="486" ht="11.25">
      <c r="A486" s="98"/>
    </row>
    <row r="487" ht="11.25">
      <c r="A487" s="98"/>
    </row>
    <row r="488" ht="11.25">
      <c r="A488" s="98"/>
    </row>
    <row r="489" ht="11.25">
      <c r="A489" s="98"/>
    </row>
    <row r="490" ht="11.25">
      <c r="A490" s="98"/>
    </row>
    <row r="491" ht="11.25">
      <c r="A491" s="98"/>
    </row>
    <row r="492" ht="11.25">
      <c r="A492" s="98"/>
    </row>
    <row r="493" ht="11.25">
      <c r="A493" s="98"/>
    </row>
    <row r="494" ht="11.25">
      <c r="A494" s="98"/>
    </row>
    <row r="495" ht="11.25">
      <c r="A495" s="98"/>
    </row>
    <row r="496" ht="11.25">
      <c r="A496" s="98"/>
    </row>
    <row r="497" ht="11.25">
      <c r="A497" s="98"/>
    </row>
    <row r="498" ht="11.25">
      <c r="A498" s="98"/>
    </row>
    <row r="499" ht="11.25">
      <c r="A499" s="98"/>
    </row>
    <row r="500" ht="11.25">
      <c r="A500" s="98"/>
    </row>
    <row r="501" ht="11.25">
      <c r="A501" s="98"/>
    </row>
    <row r="502" ht="11.25">
      <c r="A502" s="98"/>
    </row>
    <row r="503" ht="11.25">
      <c r="A503" s="98"/>
    </row>
    <row r="504" ht="11.25">
      <c r="A504" s="98"/>
    </row>
    <row r="505" ht="11.25">
      <c r="A505" s="98"/>
    </row>
    <row r="506" ht="11.25">
      <c r="A506" s="98"/>
    </row>
    <row r="507" ht="11.25">
      <c r="A507" s="98"/>
    </row>
    <row r="508" ht="11.25">
      <c r="A508" s="98"/>
    </row>
    <row r="509" ht="11.25">
      <c r="A509" s="98"/>
    </row>
    <row r="510" ht="11.25">
      <c r="A510" s="98"/>
    </row>
    <row r="511" ht="11.25">
      <c r="A511" s="98"/>
    </row>
    <row r="512" ht="11.25">
      <c r="A512" s="98"/>
    </row>
    <row r="513" ht="11.25">
      <c r="A513" s="98"/>
    </row>
    <row r="514" ht="11.25">
      <c r="A514" s="98"/>
    </row>
    <row r="515" ht="11.25">
      <c r="A515" s="98"/>
    </row>
    <row r="516" ht="11.25">
      <c r="A516" s="98"/>
    </row>
    <row r="517" ht="11.25">
      <c r="A517" s="98"/>
    </row>
    <row r="518" ht="11.25">
      <c r="A518" s="98"/>
    </row>
    <row r="519" ht="11.25">
      <c r="A519" s="98"/>
    </row>
    <row r="520" ht="11.25">
      <c r="A520" s="98"/>
    </row>
    <row r="521" ht="11.25">
      <c r="A521" s="98"/>
    </row>
    <row r="522" ht="11.25">
      <c r="A522" s="98"/>
    </row>
    <row r="523" ht="11.25">
      <c r="A523" s="98"/>
    </row>
    <row r="524" ht="11.25">
      <c r="A524" s="98"/>
    </row>
    <row r="525" ht="11.25">
      <c r="A525" s="98"/>
    </row>
    <row r="526" ht="11.25">
      <c r="A526" s="98"/>
    </row>
    <row r="527" ht="11.25">
      <c r="A527" s="98"/>
    </row>
    <row r="528" ht="11.25">
      <c r="A528" s="98"/>
    </row>
    <row r="529" ht="11.25">
      <c r="A529" s="98"/>
    </row>
    <row r="530" ht="11.25">
      <c r="A530" s="98"/>
    </row>
    <row r="531" ht="11.25">
      <c r="A531" s="98"/>
    </row>
    <row r="532" ht="11.25">
      <c r="A532" s="98"/>
    </row>
    <row r="533" ht="11.25">
      <c r="A533" s="98"/>
    </row>
    <row r="534" ht="11.25">
      <c r="A534" s="98"/>
    </row>
    <row r="535" ht="11.25">
      <c r="A535" s="98"/>
    </row>
    <row r="536" ht="11.25">
      <c r="A536" s="98"/>
    </row>
    <row r="537" ht="11.25">
      <c r="A537" s="98"/>
    </row>
    <row r="538" ht="11.25">
      <c r="A538" s="98"/>
    </row>
    <row r="539" ht="11.25">
      <c r="A539" s="98"/>
    </row>
    <row r="540" ht="11.25">
      <c r="A540" s="98"/>
    </row>
    <row r="541" ht="11.25">
      <c r="A541" s="98"/>
    </row>
    <row r="542" ht="11.25">
      <c r="A542" s="98"/>
    </row>
    <row r="543" ht="11.25">
      <c r="A543" s="98"/>
    </row>
    <row r="544" ht="11.25">
      <c r="A544" s="98"/>
    </row>
    <row r="545" ht="11.25">
      <c r="A545" s="98"/>
    </row>
    <row r="546" ht="11.25">
      <c r="A546" s="98"/>
    </row>
    <row r="547" ht="11.25">
      <c r="A547" s="98"/>
    </row>
    <row r="548" ht="11.25">
      <c r="A548" s="98"/>
    </row>
    <row r="549" ht="11.25">
      <c r="A549" s="98"/>
    </row>
    <row r="550" ht="11.25">
      <c r="A550" s="98"/>
    </row>
    <row r="551" ht="11.25">
      <c r="A551" s="98"/>
    </row>
    <row r="552" ht="11.25">
      <c r="A552" s="98"/>
    </row>
    <row r="553" ht="11.25">
      <c r="A553" s="98"/>
    </row>
    <row r="554" ht="11.25">
      <c r="A554" s="98"/>
    </row>
    <row r="555" ht="11.25">
      <c r="A555" s="98"/>
    </row>
    <row r="556" ht="11.25">
      <c r="A556" s="98"/>
    </row>
    <row r="557" ht="11.25">
      <c r="A557" s="98"/>
    </row>
    <row r="558" ht="11.25">
      <c r="A558" s="98"/>
    </row>
    <row r="559" ht="11.25">
      <c r="A559" s="98"/>
    </row>
    <row r="560" ht="11.25">
      <c r="A560" s="98"/>
    </row>
    <row r="561" ht="11.25">
      <c r="A561" s="98"/>
    </row>
    <row r="562" ht="11.25">
      <c r="A562" s="98"/>
    </row>
    <row r="563" ht="11.25">
      <c r="A563" s="98"/>
    </row>
    <row r="564" ht="11.25">
      <c r="A564" s="98"/>
    </row>
    <row r="565" ht="11.25">
      <c r="A565" s="98"/>
    </row>
    <row r="566" ht="11.25">
      <c r="A566" s="98"/>
    </row>
    <row r="567" ht="11.25">
      <c r="A567" s="98"/>
    </row>
    <row r="568" ht="11.25">
      <c r="A568" s="98"/>
    </row>
    <row r="569" ht="11.25">
      <c r="A569" s="98"/>
    </row>
    <row r="570" ht="11.25">
      <c r="A570" s="98"/>
    </row>
    <row r="571" ht="11.25">
      <c r="A571" s="98"/>
    </row>
    <row r="572" ht="11.25">
      <c r="A572" s="98"/>
    </row>
    <row r="573" ht="11.25">
      <c r="A573" s="98"/>
    </row>
    <row r="574" ht="11.25">
      <c r="A574" s="98"/>
    </row>
    <row r="575" ht="11.25">
      <c r="A575" s="98"/>
    </row>
    <row r="576" ht="11.25">
      <c r="A576" s="98"/>
    </row>
    <row r="577" ht="11.25">
      <c r="A577" s="98"/>
    </row>
    <row r="578" ht="11.25">
      <c r="A578" s="98"/>
    </row>
    <row r="579" ht="11.25">
      <c r="A579" s="98"/>
    </row>
    <row r="580" ht="11.25">
      <c r="A580" s="98"/>
    </row>
    <row r="581" ht="11.25">
      <c r="A581" s="98"/>
    </row>
    <row r="582" ht="11.25">
      <c r="A582" s="98"/>
    </row>
    <row r="583" ht="11.25">
      <c r="A583" s="98"/>
    </row>
    <row r="584" ht="11.25">
      <c r="A584" s="98"/>
    </row>
    <row r="585" ht="11.25">
      <c r="A585" s="98"/>
    </row>
    <row r="586" ht="11.25">
      <c r="A586" s="98"/>
    </row>
    <row r="587" ht="11.25">
      <c r="A587" s="98"/>
    </row>
    <row r="588" ht="11.25">
      <c r="A588" s="98"/>
    </row>
    <row r="589" ht="11.25">
      <c r="A589" s="98"/>
    </row>
    <row r="590" ht="11.25">
      <c r="A590" s="98"/>
    </row>
    <row r="591" ht="11.25">
      <c r="A591" s="98"/>
    </row>
    <row r="592" ht="11.25">
      <c r="A592" s="98"/>
    </row>
    <row r="593" ht="11.25">
      <c r="A593" s="98"/>
    </row>
    <row r="594" ht="11.25">
      <c r="A594" s="98"/>
    </row>
    <row r="595" ht="11.25">
      <c r="A595" s="98"/>
    </row>
    <row r="596" ht="11.25">
      <c r="A596" s="98"/>
    </row>
    <row r="597" ht="11.25">
      <c r="A597" s="98"/>
    </row>
    <row r="598" ht="11.25">
      <c r="A598" s="98"/>
    </row>
    <row r="599" ht="11.25">
      <c r="A599" s="98"/>
    </row>
    <row r="600" ht="11.25">
      <c r="A600" s="98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3"/>
  <sheetViews>
    <sheetView zoomScalePageLayoutView="0" workbookViewId="0" topLeftCell="A1">
      <selection activeCell="I17" sqref="I17:I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2.753906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701</v>
      </c>
      <c r="I1" s="74" t="s">
        <v>1075</v>
      </c>
    </row>
    <row r="2" spans="1:9" ht="12.75">
      <c r="A2" s="474" t="s">
        <v>580</v>
      </c>
      <c r="B2" s="474"/>
      <c r="C2" s="474"/>
      <c r="D2" s="474"/>
      <c r="E2" s="474"/>
      <c r="F2" s="474"/>
      <c r="G2" s="474"/>
      <c r="H2" s="474"/>
      <c r="I2" s="474"/>
    </row>
    <row r="3" spans="1:9" ht="12.75">
      <c r="A3" s="474" t="s">
        <v>1090</v>
      </c>
      <c r="B3" s="474"/>
      <c r="C3" s="474"/>
      <c r="D3" s="474"/>
      <c r="E3" s="474"/>
      <c r="F3" s="474"/>
      <c r="G3" s="474"/>
      <c r="H3" s="474"/>
      <c r="I3" s="474"/>
    </row>
    <row r="4" spans="1:9" ht="12.75">
      <c r="A4" s="483" t="s">
        <v>1076</v>
      </c>
      <c r="B4" s="483"/>
      <c r="C4" s="483"/>
      <c r="D4" s="483"/>
      <c r="E4" s="483"/>
      <c r="F4" s="483"/>
      <c r="G4" s="483"/>
      <c r="H4" s="483"/>
      <c r="I4" s="483"/>
    </row>
    <row r="8" spans="1:9" ht="63" customHeight="1">
      <c r="A8" s="481" t="s">
        <v>1077</v>
      </c>
      <c r="B8" s="324" t="s">
        <v>1078</v>
      </c>
      <c r="C8" s="324" t="s">
        <v>1079</v>
      </c>
      <c r="D8" s="324" t="s">
        <v>1080</v>
      </c>
      <c r="E8" s="324" t="s">
        <v>1081</v>
      </c>
      <c r="F8" s="324" t="s">
        <v>1082</v>
      </c>
      <c r="G8" s="324" t="s">
        <v>1083</v>
      </c>
      <c r="H8" s="324" t="s">
        <v>1084</v>
      </c>
      <c r="I8" s="324" t="s">
        <v>1085</v>
      </c>
    </row>
    <row r="9" spans="1:9" ht="18.75" customHeight="1">
      <c r="A9" s="481"/>
      <c r="B9" s="325">
        <v>1</v>
      </c>
      <c r="C9" s="325">
        <v>2</v>
      </c>
      <c r="D9" s="325">
        <v>3</v>
      </c>
      <c r="E9" s="325">
        <v>4</v>
      </c>
      <c r="F9" s="325">
        <v>5</v>
      </c>
      <c r="G9" s="325">
        <v>6</v>
      </c>
      <c r="H9" s="325">
        <v>7</v>
      </c>
      <c r="I9" s="325">
        <v>8</v>
      </c>
    </row>
    <row r="10" spans="1:9" s="72" customFormat="1" ht="17.25" customHeight="1">
      <c r="A10" s="211" t="s">
        <v>17</v>
      </c>
      <c r="B10" s="326">
        <f>'6.sz.mell.'!D25+'6.sz.mell.'!D26+'6.sz.mell.'!D51+'6.sz.mell.'!D61+'6.sz.mell.'!D78+'6.sz.mell.'!D118</f>
        <v>600214549</v>
      </c>
      <c r="C10" s="326">
        <f>'6.sz.mell.'!D174+'6.sz.mell.'!D192</f>
        <v>188812905</v>
      </c>
      <c r="D10" s="326">
        <v>169631264</v>
      </c>
      <c r="E10" s="326">
        <f>'6.sz.mell.'!D153+'6.sz.mell.'!D203</f>
        <v>145807</v>
      </c>
      <c r="F10" s="326">
        <v>75212475</v>
      </c>
      <c r="G10" s="326">
        <f aca="true" t="shared" si="0" ref="G10:G15">B10-C10-D10-E10-F10</f>
        <v>166412098</v>
      </c>
      <c r="H10" s="327">
        <f>G10/B10</f>
        <v>0.27725435559210343</v>
      </c>
      <c r="I10" s="328">
        <f>B10-C10-E10-F10</f>
        <v>336043362</v>
      </c>
    </row>
    <row r="11" spans="1:9" s="72" customFormat="1" ht="17.25" customHeight="1">
      <c r="A11" s="211" t="s">
        <v>991</v>
      </c>
      <c r="B11" s="326">
        <f>'6.sz.mell.'!E25+'6.sz.mell.'!E26+'6.sz.mell.'!E51+'6.sz.mell.'!E61+'6.sz.mell.'!E78+'6.sz.mell.'!E118</f>
        <v>528109251</v>
      </c>
      <c r="C11" s="326">
        <f>'6.sz.mell.'!E174+'6.sz.mell.'!E192</f>
        <v>10624745</v>
      </c>
      <c r="D11" s="326">
        <v>427235504</v>
      </c>
      <c r="E11" s="326">
        <f>'6.sz.mell.'!E153+'6.sz.mell.'!E203</f>
        <v>88100</v>
      </c>
      <c r="F11" s="326">
        <v>10835185</v>
      </c>
      <c r="G11" s="326">
        <f t="shared" si="0"/>
        <v>79325717</v>
      </c>
      <c r="H11" s="327">
        <f aca="true" t="shared" si="1" ref="H11:H18">G11/B11</f>
        <v>0.1502070203273148</v>
      </c>
      <c r="I11" s="328">
        <f>B11-C11-E11-F11</f>
        <v>506561221</v>
      </c>
    </row>
    <row r="12" spans="1:9" s="72" customFormat="1" ht="17.25" customHeight="1">
      <c r="A12" s="329" t="s">
        <v>1086</v>
      </c>
      <c r="B12" s="326">
        <f>'6.sz.mell.'!F25+'6.sz.mell.'!F26+'6.sz.mell.'!F51+'6.sz.mell.'!F61+'6.sz.mell.'!F78+'6.sz.mell.'!F118</f>
        <v>49531935</v>
      </c>
      <c r="C12" s="326">
        <f>'6.sz.mell.'!F174+'6.sz.mell.'!F192</f>
        <v>6829600</v>
      </c>
      <c r="D12" s="330">
        <v>15566193</v>
      </c>
      <c r="E12" s="326">
        <f>'6.sz.mell.'!F153+'6.sz.mell.'!F203</f>
        <v>5160168</v>
      </c>
      <c r="F12" s="330">
        <v>843784</v>
      </c>
      <c r="G12" s="326">
        <f t="shared" si="0"/>
        <v>21132190</v>
      </c>
      <c r="H12" s="327">
        <f t="shared" si="1"/>
        <v>0.4266376833450985</v>
      </c>
      <c r="I12" s="328">
        <f aca="true" t="shared" si="2" ref="I12:I18">B12-C12-E12-F12</f>
        <v>36698383</v>
      </c>
    </row>
    <row r="13" spans="1:9" s="72" customFormat="1" ht="25.5">
      <c r="A13" s="331" t="s">
        <v>1087</v>
      </c>
      <c r="B13" s="326">
        <f>'6.sz.mell.'!G25+'6.sz.mell.'!G26+'6.sz.mell.'!G51+'6.sz.mell.'!G61+'6.sz.mell.'!G78+'6.sz.mell.'!G118</f>
        <v>143760896</v>
      </c>
      <c r="C13" s="326">
        <f>'6.sz.mell.'!G174+'6.sz.mell.'!G192</f>
        <v>8806657</v>
      </c>
      <c r="D13" s="330">
        <v>15566193</v>
      </c>
      <c r="E13" s="326">
        <f>'6.sz.mell.'!G153+'6.sz.mell.'!G203</f>
        <v>12730100</v>
      </c>
      <c r="F13" s="326">
        <v>4736220</v>
      </c>
      <c r="G13" s="326">
        <f t="shared" si="0"/>
        <v>101921726</v>
      </c>
      <c r="H13" s="327">
        <f t="shared" si="1"/>
        <v>0.7089669641457994</v>
      </c>
      <c r="I13" s="328">
        <f t="shared" si="2"/>
        <v>117487919</v>
      </c>
    </row>
    <row r="14" spans="1:9" ht="17.25" customHeight="1">
      <c r="A14" s="319" t="s">
        <v>18</v>
      </c>
      <c r="B14" s="326">
        <f>'6.sz.mell.'!H25+'6.sz.mell.'!H26+'6.sz.mell.'!H51+'6.sz.mell.'!H61+'6.sz.mell.'!H78+'6.sz.mell.'!H118</f>
        <v>699855915</v>
      </c>
      <c r="C14" s="326">
        <f>'6.sz.mell.'!H174+'6.sz.mell.'!H192</f>
        <v>84166000</v>
      </c>
      <c r="D14" s="326">
        <v>160466828</v>
      </c>
      <c r="E14" s="326">
        <f>'6.sz.mell.'!H153+'6.sz.mell.'!H203</f>
        <v>200544153</v>
      </c>
      <c r="F14" s="326">
        <v>94852039</v>
      </c>
      <c r="G14" s="321">
        <f t="shared" si="0"/>
        <v>159826895</v>
      </c>
      <c r="H14" s="332">
        <f t="shared" si="1"/>
        <v>0.22837114265155564</v>
      </c>
      <c r="I14" s="323">
        <f t="shared" si="2"/>
        <v>320293723</v>
      </c>
    </row>
    <row r="15" spans="1:11" s="333" customFormat="1" ht="17.25" customHeight="1">
      <c r="A15" s="246" t="s">
        <v>1088</v>
      </c>
      <c r="B15" s="326">
        <f>'6.sz.mell.'!I25+'6.sz.mell.'!I26+'6.sz.mell.'!I51+'6.sz.mell.'!I61+'6.sz.mell.'!I78+'6.sz.mell.'!I118</f>
        <v>557844147</v>
      </c>
      <c r="C15" s="326">
        <f>'6.sz.mell.'!I174+'6.sz.mell.'!I192</f>
        <v>8672000</v>
      </c>
      <c r="D15" s="330">
        <v>298264250</v>
      </c>
      <c r="E15" s="326">
        <f>'6.sz.mell.'!I153+'6.sz.mell.'!I203</f>
        <v>615100</v>
      </c>
      <c r="F15" s="330">
        <v>28804474</v>
      </c>
      <c r="G15" s="321">
        <f t="shared" si="0"/>
        <v>221488323</v>
      </c>
      <c r="H15" s="332">
        <f t="shared" si="1"/>
        <v>0.397043375270907</v>
      </c>
      <c r="I15" s="323">
        <f t="shared" si="2"/>
        <v>519752573</v>
      </c>
      <c r="J15"/>
      <c r="K15"/>
    </row>
    <row r="16" spans="1:9" s="249" customFormat="1" ht="17.25" customHeight="1">
      <c r="A16" s="322" t="s">
        <v>487</v>
      </c>
      <c r="B16" s="323">
        <f aca="true" t="shared" si="3" ref="B16:G16">SUM(B10:B15)</f>
        <v>2579316693</v>
      </c>
      <c r="C16" s="323">
        <f t="shared" si="3"/>
        <v>307911907</v>
      </c>
      <c r="D16" s="328">
        <f>SUM(D10:D15)</f>
        <v>1086730232</v>
      </c>
      <c r="E16" s="323">
        <f t="shared" si="3"/>
        <v>219283428</v>
      </c>
      <c r="F16" s="323">
        <f t="shared" si="3"/>
        <v>215284177</v>
      </c>
      <c r="G16" s="323">
        <f t="shared" si="3"/>
        <v>750106949</v>
      </c>
      <c r="H16" s="332">
        <f t="shared" si="1"/>
        <v>0.29081614950025836</v>
      </c>
      <c r="I16" s="323">
        <f t="shared" si="2"/>
        <v>1836837181</v>
      </c>
    </row>
    <row r="17" spans="1:9" ht="17.25" customHeight="1">
      <c r="A17" s="319" t="s">
        <v>20</v>
      </c>
      <c r="B17" s="326">
        <f>'6.sz.mell.'!K25+'6.sz.mell.'!K26+'6.sz.mell.'!K51+'6.sz.mell.'!K61+'6.sz.mell.'!K78+'6.sz.mell.'!K118</f>
        <v>2287900183</v>
      </c>
      <c r="C17" s="326">
        <f>'6.sz.mell.'!K174+'6.sz.mell.'!K192</f>
        <v>1011130669</v>
      </c>
      <c r="D17" s="326">
        <v>469682127</v>
      </c>
      <c r="E17" s="321">
        <f>'4.sz.mell.'!E81</f>
        <v>109537296</v>
      </c>
      <c r="F17" s="321">
        <v>819212960</v>
      </c>
      <c r="G17" s="321">
        <f>B17-C17-D17-E17-F17</f>
        <v>-121662869</v>
      </c>
      <c r="H17" s="332">
        <f t="shared" si="1"/>
        <v>-0.05317665075775729</v>
      </c>
      <c r="I17" s="323">
        <f t="shared" si="2"/>
        <v>348019258</v>
      </c>
    </row>
    <row r="18" spans="1:9" s="249" customFormat="1" ht="17.25" customHeight="1">
      <c r="A18" s="322" t="s">
        <v>1089</v>
      </c>
      <c r="B18" s="323">
        <f>SUM(B16:B17)</f>
        <v>4867216876</v>
      </c>
      <c r="C18" s="323">
        <f>C16+C17</f>
        <v>1319042576</v>
      </c>
      <c r="D18" s="323">
        <f>D16+D17</f>
        <v>1556412359</v>
      </c>
      <c r="E18" s="323">
        <f>E16+E17</f>
        <v>328820724</v>
      </c>
      <c r="F18" s="323">
        <f>F16+F17</f>
        <v>1034497137</v>
      </c>
      <c r="G18" s="323">
        <f>G16+G17</f>
        <v>628444080</v>
      </c>
      <c r="H18" s="332">
        <f t="shared" si="1"/>
        <v>0.12911774757743505</v>
      </c>
      <c r="I18" s="323">
        <f t="shared" si="2"/>
        <v>2184856439</v>
      </c>
    </row>
    <row r="19" spans="1:9" ht="12.75">
      <c r="A19" s="334"/>
      <c r="B19" s="335"/>
      <c r="C19" s="335"/>
      <c r="D19" s="335"/>
      <c r="E19" s="335"/>
      <c r="F19" s="335"/>
      <c r="G19" s="335"/>
      <c r="H19" s="336"/>
      <c r="I19" s="337"/>
    </row>
    <row r="21" spans="1:4" ht="12.75">
      <c r="A21" s="338"/>
      <c r="B21" s="339"/>
      <c r="C21" s="339"/>
      <c r="D21" s="340"/>
    </row>
    <row r="22" spans="1:6" ht="12.75">
      <c r="A22" s="339"/>
      <c r="B22" s="339"/>
      <c r="C22" s="339"/>
      <c r="D22" s="340"/>
      <c r="F22" s="493"/>
    </row>
    <row r="23" spans="1:6" ht="12.75">
      <c r="A23" s="339"/>
      <c r="B23" s="339"/>
      <c r="C23" s="339"/>
      <c r="D23" s="339"/>
      <c r="F23" s="493"/>
    </row>
    <row r="24" spans="1:6" ht="12.75">
      <c r="A24" s="339"/>
      <c r="B24" s="339"/>
      <c r="C24" s="339"/>
      <c r="D24" s="340"/>
      <c r="F24" s="493"/>
    </row>
    <row r="25" spans="1:11" s="333" customFormat="1" ht="12.75">
      <c r="A25"/>
      <c r="B25" s="341"/>
      <c r="C25"/>
      <c r="D25"/>
      <c r="E25"/>
      <c r="F25"/>
      <c r="G25"/>
      <c r="H25"/>
      <c r="I25"/>
      <c r="J25"/>
      <c r="K25"/>
    </row>
    <row r="26" spans="1:11" s="333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333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341"/>
      <c r="F101" s="341"/>
      <c r="G101" s="341"/>
      <c r="H101" s="341"/>
    </row>
    <row r="102" spans="5:8" ht="12.75">
      <c r="E102" s="341"/>
      <c r="F102" s="341"/>
      <c r="G102" s="341"/>
      <c r="H102" s="341"/>
    </row>
    <row r="103" spans="5:8" ht="12.75">
      <c r="E103" s="341"/>
      <c r="F103" s="341"/>
      <c r="G103" s="341"/>
      <c r="H103" s="341"/>
    </row>
  </sheetData>
  <sheetProtection/>
  <mergeCells count="4">
    <mergeCell ref="A2:I2"/>
    <mergeCell ref="A3:I3"/>
    <mergeCell ref="A4:I4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1"/>
  <headerFooter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701</v>
      </c>
      <c r="C1" s="74" t="s">
        <v>593</v>
      </c>
    </row>
    <row r="3" spans="1:3" ht="12.75">
      <c r="A3" s="474" t="s">
        <v>594</v>
      </c>
      <c r="B3" s="474"/>
      <c r="C3" s="474"/>
    </row>
    <row r="4" spans="1:3" ht="12.75">
      <c r="A4" s="474" t="s">
        <v>858</v>
      </c>
      <c r="B4" s="474"/>
      <c r="C4" s="474"/>
    </row>
    <row r="5" spans="1:3" ht="12.75">
      <c r="A5" s="75"/>
      <c r="B5" s="75"/>
      <c r="C5" s="75"/>
    </row>
    <row r="7" spans="1:3" ht="37.5" customHeight="1">
      <c r="A7" s="484" t="s">
        <v>592</v>
      </c>
      <c r="B7" s="485"/>
      <c r="C7" s="113" t="s">
        <v>501</v>
      </c>
    </row>
    <row r="8" spans="1:3" ht="18" customHeight="1">
      <c r="A8" s="486" t="s">
        <v>1196</v>
      </c>
      <c r="B8" s="487"/>
      <c r="C8" s="118">
        <v>126477867</v>
      </c>
    </row>
    <row r="9" spans="1:3" ht="17.25" customHeight="1">
      <c r="A9" s="488" t="s">
        <v>591</v>
      </c>
      <c r="B9" s="489"/>
      <c r="C9" s="119">
        <f>C8</f>
        <v>126477867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2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125" style="342" customWidth="1"/>
    <col min="2" max="2" width="22.25390625" style="342" customWidth="1"/>
    <col min="3" max="3" width="25.00390625" style="342" customWidth="1"/>
    <col min="4" max="4" width="21.625" style="342" bestFit="1" customWidth="1"/>
    <col min="5" max="16384" width="9.125" style="342" customWidth="1"/>
  </cols>
  <sheetData>
    <row r="1" spans="1:4" ht="12.75">
      <c r="A1" s="342" t="s">
        <v>701</v>
      </c>
      <c r="D1" s="343" t="s">
        <v>1091</v>
      </c>
    </row>
    <row r="4" spans="1:4" ht="12.75">
      <c r="A4" s="490" t="s">
        <v>1092</v>
      </c>
      <c r="B4" s="490"/>
      <c r="C4" s="490"/>
      <c r="D4" s="490"/>
    </row>
    <row r="5" spans="1:4" ht="12.75">
      <c r="A5" s="490" t="s">
        <v>858</v>
      </c>
      <c r="B5" s="490"/>
      <c r="C5" s="490"/>
      <c r="D5" s="490"/>
    </row>
    <row r="8" spans="1:4" ht="30.75" customHeight="1">
      <c r="A8" s="344" t="s">
        <v>533</v>
      </c>
      <c r="B8" s="344" t="s">
        <v>1093</v>
      </c>
      <c r="C8" s="344" t="s">
        <v>1094</v>
      </c>
      <c r="D8" s="344" t="s">
        <v>1095</v>
      </c>
    </row>
    <row r="9" spans="1:4" ht="29.25" customHeight="1">
      <c r="A9" s="345" t="s">
        <v>1096</v>
      </c>
      <c r="B9" s="346" t="s">
        <v>1097</v>
      </c>
      <c r="C9" s="321">
        <v>36635652</v>
      </c>
      <c r="D9" s="321">
        <v>0</v>
      </c>
    </row>
    <row r="10" spans="1:4" ht="38.25">
      <c r="A10" s="345" t="s">
        <v>1098</v>
      </c>
      <c r="B10" s="346" t="s">
        <v>1099</v>
      </c>
      <c r="C10" s="347">
        <f>'4.sz.mell.'!C81+'4.sz.mell.'!C82</f>
        <v>110387296</v>
      </c>
      <c r="D10" s="321">
        <v>0</v>
      </c>
    </row>
    <row r="11" spans="1:4" ht="22.5" customHeight="1">
      <c r="A11" s="348" t="s">
        <v>1100</v>
      </c>
      <c r="B11" s="349" t="s">
        <v>1101</v>
      </c>
      <c r="C11" s="347">
        <f>'4.sz.mell.'!C16</f>
        <v>0</v>
      </c>
      <c r="D11" s="321">
        <v>25000000</v>
      </c>
    </row>
    <row r="12" spans="1:4" ht="25.5">
      <c r="A12" s="350"/>
      <c r="B12" s="346" t="s">
        <v>585</v>
      </c>
      <c r="C12" s="347">
        <f>'4.sz.mell.'!C18</f>
        <v>168000000</v>
      </c>
      <c r="D12" s="321">
        <v>2500000</v>
      </c>
    </row>
    <row r="13" spans="1:4" ht="19.5" customHeight="1">
      <c r="A13" s="350"/>
      <c r="B13" s="346" t="s">
        <v>1102</v>
      </c>
      <c r="C13" s="347">
        <f>'4.sz.mell.'!C17</f>
        <v>530000000</v>
      </c>
      <c r="D13" s="321">
        <v>11400000</v>
      </c>
    </row>
    <row r="14" spans="1:4" ht="21" customHeight="1">
      <c r="A14" s="350"/>
      <c r="B14" s="346" t="s">
        <v>586</v>
      </c>
      <c r="C14" s="347">
        <f>'4.sz.mell.'!C19</f>
        <v>116000000</v>
      </c>
      <c r="D14" s="321">
        <v>0</v>
      </c>
    </row>
    <row r="15" spans="1:4" ht="21.75" customHeight="1">
      <c r="A15" s="350"/>
      <c r="B15" s="346" t="s">
        <v>587</v>
      </c>
      <c r="C15" s="347">
        <f>'4.sz.mell.'!C20</f>
        <v>21000000</v>
      </c>
      <c r="D15" s="321">
        <v>0</v>
      </c>
    </row>
    <row r="16" spans="1:4" ht="22.5" customHeight="1">
      <c r="A16" s="350"/>
      <c r="B16" s="346" t="s">
        <v>1103</v>
      </c>
      <c r="C16" s="347">
        <f>'4.sz.mell.'!C23</f>
        <v>2000000</v>
      </c>
      <c r="D16" s="321">
        <v>4600000</v>
      </c>
    </row>
    <row r="17" spans="1:4" s="354" customFormat="1" ht="22.5" customHeight="1">
      <c r="A17" s="351"/>
      <c r="B17" s="352" t="s">
        <v>591</v>
      </c>
      <c r="C17" s="353">
        <f>SUM(C11:C16)</f>
        <v>837000000</v>
      </c>
      <c r="D17" s="353">
        <f>SUM(D11:D16)</f>
        <v>43500000</v>
      </c>
    </row>
    <row r="18" spans="1:4" ht="25.5">
      <c r="A18" s="345" t="s">
        <v>1104</v>
      </c>
      <c r="B18" s="346" t="s">
        <v>1105</v>
      </c>
      <c r="C18" s="347">
        <f>'4.sz.mell.'!C11+'4.sz.mell.'!C12</f>
        <v>81513534</v>
      </c>
      <c r="D18" s="321">
        <v>0</v>
      </c>
    </row>
    <row r="19" spans="1:4" ht="21" customHeight="1">
      <c r="A19" s="345" t="s">
        <v>1106</v>
      </c>
      <c r="B19" s="346" t="s">
        <v>1107</v>
      </c>
      <c r="C19" s="347">
        <f>'4.sz.mell.'!C79+'4.sz.mell.'!C80</f>
        <v>2857500</v>
      </c>
      <c r="D19" s="321">
        <v>0</v>
      </c>
    </row>
    <row r="20" spans="1:4" ht="22.5" customHeight="1">
      <c r="A20" s="355" t="s">
        <v>1089</v>
      </c>
      <c r="B20" s="356"/>
      <c r="C20" s="323">
        <f>C9+C10+C17+C18+C19</f>
        <v>1068393982</v>
      </c>
      <c r="D20" s="323">
        <f>D9+D10+D17+D18+D19</f>
        <v>43500000</v>
      </c>
    </row>
    <row r="22" spans="1:2" ht="12.75">
      <c r="A22" s="342" t="s">
        <v>1108</v>
      </c>
      <c r="B22" s="342" t="s">
        <v>1109</v>
      </c>
    </row>
    <row r="23" spans="1:2" ht="12.75">
      <c r="A23" s="342" t="s">
        <v>1110</v>
      </c>
      <c r="B23" s="342" t="s">
        <v>1111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34.625" style="0" bestFit="1" customWidth="1"/>
    <col min="3" max="3" width="12.75390625" style="0" bestFit="1" customWidth="1"/>
    <col min="4" max="4" width="14.75390625" style="0" customWidth="1"/>
    <col min="5" max="5" width="4.125" style="0" customWidth="1"/>
    <col min="6" max="6" width="38.25390625" style="0" bestFit="1" customWidth="1"/>
    <col min="7" max="7" width="12.75390625" style="0" bestFit="1" customWidth="1"/>
    <col min="8" max="8" width="14.75390625" style="0" customWidth="1"/>
  </cols>
  <sheetData>
    <row r="1" spans="1:8" ht="12.75">
      <c r="A1" t="s">
        <v>701</v>
      </c>
      <c r="H1" s="74" t="s">
        <v>741</v>
      </c>
    </row>
    <row r="2" spans="1:8" ht="15">
      <c r="A2" s="407" t="s">
        <v>742</v>
      </c>
      <c r="B2" s="407"/>
      <c r="C2" s="407"/>
      <c r="D2" s="407"/>
      <c r="E2" s="407"/>
      <c r="F2" s="407"/>
      <c r="G2" s="407"/>
      <c r="H2" s="407"/>
    </row>
    <row r="3" spans="1:8" ht="15">
      <c r="A3" s="407" t="s">
        <v>854</v>
      </c>
      <c r="B3" s="407"/>
      <c r="C3" s="407"/>
      <c r="D3" s="407"/>
      <c r="E3" s="407"/>
      <c r="F3" s="407"/>
      <c r="G3" s="407"/>
      <c r="H3" s="407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6" spans="1:8" ht="31.5" customHeight="1">
      <c r="A6" s="408" t="s">
        <v>527</v>
      </c>
      <c r="B6" s="409"/>
      <c r="C6" s="405" t="s">
        <v>1190</v>
      </c>
      <c r="D6" s="405" t="s">
        <v>1191</v>
      </c>
      <c r="E6" s="408" t="s">
        <v>529</v>
      </c>
      <c r="F6" s="409"/>
      <c r="G6" s="405" t="s">
        <v>1190</v>
      </c>
      <c r="H6" s="405" t="s">
        <v>1191</v>
      </c>
    </row>
    <row r="7" spans="1:8" s="159" customFormat="1" ht="19.5" customHeight="1">
      <c r="A7" s="182">
        <v>1</v>
      </c>
      <c r="B7" s="183" t="s">
        <v>743</v>
      </c>
      <c r="C7" s="184">
        <v>2112787547</v>
      </c>
      <c r="D7" s="184">
        <v>2147415587</v>
      </c>
      <c r="E7" s="182">
        <v>1</v>
      </c>
      <c r="F7" s="183" t="s">
        <v>24</v>
      </c>
      <c r="G7" s="184">
        <v>1265736685</v>
      </c>
      <c r="H7" s="184">
        <v>1478247885</v>
      </c>
    </row>
    <row r="8" spans="1:8" s="159" customFormat="1" ht="19.5" customHeight="1">
      <c r="A8" s="182">
        <v>2</v>
      </c>
      <c r="B8" s="183" t="s">
        <v>56</v>
      </c>
      <c r="C8" s="184">
        <v>8361800</v>
      </c>
      <c r="D8" s="184">
        <v>0</v>
      </c>
      <c r="E8" s="182">
        <v>2</v>
      </c>
      <c r="F8" s="183" t="s">
        <v>723</v>
      </c>
      <c r="G8" s="184">
        <v>247031640</v>
      </c>
      <c r="H8" s="184">
        <v>266477696</v>
      </c>
    </row>
    <row r="9" spans="1:8" s="159" customFormat="1" ht="19.5" customHeight="1">
      <c r="A9" s="182">
        <v>3</v>
      </c>
      <c r="B9" s="183" t="s">
        <v>744</v>
      </c>
      <c r="C9" s="184">
        <v>115482203</v>
      </c>
      <c r="D9" s="184">
        <v>328585024</v>
      </c>
      <c r="E9" s="182">
        <v>3</v>
      </c>
      <c r="F9" s="183" t="s">
        <v>745</v>
      </c>
      <c r="G9" s="184">
        <v>1192697026</v>
      </c>
      <c r="H9" s="184">
        <v>1306030064</v>
      </c>
    </row>
    <row r="10" spans="1:8" s="159" customFormat="1" ht="19.5" customHeight="1">
      <c r="A10" s="182">
        <v>4</v>
      </c>
      <c r="B10" s="183" t="s">
        <v>16</v>
      </c>
      <c r="C10" s="184">
        <v>896550000</v>
      </c>
      <c r="D10" s="184">
        <v>896550000</v>
      </c>
      <c r="E10" s="182">
        <v>4</v>
      </c>
      <c r="F10" s="183" t="s">
        <v>41</v>
      </c>
      <c r="G10" s="184">
        <v>97960000</v>
      </c>
      <c r="H10" s="184">
        <v>97960000</v>
      </c>
    </row>
    <row r="11" spans="1:8" s="159" customFormat="1" ht="19.5" customHeight="1">
      <c r="A11" s="182">
        <v>5</v>
      </c>
      <c r="B11" s="183" t="s">
        <v>8</v>
      </c>
      <c r="C11" s="184">
        <v>408679500</v>
      </c>
      <c r="D11" s="184">
        <v>422492576</v>
      </c>
      <c r="E11" s="182">
        <v>5</v>
      </c>
      <c r="F11" s="183" t="s">
        <v>56</v>
      </c>
      <c r="G11" s="184">
        <v>1325005</v>
      </c>
      <c r="H11" s="184">
        <v>1341021</v>
      </c>
    </row>
    <row r="12" spans="1:8" s="159" customFormat="1" ht="19.5" customHeight="1">
      <c r="A12" s="182">
        <v>6</v>
      </c>
      <c r="B12" s="183" t="s">
        <v>746</v>
      </c>
      <c r="C12" s="184">
        <v>4500000</v>
      </c>
      <c r="D12" s="184">
        <v>6000000</v>
      </c>
      <c r="E12" s="182">
        <v>6</v>
      </c>
      <c r="F12" s="183" t="s">
        <v>747</v>
      </c>
      <c r="G12" s="184">
        <v>477123871</v>
      </c>
      <c r="H12" s="184">
        <v>502632913</v>
      </c>
    </row>
    <row r="13" spans="1:8" s="159" customFormat="1" ht="19.5" customHeight="1">
      <c r="A13" s="182">
        <v>7</v>
      </c>
      <c r="B13" s="183" t="s">
        <v>748</v>
      </c>
      <c r="C13" s="184">
        <v>1440852</v>
      </c>
      <c r="D13" s="184">
        <v>1676552</v>
      </c>
      <c r="E13" s="182">
        <v>7</v>
      </c>
      <c r="F13" s="183" t="s">
        <v>749</v>
      </c>
      <c r="G13" s="184">
        <v>5500000</v>
      </c>
      <c r="H13" s="184">
        <v>7000000</v>
      </c>
    </row>
    <row r="14" spans="1:8" s="159" customFormat="1" ht="19.5" customHeight="1">
      <c r="A14" s="246"/>
      <c r="B14" s="246"/>
      <c r="C14" s="246"/>
      <c r="D14" s="246"/>
      <c r="E14" s="182">
        <v>8</v>
      </c>
      <c r="F14" s="183" t="s">
        <v>751</v>
      </c>
      <c r="G14" s="184">
        <v>254308468</v>
      </c>
      <c r="H14" s="184">
        <v>251120335</v>
      </c>
    </row>
    <row r="15" spans="1:8" s="159" customFormat="1" ht="19.5" customHeight="1">
      <c r="A15" s="246"/>
      <c r="B15" s="246"/>
      <c r="C15" s="246"/>
      <c r="D15" s="246"/>
      <c r="E15" s="182">
        <v>9</v>
      </c>
      <c r="F15" s="183" t="s">
        <v>43</v>
      </c>
      <c r="G15" s="184">
        <v>994571196</v>
      </c>
      <c r="H15" s="184">
        <v>867408470</v>
      </c>
    </row>
    <row r="16" spans="1:8" s="249" customFormat="1" ht="19.5" customHeight="1">
      <c r="A16" s="190"/>
      <c r="B16" s="247" t="s">
        <v>866</v>
      </c>
      <c r="C16" s="248">
        <f>SUM(C7:C15)</f>
        <v>3547801902</v>
      </c>
      <c r="D16" s="248">
        <f>SUM(D7:D15)</f>
        <v>3802719739</v>
      </c>
      <c r="E16" s="190"/>
      <c r="F16" s="247" t="s">
        <v>57</v>
      </c>
      <c r="G16" s="248">
        <f>SUM(G7:G15)</f>
        <v>4536253891</v>
      </c>
      <c r="H16" s="248">
        <f>SUM(H7:H15)</f>
        <v>4778218384</v>
      </c>
    </row>
    <row r="17" spans="1:8" s="159" customFormat="1" ht="19.5" customHeight="1">
      <c r="A17" s="182">
        <v>8</v>
      </c>
      <c r="B17" s="183" t="s">
        <v>750</v>
      </c>
      <c r="C17" s="184">
        <v>1047450481</v>
      </c>
      <c r="D17" s="184">
        <v>1034497137</v>
      </c>
      <c r="E17" s="182">
        <v>10</v>
      </c>
      <c r="F17" s="183" t="s">
        <v>754</v>
      </c>
      <c r="G17" s="184">
        <v>0</v>
      </c>
      <c r="H17" s="184">
        <v>0</v>
      </c>
    </row>
    <row r="18" spans="1:8" s="159" customFormat="1" ht="19.5" customHeight="1">
      <c r="A18" s="182">
        <v>9</v>
      </c>
      <c r="B18" s="183" t="s">
        <v>752</v>
      </c>
      <c r="C18" s="184">
        <v>0</v>
      </c>
      <c r="D18" s="184">
        <v>0</v>
      </c>
      <c r="E18" s="182">
        <v>11</v>
      </c>
      <c r="F18" s="183" t="s">
        <v>722</v>
      </c>
      <c r="G18" s="184">
        <v>58998492</v>
      </c>
      <c r="H18" s="184">
        <v>58998492</v>
      </c>
    </row>
    <row r="19" spans="1:8" s="159" customFormat="1" ht="19.5" customHeight="1">
      <c r="A19" s="182">
        <v>10</v>
      </c>
      <c r="B19" s="183" t="s">
        <v>753</v>
      </c>
      <c r="C19" s="184">
        <v>0</v>
      </c>
      <c r="D19" s="184">
        <v>0</v>
      </c>
      <c r="E19" s="246"/>
      <c r="F19" s="246"/>
      <c r="G19" s="246"/>
      <c r="H19" s="246"/>
    </row>
    <row r="20" spans="1:8" s="249" customFormat="1" ht="19.5" customHeight="1">
      <c r="A20" s="190"/>
      <c r="B20" s="250" t="s">
        <v>867</v>
      </c>
      <c r="C20" s="248">
        <f>SUM(C17:C19)</f>
        <v>1047450481</v>
      </c>
      <c r="D20" s="248">
        <f>SUM(D17:D19)</f>
        <v>1034497137</v>
      </c>
      <c r="E20" s="190"/>
      <c r="F20" s="247" t="s">
        <v>868</v>
      </c>
      <c r="G20" s="248">
        <f>SUM(G17:G19)</f>
        <v>58998492</v>
      </c>
      <c r="H20" s="248">
        <f>SUM(H17:H19)</f>
        <v>58998492</v>
      </c>
    </row>
    <row r="21" spans="1:8" ht="30.75" customHeight="1">
      <c r="A21" s="76"/>
      <c r="B21" s="77" t="s">
        <v>530</v>
      </c>
      <c r="C21" s="185">
        <f>C16+C20</f>
        <v>4595252383</v>
      </c>
      <c r="D21" s="185">
        <f>D16+D20</f>
        <v>4837216876</v>
      </c>
      <c r="E21" s="76"/>
      <c r="F21" s="77" t="s">
        <v>531</v>
      </c>
      <c r="G21" s="185">
        <f>G16+G20</f>
        <v>4595252383</v>
      </c>
      <c r="H21" s="185">
        <f>H16+H20</f>
        <v>4837216876</v>
      </c>
    </row>
  </sheetData>
  <sheetProtection/>
  <mergeCells count="4">
    <mergeCell ref="A2:H2"/>
    <mergeCell ref="A3:H3"/>
    <mergeCell ref="A6:B6"/>
    <mergeCell ref="E6:F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57"/>
  <sheetViews>
    <sheetView zoomScalePageLayoutView="0" workbookViewId="0" topLeftCell="A1">
      <selection activeCell="N45" sqref="N45"/>
    </sheetView>
  </sheetViews>
  <sheetFormatPr defaultColWidth="9.00390625" defaultRowHeight="12.75"/>
  <cols>
    <col min="1" max="1" width="2.875" style="159" customWidth="1"/>
    <col min="2" max="2" width="22.375" style="159" customWidth="1"/>
    <col min="3" max="3" width="9.375" style="357" customWidth="1"/>
    <col min="4" max="4" width="8.75390625" style="357" customWidth="1"/>
    <col min="5" max="5" width="8.625" style="357" customWidth="1"/>
    <col min="6" max="6" width="9.625" style="357" customWidth="1"/>
    <col min="7" max="7" width="8.75390625" style="357" customWidth="1"/>
    <col min="8" max="8" width="9.25390625" style="357" customWidth="1"/>
    <col min="9" max="9" width="9.125" style="357" customWidth="1"/>
    <col min="10" max="10" width="8.875" style="357" customWidth="1"/>
    <col min="11" max="11" width="9.625" style="357" customWidth="1"/>
    <col min="12" max="12" width="9.375" style="357" customWidth="1"/>
    <col min="13" max="13" width="9.25390625" style="357" customWidth="1"/>
    <col min="14" max="14" width="9.625" style="357" customWidth="1"/>
    <col min="15" max="15" width="10.625" style="357" customWidth="1"/>
    <col min="16" max="16384" width="9.125" style="159" customWidth="1"/>
  </cols>
  <sheetData>
    <row r="1" spans="1:15" ht="12.75">
      <c r="A1" s="159" t="s">
        <v>701</v>
      </c>
      <c r="O1" s="358" t="s">
        <v>1112</v>
      </c>
    </row>
    <row r="2" spans="1:15" ht="12.75">
      <c r="A2" s="491" t="s">
        <v>1113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15" ht="12.75">
      <c r="A3" s="491" t="s">
        <v>1152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5" spans="1:15" ht="12.75">
      <c r="A5" s="246"/>
      <c r="B5" s="359" t="s">
        <v>1114</v>
      </c>
      <c r="C5" s="360" t="s">
        <v>1115</v>
      </c>
      <c r="D5" s="360" t="s">
        <v>1116</v>
      </c>
      <c r="E5" s="360" t="s">
        <v>1117</v>
      </c>
      <c r="F5" s="360" t="s">
        <v>1118</v>
      </c>
      <c r="G5" s="360" t="s">
        <v>1119</v>
      </c>
      <c r="H5" s="360" t="s">
        <v>1120</v>
      </c>
      <c r="I5" s="360" t="s">
        <v>1121</v>
      </c>
      <c r="J5" s="360" t="s">
        <v>1122</v>
      </c>
      <c r="K5" s="360" t="s">
        <v>1123</v>
      </c>
      <c r="L5" s="361" t="s">
        <v>1124</v>
      </c>
      <c r="M5" s="361" t="s">
        <v>1125</v>
      </c>
      <c r="N5" s="360" t="s">
        <v>1126</v>
      </c>
      <c r="O5" s="360" t="s">
        <v>591</v>
      </c>
    </row>
    <row r="6" spans="1:15" ht="25.5">
      <c r="A6" s="246">
        <v>1</v>
      </c>
      <c r="B6" s="362" t="s">
        <v>1127</v>
      </c>
      <c r="C6" s="363">
        <v>127737624</v>
      </c>
      <c r="D6" s="363">
        <v>127737624</v>
      </c>
      <c r="E6" s="363">
        <v>127737624</v>
      </c>
      <c r="F6" s="363">
        <v>127737624</v>
      </c>
      <c r="G6" s="363">
        <v>127737624</v>
      </c>
      <c r="H6" s="363">
        <v>127737624</v>
      </c>
      <c r="I6" s="363">
        <v>127737624</v>
      </c>
      <c r="J6" s="363">
        <v>127737624</v>
      </c>
      <c r="K6" s="363">
        <v>127737624</v>
      </c>
      <c r="L6" s="363">
        <v>127737624</v>
      </c>
      <c r="M6" s="363">
        <v>127737624</v>
      </c>
      <c r="N6" s="363">
        <v>707673683</v>
      </c>
      <c r="O6" s="364">
        <f>SUM(C6:N6)</f>
        <v>2112787547</v>
      </c>
    </row>
    <row r="7" spans="1:15" ht="12.75">
      <c r="A7" s="246">
        <v>2</v>
      </c>
      <c r="B7" s="362" t="s">
        <v>56</v>
      </c>
      <c r="C7" s="363">
        <v>8361800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>
        <f>SUM(C7:N7)</f>
        <v>8361800</v>
      </c>
    </row>
    <row r="8" spans="1:15" ht="25.5">
      <c r="A8" s="246">
        <v>3</v>
      </c>
      <c r="B8" s="362" t="s">
        <v>1128</v>
      </c>
      <c r="C8" s="363">
        <v>9623517</v>
      </c>
      <c r="D8" s="363">
        <v>9623517</v>
      </c>
      <c r="E8" s="363">
        <v>9623517</v>
      </c>
      <c r="F8" s="363">
        <v>9623517</v>
      </c>
      <c r="G8" s="363">
        <v>9623517</v>
      </c>
      <c r="H8" s="363">
        <v>9623517</v>
      </c>
      <c r="I8" s="363">
        <v>9623517</v>
      </c>
      <c r="J8" s="363">
        <v>9623517</v>
      </c>
      <c r="K8" s="363">
        <v>9623517</v>
      </c>
      <c r="L8" s="363">
        <v>9623517</v>
      </c>
      <c r="M8" s="363">
        <v>9623517</v>
      </c>
      <c r="N8" s="363">
        <v>9623516</v>
      </c>
      <c r="O8" s="364">
        <f>SUM(C8:N8)</f>
        <v>115482203</v>
      </c>
    </row>
    <row r="9" spans="1:15" ht="25.5">
      <c r="A9" s="246">
        <v>4</v>
      </c>
      <c r="B9" s="362" t="s">
        <v>1129</v>
      </c>
      <c r="C9" s="363"/>
      <c r="D9" s="363"/>
      <c r="E9" s="363"/>
      <c r="F9" s="363"/>
      <c r="G9" s="363">
        <v>12591000</v>
      </c>
      <c r="H9" s="363"/>
      <c r="I9" s="363">
        <v>12114657</v>
      </c>
      <c r="J9" s="363"/>
      <c r="K9" s="363"/>
      <c r="L9" s="363">
        <v>6329020</v>
      </c>
      <c r="M9" s="363"/>
      <c r="N9" s="363"/>
      <c r="O9" s="364">
        <f aca="true" t="shared" si="0" ref="O9:O17">SUM(C9:N9)</f>
        <v>31034677</v>
      </c>
    </row>
    <row r="10" spans="1:15" ht="25.5">
      <c r="A10" s="246">
        <v>5</v>
      </c>
      <c r="B10" s="362" t="s">
        <v>1130</v>
      </c>
      <c r="C10" s="363"/>
      <c r="D10" s="363"/>
      <c r="E10" s="363">
        <v>44367340</v>
      </c>
      <c r="F10" s="363">
        <v>44367340</v>
      </c>
      <c r="G10" s="363">
        <v>44367340</v>
      </c>
      <c r="H10" s="363">
        <v>44367340</v>
      </c>
      <c r="I10" s="363">
        <v>44367340</v>
      </c>
      <c r="J10" s="363">
        <v>44367340</v>
      </c>
      <c r="K10" s="363">
        <v>44367340</v>
      </c>
      <c r="L10" s="363">
        <v>44367340</v>
      </c>
      <c r="M10" s="363">
        <v>44367340</v>
      </c>
      <c r="N10" s="363">
        <v>44367343</v>
      </c>
      <c r="O10" s="364">
        <f>SUM(C10:N10)</f>
        <v>443673403</v>
      </c>
    </row>
    <row r="11" spans="1:15" ht="12.75">
      <c r="A11" s="246">
        <v>6</v>
      </c>
      <c r="B11" s="362" t="s">
        <v>16</v>
      </c>
      <c r="C11" s="363"/>
      <c r="D11" s="363"/>
      <c r="E11" s="363">
        <v>260000000</v>
      </c>
      <c r="F11" s="363"/>
      <c r="G11" s="363">
        <v>166000000</v>
      </c>
      <c r="H11" s="363"/>
      <c r="I11" s="363"/>
      <c r="J11" s="363"/>
      <c r="K11" s="363">
        <v>350550000</v>
      </c>
      <c r="L11" s="363"/>
      <c r="M11" s="363"/>
      <c r="N11" s="363">
        <v>120000000</v>
      </c>
      <c r="O11" s="364">
        <f t="shared" si="0"/>
        <v>896550000</v>
      </c>
    </row>
    <row r="12" spans="1:15" ht="12.75">
      <c r="A12" s="246">
        <v>7</v>
      </c>
      <c r="B12" s="362" t="s">
        <v>8</v>
      </c>
      <c r="C12" s="363">
        <v>34056625</v>
      </c>
      <c r="D12" s="363">
        <v>34056625</v>
      </c>
      <c r="E12" s="363">
        <v>34056625</v>
      </c>
      <c r="F12" s="363">
        <v>34056625</v>
      </c>
      <c r="G12" s="363">
        <v>34056625</v>
      </c>
      <c r="H12" s="363">
        <v>34056625</v>
      </c>
      <c r="I12" s="363">
        <v>34056625</v>
      </c>
      <c r="J12" s="363">
        <v>34056625</v>
      </c>
      <c r="K12" s="363">
        <v>34056625</v>
      </c>
      <c r="L12" s="363">
        <v>34056625</v>
      </c>
      <c r="M12" s="363">
        <v>34056625</v>
      </c>
      <c r="N12" s="363">
        <v>34056625</v>
      </c>
      <c r="O12" s="364">
        <f t="shared" si="0"/>
        <v>408679500</v>
      </c>
    </row>
    <row r="13" spans="1:15" ht="12.75">
      <c r="A13" s="246">
        <v>8</v>
      </c>
      <c r="B13" s="362" t="s">
        <v>731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>
        <f>SUM(C13:N13)</f>
        <v>0</v>
      </c>
    </row>
    <row r="14" spans="1:15" s="249" customFormat="1" ht="25.5">
      <c r="A14" s="246">
        <v>9</v>
      </c>
      <c r="B14" s="362" t="s">
        <v>1131</v>
      </c>
      <c r="C14" s="365"/>
      <c r="D14" s="365"/>
      <c r="E14" s="365"/>
      <c r="F14" s="365"/>
      <c r="G14" s="365"/>
      <c r="H14" s="365"/>
      <c r="I14" s="365"/>
      <c r="J14" s="363"/>
      <c r="K14" s="365"/>
      <c r="L14" s="365"/>
      <c r="M14" s="365"/>
      <c r="N14" s="366">
        <v>4500000</v>
      </c>
      <c r="O14" s="367">
        <f>SUM(C14:N14)</f>
        <v>4500000</v>
      </c>
    </row>
    <row r="15" spans="1:15" ht="25.5">
      <c r="A15" s="246">
        <v>10</v>
      </c>
      <c r="B15" s="362" t="s">
        <v>1132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>
        <v>1440852</v>
      </c>
      <c r="O15" s="364">
        <f t="shared" si="0"/>
        <v>1440852</v>
      </c>
    </row>
    <row r="16" spans="1:15" s="249" customFormat="1" ht="25.5">
      <c r="A16" s="246">
        <v>11</v>
      </c>
      <c r="B16" s="362" t="s">
        <v>1133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7">
        <f>SUM(C16:N16)</f>
        <v>0</v>
      </c>
    </row>
    <row r="17" spans="1:15" ht="25.5">
      <c r="A17" s="246">
        <v>12</v>
      </c>
      <c r="B17" s="362" t="s">
        <v>1134</v>
      </c>
      <c r="C17" s="363"/>
      <c r="D17" s="363"/>
      <c r="E17" s="366"/>
      <c r="F17" s="366">
        <v>2500000</v>
      </c>
      <c r="G17" s="366"/>
      <c r="H17" s="366"/>
      <c r="I17" s="363"/>
      <c r="J17" s="363"/>
      <c r="K17" s="363"/>
      <c r="L17" s="363"/>
      <c r="M17" s="363"/>
      <c r="N17" s="366">
        <v>8831060</v>
      </c>
      <c r="O17" s="364">
        <f t="shared" si="0"/>
        <v>11331060</v>
      </c>
    </row>
    <row r="18" spans="1:15" s="249" customFormat="1" ht="25.5">
      <c r="A18" s="246">
        <v>13</v>
      </c>
      <c r="B18" s="369" t="s">
        <v>1135</v>
      </c>
      <c r="C18" s="365">
        <f aca="true" t="shared" si="1" ref="C18:N18">SUM(C6:C17)</f>
        <v>179779566</v>
      </c>
      <c r="D18" s="365">
        <f t="shared" si="1"/>
        <v>171417766</v>
      </c>
      <c r="E18" s="365">
        <f t="shared" si="1"/>
        <v>475785106</v>
      </c>
      <c r="F18" s="365">
        <f t="shared" si="1"/>
        <v>218285106</v>
      </c>
      <c r="G18" s="365">
        <f t="shared" si="1"/>
        <v>394376106</v>
      </c>
      <c r="H18" s="365">
        <f t="shared" si="1"/>
        <v>215785106</v>
      </c>
      <c r="I18" s="365">
        <f t="shared" si="1"/>
        <v>227899763</v>
      </c>
      <c r="J18" s="365">
        <f t="shared" si="1"/>
        <v>215785106</v>
      </c>
      <c r="K18" s="365">
        <f t="shared" si="1"/>
        <v>566335106</v>
      </c>
      <c r="L18" s="365">
        <f t="shared" si="1"/>
        <v>222114126</v>
      </c>
      <c r="M18" s="365">
        <f t="shared" si="1"/>
        <v>215785106</v>
      </c>
      <c r="N18" s="365">
        <f t="shared" si="1"/>
        <v>930493079</v>
      </c>
      <c r="O18" s="370">
        <f>SUM(C18:N18)</f>
        <v>4033841042</v>
      </c>
    </row>
    <row r="19" spans="1:15" ht="25.5">
      <c r="A19" s="246">
        <v>14</v>
      </c>
      <c r="B19" s="362" t="s">
        <v>1136</v>
      </c>
      <c r="C19" s="363"/>
      <c r="D19" s="363"/>
      <c r="E19" s="363">
        <v>21632913</v>
      </c>
      <c r="F19" s="371"/>
      <c r="G19" s="363"/>
      <c r="H19" s="363">
        <v>120000000</v>
      </c>
      <c r="I19" s="363"/>
      <c r="J19" s="372">
        <v>257852155</v>
      </c>
      <c r="K19" s="363"/>
      <c r="L19" s="363"/>
      <c r="M19" s="363"/>
      <c r="N19" s="363"/>
      <c r="O19" s="367">
        <f>SUM(C19:N19)</f>
        <v>399485068</v>
      </c>
    </row>
    <row r="20" spans="1:15" ht="12.75">
      <c r="A20" s="246">
        <v>15</v>
      </c>
      <c r="B20" s="362" t="s">
        <v>758</v>
      </c>
      <c r="C20" s="363">
        <v>2402902078</v>
      </c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7">
        <f>SUM(C20:N20)</f>
        <v>2402902078</v>
      </c>
    </row>
    <row r="21" spans="1:15" s="249" customFormat="1" ht="25.5" customHeight="1">
      <c r="A21" s="246">
        <v>16</v>
      </c>
      <c r="B21" s="369" t="s">
        <v>1137</v>
      </c>
      <c r="C21" s="365">
        <f>SUM(C19:C20)</f>
        <v>2402902078</v>
      </c>
      <c r="D21" s="365">
        <f aca="true" t="shared" si="2" ref="D21:N21">SUM(D19:D20)</f>
        <v>0</v>
      </c>
      <c r="E21" s="365">
        <f t="shared" si="2"/>
        <v>21632913</v>
      </c>
      <c r="F21" s="365">
        <f t="shared" si="2"/>
        <v>0</v>
      </c>
      <c r="G21" s="365">
        <f t="shared" si="2"/>
        <v>0</v>
      </c>
      <c r="H21" s="365">
        <f t="shared" si="2"/>
        <v>120000000</v>
      </c>
      <c r="I21" s="365">
        <f t="shared" si="2"/>
        <v>0</v>
      </c>
      <c r="J21" s="365">
        <f t="shared" si="2"/>
        <v>257852155</v>
      </c>
      <c r="K21" s="365">
        <f t="shared" si="2"/>
        <v>0</v>
      </c>
      <c r="L21" s="365">
        <f t="shared" si="2"/>
        <v>0</v>
      </c>
      <c r="M21" s="365">
        <f t="shared" si="2"/>
        <v>0</v>
      </c>
      <c r="N21" s="365">
        <f t="shared" si="2"/>
        <v>0</v>
      </c>
      <c r="O21" s="370">
        <f>SUM(C21:N21)</f>
        <v>2802387146</v>
      </c>
    </row>
    <row r="22" spans="1:15" s="249" customFormat="1" ht="38.25">
      <c r="A22" s="246">
        <v>17</v>
      </c>
      <c r="B22" s="369" t="s">
        <v>1138</v>
      </c>
      <c r="C22" s="365">
        <f aca="true" t="shared" si="3" ref="C22:N22">C18+C21</f>
        <v>2582681644</v>
      </c>
      <c r="D22" s="365">
        <f t="shared" si="3"/>
        <v>171417766</v>
      </c>
      <c r="E22" s="365">
        <f t="shared" si="3"/>
        <v>497418019</v>
      </c>
      <c r="F22" s="365">
        <f t="shared" si="3"/>
        <v>218285106</v>
      </c>
      <c r="G22" s="365">
        <f t="shared" si="3"/>
        <v>394376106</v>
      </c>
      <c r="H22" s="365">
        <f t="shared" si="3"/>
        <v>335785106</v>
      </c>
      <c r="I22" s="365">
        <f t="shared" si="3"/>
        <v>227899763</v>
      </c>
      <c r="J22" s="365">
        <f t="shared" si="3"/>
        <v>473637261</v>
      </c>
      <c r="K22" s="365">
        <f t="shared" si="3"/>
        <v>566335106</v>
      </c>
      <c r="L22" s="365">
        <f t="shared" si="3"/>
        <v>222114126</v>
      </c>
      <c r="M22" s="365">
        <f t="shared" si="3"/>
        <v>215785106</v>
      </c>
      <c r="N22" s="365">
        <f t="shared" si="3"/>
        <v>930493079</v>
      </c>
      <c r="O22" s="370">
        <f>SUM(C22:N22)</f>
        <v>6836228188</v>
      </c>
    </row>
    <row r="23" spans="1:15" s="249" customFormat="1" ht="12.75">
      <c r="A23" s="373"/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6"/>
    </row>
    <row r="24" spans="1:15" s="249" customFormat="1" ht="12.75">
      <c r="A24" s="373"/>
      <c r="B24" s="3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6"/>
    </row>
    <row r="25" spans="1:15" s="249" customFormat="1" ht="12.75">
      <c r="A25" s="373"/>
      <c r="B25" s="374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6"/>
    </row>
    <row r="26" spans="1:15" s="249" customFormat="1" ht="12.75">
      <c r="A26" s="373"/>
      <c r="B26" s="374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6"/>
    </row>
    <row r="27" spans="1:15" s="249" customFormat="1" ht="12.75">
      <c r="A27" s="373"/>
      <c r="B27" s="374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6"/>
    </row>
    <row r="28" spans="1:15" s="249" customFormat="1" ht="12.75">
      <c r="A28" s="373"/>
      <c r="B28" s="374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6"/>
    </row>
    <row r="29" spans="1:15" s="249" customFormat="1" ht="12.75">
      <c r="A29" s="373"/>
      <c r="B29" s="374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</row>
    <row r="30" spans="1:15" s="249" customFormat="1" ht="12.75">
      <c r="A30" s="373"/>
      <c r="B30" s="374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6"/>
    </row>
    <row r="31" spans="1:15" s="249" customFormat="1" ht="12.75">
      <c r="A31" s="373"/>
      <c r="B31" s="374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6"/>
    </row>
    <row r="32" spans="1:15" ht="12.75">
      <c r="A32" s="159" t="s">
        <v>701</v>
      </c>
      <c r="N32" s="159"/>
      <c r="O32" s="358" t="s">
        <v>1112</v>
      </c>
    </row>
    <row r="33" spans="1:15" ht="12.75">
      <c r="A33" s="491" t="s">
        <v>1113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</row>
    <row r="34" spans="1:15" ht="12.75">
      <c r="A34" s="491" t="s">
        <v>1152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</row>
    <row r="35" spans="1:15" ht="12.75">
      <c r="A35" s="188"/>
      <c r="B35" s="188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.75">
      <c r="A36" s="319"/>
      <c r="B36" s="378" t="s">
        <v>1139</v>
      </c>
      <c r="C36" s="379" t="s">
        <v>1115</v>
      </c>
      <c r="D36" s="379" t="s">
        <v>1116</v>
      </c>
      <c r="E36" s="379" t="s">
        <v>1117</v>
      </c>
      <c r="F36" s="379" t="s">
        <v>1118</v>
      </c>
      <c r="G36" s="379" t="s">
        <v>1119</v>
      </c>
      <c r="H36" s="379" t="s">
        <v>1120</v>
      </c>
      <c r="I36" s="379" t="s">
        <v>1121</v>
      </c>
      <c r="J36" s="379" t="s">
        <v>1122</v>
      </c>
      <c r="K36" s="379" t="s">
        <v>1123</v>
      </c>
      <c r="L36" s="379" t="s">
        <v>1124</v>
      </c>
      <c r="M36" s="379" t="s">
        <v>1125</v>
      </c>
      <c r="N36" s="379" t="s">
        <v>1126</v>
      </c>
      <c r="O36" s="379" t="s">
        <v>21</v>
      </c>
    </row>
    <row r="37" spans="1:15" ht="12.75">
      <c r="A37" s="319">
        <v>1</v>
      </c>
      <c r="B37" s="380" t="s">
        <v>24</v>
      </c>
      <c r="C37" s="381">
        <v>105478057</v>
      </c>
      <c r="D37" s="381">
        <v>105478057</v>
      </c>
      <c r="E37" s="381">
        <v>105478057</v>
      </c>
      <c r="F37" s="381">
        <v>105478057</v>
      </c>
      <c r="G37" s="381">
        <v>105478057</v>
      </c>
      <c r="H37" s="381">
        <v>105478057</v>
      </c>
      <c r="I37" s="381">
        <v>105478057</v>
      </c>
      <c r="J37" s="381">
        <v>105478057</v>
      </c>
      <c r="K37" s="381">
        <v>105478057</v>
      </c>
      <c r="L37" s="381">
        <v>105478057</v>
      </c>
      <c r="M37" s="381">
        <v>105478057</v>
      </c>
      <c r="N37" s="381">
        <v>105478058</v>
      </c>
      <c r="O37" s="382">
        <f>SUM(C37:N37)</f>
        <v>1265736685</v>
      </c>
    </row>
    <row r="38" spans="1:15" ht="38.25">
      <c r="A38" s="246">
        <v>2</v>
      </c>
      <c r="B38" s="383" t="s">
        <v>1140</v>
      </c>
      <c r="C38" s="384">
        <v>20585970</v>
      </c>
      <c r="D38" s="384">
        <v>20585970</v>
      </c>
      <c r="E38" s="384">
        <v>20585970</v>
      </c>
      <c r="F38" s="384">
        <v>20585970</v>
      </c>
      <c r="G38" s="384">
        <v>20585970</v>
      </c>
      <c r="H38" s="384">
        <v>20585970</v>
      </c>
      <c r="I38" s="384">
        <v>20585970</v>
      </c>
      <c r="J38" s="384">
        <v>20585970</v>
      </c>
      <c r="K38" s="384">
        <v>20585970</v>
      </c>
      <c r="L38" s="384">
        <v>20585970</v>
      </c>
      <c r="M38" s="384">
        <v>20585970</v>
      </c>
      <c r="N38" s="384">
        <v>20585970</v>
      </c>
      <c r="O38" s="382">
        <f aca="true" t="shared" si="4" ref="O38:O50">SUM(C38:N38)</f>
        <v>247031640</v>
      </c>
    </row>
    <row r="39" spans="1:15" ht="12.75">
      <c r="A39" s="246">
        <v>3</v>
      </c>
      <c r="B39" s="385" t="s">
        <v>25</v>
      </c>
      <c r="C39" s="384">
        <v>101891419</v>
      </c>
      <c r="D39" s="384">
        <v>101891419</v>
      </c>
      <c r="E39" s="384">
        <v>101891419</v>
      </c>
      <c r="F39" s="384">
        <v>101891419</v>
      </c>
      <c r="G39" s="384">
        <v>101891419</v>
      </c>
      <c r="H39" s="384">
        <v>101891419</v>
      </c>
      <c r="I39" s="384">
        <v>101891419</v>
      </c>
      <c r="J39" s="384">
        <v>101891419</v>
      </c>
      <c r="K39" s="384">
        <v>101891419</v>
      </c>
      <c r="L39" s="384">
        <v>101891419</v>
      </c>
      <c r="M39" s="384">
        <v>101891419</v>
      </c>
      <c r="N39" s="384">
        <v>101891417</v>
      </c>
      <c r="O39" s="382">
        <f t="shared" si="4"/>
        <v>1222697026</v>
      </c>
    </row>
    <row r="40" spans="1:15" ht="12.75">
      <c r="A40" s="246">
        <v>4</v>
      </c>
      <c r="B40" s="385" t="s">
        <v>41</v>
      </c>
      <c r="C40" s="384">
        <v>8163333</v>
      </c>
      <c r="D40" s="384">
        <v>8163333</v>
      </c>
      <c r="E40" s="384">
        <v>8163333</v>
      </c>
      <c r="F40" s="384">
        <v>8163333</v>
      </c>
      <c r="G40" s="384">
        <v>8163333</v>
      </c>
      <c r="H40" s="384">
        <v>8163333</v>
      </c>
      <c r="I40" s="384">
        <v>8163333</v>
      </c>
      <c r="J40" s="384">
        <v>8163333</v>
      </c>
      <c r="K40" s="384">
        <v>8163333</v>
      </c>
      <c r="L40" s="384">
        <v>8163333</v>
      </c>
      <c r="M40" s="384">
        <v>8163333</v>
      </c>
      <c r="N40" s="384">
        <v>8163337</v>
      </c>
      <c r="O40" s="382">
        <f t="shared" si="4"/>
        <v>97960000</v>
      </c>
    </row>
    <row r="41" spans="1:15" ht="12.75">
      <c r="A41" s="246">
        <v>5</v>
      </c>
      <c r="B41" s="385" t="s">
        <v>56</v>
      </c>
      <c r="C41" s="384"/>
      <c r="D41" s="384"/>
      <c r="E41" s="384">
        <v>1325005</v>
      </c>
      <c r="F41" s="384"/>
      <c r="G41" s="384"/>
      <c r="H41" s="384"/>
      <c r="I41" s="384"/>
      <c r="J41" s="384"/>
      <c r="K41" s="384"/>
      <c r="L41" s="384"/>
      <c r="M41" s="384"/>
      <c r="N41" s="384"/>
      <c r="O41" s="382">
        <f t="shared" si="4"/>
        <v>1325005</v>
      </c>
    </row>
    <row r="42" spans="1:15" ht="24">
      <c r="A42" s="246">
        <v>6</v>
      </c>
      <c r="B42" s="386" t="s">
        <v>1141</v>
      </c>
      <c r="C42" s="384">
        <v>39760323</v>
      </c>
      <c r="D42" s="384">
        <v>39760323</v>
      </c>
      <c r="E42" s="384">
        <v>39760323</v>
      </c>
      <c r="F42" s="384">
        <v>39760323</v>
      </c>
      <c r="G42" s="384">
        <v>39760323</v>
      </c>
      <c r="H42" s="384">
        <v>39760323</v>
      </c>
      <c r="I42" s="384">
        <v>39760323</v>
      </c>
      <c r="J42" s="384">
        <v>39760323</v>
      </c>
      <c r="K42" s="384">
        <v>39760323</v>
      </c>
      <c r="L42" s="384">
        <v>39760323</v>
      </c>
      <c r="M42" s="384">
        <v>39760323</v>
      </c>
      <c r="N42" s="384">
        <v>39760318</v>
      </c>
      <c r="O42" s="382">
        <f t="shared" si="4"/>
        <v>477123871</v>
      </c>
    </row>
    <row r="43" spans="1:15" ht="25.5">
      <c r="A43" s="246">
        <v>7</v>
      </c>
      <c r="B43" s="383" t="s">
        <v>42</v>
      </c>
      <c r="C43" s="384">
        <v>4500000</v>
      </c>
      <c r="D43" s="384"/>
      <c r="E43" s="384"/>
      <c r="F43" s="384"/>
      <c r="G43" s="384">
        <v>1000000</v>
      </c>
      <c r="H43" s="384"/>
      <c r="I43" s="384"/>
      <c r="J43" s="384"/>
      <c r="K43" s="384"/>
      <c r="L43" s="384"/>
      <c r="M43" s="384"/>
      <c r="N43" s="384"/>
      <c r="O43" s="382">
        <f t="shared" si="4"/>
        <v>5500000</v>
      </c>
    </row>
    <row r="44" spans="1:15" ht="24">
      <c r="A44" s="246">
        <v>8</v>
      </c>
      <c r="B44" s="386" t="s">
        <v>1142</v>
      </c>
      <c r="C44" s="384">
        <v>21192372</v>
      </c>
      <c r="D44" s="384">
        <v>21192372</v>
      </c>
      <c r="E44" s="384">
        <v>21192372</v>
      </c>
      <c r="F44" s="384">
        <v>21192372</v>
      </c>
      <c r="G44" s="384">
        <v>21192372</v>
      </c>
      <c r="H44" s="384">
        <v>21192372</v>
      </c>
      <c r="I44" s="384">
        <v>21192372</v>
      </c>
      <c r="J44" s="384">
        <v>21192372</v>
      </c>
      <c r="K44" s="384">
        <v>21192372</v>
      </c>
      <c r="L44" s="384">
        <v>21192372</v>
      </c>
      <c r="M44" s="384">
        <v>21192372</v>
      </c>
      <c r="N44" s="384">
        <v>21192376</v>
      </c>
      <c r="O44" s="382">
        <f t="shared" si="4"/>
        <v>254308468</v>
      </c>
    </row>
    <row r="45" spans="1:15" ht="12.75">
      <c r="A45" s="246">
        <v>9</v>
      </c>
      <c r="B45" s="383" t="s">
        <v>43</v>
      </c>
      <c r="C45" s="384"/>
      <c r="D45" s="384"/>
      <c r="E45" s="384">
        <v>99457120</v>
      </c>
      <c r="F45" s="384">
        <v>99457120</v>
      </c>
      <c r="G45" s="384">
        <v>99457120</v>
      </c>
      <c r="H45" s="384">
        <v>99457120</v>
      </c>
      <c r="I45" s="384">
        <v>99457120</v>
      </c>
      <c r="J45" s="384">
        <v>99457120</v>
      </c>
      <c r="K45" s="384">
        <v>99457120</v>
      </c>
      <c r="L45" s="384">
        <v>99457120</v>
      </c>
      <c r="M45" s="384">
        <v>99457120</v>
      </c>
      <c r="N45" s="384">
        <v>99457116</v>
      </c>
      <c r="O45" s="382">
        <f t="shared" si="4"/>
        <v>994571196</v>
      </c>
    </row>
    <row r="46" spans="1:15" ht="12.75">
      <c r="A46" s="368">
        <v>10</v>
      </c>
      <c r="B46" s="387" t="s">
        <v>55</v>
      </c>
      <c r="C46" s="384"/>
      <c r="D46" s="384"/>
      <c r="E46" s="384">
        <v>150000000</v>
      </c>
      <c r="F46" s="384">
        <v>150000000</v>
      </c>
      <c r="G46" s="384">
        <v>150000000</v>
      </c>
      <c r="H46" s="384">
        <v>150000000</v>
      </c>
      <c r="I46" s="384">
        <v>150000000</v>
      </c>
      <c r="J46" s="384">
        <v>150000000</v>
      </c>
      <c r="K46" s="384">
        <v>250000000</v>
      </c>
      <c r="L46" s="384">
        <v>150000000</v>
      </c>
      <c r="M46" s="384">
        <v>150000000</v>
      </c>
      <c r="N46" s="384">
        <v>530291164</v>
      </c>
      <c r="O46" s="382">
        <f t="shared" si="4"/>
        <v>1980291164</v>
      </c>
    </row>
    <row r="47" spans="1:15" ht="15" customHeight="1">
      <c r="A47" s="368">
        <v>11</v>
      </c>
      <c r="B47" s="388" t="s">
        <v>1143</v>
      </c>
      <c r="C47" s="384"/>
      <c r="D47" s="384"/>
      <c r="E47" s="384"/>
      <c r="F47" s="384"/>
      <c r="G47" s="384"/>
      <c r="H47" s="384">
        <v>19713175</v>
      </c>
      <c r="I47" s="384">
        <v>19713175</v>
      </c>
      <c r="J47" s="384">
        <v>19713175</v>
      </c>
      <c r="K47" s="384">
        <v>19713175</v>
      </c>
      <c r="L47" s="384">
        <v>19713175</v>
      </c>
      <c r="M47" s="384">
        <v>19713175</v>
      </c>
      <c r="N47" s="384">
        <v>39426351</v>
      </c>
      <c r="O47" s="382">
        <f t="shared" si="4"/>
        <v>157705401</v>
      </c>
    </row>
    <row r="48" spans="1:15" ht="25.5">
      <c r="A48" s="368">
        <v>12</v>
      </c>
      <c r="B48" s="388" t="s">
        <v>1144</v>
      </c>
      <c r="C48" s="384"/>
      <c r="D48" s="384"/>
      <c r="E48" s="384"/>
      <c r="F48" s="384"/>
      <c r="G48" s="384">
        <v>2579719</v>
      </c>
      <c r="H48" s="384">
        <v>565000</v>
      </c>
      <c r="I48" s="384">
        <v>565000</v>
      </c>
      <c r="J48" s="384">
        <v>565000</v>
      </c>
      <c r="K48" s="384">
        <v>565000</v>
      </c>
      <c r="L48" s="384">
        <v>565000</v>
      </c>
      <c r="M48" s="384">
        <v>565000</v>
      </c>
      <c r="N48" s="384">
        <v>565000</v>
      </c>
      <c r="O48" s="382">
        <f t="shared" si="4"/>
        <v>6534719</v>
      </c>
    </row>
    <row r="49" spans="1:15" s="249" customFormat="1" ht="25.5">
      <c r="A49" s="368">
        <v>13</v>
      </c>
      <c r="B49" s="388" t="s">
        <v>1145</v>
      </c>
      <c r="C49" s="384"/>
      <c r="D49" s="384"/>
      <c r="E49" s="384">
        <v>1243530</v>
      </c>
      <c r="F49" s="384">
        <v>1243530</v>
      </c>
      <c r="G49" s="384">
        <v>1243530</v>
      </c>
      <c r="H49" s="384">
        <v>1243530</v>
      </c>
      <c r="I49" s="384">
        <v>1243530</v>
      </c>
      <c r="J49" s="384">
        <v>1243530</v>
      </c>
      <c r="K49" s="384">
        <v>1243530</v>
      </c>
      <c r="L49" s="384">
        <v>1243530</v>
      </c>
      <c r="M49" s="384">
        <v>1243530</v>
      </c>
      <c r="N49" s="384">
        <v>1243556</v>
      </c>
      <c r="O49" s="382">
        <f t="shared" si="4"/>
        <v>12435326</v>
      </c>
    </row>
    <row r="50" spans="1:15" ht="25.5">
      <c r="A50" s="368">
        <v>14</v>
      </c>
      <c r="B50" s="388" t="s">
        <v>1146</v>
      </c>
      <c r="C50" s="384"/>
      <c r="D50" s="384"/>
      <c r="E50" s="384">
        <v>2395000</v>
      </c>
      <c r="F50" s="384">
        <v>2395000</v>
      </c>
      <c r="G50" s="384">
        <v>2395000</v>
      </c>
      <c r="H50" s="384">
        <v>23742195</v>
      </c>
      <c r="I50" s="384">
        <v>2395000</v>
      </c>
      <c r="J50" s="384">
        <v>2395000</v>
      </c>
      <c r="K50" s="384">
        <v>2395000</v>
      </c>
      <c r="L50" s="384">
        <v>2395000</v>
      </c>
      <c r="M50" s="384">
        <v>2395000</v>
      </c>
      <c r="N50" s="384">
        <v>2395000</v>
      </c>
      <c r="O50" s="382">
        <f t="shared" si="4"/>
        <v>45297195</v>
      </c>
    </row>
    <row r="51" spans="1:15" s="249" customFormat="1" ht="25.5">
      <c r="A51" s="368">
        <v>15</v>
      </c>
      <c r="B51" s="389" t="s">
        <v>1147</v>
      </c>
      <c r="C51" s="390">
        <f>SUM(C37:C50)</f>
        <v>301571474</v>
      </c>
      <c r="D51" s="390">
        <f aca="true" t="shared" si="5" ref="D51:N51">SUM(D37:D50)</f>
        <v>297071474</v>
      </c>
      <c r="E51" s="390">
        <f t="shared" si="5"/>
        <v>551492129</v>
      </c>
      <c r="F51" s="390">
        <f t="shared" si="5"/>
        <v>550167124</v>
      </c>
      <c r="G51" s="390">
        <f t="shared" si="5"/>
        <v>553746843</v>
      </c>
      <c r="H51" s="390">
        <f t="shared" si="5"/>
        <v>591792494</v>
      </c>
      <c r="I51" s="390">
        <f t="shared" si="5"/>
        <v>570445299</v>
      </c>
      <c r="J51" s="390">
        <f t="shared" si="5"/>
        <v>570445299</v>
      </c>
      <c r="K51" s="390">
        <f t="shared" si="5"/>
        <v>670445299</v>
      </c>
      <c r="L51" s="390">
        <f t="shared" si="5"/>
        <v>570445299</v>
      </c>
      <c r="M51" s="390">
        <f t="shared" si="5"/>
        <v>570445299</v>
      </c>
      <c r="N51" s="390">
        <f t="shared" si="5"/>
        <v>970449663</v>
      </c>
      <c r="O51" s="390">
        <f>SUM(O37:O50)</f>
        <v>6768517696</v>
      </c>
    </row>
    <row r="52" spans="1:15" ht="25.5">
      <c r="A52" s="368">
        <v>16</v>
      </c>
      <c r="B52" s="391" t="s">
        <v>47</v>
      </c>
      <c r="C52" s="392"/>
      <c r="D52" s="392"/>
      <c r="E52" s="392">
        <v>1500000</v>
      </c>
      <c r="F52" s="392"/>
      <c r="G52" s="392"/>
      <c r="H52" s="392">
        <v>1500000</v>
      </c>
      <c r="I52" s="392"/>
      <c r="J52" s="392"/>
      <c r="K52" s="392">
        <v>1500000</v>
      </c>
      <c r="L52" s="392"/>
      <c r="M52" s="392"/>
      <c r="N52" s="392">
        <v>4212000</v>
      </c>
      <c r="O52" s="382">
        <f>SUM(C52:N52)</f>
        <v>8712000</v>
      </c>
    </row>
    <row r="53" spans="1:15" s="249" customFormat="1" ht="45">
      <c r="A53" s="368">
        <v>17</v>
      </c>
      <c r="B53" s="393" t="s">
        <v>1148</v>
      </c>
      <c r="C53" s="384">
        <v>58998492</v>
      </c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2">
        <f>SUM(C53:N53)</f>
        <v>58998492</v>
      </c>
    </row>
    <row r="54" spans="1:15" ht="25.5">
      <c r="A54" s="368">
        <v>18</v>
      </c>
      <c r="B54" s="389" t="s">
        <v>1149</v>
      </c>
      <c r="C54" s="390">
        <f>SUM(C52:C53)</f>
        <v>58998492</v>
      </c>
      <c r="D54" s="390">
        <f aca="true" t="shared" si="6" ref="D54:O54">SUM(D52:D53)</f>
        <v>0</v>
      </c>
      <c r="E54" s="390">
        <f t="shared" si="6"/>
        <v>1500000</v>
      </c>
      <c r="F54" s="390">
        <f t="shared" si="6"/>
        <v>0</v>
      </c>
      <c r="G54" s="390">
        <f t="shared" si="6"/>
        <v>0</v>
      </c>
      <c r="H54" s="390">
        <f t="shared" si="6"/>
        <v>1500000</v>
      </c>
      <c r="I54" s="390">
        <f t="shared" si="6"/>
        <v>0</v>
      </c>
      <c r="J54" s="390">
        <f t="shared" si="6"/>
        <v>0</v>
      </c>
      <c r="K54" s="390">
        <f t="shared" si="6"/>
        <v>1500000</v>
      </c>
      <c r="L54" s="390">
        <f t="shared" si="6"/>
        <v>0</v>
      </c>
      <c r="M54" s="390">
        <f t="shared" si="6"/>
        <v>0</v>
      </c>
      <c r="N54" s="390">
        <f t="shared" si="6"/>
        <v>4212000</v>
      </c>
      <c r="O54" s="390">
        <f t="shared" si="6"/>
        <v>67710492</v>
      </c>
    </row>
    <row r="55" spans="1:15" ht="29.25" customHeight="1">
      <c r="A55" s="368">
        <v>19</v>
      </c>
      <c r="B55" s="389" t="s">
        <v>1150</v>
      </c>
      <c r="C55" s="390">
        <f>C51+C54</f>
        <v>360569966</v>
      </c>
      <c r="D55" s="390">
        <f aca="true" t="shared" si="7" ref="D55:O55">D51+D54</f>
        <v>297071474</v>
      </c>
      <c r="E55" s="390">
        <f t="shared" si="7"/>
        <v>552992129</v>
      </c>
      <c r="F55" s="390">
        <f t="shared" si="7"/>
        <v>550167124</v>
      </c>
      <c r="G55" s="390">
        <f t="shared" si="7"/>
        <v>553746843</v>
      </c>
      <c r="H55" s="390">
        <f t="shared" si="7"/>
        <v>593292494</v>
      </c>
      <c r="I55" s="390">
        <f t="shared" si="7"/>
        <v>570445299</v>
      </c>
      <c r="J55" s="390">
        <f t="shared" si="7"/>
        <v>570445299</v>
      </c>
      <c r="K55" s="390">
        <f t="shared" si="7"/>
        <v>671945299</v>
      </c>
      <c r="L55" s="390">
        <f t="shared" si="7"/>
        <v>570445299</v>
      </c>
      <c r="M55" s="390">
        <f t="shared" si="7"/>
        <v>570445299</v>
      </c>
      <c r="N55" s="390">
        <f t="shared" si="7"/>
        <v>974661663</v>
      </c>
      <c r="O55" s="390">
        <f t="shared" si="7"/>
        <v>6836228188</v>
      </c>
    </row>
    <row r="57" spans="1:15" ht="12.75">
      <c r="A57" s="492" t="s">
        <v>1151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394"/>
      <c r="M57" s="394"/>
      <c r="N57" s="394"/>
      <c r="O57" s="394"/>
    </row>
  </sheetData>
  <sheetProtection/>
  <mergeCells count="5">
    <mergeCell ref="A2:O2"/>
    <mergeCell ref="A3:O3"/>
    <mergeCell ref="A33:O33"/>
    <mergeCell ref="A34:O34"/>
    <mergeCell ref="A57:K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3.625" style="159" customWidth="1"/>
    <col min="2" max="2" width="37.625" style="159" bestFit="1" customWidth="1"/>
    <col min="3" max="4" width="12.75390625" style="159" bestFit="1" customWidth="1"/>
    <col min="5" max="5" width="4.625" style="159" customWidth="1"/>
    <col min="6" max="6" width="31.00390625" style="159" bestFit="1" customWidth="1"/>
    <col min="7" max="7" width="12.75390625" style="159" bestFit="1" customWidth="1"/>
    <col min="8" max="8" width="13.25390625" style="189" bestFit="1" customWidth="1"/>
    <col min="9" max="16384" width="9.125" style="159" customWidth="1"/>
  </cols>
  <sheetData>
    <row r="1" spans="1:8" ht="12.75">
      <c r="A1" s="159" t="s">
        <v>701</v>
      </c>
      <c r="H1" s="187" t="s">
        <v>727</v>
      </c>
    </row>
    <row r="2" ht="12.75">
      <c r="H2" s="187"/>
    </row>
    <row r="3" ht="12.75">
      <c r="H3" s="187"/>
    </row>
    <row r="4" spans="1:8" ht="15">
      <c r="A4" s="407" t="s">
        <v>728</v>
      </c>
      <c r="B4" s="407"/>
      <c r="C4" s="407"/>
      <c r="D4" s="407"/>
      <c r="E4" s="407"/>
      <c r="F4" s="407"/>
      <c r="G4" s="407"/>
      <c r="H4" s="407"/>
    </row>
    <row r="5" spans="1:8" ht="15">
      <c r="A5" s="407" t="s">
        <v>854</v>
      </c>
      <c r="B5" s="407"/>
      <c r="C5" s="407"/>
      <c r="D5" s="407"/>
      <c r="E5" s="407"/>
      <c r="F5" s="407"/>
      <c r="G5" s="407"/>
      <c r="H5" s="407"/>
    </row>
    <row r="6" spans="1:8" ht="15">
      <c r="A6" s="181"/>
      <c r="B6" s="181"/>
      <c r="C6" s="181"/>
      <c r="D6" s="181"/>
      <c r="E6" s="181"/>
      <c r="F6" s="181"/>
      <c r="G6" s="181"/>
      <c r="H6" s="181"/>
    </row>
    <row r="7" spans="1:8" ht="15">
      <c r="A7" s="181"/>
      <c r="B7" s="181"/>
      <c r="C7" s="181"/>
      <c r="D7" s="181"/>
      <c r="E7" s="181"/>
      <c r="F7" s="181"/>
      <c r="G7" s="181"/>
      <c r="H7" s="181"/>
    </row>
    <row r="8" spans="1:8" ht="12.75">
      <c r="A8" s="188"/>
      <c r="B8" s="188"/>
      <c r="C8" s="188"/>
      <c r="D8" s="188"/>
      <c r="E8" s="188"/>
      <c r="F8" s="188"/>
      <c r="G8" s="188"/>
      <c r="H8" s="188"/>
    </row>
    <row r="10" spans="1:8" ht="31.5" customHeight="1">
      <c r="A10" s="410" t="s">
        <v>527</v>
      </c>
      <c r="B10" s="411"/>
      <c r="C10" s="405" t="s">
        <v>1190</v>
      </c>
      <c r="D10" s="405" t="s">
        <v>1191</v>
      </c>
      <c r="E10" s="410" t="s">
        <v>529</v>
      </c>
      <c r="F10" s="411"/>
      <c r="G10" s="405" t="s">
        <v>1190</v>
      </c>
      <c r="H10" s="405" t="s">
        <v>1191</v>
      </c>
    </row>
    <row r="11" spans="1:8" ht="19.5" customHeight="1">
      <c r="A11" s="182">
        <v>1</v>
      </c>
      <c r="B11" s="183" t="s">
        <v>729</v>
      </c>
      <c r="C11" s="184">
        <v>31034677</v>
      </c>
      <c r="D11" s="184">
        <v>31034677</v>
      </c>
      <c r="E11" s="182">
        <v>1</v>
      </c>
      <c r="F11" s="183" t="s">
        <v>55</v>
      </c>
      <c r="G11" s="184">
        <v>1980291164</v>
      </c>
      <c r="H11" s="184">
        <v>2002216247</v>
      </c>
    </row>
    <row r="12" spans="1:8" ht="19.5" customHeight="1">
      <c r="A12" s="182">
        <v>2</v>
      </c>
      <c r="B12" s="183" t="s">
        <v>730</v>
      </c>
      <c r="C12" s="184">
        <v>443673403</v>
      </c>
      <c r="D12" s="184">
        <v>462155445</v>
      </c>
      <c r="E12" s="182">
        <v>2</v>
      </c>
      <c r="F12" s="183" t="s">
        <v>44</v>
      </c>
      <c r="G12" s="184">
        <v>157705401</v>
      </c>
      <c r="H12" s="184">
        <v>167215704</v>
      </c>
    </row>
    <row r="13" spans="1:8" ht="19.5" customHeight="1">
      <c r="A13" s="182">
        <v>3</v>
      </c>
      <c r="B13" s="183" t="s">
        <v>731</v>
      </c>
      <c r="C13" s="184">
        <v>0</v>
      </c>
      <c r="D13" s="184">
        <v>0</v>
      </c>
      <c r="E13" s="182">
        <v>3</v>
      </c>
      <c r="F13" s="183" t="s">
        <v>732</v>
      </c>
      <c r="G13" s="184">
        <v>6534719</v>
      </c>
      <c r="H13" s="184">
        <v>6534719</v>
      </c>
    </row>
    <row r="14" spans="1:8" ht="19.5" customHeight="1">
      <c r="A14" s="182">
        <v>4</v>
      </c>
      <c r="B14" s="183" t="s">
        <v>733</v>
      </c>
      <c r="C14" s="184">
        <v>0</v>
      </c>
      <c r="D14" s="184">
        <v>0</v>
      </c>
      <c r="E14" s="182">
        <v>4</v>
      </c>
      <c r="F14" s="183" t="s">
        <v>734</v>
      </c>
      <c r="G14" s="184">
        <v>12435326</v>
      </c>
      <c r="H14" s="184">
        <v>12435326</v>
      </c>
    </row>
    <row r="15" spans="1:8" ht="19.5" customHeight="1">
      <c r="A15" s="182">
        <v>5</v>
      </c>
      <c r="B15" s="183" t="s">
        <v>735</v>
      </c>
      <c r="C15" s="184">
        <v>11331060</v>
      </c>
      <c r="D15" s="184">
        <v>11331060</v>
      </c>
      <c r="E15" s="182">
        <v>5</v>
      </c>
      <c r="F15" s="183" t="s">
        <v>736</v>
      </c>
      <c r="G15" s="184">
        <v>45297195</v>
      </c>
      <c r="H15" s="184">
        <v>45297195</v>
      </c>
    </row>
    <row r="16" spans="1:8" ht="19.5" customHeight="1">
      <c r="A16" s="182"/>
      <c r="B16" s="183"/>
      <c r="C16" s="184"/>
      <c r="D16" s="184"/>
      <c r="E16" s="182">
        <v>6</v>
      </c>
      <c r="F16" s="183" t="s">
        <v>740</v>
      </c>
      <c r="G16" s="184">
        <v>30000000</v>
      </c>
      <c r="H16" s="184">
        <v>30000000</v>
      </c>
    </row>
    <row r="17" spans="1:8" ht="19.5" customHeight="1">
      <c r="A17" s="190"/>
      <c r="B17" s="247" t="s">
        <v>866</v>
      </c>
      <c r="C17" s="248">
        <f>SUM(C11:C15)</f>
        <v>486039140</v>
      </c>
      <c r="D17" s="248">
        <f>SUM(D11:D15)</f>
        <v>504521182</v>
      </c>
      <c r="E17" s="190"/>
      <c r="F17" s="247" t="s">
        <v>57</v>
      </c>
      <c r="G17" s="248">
        <f>SUM(G11:G16)</f>
        <v>2232263805</v>
      </c>
      <c r="H17" s="248">
        <f>SUM(H11:H16)</f>
        <v>2263699191</v>
      </c>
    </row>
    <row r="18" spans="1:8" ht="19.5" customHeight="1">
      <c r="A18" s="182">
        <v>6</v>
      </c>
      <c r="B18" s="183" t="s">
        <v>737</v>
      </c>
      <c r="C18" s="184">
        <v>1355451597</v>
      </c>
      <c r="D18" s="184">
        <v>1368404941</v>
      </c>
      <c r="E18" s="182">
        <v>7</v>
      </c>
      <c r="F18" s="183" t="s">
        <v>738</v>
      </c>
      <c r="G18" s="184">
        <v>8712000</v>
      </c>
      <c r="H18" s="184">
        <v>8712000</v>
      </c>
    </row>
    <row r="19" spans="1:8" ht="19.5" customHeight="1">
      <c r="A19" s="182">
        <v>7</v>
      </c>
      <c r="B19" s="183" t="s">
        <v>739</v>
      </c>
      <c r="C19" s="184">
        <v>399485068</v>
      </c>
      <c r="D19" s="184">
        <v>399485068</v>
      </c>
      <c r="E19" s="182"/>
      <c r="F19" s="246"/>
      <c r="G19" s="246"/>
      <c r="H19" s="246"/>
    </row>
    <row r="20" spans="1:8" ht="19.5" customHeight="1">
      <c r="A20" s="190"/>
      <c r="B20" s="250" t="s">
        <v>867</v>
      </c>
      <c r="C20" s="248">
        <f>SUM(C18:C19)</f>
        <v>1754936665</v>
      </c>
      <c r="D20" s="248">
        <f>SUM(D18:D19)</f>
        <v>1767890009</v>
      </c>
      <c r="E20" s="190"/>
      <c r="F20" s="247" t="s">
        <v>868</v>
      </c>
      <c r="G20" s="248">
        <f>SUM(G18:G19)</f>
        <v>8712000</v>
      </c>
      <c r="H20" s="248">
        <f>SUM(H18:H19)</f>
        <v>8712000</v>
      </c>
    </row>
    <row r="21" spans="1:8" ht="30.75" customHeight="1">
      <c r="A21" s="191"/>
      <c r="B21" s="192" t="s">
        <v>530</v>
      </c>
      <c r="C21" s="193">
        <f>C17+C20</f>
        <v>2240975805</v>
      </c>
      <c r="D21" s="193">
        <f>D17+D20</f>
        <v>2272411191</v>
      </c>
      <c r="E21" s="191"/>
      <c r="F21" s="192" t="s">
        <v>531</v>
      </c>
      <c r="G21" s="193">
        <f>G17+G20</f>
        <v>2240975805</v>
      </c>
      <c r="H21" s="193">
        <f>H17+H20</f>
        <v>2272411191</v>
      </c>
    </row>
  </sheetData>
  <sheetProtection/>
  <mergeCells count="4">
    <mergeCell ref="A5:H5"/>
    <mergeCell ref="A10:B10"/>
    <mergeCell ref="E10:F10"/>
    <mergeCell ref="A4:H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14"/>
  <sheetViews>
    <sheetView zoomScalePageLayoutView="0" workbookViewId="0" topLeftCell="A64">
      <selection activeCell="E108" activeCellId="1" sqref="E106 E108"/>
    </sheetView>
  </sheetViews>
  <sheetFormatPr defaultColWidth="9.00390625" defaultRowHeight="12.75" customHeight="1"/>
  <cols>
    <col min="1" max="1" width="4.25390625" style="1" customWidth="1"/>
    <col min="2" max="2" width="63.75390625" style="7" bestFit="1" customWidth="1"/>
    <col min="3" max="3" width="10.875" style="43" bestFit="1" customWidth="1"/>
    <col min="4" max="4" width="11.00390625" style="43" bestFit="1" customWidth="1"/>
    <col min="5" max="6" width="10.875" style="1" bestFit="1" customWidth="1"/>
    <col min="7" max="12" width="9.125" style="1" customWidth="1"/>
    <col min="13" max="13" width="10.875" style="1" bestFit="1" customWidth="1"/>
    <col min="14" max="14" width="10.875" style="1" customWidth="1"/>
    <col min="15" max="15" width="10.875" style="1" bestFit="1" customWidth="1"/>
    <col min="16" max="16384" width="9.125" style="1" customWidth="1"/>
  </cols>
  <sheetData>
    <row r="1" spans="1:6" ht="12.75" customHeight="1">
      <c r="A1" s="1" t="s">
        <v>701</v>
      </c>
      <c r="D1" s="1"/>
      <c r="F1" s="148" t="s">
        <v>571</v>
      </c>
    </row>
    <row r="2" spans="1:6" ht="12.75" customHeight="1">
      <c r="A2" s="412" t="s">
        <v>61</v>
      </c>
      <c r="B2" s="412"/>
      <c r="C2" s="412"/>
      <c r="D2" s="412"/>
      <c r="E2" s="412"/>
      <c r="F2" s="412"/>
    </row>
    <row r="3" spans="1:6" ht="12.75" customHeight="1">
      <c r="A3" s="412" t="s">
        <v>855</v>
      </c>
      <c r="B3" s="412"/>
      <c r="C3" s="412"/>
      <c r="D3" s="412"/>
      <c r="E3" s="412"/>
      <c r="F3" s="412"/>
    </row>
    <row r="4" spans="1:5" ht="12.75" customHeight="1">
      <c r="A4" s="399"/>
      <c r="B4" s="399"/>
      <c r="C4" s="399"/>
      <c r="D4" s="399"/>
      <c r="E4" s="399"/>
    </row>
    <row r="5" spans="1:6" ht="12.75" customHeight="1">
      <c r="A5" s="2"/>
      <c r="B5" s="38" t="s">
        <v>498</v>
      </c>
      <c r="C5" s="413" t="s">
        <v>38</v>
      </c>
      <c r="D5" s="414"/>
      <c r="E5" s="415" t="s">
        <v>1175</v>
      </c>
      <c r="F5" s="416"/>
    </row>
    <row r="6" spans="1:6" ht="12.75" customHeight="1">
      <c r="A6" s="2">
        <v>1</v>
      </c>
      <c r="B6" s="8" t="s">
        <v>36</v>
      </c>
      <c r="C6" s="18"/>
      <c r="D6" s="45">
        <v>299239907</v>
      </c>
      <c r="E6" s="18"/>
      <c r="F6" s="45">
        <v>299239907</v>
      </c>
    </row>
    <row r="7" spans="1:6" ht="12.75" customHeight="1">
      <c r="A7" s="4">
        <v>2</v>
      </c>
      <c r="B7" s="8" t="s">
        <v>37</v>
      </c>
      <c r="C7" s="18"/>
      <c r="D7" s="45">
        <v>8572000</v>
      </c>
      <c r="E7" s="18"/>
      <c r="F7" s="45">
        <v>8622000</v>
      </c>
    </row>
    <row r="8" spans="1:6" ht="12.75" customHeight="1">
      <c r="A8" s="4"/>
      <c r="B8" s="8" t="s">
        <v>0</v>
      </c>
      <c r="C8" s="18"/>
      <c r="D8" s="45">
        <v>307811907</v>
      </c>
      <c r="E8" s="18"/>
      <c r="F8" s="45">
        <f>SUM(F6:F7)</f>
        <v>307861907</v>
      </c>
    </row>
    <row r="9" spans="1:6" ht="12.75" customHeight="1">
      <c r="A9" s="4">
        <v>3</v>
      </c>
      <c r="B9" s="8" t="s">
        <v>14</v>
      </c>
      <c r="C9" s="18"/>
      <c r="D9" s="45">
        <f>SUM(C10)</f>
        <v>100867593</v>
      </c>
      <c r="E9" s="18"/>
      <c r="F9" s="45">
        <f>SUM(E10)</f>
        <v>114630669</v>
      </c>
    </row>
    <row r="10" spans="1:6" s="7" customFormat="1" ht="12.75" customHeight="1">
      <c r="A10" s="25"/>
      <c r="B10" s="6" t="s">
        <v>8</v>
      </c>
      <c r="C10" s="23">
        <f>SUM(C11:C14)</f>
        <v>100867593</v>
      </c>
      <c r="D10" s="23"/>
      <c r="E10" s="23">
        <f>SUM(E11:E14)</f>
        <v>114630669</v>
      </c>
      <c r="F10" s="23"/>
    </row>
    <row r="11" spans="1:6" ht="12.75" customHeight="1">
      <c r="A11" s="4"/>
      <c r="B11" s="5" t="s">
        <v>969</v>
      </c>
      <c r="C11" s="23">
        <v>14000000</v>
      </c>
      <c r="D11" s="45"/>
      <c r="E11" s="23">
        <v>14000000</v>
      </c>
      <c r="F11" s="45"/>
    </row>
    <row r="12" spans="1:6" ht="12.75" customHeight="1">
      <c r="A12" s="4"/>
      <c r="B12" s="6" t="s">
        <v>486</v>
      </c>
      <c r="C12" s="23">
        <v>67513534</v>
      </c>
      <c r="D12" s="45"/>
      <c r="E12" s="23">
        <v>80652274</v>
      </c>
      <c r="F12" s="45"/>
    </row>
    <row r="13" spans="1:6" ht="12.75" customHeight="1">
      <c r="A13" s="4"/>
      <c r="B13" s="6" t="s">
        <v>856</v>
      </c>
      <c r="C13" s="23">
        <v>14729659</v>
      </c>
      <c r="D13" s="45"/>
      <c r="E13" s="23">
        <v>14729659</v>
      </c>
      <c r="F13" s="45"/>
    </row>
    <row r="14" spans="1:6" ht="12.75" customHeight="1">
      <c r="A14" s="4"/>
      <c r="B14" s="6" t="s">
        <v>649</v>
      </c>
      <c r="C14" s="23">
        <v>4624400</v>
      </c>
      <c r="D14" s="45"/>
      <c r="E14" s="23">
        <v>5248736</v>
      </c>
      <c r="F14" s="45"/>
    </row>
    <row r="15" spans="1:6" ht="12.75" customHeight="1">
      <c r="A15" s="4"/>
      <c r="B15" s="8" t="s">
        <v>23</v>
      </c>
      <c r="C15" s="18"/>
      <c r="D15" s="45">
        <f>D8+D9</f>
        <v>408679500</v>
      </c>
      <c r="E15" s="18"/>
      <c r="F15" s="45">
        <f>F8+F9</f>
        <v>422492576</v>
      </c>
    </row>
    <row r="16" spans="1:6" ht="12.75" customHeight="1">
      <c r="A16" s="4">
        <v>4</v>
      </c>
      <c r="B16" s="8" t="s">
        <v>16</v>
      </c>
      <c r="C16" s="18"/>
      <c r="D16" s="45">
        <f>SUM(C27:C28)</f>
        <v>896550000</v>
      </c>
      <c r="E16" s="18"/>
      <c r="F16" s="45">
        <f>SUM(E27:E28)</f>
        <v>896550000</v>
      </c>
    </row>
    <row r="17" spans="1:6" ht="12.75" customHeight="1">
      <c r="A17" s="13"/>
      <c r="B17" s="6" t="s">
        <v>583</v>
      </c>
      <c r="C17" s="23">
        <v>530000000</v>
      </c>
      <c r="D17" s="10"/>
      <c r="E17" s="23">
        <v>530000000</v>
      </c>
      <c r="F17" s="10"/>
    </row>
    <row r="18" spans="1:6" ht="12.75" customHeight="1">
      <c r="A18" s="13"/>
      <c r="B18" s="6" t="s">
        <v>584</v>
      </c>
      <c r="C18" s="23">
        <v>168000000</v>
      </c>
      <c r="D18" s="10"/>
      <c r="E18" s="23">
        <v>168000000</v>
      </c>
      <c r="F18" s="10"/>
    </row>
    <row r="19" spans="1:6" ht="12.75" customHeight="1">
      <c r="A19" s="13"/>
      <c r="B19" s="6" t="s">
        <v>585</v>
      </c>
      <c r="C19" s="23">
        <v>116000000</v>
      </c>
      <c r="D19" s="10"/>
      <c r="E19" s="23">
        <v>116000000</v>
      </c>
      <c r="F19" s="10"/>
    </row>
    <row r="20" spans="1:6" ht="12.75" customHeight="1">
      <c r="A20" s="13"/>
      <c r="B20" s="6" t="s">
        <v>586</v>
      </c>
      <c r="C20" s="23">
        <v>21000000</v>
      </c>
      <c r="D20" s="10"/>
      <c r="E20" s="23">
        <v>21000000</v>
      </c>
      <c r="F20" s="10"/>
    </row>
    <row r="21" spans="1:6" ht="12.75" customHeight="1">
      <c r="A21" s="13"/>
      <c r="B21" s="6" t="s">
        <v>587</v>
      </c>
      <c r="C21" s="23">
        <v>12500000</v>
      </c>
      <c r="D21" s="10"/>
      <c r="E21" s="23">
        <v>12500000</v>
      </c>
      <c r="F21" s="10"/>
    </row>
    <row r="22" spans="1:6" s="40" customFormat="1" ht="12.75" customHeight="1">
      <c r="A22" s="66"/>
      <c r="B22" s="14" t="s">
        <v>588</v>
      </c>
      <c r="C22" s="208">
        <f>SUM(C17:C21)</f>
        <v>847500000</v>
      </c>
      <c r="D22" s="15"/>
      <c r="E22" s="208">
        <f>SUM(E17:E21)</f>
        <v>847500000</v>
      </c>
      <c r="F22" s="15"/>
    </row>
    <row r="23" spans="1:6" ht="12.75" customHeight="1">
      <c r="A23" s="13"/>
      <c r="B23" s="6" t="s">
        <v>10</v>
      </c>
      <c r="C23" s="23">
        <v>2000000</v>
      </c>
      <c r="D23" s="10"/>
      <c r="E23" s="23">
        <v>2000000</v>
      </c>
      <c r="F23" s="10"/>
    </row>
    <row r="24" spans="1:6" ht="12.75" customHeight="1">
      <c r="A24" s="13"/>
      <c r="B24" s="6" t="s">
        <v>26</v>
      </c>
      <c r="C24" s="23">
        <v>47000000</v>
      </c>
      <c r="D24" s="10"/>
      <c r="E24" s="23">
        <v>47000000</v>
      </c>
      <c r="F24" s="10"/>
    </row>
    <row r="25" spans="1:6" ht="12.75" customHeight="1">
      <c r="A25" s="13"/>
      <c r="B25" s="6" t="s">
        <v>11</v>
      </c>
      <c r="C25" s="23">
        <v>0</v>
      </c>
      <c r="D25" s="10"/>
      <c r="E25" s="23">
        <v>0</v>
      </c>
      <c r="F25" s="10"/>
    </row>
    <row r="26" spans="1:6" ht="12.75" customHeight="1">
      <c r="A26" s="13"/>
      <c r="B26" s="6" t="s">
        <v>22</v>
      </c>
      <c r="C26" s="23"/>
      <c r="D26" s="10"/>
      <c r="E26" s="23"/>
      <c r="F26" s="10"/>
    </row>
    <row r="27" spans="1:6" s="40" customFormat="1" ht="12.75" customHeight="1">
      <c r="A27" s="66"/>
      <c r="B27" s="14" t="s">
        <v>488</v>
      </c>
      <c r="C27" s="24">
        <f>SUM(C22:C26)</f>
        <v>896500000</v>
      </c>
      <c r="D27" s="15"/>
      <c r="E27" s="24">
        <f>SUM(E22:E26)</f>
        <v>896500000</v>
      </c>
      <c r="F27" s="15"/>
    </row>
    <row r="28" spans="1:6" ht="12.75" customHeight="1">
      <c r="A28" s="13"/>
      <c r="B28" s="6" t="s">
        <v>62</v>
      </c>
      <c r="C28" s="23">
        <v>50000</v>
      </c>
      <c r="D28" s="10"/>
      <c r="E28" s="23">
        <v>50000</v>
      </c>
      <c r="F28" s="10"/>
    </row>
    <row r="29" spans="1:6" ht="12.75" customHeight="1">
      <c r="A29" s="4">
        <v>5</v>
      </c>
      <c r="B29" s="8" t="s">
        <v>27</v>
      </c>
      <c r="C29" s="18"/>
      <c r="D29" s="9">
        <f>C30+C47+C51</f>
        <v>455004463</v>
      </c>
      <c r="E29" s="18"/>
      <c r="F29" s="9">
        <f>E30+E47+E51</f>
        <v>473486505</v>
      </c>
    </row>
    <row r="30" spans="1:6" ht="12.75" customHeight="1">
      <c r="A30" s="13"/>
      <c r="B30" s="6" t="s">
        <v>589</v>
      </c>
      <c r="C30" s="23">
        <f>SUM(C31:C32)</f>
        <v>0</v>
      </c>
      <c r="D30" s="10"/>
      <c r="E30" s="23">
        <f>SUM(E31:E32)</f>
        <v>0</v>
      </c>
      <c r="F30" s="10"/>
    </row>
    <row r="31" spans="1:6" ht="12.75" customHeight="1">
      <c r="A31" s="13"/>
      <c r="B31" s="6" t="s">
        <v>15</v>
      </c>
      <c r="C31" s="23"/>
      <c r="D31" s="10"/>
      <c r="E31" s="23"/>
      <c r="F31" s="10"/>
    </row>
    <row r="32" spans="1:6" ht="12.75" customHeight="1">
      <c r="A32" s="13"/>
      <c r="B32" s="6" t="s">
        <v>28</v>
      </c>
      <c r="C32" s="23"/>
      <c r="D32" s="10"/>
      <c r="E32" s="23"/>
      <c r="F32" s="10"/>
    </row>
    <row r="33" spans="1:6" ht="12.75" customHeight="1">
      <c r="A33" s="13"/>
      <c r="B33" s="8" t="s">
        <v>29</v>
      </c>
      <c r="C33" s="44"/>
      <c r="D33" s="10"/>
      <c r="E33" s="44"/>
      <c r="F33" s="10"/>
    </row>
    <row r="34" spans="1:6" ht="12.75" customHeight="1">
      <c r="A34" s="13"/>
      <c r="B34" s="6" t="s">
        <v>767</v>
      </c>
      <c r="C34" s="23">
        <v>33117</v>
      </c>
      <c r="D34" s="10"/>
      <c r="E34" s="23">
        <v>33117</v>
      </c>
      <c r="F34" s="10"/>
    </row>
    <row r="35" spans="1:6" ht="12.75" customHeight="1">
      <c r="A35" s="13"/>
      <c r="B35" s="6" t="s">
        <v>714</v>
      </c>
      <c r="C35" s="23">
        <v>173596752</v>
      </c>
      <c r="D35" s="10"/>
      <c r="E35" s="23">
        <v>173596752</v>
      </c>
      <c r="F35" s="10"/>
    </row>
    <row r="36" spans="1:6" ht="12.75" customHeight="1">
      <c r="A36" s="13"/>
      <c r="B36" s="42" t="s">
        <v>812</v>
      </c>
      <c r="C36" s="23">
        <v>23752508</v>
      </c>
      <c r="D36" s="10"/>
      <c r="E36" s="23">
        <v>23752508</v>
      </c>
      <c r="F36" s="10"/>
    </row>
    <row r="37" spans="1:6" ht="12.75" customHeight="1">
      <c r="A37" s="13"/>
      <c r="B37" s="42" t="s">
        <v>845</v>
      </c>
      <c r="C37" s="23">
        <v>6066350</v>
      </c>
      <c r="D37" s="10"/>
      <c r="E37" s="23">
        <v>6066350</v>
      </c>
      <c r="F37" s="10"/>
    </row>
    <row r="38" spans="1:6" ht="12.75" customHeight="1">
      <c r="A38" s="13"/>
      <c r="B38" s="6" t="s">
        <v>900</v>
      </c>
      <c r="C38" s="23">
        <v>92128492</v>
      </c>
      <c r="D38" s="10"/>
      <c r="E38" s="23">
        <v>92128492</v>
      </c>
      <c r="F38" s="10"/>
    </row>
    <row r="39" spans="1:6" ht="12.75" customHeight="1">
      <c r="A39" s="13"/>
      <c r="B39" s="6" t="s">
        <v>834</v>
      </c>
      <c r="C39" s="23">
        <v>148096184</v>
      </c>
      <c r="D39" s="10"/>
      <c r="E39" s="23">
        <v>148096184</v>
      </c>
      <c r="F39" s="10"/>
    </row>
    <row r="40" spans="1:6" s="40" customFormat="1" ht="11.25">
      <c r="A40" s="66"/>
      <c r="B40" s="14" t="s">
        <v>84</v>
      </c>
      <c r="C40" s="24">
        <f>SUM(C34:C39)</f>
        <v>443673403</v>
      </c>
      <c r="D40" s="15"/>
      <c r="E40" s="24">
        <f>SUM(E34:E39)</f>
        <v>443673403</v>
      </c>
      <c r="F40" s="15"/>
    </row>
    <row r="41" spans="1:6" s="40" customFormat="1" ht="11.25">
      <c r="A41" s="66"/>
      <c r="B41" s="42" t="s">
        <v>1176</v>
      </c>
      <c r="C41" s="24"/>
      <c r="D41" s="15"/>
      <c r="E41" s="23">
        <v>189000</v>
      </c>
      <c r="F41" s="15"/>
    </row>
    <row r="42" spans="1:6" s="40" customFormat="1" ht="11.25">
      <c r="A42" s="66"/>
      <c r="B42" s="42" t="s">
        <v>1177</v>
      </c>
      <c r="C42" s="24"/>
      <c r="D42" s="15"/>
      <c r="E42" s="23">
        <v>14594200</v>
      </c>
      <c r="F42" s="15"/>
    </row>
    <row r="43" spans="1:6" s="40" customFormat="1" ht="11.25">
      <c r="A43" s="66"/>
      <c r="B43" s="42" t="s">
        <v>1178</v>
      </c>
      <c r="C43" s="24"/>
      <c r="D43" s="15"/>
      <c r="E43" s="23">
        <v>624800</v>
      </c>
      <c r="F43" s="15"/>
    </row>
    <row r="44" spans="1:6" s="40" customFormat="1" ht="11.25">
      <c r="A44" s="66"/>
      <c r="B44" s="42" t="s">
        <v>1179</v>
      </c>
      <c r="C44" s="23"/>
      <c r="D44" s="15"/>
      <c r="E44" s="23">
        <v>574042</v>
      </c>
      <c r="F44" s="15"/>
    </row>
    <row r="45" spans="1:6" s="40" customFormat="1" ht="11.25">
      <c r="A45" s="66"/>
      <c r="B45" s="42" t="s">
        <v>1180</v>
      </c>
      <c r="C45" s="23"/>
      <c r="D45" s="15"/>
      <c r="E45" s="23">
        <v>2500000</v>
      </c>
      <c r="F45" s="15"/>
    </row>
    <row r="46" spans="1:6" s="40" customFormat="1" ht="11.25">
      <c r="A46" s="66"/>
      <c r="B46" s="41" t="s">
        <v>489</v>
      </c>
      <c r="C46" s="24">
        <f>SUM(C44)</f>
        <v>0</v>
      </c>
      <c r="D46" s="15"/>
      <c r="E46" s="24">
        <f>SUM(E41:E45)</f>
        <v>18482042</v>
      </c>
      <c r="F46" s="15"/>
    </row>
    <row r="47" spans="1:6" ht="11.25">
      <c r="A47" s="13"/>
      <c r="B47" s="5" t="s">
        <v>32</v>
      </c>
      <c r="C47" s="23">
        <f>C40+C46</f>
        <v>443673403</v>
      </c>
      <c r="D47" s="10"/>
      <c r="E47" s="23">
        <f>E40+E46</f>
        <v>462155445</v>
      </c>
      <c r="F47" s="10"/>
    </row>
    <row r="48" spans="1:6" ht="11.25">
      <c r="A48" s="13"/>
      <c r="B48" s="6" t="s">
        <v>816</v>
      </c>
      <c r="C48" s="23">
        <v>8831060</v>
      </c>
      <c r="D48" s="10"/>
      <c r="E48" s="23">
        <v>8831060</v>
      </c>
      <c r="F48" s="10"/>
    </row>
    <row r="49" spans="1:6" ht="11.25">
      <c r="A49" s="13"/>
      <c r="B49" s="42" t="s">
        <v>1011</v>
      </c>
      <c r="C49" s="23">
        <v>2500000</v>
      </c>
      <c r="D49" s="10"/>
      <c r="E49" s="23">
        <v>2500000</v>
      </c>
      <c r="F49" s="10"/>
    </row>
    <row r="50" spans="1:6" ht="11.25">
      <c r="A50" s="13"/>
      <c r="B50" s="14" t="s">
        <v>84</v>
      </c>
      <c r="C50" s="23"/>
      <c r="D50" s="10"/>
      <c r="E50" s="24">
        <f>SUM(E48:E49)</f>
        <v>11331060</v>
      </c>
      <c r="F50" s="10"/>
    </row>
    <row r="51" spans="1:6" s="7" customFormat="1" ht="12.75" customHeight="1">
      <c r="A51" s="114"/>
      <c r="B51" s="6" t="s">
        <v>33</v>
      </c>
      <c r="C51" s="23">
        <f>SUM(C48:C49)</f>
        <v>11331060</v>
      </c>
      <c r="D51" s="10"/>
      <c r="E51" s="23">
        <f>SUM(E50)</f>
        <v>11331060</v>
      </c>
      <c r="F51" s="10"/>
    </row>
    <row r="52" spans="1:6" ht="11.25">
      <c r="A52" s="4">
        <v>6</v>
      </c>
      <c r="B52" s="8" t="s">
        <v>30</v>
      </c>
      <c r="C52" s="18"/>
      <c r="D52" s="9">
        <f>C53+C68+C69</f>
        <v>2152184024</v>
      </c>
      <c r="E52" s="18"/>
      <c r="F52" s="9">
        <f>E53+E68+E69</f>
        <v>2178450264</v>
      </c>
    </row>
    <row r="53" spans="1:6" ht="11.25">
      <c r="A53" s="13"/>
      <c r="B53" s="6" t="s">
        <v>6</v>
      </c>
      <c r="C53" s="23">
        <f>SUM(C54:C61)</f>
        <v>2112787547</v>
      </c>
      <c r="D53" s="9"/>
      <c r="E53" s="23">
        <f>E54+E55+E56+E57+E58+E59+E60+E61+E66+E67</f>
        <v>2147415587</v>
      </c>
      <c r="F53" s="9"/>
    </row>
    <row r="54" spans="1:6" ht="13.5" customHeight="1">
      <c r="A54" s="13"/>
      <c r="B54" s="6" t="s">
        <v>80</v>
      </c>
      <c r="C54" s="23">
        <v>410542528</v>
      </c>
      <c r="D54" s="9"/>
      <c r="E54" s="23">
        <v>460524978</v>
      </c>
      <c r="F54" s="9"/>
    </row>
    <row r="55" spans="1:6" ht="13.5" customHeight="1">
      <c r="A55" s="13"/>
      <c r="B55" s="6" t="s">
        <v>1181</v>
      </c>
      <c r="C55" s="23"/>
      <c r="D55" s="9"/>
      <c r="E55" s="23">
        <v>1562755</v>
      </c>
      <c r="F55" s="9"/>
    </row>
    <row r="56" spans="1:6" ht="13.5" customHeight="1">
      <c r="A56" s="13"/>
      <c r="B56" s="5" t="s">
        <v>347</v>
      </c>
      <c r="C56" s="23">
        <v>359640650</v>
      </c>
      <c r="D56" s="9"/>
      <c r="E56" s="23">
        <v>359640650</v>
      </c>
      <c r="F56" s="9"/>
    </row>
    <row r="57" spans="1:6" ht="22.5">
      <c r="A57" s="13"/>
      <c r="B57" s="5" t="s">
        <v>81</v>
      </c>
      <c r="C57" s="23">
        <v>673646737</v>
      </c>
      <c r="D57" s="9"/>
      <c r="E57" s="23">
        <v>675952737</v>
      </c>
      <c r="F57" s="9"/>
    </row>
    <row r="58" spans="1:6" ht="11.25">
      <c r="A58" s="13"/>
      <c r="B58" s="5" t="s">
        <v>1182</v>
      </c>
      <c r="C58" s="23"/>
      <c r="D58" s="9"/>
      <c r="E58" s="23">
        <v>25141445</v>
      </c>
      <c r="F58" s="9"/>
    </row>
    <row r="59" spans="1:6" ht="11.25">
      <c r="A59" s="13"/>
      <c r="B59" s="5" t="s">
        <v>82</v>
      </c>
      <c r="C59" s="23">
        <v>31132386</v>
      </c>
      <c r="D59" s="9"/>
      <c r="E59" s="23">
        <v>31132386</v>
      </c>
      <c r="F59" s="9"/>
    </row>
    <row r="60" spans="1:6" ht="11.25">
      <c r="A60" s="13"/>
      <c r="B60" s="5" t="s">
        <v>1183</v>
      </c>
      <c r="C60" s="23"/>
      <c r="D60" s="9"/>
      <c r="E60" s="23">
        <v>2457408</v>
      </c>
      <c r="F60" s="9"/>
    </row>
    <row r="61" spans="1:6" s="7" customFormat="1" ht="11.25">
      <c r="A61" s="13"/>
      <c r="B61" s="5" t="s">
        <v>83</v>
      </c>
      <c r="C61" s="23">
        <f>SUM(C62:C65)</f>
        <v>637825246</v>
      </c>
      <c r="D61" s="9"/>
      <c r="E61" s="23">
        <f>SUM(E62:E65)</f>
        <v>577231707</v>
      </c>
      <c r="F61" s="9"/>
    </row>
    <row r="62" spans="1:6" s="7" customFormat="1" ht="11.25">
      <c r="A62" s="13"/>
      <c r="B62" s="5" t="s">
        <v>807</v>
      </c>
      <c r="C62" s="23">
        <v>579936062</v>
      </c>
      <c r="D62" s="9"/>
      <c r="E62" s="23">
        <v>529953612</v>
      </c>
      <c r="F62" s="9"/>
    </row>
    <row r="63" spans="1:6" s="7" customFormat="1" ht="11.25">
      <c r="A63" s="13"/>
      <c r="B63" s="5" t="s">
        <v>972</v>
      </c>
      <c r="C63" s="23">
        <v>4884747</v>
      </c>
      <c r="D63" s="9"/>
      <c r="E63" s="23">
        <v>3494438</v>
      </c>
      <c r="F63" s="9"/>
    </row>
    <row r="64" spans="1:6" s="7" customFormat="1" ht="11.25">
      <c r="A64" s="13"/>
      <c r="B64" s="5" t="s">
        <v>973</v>
      </c>
      <c r="C64" s="23">
        <v>46433802</v>
      </c>
      <c r="D64" s="9"/>
      <c r="E64" s="23">
        <v>39670430</v>
      </c>
      <c r="F64" s="9"/>
    </row>
    <row r="65" spans="1:6" s="7" customFormat="1" ht="11.25">
      <c r="A65" s="13"/>
      <c r="B65" s="5" t="s">
        <v>974</v>
      </c>
      <c r="C65" s="23">
        <v>6570635</v>
      </c>
      <c r="D65" s="9"/>
      <c r="E65" s="23">
        <v>4113227</v>
      </c>
      <c r="F65" s="9"/>
    </row>
    <row r="66" spans="1:6" s="7" customFormat="1" ht="11.25">
      <c r="A66" s="13"/>
      <c r="B66" s="5" t="s">
        <v>1184</v>
      </c>
      <c r="C66" s="23"/>
      <c r="D66" s="9"/>
      <c r="E66" s="23">
        <v>8361800</v>
      </c>
      <c r="F66" s="9"/>
    </row>
    <row r="67" spans="1:6" s="7" customFormat="1" ht="11.25">
      <c r="A67" s="13"/>
      <c r="B67" s="5" t="s">
        <v>1185</v>
      </c>
      <c r="C67" s="23"/>
      <c r="D67" s="9"/>
      <c r="E67" s="23">
        <v>5409721</v>
      </c>
      <c r="F67" s="9"/>
    </row>
    <row r="68" spans="1:6" s="7" customFormat="1" ht="11.25">
      <c r="A68" s="13"/>
      <c r="B68" s="5" t="s">
        <v>1023</v>
      </c>
      <c r="C68" s="23">
        <v>8361800</v>
      </c>
      <c r="D68" s="9"/>
      <c r="E68" s="23">
        <v>0</v>
      </c>
      <c r="F68" s="9"/>
    </row>
    <row r="69" spans="1:6" ht="12.75" customHeight="1">
      <c r="A69" s="13"/>
      <c r="B69" s="5" t="s">
        <v>1024</v>
      </c>
      <c r="C69" s="23">
        <f>SUM(C70)</f>
        <v>31034677</v>
      </c>
      <c r="D69" s="9"/>
      <c r="E69" s="23">
        <f>SUM(E70)</f>
        <v>31034677</v>
      </c>
      <c r="F69" s="9"/>
    </row>
    <row r="70" spans="1:6" ht="12.75" customHeight="1">
      <c r="A70" s="13"/>
      <c r="B70" s="5" t="s">
        <v>34</v>
      </c>
      <c r="C70" s="23">
        <v>31034677</v>
      </c>
      <c r="D70" s="9"/>
      <c r="E70" s="23">
        <v>31034677</v>
      </c>
      <c r="F70" s="9"/>
    </row>
    <row r="71" spans="1:6" ht="14.25" customHeight="1">
      <c r="A71" s="4">
        <v>7</v>
      </c>
      <c r="B71" s="8" t="s">
        <v>31</v>
      </c>
      <c r="C71" s="18"/>
      <c r="D71" s="9">
        <f>C93+C99</f>
        <v>116923055</v>
      </c>
      <c r="E71" s="18"/>
      <c r="F71" s="9">
        <f>E93+E99</f>
        <v>330261576</v>
      </c>
    </row>
    <row r="72" spans="1:6" ht="11.25">
      <c r="A72" s="13"/>
      <c r="B72" s="6" t="s">
        <v>35</v>
      </c>
      <c r="C72" s="23">
        <v>65491000</v>
      </c>
      <c r="D72" s="10"/>
      <c r="E72" s="23">
        <v>65491000</v>
      </c>
      <c r="F72" s="10"/>
    </row>
    <row r="73" spans="1:6" ht="11.25">
      <c r="A73" s="13"/>
      <c r="B73" s="22" t="s">
        <v>721</v>
      </c>
      <c r="C73" s="23">
        <v>8666500</v>
      </c>
      <c r="D73" s="10"/>
      <c r="E73" s="23">
        <v>7366500</v>
      </c>
      <c r="F73" s="10"/>
    </row>
    <row r="74" spans="1:6" ht="11.25">
      <c r="A74" s="13"/>
      <c r="B74" s="42" t="s">
        <v>841</v>
      </c>
      <c r="C74" s="23">
        <v>126000</v>
      </c>
      <c r="D74" s="10"/>
      <c r="E74" s="23">
        <v>126000</v>
      </c>
      <c r="F74" s="10"/>
    </row>
    <row r="75" spans="1:6" ht="11.25">
      <c r="A75" s="13"/>
      <c r="B75" s="6" t="s">
        <v>767</v>
      </c>
      <c r="C75" s="23">
        <v>23814330</v>
      </c>
      <c r="D75" s="10"/>
      <c r="E75" s="23">
        <v>23814330</v>
      </c>
      <c r="F75" s="10"/>
    </row>
    <row r="76" spans="1:6" ht="11.25">
      <c r="A76" s="13"/>
      <c r="B76" s="6" t="s">
        <v>714</v>
      </c>
      <c r="C76" s="23">
        <v>2393950</v>
      </c>
      <c r="D76" s="10"/>
      <c r="E76" s="23">
        <v>2393950</v>
      </c>
      <c r="F76" s="10"/>
    </row>
    <row r="77" spans="1:6" ht="11.25">
      <c r="A77" s="13"/>
      <c r="B77" s="6" t="s">
        <v>815</v>
      </c>
      <c r="C77" s="23">
        <v>5000000</v>
      </c>
      <c r="D77" s="10"/>
      <c r="E77" s="23">
        <v>5000000</v>
      </c>
      <c r="F77" s="10"/>
    </row>
    <row r="78" spans="1:6" ht="11.25">
      <c r="A78" s="13"/>
      <c r="B78" s="6" t="s">
        <v>900</v>
      </c>
      <c r="C78" s="23">
        <v>2038016</v>
      </c>
      <c r="D78" s="10"/>
      <c r="E78" s="23">
        <v>2038016</v>
      </c>
      <c r="F78" s="10"/>
    </row>
    <row r="79" spans="1:6" ht="11.25">
      <c r="A79" s="13"/>
      <c r="B79" s="42" t="s">
        <v>999</v>
      </c>
      <c r="C79" s="23">
        <v>2857500</v>
      </c>
      <c r="D79" s="10"/>
      <c r="E79" s="23">
        <v>2857500</v>
      </c>
      <c r="F79" s="10"/>
    </row>
    <row r="80" spans="1:6" ht="11.25">
      <c r="A80" s="13"/>
      <c r="B80" s="42" t="s">
        <v>1186</v>
      </c>
      <c r="C80" s="23"/>
      <c r="D80" s="10"/>
      <c r="E80" s="23">
        <v>450000</v>
      </c>
      <c r="F80" s="10"/>
    </row>
    <row r="81" spans="1:6" s="40" customFormat="1" ht="11.25">
      <c r="A81" s="66"/>
      <c r="B81" s="41" t="s">
        <v>84</v>
      </c>
      <c r="C81" s="24">
        <f>SUM(C72:C79)</f>
        <v>110387296</v>
      </c>
      <c r="D81" s="15"/>
      <c r="E81" s="24">
        <f>SUM(E72:E80)</f>
        <v>109537296</v>
      </c>
      <c r="F81" s="15"/>
    </row>
    <row r="82" spans="1:6" s="7" customFormat="1" ht="11.25">
      <c r="A82" s="404"/>
      <c r="B82" s="42" t="s">
        <v>1187</v>
      </c>
      <c r="C82" s="23"/>
      <c r="D82" s="10"/>
      <c r="E82" s="23">
        <v>379400</v>
      </c>
      <c r="F82" s="10"/>
    </row>
    <row r="83" spans="1:6" ht="11.25">
      <c r="A83" s="13"/>
      <c r="B83" s="42" t="s">
        <v>653</v>
      </c>
      <c r="C83" s="23">
        <v>145807</v>
      </c>
      <c r="D83" s="10"/>
      <c r="E83" s="23">
        <v>145807</v>
      </c>
      <c r="F83" s="10"/>
    </row>
    <row r="84" spans="1:6" ht="11.25">
      <c r="A84" s="13"/>
      <c r="B84" s="42" t="s">
        <v>1188</v>
      </c>
      <c r="C84" s="23"/>
      <c r="D84" s="10"/>
      <c r="E84" s="23">
        <v>88100</v>
      </c>
      <c r="F84" s="10"/>
    </row>
    <row r="85" spans="1:6" ht="11.25">
      <c r="A85" s="13"/>
      <c r="B85" s="42" t="s">
        <v>1176</v>
      </c>
      <c r="C85" s="23"/>
      <c r="D85" s="10"/>
      <c r="E85" s="23">
        <v>5160168</v>
      </c>
      <c r="F85" s="10"/>
    </row>
    <row r="86" spans="1:6" ht="11.25">
      <c r="A86" s="13"/>
      <c r="B86" s="42" t="s">
        <v>1177</v>
      </c>
      <c r="C86" s="23"/>
      <c r="D86" s="10"/>
      <c r="E86" s="23">
        <v>405800</v>
      </c>
      <c r="F86" s="10"/>
    </row>
    <row r="87" spans="1:6" ht="11.25">
      <c r="A87" s="13"/>
      <c r="B87" s="42" t="s">
        <v>1178</v>
      </c>
      <c r="C87" s="23"/>
      <c r="D87" s="10"/>
      <c r="E87" s="23">
        <v>7375200</v>
      </c>
      <c r="F87" s="10"/>
    </row>
    <row r="88" spans="1:6" ht="11.25">
      <c r="A88" s="13"/>
      <c r="B88" s="42" t="s">
        <v>1010</v>
      </c>
      <c r="C88" s="23">
        <v>4949100</v>
      </c>
      <c r="D88" s="10"/>
      <c r="E88" s="23">
        <v>4949100</v>
      </c>
      <c r="F88" s="10"/>
    </row>
    <row r="89" spans="1:6" ht="11.25">
      <c r="A89" s="13"/>
      <c r="B89" s="42" t="s">
        <v>1179</v>
      </c>
      <c r="C89" s="23"/>
      <c r="D89" s="10"/>
      <c r="E89" s="23">
        <v>192273184</v>
      </c>
      <c r="F89" s="10"/>
    </row>
    <row r="90" spans="1:6" ht="11.25">
      <c r="A90" s="13"/>
      <c r="B90" s="42" t="s">
        <v>1189</v>
      </c>
      <c r="C90" s="23"/>
      <c r="D90" s="10"/>
      <c r="E90" s="23">
        <v>1156609</v>
      </c>
      <c r="F90" s="10"/>
    </row>
    <row r="91" spans="1:6" ht="11.25">
      <c r="A91" s="13"/>
      <c r="B91" s="42" t="s">
        <v>1180</v>
      </c>
      <c r="C91" s="23"/>
      <c r="D91" s="10"/>
      <c r="E91" s="23">
        <v>7114360</v>
      </c>
      <c r="F91" s="10"/>
    </row>
    <row r="92" spans="1:6" s="40" customFormat="1" ht="11.25">
      <c r="A92" s="66"/>
      <c r="B92" s="41" t="s">
        <v>489</v>
      </c>
      <c r="C92" s="24">
        <f>SUM(C83:C88)</f>
        <v>5094907</v>
      </c>
      <c r="D92" s="24"/>
      <c r="E92" s="24">
        <f>SUM(E82:E91)</f>
        <v>219047728</v>
      </c>
      <c r="F92" s="24"/>
    </row>
    <row r="93" spans="1:6" ht="11.25">
      <c r="A93" s="13"/>
      <c r="B93" s="5" t="s">
        <v>32</v>
      </c>
      <c r="C93" s="23">
        <f>C81+C92</f>
        <v>115482203</v>
      </c>
      <c r="D93" s="23"/>
      <c r="E93" s="23">
        <f>E81+E92</f>
        <v>328585024</v>
      </c>
      <c r="F93" s="23"/>
    </row>
    <row r="94" spans="1:6" ht="11.25">
      <c r="A94" s="13"/>
      <c r="B94" s="6" t="s">
        <v>816</v>
      </c>
      <c r="C94" s="23">
        <v>368852</v>
      </c>
      <c r="D94" s="23"/>
      <c r="E94" s="23">
        <v>368852</v>
      </c>
      <c r="F94" s="23"/>
    </row>
    <row r="95" spans="1:6" ht="11.25">
      <c r="A95" s="13"/>
      <c r="B95" s="6" t="s">
        <v>1009</v>
      </c>
      <c r="C95" s="23">
        <v>1072000</v>
      </c>
      <c r="D95" s="23"/>
      <c r="E95" s="23">
        <v>1072000</v>
      </c>
      <c r="F95" s="23"/>
    </row>
    <row r="96" spans="1:6" ht="11.25">
      <c r="A96" s="13"/>
      <c r="B96" s="41" t="s">
        <v>84</v>
      </c>
      <c r="C96" s="24">
        <f>SUM(C94:C95)</f>
        <v>1440852</v>
      </c>
      <c r="D96" s="24"/>
      <c r="E96" s="24">
        <f>SUM(E94:E95)</f>
        <v>1440852</v>
      </c>
      <c r="F96" s="23"/>
    </row>
    <row r="97" spans="1:6" ht="11.25">
      <c r="A97" s="13"/>
      <c r="B97" s="42" t="s">
        <v>1187</v>
      </c>
      <c r="C97" s="23"/>
      <c r="D97" s="23"/>
      <c r="E97" s="23">
        <v>235700</v>
      </c>
      <c r="F97" s="23"/>
    </row>
    <row r="98" spans="1:6" ht="11.25">
      <c r="A98" s="13"/>
      <c r="B98" s="41" t="s">
        <v>489</v>
      </c>
      <c r="C98" s="24"/>
      <c r="D98" s="24"/>
      <c r="E98" s="24">
        <f>SUM(E97)</f>
        <v>235700</v>
      </c>
      <c r="F98" s="23"/>
    </row>
    <row r="99" spans="1:6" ht="11.25">
      <c r="A99" s="13"/>
      <c r="B99" s="5" t="s">
        <v>720</v>
      </c>
      <c r="C99" s="23">
        <f>SUM(C96)</f>
        <v>1440852</v>
      </c>
      <c r="D99" s="23"/>
      <c r="E99" s="23">
        <f>E96+E98</f>
        <v>1676552</v>
      </c>
      <c r="F99" s="23"/>
    </row>
    <row r="100" spans="1:6" ht="11.25">
      <c r="A100" s="4">
        <v>8</v>
      </c>
      <c r="B100" s="12" t="s">
        <v>65</v>
      </c>
      <c r="C100" s="23"/>
      <c r="D100" s="9">
        <f>SUM(C101:C104)</f>
        <v>4500000</v>
      </c>
      <c r="E100" s="23"/>
      <c r="F100" s="9">
        <f>SUM(E101:E104)</f>
        <v>6000000</v>
      </c>
    </row>
    <row r="101" spans="1:6" ht="12.75" customHeight="1">
      <c r="A101" s="13"/>
      <c r="B101" s="12" t="s">
        <v>9</v>
      </c>
      <c r="C101" s="23">
        <v>3000000</v>
      </c>
      <c r="D101" s="9"/>
      <c r="E101" s="23">
        <v>3000000</v>
      </c>
      <c r="F101" s="9"/>
    </row>
    <row r="102" spans="1:6" ht="12.75" customHeight="1">
      <c r="A102" s="13"/>
      <c r="B102" s="12" t="s">
        <v>718</v>
      </c>
      <c r="C102" s="23">
        <v>1500000</v>
      </c>
      <c r="D102" s="9"/>
      <c r="E102" s="23">
        <v>3000000</v>
      </c>
      <c r="F102" s="9"/>
    </row>
    <row r="103" spans="1:6" ht="12.75" customHeight="1">
      <c r="A103" s="13"/>
      <c r="B103" s="12" t="s">
        <v>63</v>
      </c>
      <c r="C103" s="23"/>
      <c r="D103" s="9"/>
      <c r="E103" s="23"/>
      <c r="F103" s="9"/>
    </row>
    <row r="104" spans="1:6" ht="12.75" customHeight="1">
      <c r="A104" s="3"/>
      <c r="B104" s="12" t="s">
        <v>64</v>
      </c>
      <c r="C104" s="10"/>
      <c r="D104" s="9"/>
      <c r="E104" s="10"/>
      <c r="F104" s="9"/>
    </row>
    <row r="105" spans="1:6" ht="12.75" customHeight="1">
      <c r="A105" s="2">
        <v>9</v>
      </c>
      <c r="B105" s="8" t="s">
        <v>758</v>
      </c>
      <c r="C105" s="18"/>
      <c r="D105" s="9">
        <f>SUM(C106:C109)</f>
        <v>2402902078</v>
      </c>
      <c r="E105" s="18"/>
      <c r="F105" s="9">
        <f>SUM(E106:E109)</f>
        <v>2402902078</v>
      </c>
    </row>
    <row r="106" spans="1:6" ht="12.75" customHeight="1">
      <c r="A106" s="4"/>
      <c r="B106" s="20" t="s">
        <v>976</v>
      </c>
      <c r="C106" s="23">
        <v>1013086696</v>
      </c>
      <c r="D106" s="9"/>
      <c r="E106" s="23">
        <v>819212960</v>
      </c>
      <c r="F106" s="9"/>
    </row>
    <row r="107" spans="1:15" ht="12.75" customHeight="1">
      <c r="A107" s="3"/>
      <c r="B107" s="20" t="s">
        <v>977</v>
      </c>
      <c r="C107" s="23">
        <v>1341104319</v>
      </c>
      <c r="D107" s="9"/>
      <c r="E107" s="23">
        <v>1350699142</v>
      </c>
      <c r="F107" s="9"/>
      <c r="O107" s="11"/>
    </row>
    <row r="108" spans="1:15" ht="12.75" customHeight="1">
      <c r="A108" s="13"/>
      <c r="B108" s="20" t="s">
        <v>978</v>
      </c>
      <c r="C108" s="23">
        <v>34363785</v>
      </c>
      <c r="D108" s="9"/>
      <c r="E108" s="23">
        <v>215284177</v>
      </c>
      <c r="F108" s="9"/>
      <c r="G108" s="212"/>
      <c r="H108" s="212"/>
      <c r="I108" s="212"/>
      <c r="J108" s="212"/>
      <c r="K108" s="212"/>
      <c r="L108" s="11"/>
      <c r="M108" s="212"/>
      <c r="N108" s="212"/>
      <c r="O108" s="11"/>
    </row>
    <row r="109" spans="1:15" ht="12.75" customHeight="1">
      <c r="A109" s="13"/>
      <c r="B109" s="20" t="s">
        <v>979</v>
      </c>
      <c r="C109" s="23">
        <v>14347278</v>
      </c>
      <c r="D109" s="9"/>
      <c r="E109" s="23">
        <v>17705799</v>
      </c>
      <c r="F109" s="9"/>
      <c r="G109" s="212"/>
      <c r="H109" s="212"/>
      <c r="I109" s="212"/>
      <c r="J109" s="212"/>
      <c r="K109" s="212"/>
      <c r="L109" s="11"/>
      <c r="M109" s="212"/>
      <c r="N109" s="212"/>
      <c r="O109" s="11"/>
    </row>
    <row r="110" spans="1:15" s="17" customFormat="1" ht="12.75" customHeight="1">
      <c r="A110" s="4"/>
      <c r="B110" s="19" t="s">
        <v>2</v>
      </c>
      <c r="C110" s="18"/>
      <c r="D110" s="9">
        <f>D9+C27+C30+C40+C51+D52+C81+C96+C101+C102+C103+C106+C107</f>
        <v>6075075243</v>
      </c>
      <c r="E110" s="18"/>
      <c r="F110" s="9">
        <f>F9+E27+E30+E40+E51+F52+E81+E96+E101+E102+E103+E106+E107</f>
        <v>5931475646</v>
      </c>
      <c r="G110" s="274"/>
      <c r="H110" s="274"/>
      <c r="I110" s="274"/>
      <c r="J110" s="274"/>
      <c r="K110" s="274"/>
      <c r="L110" s="274"/>
      <c r="M110" s="274"/>
      <c r="N110" s="274"/>
      <c r="O110" s="274"/>
    </row>
    <row r="111" spans="1:6" ht="12.75" customHeight="1">
      <c r="A111" s="13"/>
      <c r="B111" s="19" t="s">
        <v>3</v>
      </c>
      <c r="C111" s="18"/>
      <c r="D111" s="9">
        <f>D15+D16+D29+D52+D71+D100+D105</f>
        <v>6436743120</v>
      </c>
      <c r="E111" s="18"/>
      <c r="F111" s="9">
        <f>F15+F16+F29+F52+F71+F100+F105</f>
        <v>6710142999</v>
      </c>
    </row>
    <row r="112" spans="1:6" ht="12.75" customHeight="1">
      <c r="A112" s="13"/>
      <c r="B112" s="19" t="s">
        <v>1</v>
      </c>
      <c r="C112" s="18"/>
      <c r="D112" s="45">
        <v>399485068</v>
      </c>
      <c r="E112" s="18"/>
      <c r="F112" s="45">
        <v>399485068</v>
      </c>
    </row>
    <row r="113" spans="1:6" ht="12.75" customHeight="1">
      <c r="A113" s="21"/>
      <c r="B113" s="16" t="s">
        <v>4</v>
      </c>
      <c r="C113" s="18"/>
      <c r="D113" s="9">
        <f>D110+D112</f>
        <v>6474560311</v>
      </c>
      <c r="E113" s="18"/>
      <c r="F113" s="9">
        <f>F110+F112</f>
        <v>6330960714</v>
      </c>
    </row>
    <row r="114" spans="1:6" ht="12.75" customHeight="1">
      <c r="A114" s="3"/>
      <c r="B114" s="19" t="s">
        <v>5</v>
      </c>
      <c r="C114" s="44"/>
      <c r="D114" s="9">
        <f>D111+D112</f>
        <v>6836228188</v>
      </c>
      <c r="E114" s="44"/>
      <c r="F114" s="9">
        <f>F111+F112</f>
        <v>7109628067</v>
      </c>
    </row>
  </sheetData>
  <sheetProtection/>
  <mergeCells count="4">
    <mergeCell ref="A2:F2"/>
    <mergeCell ref="A3:F3"/>
    <mergeCell ref="C5:D5"/>
    <mergeCell ref="E5:F5"/>
  </mergeCells>
  <printOptions horizontalCentered="1" verticalCentered="1"/>
  <pageMargins left="0.3937007874015748" right="0.1968503937007874" top="0.3937007874015748" bottom="0.3937007874015748" header="0.31496062992125984" footer="0.11811023622047245"/>
  <pageSetup fitToHeight="0" fitToWidth="1" horizontalDpi="360" verticalDpi="360" orientation="portrait" paperSize="9" scale="8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1" width="7.875" style="7" bestFit="1" customWidth="1"/>
    <col min="12" max="12" width="9.625" style="7" bestFit="1" customWidth="1"/>
    <col min="13" max="13" width="9.625" style="7" customWidth="1"/>
    <col min="14" max="14" width="7.875" style="7" bestFit="1" customWidth="1"/>
    <col min="15" max="15" width="8.375" style="7" customWidth="1"/>
    <col min="16" max="16" width="9.625" style="7" bestFit="1" customWidth="1"/>
    <col min="17" max="17" width="9.625" style="7" customWidth="1"/>
    <col min="18" max="18" width="9.875" style="7" customWidth="1"/>
    <col min="19" max="19" width="10.00390625" style="7" customWidth="1"/>
    <col min="20" max="20" width="10.875" style="7" bestFit="1" customWidth="1"/>
    <col min="21" max="21" width="10.875" style="7" customWidth="1"/>
    <col min="22" max="22" width="9.625" style="7" bestFit="1" customWidth="1"/>
    <col min="23" max="23" width="9.625" style="7" customWidth="1"/>
    <col min="24" max="24" width="8.75390625" style="7" bestFit="1" customWidth="1"/>
    <col min="25" max="25" width="9.625" style="7" bestFit="1" customWidth="1"/>
    <col min="26" max="26" width="8.75390625" style="7" bestFit="1" customWidth="1"/>
    <col min="27" max="27" width="8.75390625" style="7" customWidth="1"/>
    <col min="28" max="28" width="8.75390625" style="7" bestFit="1" customWidth="1"/>
    <col min="29" max="29" width="8.75390625" style="7" customWidth="1"/>
    <col min="30" max="30" width="11.00390625" style="17" bestFit="1" customWidth="1"/>
    <col min="31" max="31" width="11.00390625" style="17" customWidth="1"/>
    <col min="32" max="32" width="10.875" style="17" bestFit="1" customWidth="1"/>
    <col min="33" max="33" width="10.875" style="17" customWidth="1"/>
    <col min="34" max="41" width="10.875" style="172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49" width="8.25390625" style="7" customWidth="1"/>
    <col min="50" max="16384" width="9.125" style="7" customWidth="1"/>
  </cols>
  <sheetData>
    <row r="1" spans="1:53" ht="11.25">
      <c r="A1" s="7" t="s">
        <v>701</v>
      </c>
      <c r="O1" s="158" t="s">
        <v>1174</v>
      </c>
      <c r="AB1" s="158"/>
      <c r="AC1" s="158" t="s">
        <v>1174</v>
      </c>
      <c r="AD1" s="7"/>
      <c r="AM1" s="158" t="s">
        <v>1174</v>
      </c>
      <c r="AP1" s="7"/>
      <c r="AW1" s="158" t="s">
        <v>1174</v>
      </c>
      <c r="AY1" s="158"/>
      <c r="AZ1" s="36"/>
      <c r="BA1" s="36"/>
    </row>
    <row r="2" spans="30:42" ht="11.25">
      <c r="AD2" s="7"/>
      <c r="AP2" s="7"/>
    </row>
    <row r="3" spans="1:52" ht="12.75" customHeight="1">
      <c r="A3" s="417" t="s">
        <v>60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 t="s">
        <v>60</v>
      </c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 t="s">
        <v>60</v>
      </c>
      <c r="AE3" s="417"/>
      <c r="AF3" s="417"/>
      <c r="AG3" s="417"/>
      <c r="AH3" s="417"/>
      <c r="AI3" s="417"/>
      <c r="AJ3" s="417"/>
      <c r="AK3" s="417"/>
      <c r="AL3" s="417"/>
      <c r="AM3" s="417"/>
      <c r="AN3" s="36"/>
      <c r="AO3" s="36"/>
      <c r="AP3" s="417" t="s">
        <v>60</v>
      </c>
      <c r="AQ3" s="417"/>
      <c r="AR3" s="417"/>
      <c r="AS3" s="417"/>
      <c r="AT3" s="417"/>
      <c r="AU3" s="417"/>
      <c r="AV3" s="417"/>
      <c r="AW3" s="417"/>
      <c r="AZ3" s="36"/>
    </row>
    <row r="4" spans="1:52" ht="12.75" customHeight="1">
      <c r="A4" s="417" t="s">
        <v>857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 t="s">
        <v>857</v>
      </c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 t="s">
        <v>857</v>
      </c>
      <c r="AE4" s="417"/>
      <c r="AF4" s="417"/>
      <c r="AG4" s="417"/>
      <c r="AH4" s="417"/>
      <c r="AI4" s="417"/>
      <c r="AJ4" s="417"/>
      <c r="AK4" s="417"/>
      <c r="AL4" s="417"/>
      <c r="AM4" s="417"/>
      <c r="AN4" s="36"/>
      <c r="AO4" s="36"/>
      <c r="AP4" s="417" t="s">
        <v>857</v>
      </c>
      <c r="AQ4" s="417"/>
      <c r="AR4" s="417"/>
      <c r="AS4" s="417"/>
      <c r="AT4" s="417"/>
      <c r="AU4" s="417"/>
      <c r="AV4" s="417"/>
      <c r="AW4" s="417"/>
      <c r="AX4" s="36"/>
      <c r="AY4" s="36"/>
      <c r="AZ4" s="36"/>
    </row>
    <row r="5" spans="6:52" ht="12.75" customHeight="1">
      <c r="F5" s="36"/>
      <c r="G5" s="36"/>
      <c r="H5" s="36"/>
      <c r="I5" s="36"/>
      <c r="J5" s="36"/>
      <c r="K5" s="36"/>
      <c r="L5" s="36"/>
      <c r="M5" s="36"/>
      <c r="N5" s="36"/>
      <c r="O5" s="400"/>
      <c r="P5" s="36"/>
      <c r="Q5" s="36"/>
      <c r="R5" s="36"/>
      <c r="S5" s="36"/>
      <c r="T5" s="36"/>
      <c r="U5" s="36"/>
      <c r="X5" s="36"/>
      <c r="Y5" s="36"/>
      <c r="Z5" s="36"/>
      <c r="AA5" s="36"/>
      <c r="AB5" s="36"/>
      <c r="AC5" s="36"/>
      <c r="AD5" s="7"/>
      <c r="AE5" s="7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</row>
    <row r="7" spans="1:49" ht="11.25">
      <c r="A7" s="38"/>
      <c r="B7" s="418" t="s">
        <v>66</v>
      </c>
      <c r="C7" s="419"/>
      <c r="D7" s="418" t="s">
        <v>67</v>
      </c>
      <c r="E7" s="419"/>
      <c r="F7" s="418" t="s">
        <v>68</v>
      </c>
      <c r="G7" s="419"/>
      <c r="H7" s="418" t="s">
        <v>69</v>
      </c>
      <c r="I7" s="419"/>
      <c r="J7" s="418" t="s">
        <v>70</v>
      </c>
      <c r="K7" s="421"/>
      <c r="L7" s="421"/>
      <c r="M7" s="421"/>
      <c r="N7" s="421"/>
      <c r="O7" s="421"/>
      <c r="P7" s="421"/>
      <c r="Q7" s="421"/>
      <c r="R7" s="421"/>
      <c r="S7" s="419"/>
      <c r="T7" s="418" t="s">
        <v>71</v>
      </c>
      <c r="U7" s="419"/>
      <c r="V7" s="418" t="s">
        <v>72</v>
      </c>
      <c r="W7" s="419"/>
      <c r="X7" s="420" t="s">
        <v>73</v>
      </c>
      <c r="Y7" s="420"/>
      <c r="Z7" s="420"/>
      <c r="AA7" s="420"/>
      <c r="AB7" s="420"/>
      <c r="AC7" s="420"/>
      <c r="AD7" s="415" t="s">
        <v>74</v>
      </c>
      <c r="AE7" s="416"/>
      <c r="AF7" s="418" t="s">
        <v>75</v>
      </c>
      <c r="AG7" s="419"/>
      <c r="AH7" s="418" t="s">
        <v>326</v>
      </c>
      <c r="AI7" s="419"/>
      <c r="AJ7" s="415" t="s">
        <v>77</v>
      </c>
      <c r="AK7" s="416"/>
      <c r="AL7" s="415" t="s">
        <v>78</v>
      </c>
      <c r="AM7" s="416"/>
      <c r="AN7" s="173"/>
      <c r="AO7" s="173"/>
      <c r="AP7" s="422" t="s">
        <v>79</v>
      </c>
      <c r="AQ7" s="423"/>
      <c r="AR7" s="422"/>
      <c r="AS7" s="423"/>
      <c r="AT7" s="422"/>
      <c r="AU7" s="423"/>
      <c r="AV7" s="424"/>
      <c r="AW7" s="424"/>
    </row>
    <row r="8" spans="1:49" s="29" customFormat="1" ht="11.25" customHeight="1">
      <c r="A8" s="26"/>
      <c r="B8" s="425"/>
      <c r="C8" s="426"/>
      <c r="D8" s="425"/>
      <c r="E8" s="426"/>
      <c r="F8" s="425"/>
      <c r="G8" s="426"/>
      <c r="H8" s="425"/>
      <c r="I8" s="426"/>
      <c r="J8" s="425" t="s">
        <v>39</v>
      </c>
      <c r="K8" s="427"/>
      <c r="L8" s="427"/>
      <c r="M8" s="427"/>
      <c r="N8" s="427"/>
      <c r="O8" s="427"/>
      <c r="P8" s="427"/>
      <c r="Q8" s="427"/>
      <c r="R8" s="427"/>
      <c r="S8" s="426"/>
      <c r="T8" s="425"/>
      <c r="U8" s="426"/>
      <c r="V8" s="425"/>
      <c r="W8" s="426"/>
      <c r="X8" s="428" t="s">
        <v>40</v>
      </c>
      <c r="Y8" s="428"/>
      <c r="Z8" s="428"/>
      <c r="AA8" s="428"/>
      <c r="AB8" s="428"/>
      <c r="AC8" s="428"/>
      <c r="AD8" s="429"/>
      <c r="AE8" s="430"/>
      <c r="AF8" s="425"/>
      <c r="AG8" s="426"/>
      <c r="AH8" s="425"/>
      <c r="AI8" s="426"/>
      <c r="AJ8" s="429"/>
      <c r="AK8" s="430"/>
      <c r="AL8" s="429"/>
      <c r="AM8" s="430"/>
      <c r="AN8" s="174"/>
      <c r="AO8" s="174"/>
      <c r="AP8" s="425"/>
      <c r="AQ8" s="426"/>
      <c r="AR8" s="425"/>
      <c r="AS8" s="426"/>
      <c r="AT8" s="425"/>
      <c r="AU8" s="426"/>
      <c r="AV8" s="425"/>
      <c r="AW8" s="426"/>
    </row>
    <row r="9" spans="1:49" s="31" customFormat="1" ht="101.25" customHeight="1">
      <c r="A9" s="27" t="s">
        <v>13</v>
      </c>
      <c r="B9" s="425" t="s">
        <v>24</v>
      </c>
      <c r="C9" s="426"/>
      <c r="D9" s="425" t="s">
        <v>723</v>
      </c>
      <c r="E9" s="426"/>
      <c r="F9" s="425" t="s">
        <v>25</v>
      </c>
      <c r="G9" s="426"/>
      <c r="H9" s="425" t="s">
        <v>41</v>
      </c>
      <c r="I9" s="426"/>
      <c r="J9" s="425" t="s">
        <v>56</v>
      </c>
      <c r="K9" s="426"/>
      <c r="L9" s="425" t="s">
        <v>572</v>
      </c>
      <c r="M9" s="426"/>
      <c r="N9" s="425" t="s">
        <v>42</v>
      </c>
      <c r="O9" s="426"/>
      <c r="P9" s="425" t="s">
        <v>573</v>
      </c>
      <c r="Q9" s="426"/>
      <c r="R9" s="425" t="s">
        <v>43</v>
      </c>
      <c r="S9" s="426"/>
      <c r="T9" s="425" t="s">
        <v>55</v>
      </c>
      <c r="U9" s="426"/>
      <c r="V9" s="425" t="s">
        <v>44</v>
      </c>
      <c r="W9" s="426"/>
      <c r="X9" s="425" t="s">
        <v>574</v>
      </c>
      <c r="Y9" s="426"/>
      <c r="Z9" s="425" t="s">
        <v>45</v>
      </c>
      <c r="AA9" s="426"/>
      <c r="AB9" s="428" t="s">
        <v>46</v>
      </c>
      <c r="AC9" s="428"/>
      <c r="AD9" s="429" t="s">
        <v>57</v>
      </c>
      <c r="AE9" s="430"/>
      <c r="AF9" s="425" t="s">
        <v>47</v>
      </c>
      <c r="AG9" s="426"/>
      <c r="AH9" s="425" t="s">
        <v>722</v>
      </c>
      <c r="AI9" s="426"/>
      <c r="AJ9" s="429" t="s">
        <v>58</v>
      </c>
      <c r="AK9" s="430"/>
      <c r="AL9" s="429" t="s">
        <v>48</v>
      </c>
      <c r="AM9" s="430"/>
      <c r="AN9" s="175"/>
      <c r="AO9" s="175"/>
      <c r="AP9" s="425" t="s">
        <v>8</v>
      </c>
      <c r="AQ9" s="426"/>
      <c r="AR9" s="425" t="s">
        <v>7</v>
      </c>
      <c r="AS9" s="426"/>
      <c r="AT9" s="425" t="s">
        <v>12</v>
      </c>
      <c r="AU9" s="426"/>
      <c r="AV9" s="425" t="s">
        <v>59</v>
      </c>
      <c r="AW9" s="426"/>
    </row>
    <row r="10" spans="1:49" s="31" customFormat="1" ht="22.5">
      <c r="A10" s="27"/>
      <c r="B10" s="27" t="s">
        <v>38</v>
      </c>
      <c r="C10" s="27" t="s">
        <v>1175</v>
      </c>
      <c r="D10" s="27" t="s">
        <v>38</v>
      </c>
      <c r="E10" s="27" t="s">
        <v>1175</v>
      </c>
      <c r="F10" s="27" t="s">
        <v>38</v>
      </c>
      <c r="G10" s="27" t="s">
        <v>1175</v>
      </c>
      <c r="H10" s="27" t="s">
        <v>38</v>
      </c>
      <c r="I10" s="27" t="s">
        <v>1175</v>
      </c>
      <c r="J10" s="27" t="s">
        <v>38</v>
      </c>
      <c r="K10" s="27" t="s">
        <v>1175</v>
      </c>
      <c r="L10" s="27" t="s">
        <v>38</v>
      </c>
      <c r="M10" s="27" t="s">
        <v>1175</v>
      </c>
      <c r="N10" s="27" t="s">
        <v>38</v>
      </c>
      <c r="O10" s="27" t="s">
        <v>1175</v>
      </c>
      <c r="P10" s="27" t="s">
        <v>38</v>
      </c>
      <c r="Q10" s="27" t="s">
        <v>1175</v>
      </c>
      <c r="R10" s="27" t="s">
        <v>38</v>
      </c>
      <c r="S10" s="27" t="s">
        <v>1175</v>
      </c>
      <c r="T10" s="27" t="s">
        <v>38</v>
      </c>
      <c r="U10" s="27" t="s">
        <v>1175</v>
      </c>
      <c r="V10" s="27" t="s">
        <v>38</v>
      </c>
      <c r="W10" s="27" t="s">
        <v>1175</v>
      </c>
      <c r="X10" s="27" t="s">
        <v>38</v>
      </c>
      <c r="Y10" s="27" t="s">
        <v>1175</v>
      </c>
      <c r="Z10" s="27" t="s">
        <v>38</v>
      </c>
      <c r="AA10" s="27" t="s">
        <v>1175</v>
      </c>
      <c r="AB10" s="27" t="s">
        <v>38</v>
      </c>
      <c r="AC10" s="27" t="s">
        <v>1175</v>
      </c>
      <c r="AD10" s="30" t="s">
        <v>38</v>
      </c>
      <c r="AE10" s="30" t="s">
        <v>1175</v>
      </c>
      <c r="AF10" s="27" t="s">
        <v>38</v>
      </c>
      <c r="AG10" s="27" t="s">
        <v>1175</v>
      </c>
      <c r="AH10" s="27" t="s">
        <v>38</v>
      </c>
      <c r="AI10" s="27" t="s">
        <v>1175</v>
      </c>
      <c r="AJ10" s="27" t="s">
        <v>38</v>
      </c>
      <c r="AK10" s="27" t="s">
        <v>1175</v>
      </c>
      <c r="AL10" s="30" t="s">
        <v>38</v>
      </c>
      <c r="AM10" s="30" t="s">
        <v>1175</v>
      </c>
      <c r="AN10" s="176"/>
      <c r="AO10" s="176"/>
      <c r="AP10" s="27" t="s">
        <v>38</v>
      </c>
      <c r="AQ10" s="27" t="s">
        <v>1175</v>
      </c>
      <c r="AR10" s="27" t="s">
        <v>38</v>
      </c>
      <c r="AS10" s="27" t="s">
        <v>1175</v>
      </c>
      <c r="AT10" s="27" t="s">
        <v>38</v>
      </c>
      <c r="AU10" s="27" t="s">
        <v>1175</v>
      </c>
      <c r="AV10" s="27" t="s">
        <v>38</v>
      </c>
      <c r="AW10" s="27" t="s">
        <v>1175</v>
      </c>
    </row>
    <row r="11" spans="1:49" ht="11.25">
      <c r="A11" s="6" t="s">
        <v>17</v>
      </c>
      <c r="B11" s="10">
        <v>192546653</v>
      </c>
      <c r="C11" s="10">
        <v>192525206</v>
      </c>
      <c r="D11" s="10">
        <v>34661659</v>
      </c>
      <c r="E11" s="10">
        <v>34657906</v>
      </c>
      <c r="F11" s="10">
        <v>318903794</v>
      </c>
      <c r="G11" s="10">
        <v>373031437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2750000</v>
      </c>
      <c r="U11" s="10">
        <v>1551507</v>
      </c>
      <c r="V11" s="10">
        <v>3000000</v>
      </c>
      <c r="W11" s="10">
        <v>4198493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551862106</v>
      </c>
      <c r="AE11" s="9">
        <f t="shared" si="0"/>
        <v>605964549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551862106</v>
      </c>
      <c r="AM11" s="9">
        <f t="shared" si="2"/>
        <v>605964549</v>
      </c>
      <c r="AN11" s="177"/>
      <c r="AO11" s="177"/>
      <c r="AP11" s="10">
        <v>188812905</v>
      </c>
      <c r="AQ11" s="10">
        <v>188812905</v>
      </c>
      <c r="AR11" s="10"/>
      <c r="AS11" s="10"/>
      <c r="AT11" s="10">
        <v>51</v>
      </c>
      <c r="AU11" s="10">
        <v>51</v>
      </c>
      <c r="AV11" s="10"/>
      <c r="AW11" s="10"/>
    </row>
    <row r="12" spans="1:49" ht="11.25">
      <c r="A12" s="6" t="s">
        <v>49</v>
      </c>
      <c r="B12" s="10">
        <v>337067271</v>
      </c>
      <c r="C12" s="10">
        <v>337012123</v>
      </c>
      <c r="D12" s="10">
        <v>66774997</v>
      </c>
      <c r="E12" s="10">
        <v>66765345</v>
      </c>
      <c r="F12" s="10">
        <v>124243683</v>
      </c>
      <c r="G12" s="10">
        <v>124331783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2570000</v>
      </c>
      <c r="U12" s="10">
        <v>2570000</v>
      </c>
      <c r="V12" s="10"/>
      <c r="W12" s="10"/>
      <c r="X12" s="10"/>
      <c r="Y12" s="10"/>
      <c r="Z12" s="10"/>
      <c r="AA12" s="10"/>
      <c r="AB12" s="10"/>
      <c r="AC12" s="10"/>
      <c r="AD12" s="9">
        <f t="shared" si="0"/>
        <v>530655951</v>
      </c>
      <c r="AE12" s="9">
        <f t="shared" si="0"/>
        <v>530679251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530655951</v>
      </c>
      <c r="AM12" s="9">
        <f t="shared" si="2"/>
        <v>530679251</v>
      </c>
      <c r="AN12" s="177"/>
      <c r="AO12" s="177"/>
      <c r="AP12" s="10">
        <v>10624745</v>
      </c>
      <c r="AQ12" s="10">
        <v>10624745</v>
      </c>
      <c r="AR12" s="10"/>
      <c r="AS12" s="10"/>
      <c r="AT12" s="10">
        <v>89</v>
      </c>
      <c r="AU12" s="10">
        <v>89</v>
      </c>
      <c r="AV12" s="10"/>
      <c r="AW12" s="10"/>
    </row>
    <row r="13" spans="1:49" ht="11.25">
      <c r="A13" s="6" t="s">
        <v>50</v>
      </c>
      <c r="B13" s="10">
        <v>26233690</v>
      </c>
      <c r="C13" s="10">
        <v>26931392</v>
      </c>
      <c r="D13" s="10">
        <v>4660352</v>
      </c>
      <c r="E13" s="10">
        <v>4782450</v>
      </c>
      <c r="F13" s="10">
        <v>13717654</v>
      </c>
      <c r="G13" s="10">
        <v>17818093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1784180</v>
      </c>
      <c r="U13" s="10">
        <v>2210409</v>
      </c>
      <c r="V13" s="10"/>
      <c r="W13" s="10"/>
      <c r="X13" s="10"/>
      <c r="Y13" s="10"/>
      <c r="Z13" s="10"/>
      <c r="AA13" s="10"/>
      <c r="AB13" s="10"/>
      <c r="AC13" s="10"/>
      <c r="AD13" s="9">
        <f t="shared" si="0"/>
        <v>46395876</v>
      </c>
      <c r="AE13" s="9">
        <f t="shared" si="0"/>
        <v>51742344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46395876</v>
      </c>
      <c r="AM13" s="9">
        <f t="shared" si="2"/>
        <v>51742344</v>
      </c>
      <c r="AN13" s="177"/>
      <c r="AO13" s="177"/>
      <c r="AP13" s="10">
        <v>6829600</v>
      </c>
      <c r="AQ13" s="10">
        <v>6829600</v>
      </c>
      <c r="AR13" s="10"/>
      <c r="AS13" s="10"/>
      <c r="AT13" s="10">
        <v>8</v>
      </c>
      <c r="AU13" s="10">
        <v>8</v>
      </c>
      <c r="AV13" s="10"/>
      <c r="AW13" s="10"/>
    </row>
    <row r="14" spans="1:49" ht="11.25">
      <c r="A14" s="6" t="s">
        <v>51</v>
      </c>
      <c r="B14" s="10">
        <v>64540475</v>
      </c>
      <c r="C14" s="10">
        <v>64530009</v>
      </c>
      <c r="D14" s="10">
        <v>11712455</v>
      </c>
      <c r="E14" s="10">
        <v>11581933</v>
      </c>
      <c r="F14" s="10">
        <v>61507132</v>
      </c>
      <c r="G14" s="10">
        <v>67648954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1996772</v>
      </c>
      <c r="U14" s="10">
        <v>10266300</v>
      </c>
      <c r="V14" s="10"/>
      <c r="W14" s="10">
        <v>9070000</v>
      </c>
      <c r="X14" s="10"/>
      <c r="Y14" s="10"/>
      <c r="Z14" s="10"/>
      <c r="AA14" s="10"/>
      <c r="AB14" s="10"/>
      <c r="AC14" s="10"/>
      <c r="AD14" s="9">
        <f t="shared" si="0"/>
        <v>139756834</v>
      </c>
      <c r="AE14" s="9">
        <f t="shared" si="0"/>
        <v>163097196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139756834</v>
      </c>
      <c r="AM14" s="9">
        <f t="shared" si="2"/>
        <v>163097196</v>
      </c>
      <c r="AN14" s="177"/>
      <c r="AO14" s="177"/>
      <c r="AP14" s="10">
        <v>8806657</v>
      </c>
      <c r="AQ14" s="10">
        <v>8806657</v>
      </c>
      <c r="AR14" s="10"/>
      <c r="AS14" s="10"/>
      <c r="AT14" s="10">
        <v>17</v>
      </c>
      <c r="AU14" s="10">
        <v>17</v>
      </c>
      <c r="AV14" s="10"/>
      <c r="AW14" s="10"/>
    </row>
    <row r="15" spans="1:49" ht="11.25">
      <c r="A15" s="6" t="s">
        <v>18</v>
      </c>
      <c r="B15" s="10">
        <v>122179800</v>
      </c>
      <c r="C15" s="10">
        <v>331436481</v>
      </c>
      <c r="D15" s="10">
        <v>22280355</v>
      </c>
      <c r="E15" s="10">
        <v>41273940</v>
      </c>
      <c r="F15" s="10">
        <v>281748000</v>
      </c>
      <c r="G15" s="10">
        <v>327145494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7540000</v>
      </c>
      <c r="U15" s="10">
        <v>11614806</v>
      </c>
      <c r="V15" s="10">
        <v>3000000</v>
      </c>
      <c r="W15" s="10">
        <v>3000000</v>
      </c>
      <c r="X15" s="10"/>
      <c r="Y15" s="10"/>
      <c r="Z15" s="10"/>
      <c r="AA15" s="10"/>
      <c r="AB15" s="10"/>
      <c r="AC15" s="10"/>
      <c r="AD15" s="9">
        <f t="shared" si="0"/>
        <v>436748155</v>
      </c>
      <c r="AE15" s="9">
        <f t="shared" si="0"/>
        <v>714470721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436748155</v>
      </c>
      <c r="AM15" s="9">
        <f t="shared" si="2"/>
        <v>714470721</v>
      </c>
      <c r="AN15" s="177"/>
      <c r="AO15" s="177"/>
      <c r="AP15" s="10">
        <v>84166000</v>
      </c>
      <c r="AQ15" s="10">
        <v>84166000</v>
      </c>
      <c r="AR15" s="10"/>
      <c r="AS15" s="10"/>
      <c r="AT15" s="10">
        <v>34</v>
      </c>
      <c r="AU15" s="10">
        <v>34</v>
      </c>
      <c r="AV15" s="10">
        <v>250</v>
      </c>
      <c r="AW15" s="10">
        <v>250</v>
      </c>
    </row>
    <row r="16" spans="1:49" ht="11.25">
      <c r="A16" s="6" t="s">
        <v>54</v>
      </c>
      <c r="B16" s="10">
        <v>356628210</v>
      </c>
      <c r="C16" s="10">
        <v>357783644</v>
      </c>
      <c r="D16" s="10">
        <v>72451302</v>
      </c>
      <c r="E16" s="10">
        <v>72653503</v>
      </c>
      <c r="F16" s="10">
        <v>126657000</v>
      </c>
      <c r="G16" s="10">
        <v>125407000</v>
      </c>
      <c r="H16" s="10"/>
      <c r="I16" s="10"/>
      <c r="J16" s="10"/>
      <c r="K16" s="10"/>
      <c r="L16" s="10">
        <v>2000000</v>
      </c>
      <c r="M16" s="10">
        <v>2000000</v>
      </c>
      <c r="N16" s="10"/>
      <c r="O16" s="10"/>
      <c r="P16" s="10"/>
      <c r="Q16" s="10"/>
      <c r="R16" s="10"/>
      <c r="S16" s="10"/>
      <c r="T16" s="10">
        <v>21954000</v>
      </c>
      <c r="U16" s="10">
        <v>21954000</v>
      </c>
      <c r="V16" s="10"/>
      <c r="W16" s="10"/>
      <c r="X16" s="10"/>
      <c r="Y16" s="10"/>
      <c r="Z16" s="10">
        <v>2985326</v>
      </c>
      <c r="AA16" s="10">
        <v>2985326</v>
      </c>
      <c r="AB16" s="10"/>
      <c r="AC16" s="10"/>
      <c r="AD16" s="9">
        <f t="shared" si="0"/>
        <v>582675838</v>
      </c>
      <c r="AE16" s="9">
        <f t="shared" si="0"/>
        <v>582783473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582675838</v>
      </c>
      <c r="AM16" s="9">
        <f t="shared" si="2"/>
        <v>582783473</v>
      </c>
      <c r="AN16" s="177"/>
      <c r="AO16" s="177"/>
      <c r="AP16" s="10">
        <v>8572000</v>
      </c>
      <c r="AQ16" s="10">
        <v>8622000</v>
      </c>
      <c r="AR16" s="10"/>
      <c r="AS16" s="10"/>
      <c r="AT16" s="10">
        <v>79</v>
      </c>
      <c r="AU16" s="10">
        <v>79</v>
      </c>
      <c r="AV16" s="10"/>
      <c r="AW16" s="10"/>
    </row>
    <row r="17" spans="1:49" s="35" customFormat="1" ht="22.5">
      <c r="A17" s="37" t="s">
        <v>52</v>
      </c>
      <c r="B17" s="45">
        <f>SUM(B11:B16)</f>
        <v>1099196099</v>
      </c>
      <c r="C17" s="45">
        <f>SUM(C11:C16)</f>
        <v>1310218855</v>
      </c>
      <c r="D17" s="45">
        <f aca="true" t="shared" si="3" ref="D17:AB17">SUM(D11:D16)</f>
        <v>212541120</v>
      </c>
      <c r="E17" s="45">
        <f>SUM(E11:E16)</f>
        <v>231715077</v>
      </c>
      <c r="F17" s="45">
        <f t="shared" si="3"/>
        <v>926777263</v>
      </c>
      <c r="G17" s="45">
        <f>SUM(G11:G16)</f>
        <v>1035382761</v>
      </c>
      <c r="H17" s="45">
        <f t="shared" si="3"/>
        <v>0</v>
      </c>
      <c r="I17" s="45">
        <f>SUM(I11:I16)</f>
        <v>0</v>
      </c>
      <c r="J17" s="45">
        <f t="shared" si="3"/>
        <v>0</v>
      </c>
      <c r="K17" s="45">
        <f>SUM(K11:K16)</f>
        <v>0</v>
      </c>
      <c r="L17" s="45">
        <f t="shared" si="3"/>
        <v>2000000</v>
      </c>
      <c r="M17" s="45">
        <f>SUM(M11:M16)</f>
        <v>2000000</v>
      </c>
      <c r="N17" s="45">
        <f t="shared" si="3"/>
        <v>0</v>
      </c>
      <c r="O17" s="45">
        <f>SUM(O11:O16)</f>
        <v>0</v>
      </c>
      <c r="P17" s="45">
        <f t="shared" si="3"/>
        <v>0</v>
      </c>
      <c r="Q17" s="45">
        <f>SUM(Q11:Q16)</f>
        <v>0</v>
      </c>
      <c r="R17" s="45">
        <f t="shared" si="3"/>
        <v>0</v>
      </c>
      <c r="S17" s="45">
        <f>SUM(S11:S16)</f>
        <v>0</v>
      </c>
      <c r="T17" s="45">
        <f t="shared" si="3"/>
        <v>38594952</v>
      </c>
      <c r="U17" s="45">
        <f>SUM(U11:U16)</f>
        <v>50167022</v>
      </c>
      <c r="V17" s="45">
        <f t="shared" si="3"/>
        <v>6000000</v>
      </c>
      <c r="W17" s="45">
        <f>SUM(W11:W16)</f>
        <v>16268493</v>
      </c>
      <c r="X17" s="45">
        <f t="shared" si="3"/>
        <v>0</v>
      </c>
      <c r="Y17" s="45">
        <f>SUM(Y11:Y16)</f>
        <v>0</v>
      </c>
      <c r="Z17" s="45">
        <f t="shared" si="3"/>
        <v>2985326</v>
      </c>
      <c r="AA17" s="45">
        <f>SUM(AA11:AA16)</f>
        <v>2985326</v>
      </c>
      <c r="AB17" s="45">
        <f t="shared" si="3"/>
        <v>0</v>
      </c>
      <c r="AC17" s="45">
        <f>SUM(AC11:AC16)</f>
        <v>0</v>
      </c>
      <c r="AD17" s="9">
        <f t="shared" si="0"/>
        <v>2288094760</v>
      </c>
      <c r="AE17" s="9">
        <f t="shared" si="0"/>
        <v>2648737534</v>
      </c>
      <c r="AF17" s="45">
        <f>SUM(AF11:AF16)</f>
        <v>0</v>
      </c>
      <c r="AG17" s="45">
        <f>SUM(AG11:AG16)</f>
        <v>0</v>
      </c>
      <c r="AH17" s="45">
        <f>SUM(AH11:AH16)</f>
        <v>0</v>
      </c>
      <c r="AI17" s="45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2288094760</v>
      </c>
      <c r="AM17" s="9">
        <f>AE17+AK17</f>
        <v>2648737534</v>
      </c>
      <c r="AN17" s="177"/>
      <c r="AO17" s="177"/>
      <c r="AP17" s="9">
        <f aca="true" t="shared" si="4" ref="AP17:AW17">SUM(AP11:AP16)</f>
        <v>307811907</v>
      </c>
      <c r="AQ17" s="9">
        <f t="shared" si="4"/>
        <v>307861907</v>
      </c>
      <c r="AR17" s="9">
        <f t="shared" si="4"/>
        <v>0</v>
      </c>
      <c r="AS17" s="9">
        <f t="shared" si="4"/>
        <v>0</v>
      </c>
      <c r="AT17" s="9">
        <f t="shared" si="4"/>
        <v>278</v>
      </c>
      <c r="AU17" s="9">
        <f t="shared" si="4"/>
        <v>278</v>
      </c>
      <c r="AV17" s="9">
        <f t="shared" si="4"/>
        <v>250</v>
      </c>
      <c r="AW17" s="9">
        <f t="shared" si="4"/>
        <v>250</v>
      </c>
    </row>
    <row r="18" spans="1:49" s="34" customFormat="1" ht="11.25">
      <c r="A18" s="32" t="s">
        <v>20</v>
      </c>
      <c r="B18" s="23">
        <v>166540586</v>
      </c>
      <c r="C18" s="23">
        <v>168029030</v>
      </c>
      <c r="D18" s="23">
        <v>34490520</v>
      </c>
      <c r="E18" s="23">
        <v>34762619</v>
      </c>
      <c r="F18" s="23">
        <v>295919763</v>
      </c>
      <c r="G18" s="23">
        <v>300647303</v>
      </c>
      <c r="H18" s="23">
        <v>97960000</v>
      </c>
      <c r="I18" s="23">
        <v>97960000</v>
      </c>
      <c r="J18" s="23">
        <v>1325005</v>
      </c>
      <c r="K18" s="23">
        <v>1341021</v>
      </c>
      <c r="L18" s="23">
        <v>475123871</v>
      </c>
      <c r="M18" s="23">
        <v>500632913</v>
      </c>
      <c r="N18" s="23">
        <v>5500000</v>
      </c>
      <c r="O18" s="23">
        <v>7000000</v>
      </c>
      <c r="P18" s="23">
        <v>254308468</v>
      </c>
      <c r="Q18" s="23">
        <v>251120335</v>
      </c>
      <c r="R18" s="402">
        <v>994571196</v>
      </c>
      <c r="S18" s="402">
        <v>867408470</v>
      </c>
      <c r="T18" s="23">
        <v>1941696212</v>
      </c>
      <c r="U18" s="23">
        <v>1952049225</v>
      </c>
      <c r="V18" s="23">
        <v>151705401</v>
      </c>
      <c r="W18" s="23">
        <v>150947211</v>
      </c>
      <c r="X18" s="23">
        <v>6534719</v>
      </c>
      <c r="Y18" s="23">
        <v>6534719</v>
      </c>
      <c r="Z18" s="23">
        <v>9450000</v>
      </c>
      <c r="AA18" s="23">
        <v>9450000</v>
      </c>
      <c r="AB18" s="23">
        <v>45297195</v>
      </c>
      <c r="AC18" s="23">
        <v>45297195</v>
      </c>
      <c r="AD18" s="9">
        <f t="shared" si="0"/>
        <v>4480422936</v>
      </c>
      <c r="AE18" s="9">
        <f t="shared" si="0"/>
        <v>4393180041</v>
      </c>
      <c r="AF18" s="23">
        <v>8712000</v>
      </c>
      <c r="AG18" s="23">
        <v>8712000</v>
      </c>
      <c r="AH18" s="23">
        <v>58998492</v>
      </c>
      <c r="AI18" s="23">
        <v>58998492</v>
      </c>
      <c r="AJ18" s="10">
        <f t="shared" si="1"/>
        <v>67710492</v>
      </c>
      <c r="AK18" s="10">
        <f t="shared" si="1"/>
        <v>67710492</v>
      </c>
      <c r="AL18" s="9">
        <f t="shared" si="2"/>
        <v>4548133428</v>
      </c>
      <c r="AM18" s="9">
        <f t="shared" si="2"/>
        <v>4460890533</v>
      </c>
      <c r="AN18" s="177"/>
      <c r="AO18" s="177"/>
      <c r="AP18" s="10">
        <v>100867593</v>
      </c>
      <c r="AQ18" s="10">
        <v>114630669</v>
      </c>
      <c r="AR18" s="10">
        <v>65491000</v>
      </c>
      <c r="AS18" s="10">
        <v>65491000</v>
      </c>
      <c r="AT18" s="10">
        <v>18</v>
      </c>
      <c r="AU18" s="10">
        <v>18</v>
      </c>
      <c r="AV18" s="10"/>
      <c r="AW18" s="10"/>
    </row>
    <row r="19" spans="1:49" s="35" customFormat="1" ht="11.25">
      <c r="A19" s="33" t="s">
        <v>21</v>
      </c>
      <c r="B19" s="45">
        <f aca="true" t="shared" si="5" ref="B19:AB19">SUM(B17:B18)</f>
        <v>1265736685</v>
      </c>
      <c r="C19" s="45">
        <f>SUM(C17:C18)</f>
        <v>1478247885</v>
      </c>
      <c r="D19" s="45">
        <f t="shared" si="5"/>
        <v>247031640</v>
      </c>
      <c r="E19" s="45">
        <f>SUM(E17:E18)</f>
        <v>266477696</v>
      </c>
      <c r="F19" s="45">
        <f t="shared" si="5"/>
        <v>1222697026</v>
      </c>
      <c r="G19" s="45">
        <f>SUM(G17:G18)</f>
        <v>1336030064</v>
      </c>
      <c r="H19" s="45">
        <f t="shared" si="5"/>
        <v>97960000</v>
      </c>
      <c r="I19" s="45">
        <f>SUM(I17:I18)</f>
        <v>97960000</v>
      </c>
      <c r="J19" s="45">
        <f t="shared" si="5"/>
        <v>1325005</v>
      </c>
      <c r="K19" s="45">
        <f>SUM(K17:K18)</f>
        <v>1341021</v>
      </c>
      <c r="L19" s="45">
        <f t="shared" si="5"/>
        <v>477123871</v>
      </c>
      <c r="M19" s="45">
        <f>SUM(M17:M18)</f>
        <v>502632913</v>
      </c>
      <c r="N19" s="45">
        <f t="shared" si="5"/>
        <v>5500000</v>
      </c>
      <c r="O19" s="45">
        <f>SUM(O17:O18)</f>
        <v>7000000</v>
      </c>
      <c r="P19" s="45">
        <f t="shared" si="5"/>
        <v>254308468</v>
      </c>
      <c r="Q19" s="45">
        <f>SUM(Q17:Q18)</f>
        <v>251120335</v>
      </c>
      <c r="R19" s="403">
        <f t="shared" si="5"/>
        <v>994571196</v>
      </c>
      <c r="S19" s="403">
        <f>SUM(S17:S18)</f>
        <v>867408470</v>
      </c>
      <c r="T19" s="45">
        <f t="shared" si="5"/>
        <v>1980291164</v>
      </c>
      <c r="U19" s="45">
        <f>SUM(U17:U18)</f>
        <v>2002216247</v>
      </c>
      <c r="V19" s="45">
        <f t="shared" si="5"/>
        <v>157705401</v>
      </c>
      <c r="W19" s="45">
        <f>SUM(W17:W18)</f>
        <v>167215704</v>
      </c>
      <c r="X19" s="45">
        <f t="shared" si="5"/>
        <v>6534719</v>
      </c>
      <c r="Y19" s="45">
        <f>SUM(Y17:Y18)</f>
        <v>6534719</v>
      </c>
      <c r="Z19" s="45">
        <f t="shared" si="5"/>
        <v>12435326</v>
      </c>
      <c r="AA19" s="45">
        <f>SUM(AA17:AA18)</f>
        <v>12435326</v>
      </c>
      <c r="AB19" s="45">
        <f t="shared" si="5"/>
        <v>45297195</v>
      </c>
      <c r="AC19" s="45">
        <f>SUM(AC17:AC18)</f>
        <v>45297195</v>
      </c>
      <c r="AD19" s="9">
        <f t="shared" si="0"/>
        <v>6768517696</v>
      </c>
      <c r="AE19" s="9">
        <f t="shared" si="0"/>
        <v>7041917575</v>
      </c>
      <c r="AF19" s="45">
        <f>SUM(AF17:AF18)</f>
        <v>8712000</v>
      </c>
      <c r="AG19" s="45">
        <f>SUM(AG17:AG18)</f>
        <v>8712000</v>
      </c>
      <c r="AH19" s="45">
        <f>SUM(AH17:AH18)</f>
        <v>58998492</v>
      </c>
      <c r="AI19" s="45">
        <f>SUM(AI17:AI18)</f>
        <v>58998492</v>
      </c>
      <c r="AJ19" s="9">
        <f t="shared" si="1"/>
        <v>67710492</v>
      </c>
      <c r="AK19" s="9">
        <f t="shared" si="1"/>
        <v>67710492</v>
      </c>
      <c r="AL19" s="9">
        <f>AD19+AJ19</f>
        <v>6836228188</v>
      </c>
      <c r="AM19" s="9">
        <f>AE19+AK19</f>
        <v>7109628067</v>
      </c>
      <c r="AN19" s="177"/>
      <c r="AO19" s="177"/>
      <c r="AP19" s="9">
        <f aca="true" t="shared" si="6" ref="AP19:AW19">SUM(AP17:AP18)</f>
        <v>408679500</v>
      </c>
      <c r="AQ19" s="9">
        <f t="shared" si="6"/>
        <v>422492576</v>
      </c>
      <c r="AR19" s="9">
        <f t="shared" si="6"/>
        <v>65491000</v>
      </c>
      <c r="AS19" s="9">
        <f t="shared" si="6"/>
        <v>65491000</v>
      </c>
      <c r="AT19" s="9">
        <f>SUM(AT17:AT18)</f>
        <v>296</v>
      </c>
      <c r="AU19" s="9">
        <f>SUM(AU17:AU18)</f>
        <v>296</v>
      </c>
      <c r="AV19" s="9">
        <f t="shared" si="6"/>
        <v>250</v>
      </c>
      <c r="AW19" s="9">
        <f t="shared" si="6"/>
        <v>250</v>
      </c>
    </row>
    <row r="21" ht="11.25">
      <c r="AR21" s="1" t="s">
        <v>19</v>
      </c>
    </row>
    <row r="24" ht="11.25">
      <c r="Z24" s="7" t="s">
        <v>53</v>
      </c>
    </row>
    <row r="25" ht="11.25">
      <c r="A25" s="7" t="s">
        <v>53</v>
      </c>
    </row>
  </sheetData>
  <sheetProtection/>
  <mergeCells count="65"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AJ8:AK8"/>
    <mergeCell ref="AL8:AM8"/>
    <mergeCell ref="AP8:AQ8"/>
    <mergeCell ref="AR8:AS8"/>
    <mergeCell ref="AT8:AU8"/>
    <mergeCell ref="AV8:AW8"/>
    <mergeCell ref="T8:U8"/>
    <mergeCell ref="V8:W8"/>
    <mergeCell ref="X8:AC8"/>
    <mergeCell ref="AD8:AE8"/>
    <mergeCell ref="AF8:AG8"/>
    <mergeCell ref="AH8:AI8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AP3:AW3"/>
    <mergeCell ref="P4:AC4"/>
    <mergeCell ref="AD4:AM4"/>
    <mergeCell ref="AP4:AW4"/>
    <mergeCell ref="B7:C7"/>
    <mergeCell ref="D7:E7"/>
    <mergeCell ref="F7:G7"/>
    <mergeCell ref="H7:I7"/>
    <mergeCell ref="J7:S7"/>
    <mergeCell ref="T7:U7"/>
    <mergeCell ref="A3:O3"/>
    <mergeCell ref="P3:AC3"/>
    <mergeCell ref="AD3:AM3"/>
    <mergeCell ref="A4:O4"/>
    <mergeCell ref="V7:W7"/>
    <mergeCell ref="X7:AC7"/>
    <mergeCell ref="AD7:AE7"/>
    <mergeCell ref="AF7:AG7"/>
    <mergeCell ref="AH7:AI7"/>
    <mergeCell ref="AJ7:AK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7.875" style="7" bestFit="1" customWidth="1"/>
    <col min="7" max="7" width="9.625" style="7" bestFit="1" customWidth="1"/>
    <col min="8" max="9" width="8.75390625" style="7" bestFit="1" customWidth="1"/>
    <col min="10" max="10" width="9.625" style="7" bestFit="1" customWidth="1"/>
    <col min="11" max="11" width="10.875" style="7" bestFit="1" customWidth="1"/>
    <col min="12" max="12" width="9.625" style="7" bestFit="1" customWidth="1"/>
    <col min="13" max="13" width="8.75390625" style="7" bestFit="1" customWidth="1"/>
    <col min="14" max="14" width="7.875" style="7" bestFit="1" customWidth="1"/>
    <col min="15" max="15" width="6.625" style="7" bestFit="1" customWidth="1"/>
    <col min="16" max="16" width="10.875" style="17" bestFit="1" customWidth="1"/>
    <col min="17" max="17" width="5.75390625" style="17" bestFit="1" customWidth="1"/>
    <col min="18" max="19" width="8.75390625" style="172" bestFit="1" customWidth="1"/>
    <col min="20" max="22" width="10.875" style="172" customWidth="1"/>
    <col min="23" max="16384" width="9.125" style="7" customWidth="1"/>
  </cols>
  <sheetData>
    <row r="1" spans="1:20" ht="11.25">
      <c r="A1" s="7" t="s">
        <v>1061</v>
      </c>
      <c r="T1" s="158" t="s">
        <v>1062</v>
      </c>
    </row>
    <row r="2" ht="11.25">
      <c r="A2" s="7" t="s">
        <v>701</v>
      </c>
    </row>
    <row r="3" spans="1:22" ht="12.75" customHeight="1">
      <c r="A3" s="417" t="s">
        <v>60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36"/>
      <c r="V3" s="36"/>
    </row>
    <row r="4" spans="1:22" ht="12.75" customHeight="1">
      <c r="A4" s="417" t="s">
        <v>857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36"/>
      <c r="V4" s="36"/>
    </row>
    <row r="5" spans="4:16" ht="12.75" customHeight="1">
      <c r="D5" s="417"/>
      <c r="E5" s="417"/>
      <c r="F5" s="417"/>
      <c r="G5" s="417"/>
      <c r="H5" s="417"/>
      <c r="I5" s="36"/>
      <c r="J5" s="36"/>
      <c r="K5" s="36"/>
      <c r="M5" s="417"/>
      <c r="N5" s="417"/>
      <c r="O5" s="41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18" t="s">
        <v>70</v>
      </c>
      <c r="G7" s="421"/>
      <c r="H7" s="421"/>
      <c r="I7" s="421"/>
      <c r="J7" s="419"/>
      <c r="K7" s="38" t="s">
        <v>71</v>
      </c>
      <c r="L7" s="38" t="s">
        <v>72</v>
      </c>
      <c r="M7" s="418" t="s">
        <v>73</v>
      </c>
      <c r="N7" s="421"/>
      <c r="O7" s="41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8" t="s">
        <v>39</v>
      </c>
      <c r="G8" s="428"/>
      <c r="H8" s="428"/>
      <c r="I8" s="428"/>
      <c r="J8" s="428"/>
      <c r="K8" s="26"/>
      <c r="L8" s="26"/>
      <c r="M8" s="428" t="s">
        <v>40</v>
      </c>
      <c r="N8" s="428"/>
      <c r="O8" s="428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11.2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>
        <f>'6.sz.mell.'!D25</f>
        <v>192525206</v>
      </c>
      <c r="C11" s="10">
        <f>'6.sz.mell.'!D26</f>
        <v>34657906</v>
      </c>
      <c r="D11" s="10">
        <f>'6.sz.mell.'!D51</f>
        <v>373031437</v>
      </c>
      <c r="E11" s="10">
        <f>'6.sz.mell.'!D61</f>
        <v>0</v>
      </c>
      <c r="F11" s="23">
        <f>'6.sz.mell.'!D66</f>
        <v>0</v>
      </c>
      <c r="G11" s="10">
        <f>'6.sz.mell.'!D70</f>
        <v>0</v>
      </c>
      <c r="H11" s="10">
        <f>'6.sz.mell.'!D72</f>
        <v>0</v>
      </c>
      <c r="I11" s="10">
        <f>'6.sz.mell.'!D76</f>
        <v>0</v>
      </c>
      <c r="J11" s="23">
        <f>'6.sz.mell.'!D77</f>
        <v>0</v>
      </c>
      <c r="K11" s="10">
        <f>'6.sz.mell.'!D86</f>
        <v>1551507</v>
      </c>
      <c r="L11" s="10">
        <f>'6.sz.mell.'!D91</f>
        <v>4198493</v>
      </c>
      <c r="M11" s="10">
        <f>'6.sz.mell.'!D98</f>
        <v>0</v>
      </c>
      <c r="N11" s="10">
        <f>'6.sz.mell.'!D100</f>
        <v>0</v>
      </c>
      <c r="O11" s="10">
        <f>'6.sz.mell.'!D103</f>
        <v>0</v>
      </c>
      <c r="P11" s="9">
        <f aca="true" t="shared" si="0" ref="P11:P19">B11+C11+D11+E11+F11+G11+H11+I11+J11+K11+L11+M11+N11+O11</f>
        <v>605964549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605964549</v>
      </c>
      <c r="U11" s="177"/>
      <c r="V11" s="177"/>
    </row>
    <row r="12" spans="1:22" ht="11.25">
      <c r="A12" s="6" t="s">
        <v>49</v>
      </c>
      <c r="B12" s="10">
        <f>'6.sz.mell.'!E25</f>
        <v>337012123</v>
      </c>
      <c r="C12" s="10">
        <f>'6.sz.mell.'!E26</f>
        <v>66765345</v>
      </c>
      <c r="D12" s="10">
        <f>'6.sz.mell.'!E51</f>
        <v>124331783</v>
      </c>
      <c r="E12" s="10">
        <f>'6.sz.mell.'!E61</f>
        <v>0</v>
      </c>
      <c r="F12" s="23">
        <f>'6.sz.mell.'!E66</f>
        <v>0</v>
      </c>
      <c r="G12" s="10">
        <f>'6.sz.mell.'!E70</f>
        <v>0</v>
      </c>
      <c r="H12" s="10">
        <f>'6.sz.mell.'!E72</f>
        <v>0</v>
      </c>
      <c r="I12" s="10">
        <f>'6.sz.mell.'!E76</f>
        <v>0</v>
      </c>
      <c r="J12" s="23">
        <f>'6.sz.mell.'!E77</f>
        <v>0</v>
      </c>
      <c r="K12" s="10">
        <f>'6.sz.mell.'!E86</f>
        <v>2570000</v>
      </c>
      <c r="L12" s="10">
        <f>'6.sz.mell.'!E91</f>
        <v>0</v>
      </c>
      <c r="M12" s="10">
        <f>'6.sz.mell.'!E98</f>
        <v>0</v>
      </c>
      <c r="N12" s="10">
        <f>'6.sz.mell.'!E100</f>
        <v>0</v>
      </c>
      <c r="O12" s="10">
        <f>'6.sz.mell.'!E103</f>
        <v>0</v>
      </c>
      <c r="P12" s="9">
        <f t="shared" si="0"/>
        <v>530679251</v>
      </c>
      <c r="Q12" s="10"/>
      <c r="R12" s="10"/>
      <c r="S12" s="10">
        <f t="shared" si="1"/>
        <v>0</v>
      </c>
      <c r="T12" s="9">
        <f t="shared" si="2"/>
        <v>530679251</v>
      </c>
      <c r="U12" s="177"/>
      <c r="V12" s="177"/>
    </row>
    <row r="13" spans="1:22" ht="11.25">
      <c r="A13" s="6" t="s">
        <v>50</v>
      </c>
      <c r="B13" s="10">
        <f>'6.sz.mell.'!F25</f>
        <v>26931392</v>
      </c>
      <c r="C13" s="10">
        <f>'6.sz.mell.'!F26</f>
        <v>4782450</v>
      </c>
      <c r="D13" s="10">
        <f>'6.sz.mell.'!F51</f>
        <v>17818093</v>
      </c>
      <c r="E13" s="10">
        <f>'6.sz.mell.'!F61</f>
        <v>0</v>
      </c>
      <c r="F13" s="23">
        <f>'6.sz.mell.'!F66</f>
        <v>0</v>
      </c>
      <c r="G13" s="10">
        <f>'6.sz.mell.'!F70</f>
        <v>0</v>
      </c>
      <c r="H13" s="10">
        <f>'6.sz.mell.'!F72</f>
        <v>0</v>
      </c>
      <c r="I13" s="10">
        <f>'6.sz.mell.'!F76</f>
        <v>0</v>
      </c>
      <c r="J13" s="23">
        <f>'6.sz.mell.'!F77</f>
        <v>0</v>
      </c>
      <c r="K13" s="10">
        <f>'6.sz.mell.'!F86</f>
        <v>2210409</v>
      </c>
      <c r="L13" s="10">
        <f>'6.sz.mell.'!F91</f>
        <v>0</v>
      </c>
      <c r="M13" s="10">
        <f>'6.sz.mell.'!F98</f>
        <v>0</v>
      </c>
      <c r="N13" s="10">
        <f>'6.sz.mell.'!F100</f>
        <v>0</v>
      </c>
      <c r="O13" s="10">
        <f>'6.sz.mell.'!F103</f>
        <v>0</v>
      </c>
      <c r="P13" s="9">
        <f t="shared" si="0"/>
        <v>51742344</v>
      </c>
      <c r="Q13" s="10"/>
      <c r="R13" s="10"/>
      <c r="S13" s="10">
        <f t="shared" si="1"/>
        <v>0</v>
      </c>
      <c r="T13" s="9">
        <f t="shared" si="2"/>
        <v>51742344</v>
      </c>
      <c r="U13" s="177"/>
      <c r="V13" s="177"/>
    </row>
    <row r="14" spans="1:22" ht="11.25">
      <c r="A14" s="6" t="s">
        <v>51</v>
      </c>
      <c r="B14" s="10">
        <f>'6.sz.mell.'!G25</f>
        <v>64530009</v>
      </c>
      <c r="C14" s="10">
        <f>'6.sz.mell.'!G26</f>
        <v>11581933</v>
      </c>
      <c r="D14" s="10">
        <f>'6.sz.mell.'!G51</f>
        <v>67648954</v>
      </c>
      <c r="E14" s="10">
        <f>'6.sz.mell.'!G61</f>
        <v>0</v>
      </c>
      <c r="F14" s="23">
        <f>'6.sz.mell.'!G66</f>
        <v>0</v>
      </c>
      <c r="G14" s="10">
        <f>'6.sz.mell.'!G70</f>
        <v>0</v>
      </c>
      <c r="H14" s="10">
        <f>'6.sz.mell.'!G72</f>
        <v>0</v>
      </c>
      <c r="I14" s="10">
        <f>'6.sz.mell.'!G76</f>
        <v>0</v>
      </c>
      <c r="J14" s="23">
        <f>'6.sz.mell.'!G77</f>
        <v>0</v>
      </c>
      <c r="K14" s="10">
        <f>'6.sz.mell.'!G86</f>
        <v>10266300</v>
      </c>
      <c r="L14" s="10">
        <f>'6.sz.mell.'!G91</f>
        <v>9070000</v>
      </c>
      <c r="M14" s="10">
        <f>'6.sz.mell.'!G98</f>
        <v>0</v>
      </c>
      <c r="N14" s="10">
        <f>'6.sz.mell.'!G100</f>
        <v>0</v>
      </c>
      <c r="O14" s="10">
        <f>'6.sz.mell.'!G103</f>
        <v>0</v>
      </c>
      <c r="P14" s="9">
        <f t="shared" si="0"/>
        <v>163097196</v>
      </c>
      <c r="Q14" s="10"/>
      <c r="R14" s="10"/>
      <c r="S14" s="10">
        <f t="shared" si="1"/>
        <v>0</v>
      </c>
      <c r="T14" s="9">
        <f t="shared" si="2"/>
        <v>163097196</v>
      </c>
      <c r="U14" s="177"/>
      <c r="V14" s="177"/>
    </row>
    <row r="15" spans="1:22" ht="11.25">
      <c r="A15" s="6" t="s">
        <v>18</v>
      </c>
      <c r="B15" s="10">
        <v>120079800</v>
      </c>
      <c r="C15" s="10">
        <v>21912855</v>
      </c>
      <c r="D15" s="10">
        <v>273217970</v>
      </c>
      <c r="E15" s="10"/>
      <c r="F15" s="10"/>
      <c r="G15" s="10"/>
      <c r="H15" s="10"/>
      <c r="I15" s="10"/>
      <c r="J15" s="10"/>
      <c r="K15" s="10">
        <v>7540000</v>
      </c>
      <c r="L15" s="10">
        <v>3000000</v>
      </c>
      <c r="M15" s="10"/>
      <c r="N15" s="10"/>
      <c r="O15" s="10"/>
      <c r="P15" s="9">
        <f t="shared" si="0"/>
        <v>425750625</v>
      </c>
      <c r="Q15" s="10"/>
      <c r="R15" s="10"/>
      <c r="S15" s="10">
        <f t="shared" si="1"/>
        <v>0</v>
      </c>
      <c r="T15" s="9">
        <f t="shared" si="2"/>
        <v>425750625</v>
      </c>
      <c r="U15" s="177"/>
      <c r="V15" s="177"/>
    </row>
    <row r="16" spans="1:22" ht="11.25">
      <c r="A16" s="6" t="s">
        <v>54</v>
      </c>
      <c r="B16" s="10">
        <f>'6.sz.mell.'!I25</f>
        <v>357783644</v>
      </c>
      <c r="C16" s="10">
        <f>'6.sz.mell.'!I26</f>
        <v>72653503</v>
      </c>
      <c r="D16" s="10">
        <f>'6.sz.mell.'!I51</f>
        <v>125407000</v>
      </c>
      <c r="E16" s="10">
        <f>'6.sz.mell.'!I61</f>
        <v>0</v>
      </c>
      <c r="F16" s="23">
        <f>'6.sz.mell.'!I66</f>
        <v>0</v>
      </c>
      <c r="G16" s="10">
        <f>'6.sz.mell.'!I70</f>
        <v>2000000</v>
      </c>
      <c r="H16" s="10">
        <f>'6.sz.mell.'!I72</f>
        <v>0</v>
      </c>
      <c r="I16" s="10">
        <f>'6.sz.mell.'!I76</f>
        <v>0</v>
      </c>
      <c r="J16" s="23">
        <f>'6.sz.mell.'!I77</f>
        <v>0</v>
      </c>
      <c r="K16" s="10">
        <f>'6.sz.mell.'!I86</f>
        <v>21954000</v>
      </c>
      <c r="L16" s="10">
        <f>'6.sz.mell.'!I91</f>
        <v>0</v>
      </c>
      <c r="M16" s="10">
        <f>'6.sz.mell.'!I98</f>
        <v>0</v>
      </c>
      <c r="N16" s="10">
        <f>'6.sz.mell.'!I100</f>
        <v>2985326</v>
      </c>
      <c r="O16" s="10">
        <f>'6.sz.mell.'!I103</f>
        <v>0</v>
      </c>
      <c r="P16" s="9">
        <f t="shared" si="0"/>
        <v>582783473</v>
      </c>
      <c r="Q16" s="10">
        <v>0</v>
      </c>
      <c r="R16" s="10">
        <v>0</v>
      </c>
      <c r="S16" s="10">
        <f t="shared" si="1"/>
        <v>0</v>
      </c>
      <c r="T16" s="9">
        <f t="shared" si="2"/>
        <v>582783473</v>
      </c>
      <c r="U16" s="177"/>
      <c r="V16" s="177"/>
    </row>
    <row r="17" spans="1:22" s="35" customFormat="1" ht="22.5">
      <c r="A17" s="37" t="s">
        <v>52</v>
      </c>
      <c r="B17" s="45">
        <f>SUM(B11:B16)</f>
        <v>1098862174</v>
      </c>
      <c r="C17" s="45">
        <f aca="true" t="shared" si="3" ref="C17:O17">SUM(C11:C16)</f>
        <v>212353992</v>
      </c>
      <c r="D17" s="45">
        <f t="shared" si="3"/>
        <v>981455237</v>
      </c>
      <c r="E17" s="45">
        <f t="shared" si="3"/>
        <v>0</v>
      </c>
      <c r="F17" s="45">
        <f t="shared" si="3"/>
        <v>0</v>
      </c>
      <c r="G17" s="45">
        <f t="shared" si="3"/>
        <v>2000000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46092216</v>
      </c>
      <c r="L17" s="45">
        <f t="shared" si="3"/>
        <v>16268493</v>
      </c>
      <c r="M17" s="45">
        <f t="shared" si="3"/>
        <v>0</v>
      </c>
      <c r="N17" s="45">
        <f t="shared" si="3"/>
        <v>2985326</v>
      </c>
      <c r="O17" s="45">
        <f t="shared" si="3"/>
        <v>0</v>
      </c>
      <c r="P17" s="9">
        <f t="shared" si="0"/>
        <v>2360017438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2360017438</v>
      </c>
      <c r="U17" s="177"/>
      <c r="V17" s="177"/>
    </row>
    <row r="18" spans="1:22" s="34" customFormat="1" ht="11.25">
      <c r="A18" s="32" t="s">
        <v>20</v>
      </c>
      <c r="B18" s="23">
        <v>74592168</v>
      </c>
      <c r="C18" s="23">
        <v>13482476</v>
      </c>
      <c r="D18" s="23">
        <v>53122123</v>
      </c>
      <c r="E18" s="23">
        <v>97960000</v>
      </c>
      <c r="F18" s="23">
        <v>1325005</v>
      </c>
      <c r="G18" s="23">
        <v>474924443</v>
      </c>
      <c r="H18" s="23">
        <v>5500000</v>
      </c>
      <c r="I18" s="23">
        <v>57137638</v>
      </c>
      <c r="J18" s="23">
        <v>355049879</v>
      </c>
      <c r="K18" s="23">
        <v>496788608</v>
      </c>
      <c r="L18" s="23">
        <v>147505401</v>
      </c>
      <c r="M18" s="23">
        <v>4016751</v>
      </c>
      <c r="N18" s="23"/>
      <c r="O18" s="23">
        <v>500000</v>
      </c>
      <c r="P18" s="9">
        <f t="shared" si="0"/>
        <v>1781904492</v>
      </c>
      <c r="Q18" s="23">
        <v>0</v>
      </c>
      <c r="R18" s="23">
        <v>58998492</v>
      </c>
      <c r="S18" s="10">
        <f t="shared" si="1"/>
        <v>58998492</v>
      </c>
      <c r="T18" s="9">
        <f t="shared" si="2"/>
        <v>1840902984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1173454342</v>
      </c>
      <c r="C19" s="45">
        <f t="shared" si="4"/>
        <v>225836468</v>
      </c>
      <c r="D19" s="45">
        <f t="shared" si="4"/>
        <v>1034577360</v>
      </c>
      <c r="E19" s="45">
        <f t="shared" si="4"/>
        <v>97960000</v>
      </c>
      <c r="F19" s="45">
        <f t="shared" si="4"/>
        <v>1325005</v>
      </c>
      <c r="G19" s="45">
        <f t="shared" si="4"/>
        <v>476924443</v>
      </c>
      <c r="H19" s="45">
        <f t="shared" si="4"/>
        <v>5500000</v>
      </c>
      <c r="I19" s="45">
        <f t="shared" si="4"/>
        <v>57137638</v>
      </c>
      <c r="J19" s="45">
        <f t="shared" si="4"/>
        <v>355049879</v>
      </c>
      <c r="K19" s="45">
        <f t="shared" si="4"/>
        <v>542880824</v>
      </c>
      <c r="L19" s="45">
        <f t="shared" si="4"/>
        <v>163773894</v>
      </c>
      <c r="M19" s="45">
        <f t="shared" si="4"/>
        <v>4016751</v>
      </c>
      <c r="N19" s="45">
        <f t="shared" si="4"/>
        <v>2985326</v>
      </c>
      <c r="O19" s="45">
        <f t="shared" si="4"/>
        <v>500000</v>
      </c>
      <c r="P19" s="9">
        <f t="shared" si="0"/>
        <v>4141921930</v>
      </c>
      <c r="Q19" s="45">
        <f>SUM(Q17:Q18)</f>
        <v>0</v>
      </c>
      <c r="R19" s="45">
        <f>SUM(R17:R18)</f>
        <v>58998492</v>
      </c>
      <c r="S19" s="9">
        <f t="shared" si="1"/>
        <v>58998492</v>
      </c>
      <c r="T19" s="9">
        <f>P19+S19</f>
        <v>4200920422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3.875" style="7" bestFit="1" customWidth="1"/>
    <col min="2" max="3" width="8.75390625" style="7" bestFit="1" customWidth="1"/>
    <col min="4" max="4" width="9.625" style="7" bestFit="1" customWidth="1"/>
    <col min="5" max="6" width="5.75390625" style="7" bestFit="1" customWidth="1"/>
    <col min="7" max="7" width="7.875" style="7" bestFit="1" customWidth="1"/>
    <col min="8" max="8" width="5.75390625" style="7" bestFit="1" customWidth="1"/>
    <col min="9" max="10" width="9.625" style="7" bestFit="1" customWidth="1"/>
    <col min="11" max="11" width="10.875" style="7" bestFit="1" customWidth="1"/>
    <col min="12" max="14" width="7.875" style="7" bestFit="1" customWidth="1"/>
    <col min="15" max="15" width="8.75390625" style="7" bestFit="1" customWidth="1"/>
    <col min="16" max="16" width="10.875" style="17" bestFit="1" customWidth="1"/>
    <col min="17" max="17" width="7.875" style="17" bestFit="1" customWidth="1"/>
    <col min="18" max="18" width="5.75390625" style="172" bestFit="1" customWidth="1"/>
    <col min="19" max="19" width="7.875" style="172" bestFit="1" customWidth="1"/>
    <col min="20" max="20" width="10.75390625" style="172" customWidth="1"/>
    <col min="21" max="22" width="10.875" style="172" customWidth="1"/>
    <col min="23" max="16384" width="9.125" style="7" customWidth="1"/>
  </cols>
  <sheetData>
    <row r="1" spans="1:20" ht="11.25">
      <c r="A1" s="7" t="s">
        <v>1063</v>
      </c>
      <c r="T1" s="158" t="s">
        <v>1064</v>
      </c>
    </row>
    <row r="2" ht="11.25">
      <c r="A2" s="7" t="s">
        <v>701</v>
      </c>
    </row>
    <row r="3" spans="1:22" ht="12.75" customHeight="1">
      <c r="A3" s="417" t="s">
        <v>60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36"/>
      <c r="V3" s="36"/>
    </row>
    <row r="4" spans="1:22" ht="12.75" customHeight="1">
      <c r="A4" s="417" t="s">
        <v>857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36"/>
      <c r="V4" s="36"/>
    </row>
    <row r="5" spans="4:16" ht="12.75" customHeight="1">
      <c r="D5" s="417"/>
      <c r="E5" s="417"/>
      <c r="F5" s="417"/>
      <c r="G5" s="417"/>
      <c r="H5" s="417"/>
      <c r="I5" s="36"/>
      <c r="J5" s="36"/>
      <c r="K5" s="36"/>
      <c r="M5" s="417"/>
      <c r="N5" s="417"/>
      <c r="O5" s="41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18" t="s">
        <v>70</v>
      </c>
      <c r="G7" s="421"/>
      <c r="H7" s="421"/>
      <c r="I7" s="421"/>
      <c r="J7" s="419"/>
      <c r="K7" s="38" t="s">
        <v>71</v>
      </c>
      <c r="L7" s="38" t="s">
        <v>72</v>
      </c>
      <c r="M7" s="418" t="s">
        <v>73</v>
      </c>
      <c r="N7" s="421"/>
      <c r="O7" s="41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8" t="s">
        <v>39</v>
      </c>
      <c r="G8" s="428"/>
      <c r="H8" s="428"/>
      <c r="I8" s="428"/>
      <c r="J8" s="428"/>
      <c r="K8" s="26"/>
      <c r="L8" s="26"/>
      <c r="M8" s="428" t="s">
        <v>40</v>
      </c>
      <c r="N8" s="428"/>
      <c r="O8" s="428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11.2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177"/>
      <c r="V11" s="177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177"/>
      <c r="V12" s="177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177"/>
      <c r="V13" s="177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177"/>
      <c r="V14" s="177"/>
    </row>
    <row r="15" spans="1:22" ht="11.25">
      <c r="A15" s="6" t="s">
        <v>18</v>
      </c>
      <c r="B15" s="10">
        <v>2100000</v>
      </c>
      <c r="C15" s="10">
        <v>367500</v>
      </c>
      <c r="D15" s="10">
        <v>8530030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10997530</v>
      </c>
      <c r="Q15" s="10"/>
      <c r="R15" s="10"/>
      <c r="S15" s="10">
        <f t="shared" si="1"/>
        <v>0</v>
      </c>
      <c r="T15" s="9">
        <f t="shared" si="2"/>
        <v>10997530</v>
      </c>
      <c r="U15" s="177"/>
      <c r="V15" s="177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177"/>
      <c r="V16" s="177"/>
    </row>
    <row r="17" spans="1:22" s="35" customFormat="1" ht="22.5">
      <c r="A17" s="37" t="s">
        <v>52</v>
      </c>
      <c r="B17" s="45">
        <f>SUM(B11:B16)</f>
        <v>2100000</v>
      </c>
      <c r="C17" s="45">
        <f aca="true" t="shared" si="3" ref="C17:O17">SUM(C11:C16)</f>
        <v>367500</v>
      </c>
      <c r="D17" s="45">
        <f t="shared" si="3"/>
        <v>8530030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10997530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10997530</v>
      </c>
      <c r="U17" s="177"/>
      <c r="V17" s="177"/>
    </row>
    <row r="18" spans="1:22" s="34" customFormat="1" ht="11.25">
      <c r="A18" s="32" t="s">
        <v>20</v>
      </c>
      <c r="B18" s="23">
        <v>48986149</v>
      </c>
      <c r="C18" s="23">
        <v>13434748</v>
      </c>
      <c r="D18" s="23">
        <v>184452160</v>
      </c>
      <c r="E18" s="23"/>
      <c r="F18" s="23"/>
      <c r="G18" s="23"/>
      <c r="H18" s="23"/>
      <c r="I18" s="23">
        <v>197120830</v>
      </c>
      <c r="J18" s="23">
        <v>313398334</v>
      </c>
      <c r="K18" s="23">
        <v>1441605604</v>
      </c>
      <c r="L18" s="23">
        <v>4200000</v>
      </c>
      <c r="M18" s="23">
        <v>2517968</v>
      </c>
      <c r="N18" s="23">
        <v>9450000</v>
      </c>
      <c r="O18" s="23">
        <v>44797195</v>
      </c>
      <c r="P18" s="9">
        <f>B18+C18+D18+E18+F18+G18+H18+I18+J18+K18+L18+M18+N18+O18</f>
        <v>2259962988</v>
      </c>
      <c r="Q18" s="23">
        <v>8712000</v>
      </c>
      <c r="R18" s="23"/>
      <c r="S18" s="10">
        <f t="shared" si="1"/>
        <v>8712000</v>
      </c>
      <c r="T18" s="9">
        <f t="shared" si="2"/>
        <v>2268674988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51086149</v>
      </c>
      <c r="C19" s="45">
        <f t="shared" si="4"/>
        <v>13802248</v>
      </c>
      <c r="D19" s="45">
        <f t="shared" si="4"/>
        <v>192982190</v>
      </c>
      <c r="E19" s="45">
        <f t="shared" si="4"/>
        <v>0</v>
      </c>
      <c r="F19" s="45">
        <f t="shared" si="4"/>
        <v>0</v>
      </c>
      <c r="G19" s="45">
        <f t="shared" si="4"/>
        <v>0</v>
      </c>
      <c r="H19" s="45">
        <f t="shared" si="4"/>
        <v>0</v>
      </c>
      <c r="I19" s="45">
        <f t="shared" si="4"/>
        <v>197120830</v>
      </c>
      <c r="J19" s="45">
        <f t="shared" si="4"/>
        <v>313398334</v>
      </c>
      <c r="K19" s="45">
        <f t="shared" si="4"/>
        <v>1441605604</v>
      </c>
      <c r="L19" s="45">
        <f t="shared" si="4"/>
        <v>4200000</v>
      </c>
      <c r="M19" s="45">
        <f t="shared" si="4"/>
        <v>2517968</v>
      </c>
      <c r="N19" s="45">
        <f t="shared" si="4"/>
        <v>9450000</v>
      </c>
      <c r="O19" s="45">
        <f t="shared" si="4"/>
        <v>44797195</v>
      </c>
      <c r="P19" s="9">
        <f t="shared" si="0"/>
        <v>2270960518</v>
      </c>
      <c r="Q19" s="45">
        <f>SUM(Q17:Q18)</f>
        <v>8712000</v>
      </c>
      <c r="R19" s="45">
        <f>SUM(R17:R18)</f>
        <v>0</v>
      </c>
      <c r="S19" s="9">
        <f t="shared" si="1"/>
        <v>8712000</v>
      </c>
      <c r="T19" s="9">
        <f>P19+S19</f>
        <v>2279672518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5" width="5.75390625" style="7" bestFit="1" customWidth="1"/>
    <col min="6" max="7" width="6.625" style="7" bestFit="1" customWidth="1"/>
    <col min="8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7" bestFit="1" customWidth="1"/>
    <col min="17" max="17" width="5.75390625" style="17" bestFit="1" customWidth="1"/>
    <col min="18" max="19" width="5.75390625" style="172" bestFit="1" customWidth="1"/>
    <col min="20" max="20" width="10.125" style="172" customWidth="1"/>
    <col min="21" max="22" width="10.875" style="172" customWidth="1"/>
    <col min="23" max="16384" width="9.125" style="7" customWidth="1"/>
  </cols>
  <sheetData>
    <row r="1" spans="1:20" ht="11.25">
      <c r="A1" s="7" t="s">
        <v>1065</v>
      </c>
      <c r="T1" s="158" t="s">
        <v>1066</v>
      </c>
    </row>
    <row r="2" ht="11.25">
      <c r="A2" s="7" t="s">
        <v>701</v>
      </c>
    </row>
    <row r="3" spans="1:22" ht="12.75" customHeight="1">
      <c r="A3" s="417" t="s">
        <v>60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36"/>
      <c r="V3" s="36"/>
    </row>
    <row r="4" spans="1:22" ht="12.75" customHeight="1">
      <c r="A4" s="417" t="s">
        <v>857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36"/>
      <c r="V4" s="36"/>
    </row>
    <row r="5" spans="4:16" ht="12.75" customHeight="1">
      <c r="D5" s="417"/>
      <c r="E5" s="417"/>
      <c r="F5" s="417"/>
      <c r="G5" s="417"/>
      <c r="H5" s="417"/>
      <c r="I5" s="36"/>
      <c r="J5" s="36"/>
      <c r="K5" s="36"/>
      <c r="M5" s="417"/>
      <c r="N5" s="417"/>
      <c r="O5" s="41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18" t="s">
        <v>70</v>
      </c>
      <c r="G7" s="421"/>
      <c r="H7" s="421"/>
      <c r="I7" s="421"/>
      <c r="J7" s="419"/>
      <c r="K7" s="38" t="s">
        <v>71</v>
      </c>
      <c r="L7" s="38" t="s">
        <v>72</v>
      </c>
      <c r="M7" s="418" t="s">
        <v>73</v>
      </c>
      <c r="N7" s="421"/>
      <c r="O7" s="41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8" t="s">
        <v>39</v>
      </c>
      <c r="G8" s="428"/>
      <c r="H8" s="428"/>
      <c r="I8" s="428"/>
      <c r="J8" s="428"/>
      <c r="K8" s="26"/>
      <c r="L8" s="26"/>
      <c r="M8" s="428" t="s">
        <v>40</v>
      </c>
      <c r="N8" s="428"/>
      <c r="O8" s="428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22.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177"/>
      <c r="V11" s="177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177"/>
      <c r="V12" s="177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177"/>
      <c r="V13" s="177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177"/>
      <c r="V14" s="177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177"/>
      <c r="V15" s="177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177"/>
      <c r="V16" s="177"/>
    </row>
    <row r="17" spans="1:22" s="35" customFormat="1" ht="22.5">
      <c r="A17" s="37" t="s">
        <v>52</v>
      </c>
      <c r="B17" s="45">
        <f>SUM(B11:B16)</f>
        <v>0</v>
      </c>
      <c r="C17" s="45">
        <f aca="true" t="shared" si="3" ref="C17:O17">SUM(C11:C16)</f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0</v>
      </c>
      <c r="U17" s="177"/>
      <c r="V17" s="177"/>
    </row>
    <row r="18" spans="1:22" s="34" customFormat="1" ht="11.25">
      <c r="A18" s="32" t="s">
        <v>20</v>
      </c>
      <c r="B18" s="23">
        <v>42962269</v>
      </c>
      <c r="C18" s="23">
        <v>7573296</v>
      </c>
      <c r="D18" s="23">
        <v>58345480</v>
      </c>
      <c r="E18" s="23"/>
      <c r="F18" s="23"/>
      <c r="G18" s="23">
        <v>199428</v>
      </c>
      <c r="H18" s="23"/>
      <c r="I18" s="23">
        <v>50000</v>
      </c>
      <c r="J18" s="23">
        <v>326122983</v>
      </c>
      <c r="K18" s="23">
        <v>3302000</v>
      </c>
      <c r="L18" s="23"/>
      <c r="M18" s="23"/>
      <c r="N18" s="23"/>
      <c r="O18" s="23"/>
      <c r="P18" s="9">
        <f t="shared" si="0"/>
        <v>438555456</v>
      </c>
      <c r="Q18" s="23">
        <v>0</v>
      </c>
      <c r="R18" s="23"/>
      <c r="S18" s="10">
        <f t="shared" si="1"/>
        <v>0</v>
      </c>
      <c r="T18" s="9">
        <f t="shared" si="2"/>
        <v>438555456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42962269</v>
      </c>
      <c r="C19" s="45">
        <f t="shared" si="4"/>
        <v>7573296</v>
      </c>
      <c r="D19" s="45">
        <f t="shared" si="4"/>
        <v>58345480</v>
      </c>
      <c r="E19" s="45">
        <f t="shared" si="4"/>
        <v>0</v>
      </c>
      <c r="F19" s="45">
        <f t="shared" si="4"/>
        <v>0</v>
      </c>
      <c r="G19" s="45">
        <f t="shared" si="4"/>
        <v>199428</v>
      </c>
      <c r="H19" s="45">
        <f t="shared" si="4"/>
        <v>0</v>
      </c>
      <c r="I19" s="45">
        <f t="shared" si="4"/>
        <v>50000</v>
      </c>
      <c r="J19" s="45">
        <f t="shared" si="4"/>
        <v>326122983</v>
      </c>
      <c r="K19" s="45">
        <f t="shared" si="4"/>
        <v>3302000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9">
        <f t="shared" si="0"/>
        <v>438555456</v>
      </c>
      <c r="Q19" s="45">
        <f>SUM(Q17:Q18)</f>
        <v>0</v>
      </c>
      <c r="R19" s="45">
        <f>SUM(R17:R18)</f>
        <v>0</v>
      </c>
      <c r="S19" s="9">
        <f t="shared" si="1"/>
        <v>0</v>
      </c>
      <c r="T19" s="9">
        <f>P19+S19</f>
        <v>438555456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49"/>
  <sheetViews>
    <sheetView zoomScalePageLayoutView="0" workbookViewId="0" topLeftCell="A220">
      <selection activeCell="A225" sqref="A225:IV225"/>
    </sheetView>
  </sheetViews>
  <sheetFormatPr defaultColWidth="2.75390625" defaultRowHeight="12.75"/>
  <cols>
    <col min="1" max="1" width="4.125" style="120" customWidth="1"/>
    <col min="2" max="2" width="58.875" style="46" customWidth="1"/>
    <col min="3" max="3" width="8.25390625" style="46" bestFit="1" customWidth="1"/>
    <col min="4" max="5" width="11.125" style="46" bestFit="1" customWidth="1"/>
    <col min="6" max="6" width="10.125" style="46" bestFit="1" customWidth="1"/>
    <col min="7" max="7" width="11.125" style="46" bestFit="1" customWidth="1"/>
    <col min="8" max="8" width="11.875" style="46" customWidth="1"/>
    <col min="9" max="9" width="11.125" style="46" bestFit="1" customWidth="1"/>
    <col min="10" max="10" width="12.875" style="46" customWidth="1"/>
    <col min="11" max="11" width="14.125" style="163" customWidth="1"/>
    <col min="12" max="12" width="13.75390625" style="163" bestFit="1" customWidth="1"/>
    <col min="13" max="199" width="9.125" style="46" customWidth="1"/>
    <col min="200" max="16384" width="2.75390625" style="46" customWidth="1"/>
  </cols>
  <sheetData>
    <row r="1" spans="1:12" ht="12.75">
      <c r="A1" s="147" t="s">
        <v>701</v>
      </c>
      <c r="L1" s="163" t="s">
        <v>864</v>
      </c>
    </row>
    <row r="2" ht="12.75">
      <c r="A2" s="147"/>
    </row>
    <row r="3" spans="1:12" ht="12.75">
      <c r="A3" s="431" t="s">
        <v>490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spans="1:12" ht="12.75">
      <c r="A4" s="432" t="s">
        <v>1204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6" spans="1:12" s="48" customFormat="1" ht="27" customHeight="1">
      <c r="A6" s="245" t="s">
        <v>85</v>
      </c>
      <c r="B6" s="121" t="s">
        <v>86</v>
      </c>
      <c r="C6" s="53" t="s">
        <v>87</v>
      </c>
      <c r="D6" s="221" t="s">
        <v>17</v>
      </c>
      <c r="E6" s="221" t="s">
        <v>49</v>
      </c>
      <c r="F6" s="221" t="s">
        <v>50</v>
      </c>
      <c r="G6" s="221" t="s">
        <v>51</v>
      </c>
      <c r="H6" s="221" t="s">
        <v>863</v>
      </c>
      <c r="I6" s="221" t="s">
        <v>54</v>
      </c>
      <c r="J6" s="221" t="s">
        <v>52</v>
      </c>
      <c r="K6" s="47" t="s">
        <v>20</v>
      </c>
      <c r="L6" s="47" t="s">
        <v>21</v>
      </c>
    </row>
    <row r="7" spans="1:12" ht="12.75" customHeight="1">
      <c r="A7" s="122" t="s">
        <v>93</v>
      </c>
      <c r="B7" s="54" t="s">
        <v>94</v>
      </c>
      <c r="C7" s="55" t="s">
        <v>95</v>
      </c>
      <c r="D7" s="164">
        <v>177988796</v>
      </c>
      <c r="E7" s="164">
        <v>310405112</v>
      </c>
      <c r="F7" s="164">
        <v>24871256</v>
      </c>
      <c r="G7" s="164">
        <v>58127372</v>
      </c>
      <c r="H7" s="164">
        <v>303827827</v>
      </c>
      <c r="I7" s="164">
        <v>298673488</v>
      </c>
      <c r="J7" s="164">
        <f>SUM(D7:I7)</f>
        <v>1173893851</v>
      </c>
      <c r="K7" s="164">
        <v>87662886</v>
      </c>
      <c r="L7" s="164">
        <f>J7+K7</f>
        <v>1261556737</v>
      </c>
    </row>
    <row r="8" spans="1:12" ht="12.75" customHeight="1">
      <c r="A8" s="122" t="s">
        <v>96</v>
      </c>
      <c r="B8" s="54" t="s">
        <v>97</v>
      </c>
      <c r="C8" s="56" t="s">
        <v>98</v>
      </c>
      <c r="D8" s="164"/>
      <c r="E8" s="164"/>
      <c r="F8" s="164"/>
      <c r="G8" s="164"/>
      <c r="H8" s="164"/>
      <c r="I8" s="164"/>
      <c r="J8" s="164">
        <f aca="true" t="shared" si="0" ref="J8:J72">SUM(D8:I8)</f>
        <v>0</v>
      </c>
      <c r="K8" s="164"/>
      <c r="L8" s="164">
        <f aca="true" t="shared" si="1" ref="L8:L72">J8+K8</f>
        <v>0</v>
      </c>
    </row>
    <row r="9" spans="1:12" ht="12.75" customHeight="1">
      <c r="A9" s="122" t="s">
        <v>99</v>
      </c>
      <c r="B9" s="54" t="s">
        <v>100</v>
      </c>
      <c r="C9" s="56" t="s">
        <v>101</v>
      </c>
      <c r="D9" s="164">
        <v>1040200</v>
      </c>
      <c r="E9" s="164"/>
      <c r="F9" s="164"/>
      <c r="G9" s="164"/>
      <c r="H9" s="164">
        <v>2756000</v>
      </c>
      <c r="I9" s="164">
        <v>25000000</v>
      </c>
      <c r="J9" s="164">
        <f t="shared" si="0"/>
        <v>28796200</v>
      </c>
      <c r="K9" s="164">
        <v>1082100</v>
      </c>
      <c r="L9" s="164">
        <f t="shared" si="1"/>
        <v>29878300</v>
      </c>
    </row>
    <row r="10" spans="1:12" ht="12.75" customHeight="1">
      <c r="A10" s="122" t="s">
        <v>102</v>
      </c>
      <c r="B10" s="57" t="s">
        <v>103</v>
      </c>
      <c r="C10" s="56" t="s">
        <v>104</v>
      </c>
      <c r="D10" s="164">
        <v>2497031</v>
      </c>
      <c r="E10" s="164"/>
      <c r="F10" s="164"/>
      <c r="G10" s="164">
        <v>300000</v>
      </c>
      <c r="H10" s="164"/>
      <c r="I10" s="164"/>
      <c r="J10" s="164">
        <f t="shared" si="0"/>
        <v>2797031</v>
      </c>
      <c r="K10" s="164">
        <v>317880</v>
      </c>
      <c r="L10" s="164">
        <f t="shared" si="1"/>
        <v>3114911</v>
      </c>
    </row>
    <row r="11" spans="1:12" ht="12.75" customHeight="1">
      <c r="A11" s="122" t="s">
        <v>105</v>
      </c>
      <c r="B11" s="57" t="s">
        <v>106</v>
      </c>
      <c r="C11" s="56" t="s">
        <v>107</v>
      </c>
      <c r="D11" s="164"/>
      <c r="E11" s="164"/>
      <c r="F11" s="164"/>
      <c r="G11" s="164"/>
      <c r="H11" s="164"/>
      <c r="I11" s="164"/>
      <c r="J11" s="164">
        <f t="shared" si="0"/>
        <v>0</v>
      </c>
      <c r="K11" s="164"/>
      <c r="L11" s="164">
        <f t="shared" si="1"/>
        <v>0</v>
      </c>
    </row>
    <row r="12" spans="1:12" ht="12.75" customHeight="1">
      <c r="A12" s="122" t="s">
        <v>108</v>
      </c>
      <c r="B12" s="57" t="s">
        <v>109</v>
      </c>
      <c r="C12" s="56" t="s">
        <v>110</v>
      </c>
      <c r="D12" s="164">
        <v>631800</v>
      </c>
      <c r="E12" s="164">
        <v>10460935</v>
      </c>
      <c r="F12" s="164"/>
      <c r="G12" s="164">
        <v>715800</v>
      </c>
      <c r="H12" s="164">
        <v>1568800</v>
      </c>
      <c r="I12" s="164">
        <v>3620400</v>
      </c>
      <c r="J12" s="164">
        <f t="shared" si="0"/>
        <v>16997735</v>
      </c>
      <c r="K12" s="164">
        <v>2315857</v>
      </c>
      <c r="L12" s="164">
        <f t="shared" si="1"/>
        <v>19313592</v>
      </c>
    </row>
    <row r="13" spans="1:12" ht="12.75" customHeight="1">
      <c r="A13" s="122" t="s">
        <v>111</v>
      </c>
      <c r="B13" s="57" t="s">
        <v>112</v>
      </c>
      <c r="C13" s="56" t="s">
        <v>113</v>
      </c>
      <c r="D13" s="164">
        <v>6387200</v>
      </c>
      <c r="E13" s="164">
        <v>9256853</v>
      </c>
      <c r="F13" s="164">
        <v>800000</v>
      </c>
      <c r="G13" s="164">
        <v>1863387</v>
      </c>
      <c r="H13" s="164">
        <v>3723260</v>
      </c>
      <c r="I13" s="164">
        <v>13666067</v>
      </c>
      <c r="J13" s="164">
        <f t="shared" si="0"/>
        <v>35696767</v>
      </c>
      <c r="K13" s="164">
        <v>2264145</v>
      </c>
      <c r="L13" s="164">
        <f t="shared" si="1"/>
        <v>37960912</v>
      </c>
    </row>
    <row r="14" spans="1:12" ht="12.75" customHeight="1">
      <c r="A14" s="122" t="s">
        <v>114</v>
      </c>
      <c r="B14" s="57" t="s">
        <v>115</v>
      </c>
      <c r="C14" s="56" t="s">
        <v>116</v>
      </c>
      <c r="D14" s="164"/>
      <c r="E14" s="164"/>
      <c r="F14" s="164"/>
      <c r="G14" s="164"/>
      <c r="H14" s="164"/>
      <c r="I14" s="164"/>
      <c r="J14" s="164">
        <f t="shared" si="0"/>
        <v>0</v>
      </c>
      <c r="K14" s="164"/>
      <c r="L14" s="164">
        <f t="shared" si="1"/>
        <v>0</v>
      </c>
    </row>
    <row r="15" spans="1:12" ht="12.75" customHeight="1">
      <c r="A15" s="122" t="s">
        <v>117</v>
      </c>
      <c r="B15" s="57" t="s">
        <v>118</v>
      </c>
      <c r="C15" s="56" t="s">
        <v>119</v>
      </c>
      <c r="D15" s="164">
        <v>780000</v>
      </c>
      <c r="E15" s="164">
        <v>398860</v>
      </c>
      <c r="F15" s="164">
        <v>404136</v>
      </c>
      <c r="G15" s="164">
        <v>72600</v>
      </c>
      <c r="H15" s="164">
        <v>655000</v>
      </c>
      <c r="I15" s="164">
        <v>2100264</v>
      </c>
      <c r="J15" s="164">
        <f t="shared" si="0"/>
        <v>4410860</v>
      </c>
      <c r="K15" s="164">
        <v>1718280</v>
      </c>
      <c r="L15" s="164">
        <f t="shared" si="1"/>
        <v>6129140</v>
      </c>
    </row>
    <row r="16" spans="1:12" ht="12.75" customHeight="1">
      <c r="A16" s="122" t="s">
        <v>120</v>
      </c>
      <c r="B16" s="57" t="s">
        <v>121</v>
      </c>
      <c r="C16" s="56" t="s">
        <v>122</v>
      </c>
      <c r="D16" s="164">
        <v>625000</v>
      </c>
      <c r="E16" s="164">
        <v>1057000</v>
      </c>
      <c r="F16" s="164">
        <v>96000</v>
      </c>
      <c r="G16" s="164">
        <v>223500</v>
      </c>
      <c r="H16" s="164">
        <v>675000</v>
      </c>
      <c r="I16" s="164">
        <v>1762918</v>
      </c>
      <c r="J16" s="164">
        <f t="shared" si="0"/>
        <v>4439418</v>
      </c>
      <c r="K16" s="164">
        <v>180000</v>
      </c>
      <c r="L16" s="164">
        <f t="shared" si="1"/>
        <v>4619418</v>
      </c>
    </row>
    <row r="17" spans="1:12" ht="12.75" customHeight="1">
      <c r="A17" s="122" t="s">
        <v>123</v>
      </c>
      <c r="B17" s="57" t="s">
        <v>124</v>
      </c>
      <c r="C17" s="56" t="s">
        <v>125</v>
      </c>
      <c r="D17" s="164"/>
      <c r="E17" s="164"/>
      <c r="F17" s="164"/>
      <c r="G17" s="164"/>
      <c r="H17" s="164"/>
      <c r="I17" s="164"/>
      <c r="J17" s="164">
        <f t="shared" si="0"/>
        <v>0</v>
      </c>
      <c r="K17" s="164"/>
      <c r="L17" s="164">
        <f t="shared" si="1"/>
        <v>0</v>
      </c>
    </row>
    <row r="18" spans="1:12" s="49" customFormat="1" ht="12.75" customHeight="1">
      <c r="A18" s="122" t="s">
        <v>126</v>
      </c>
      <c r="B18" s="57" t="s">
        <v>127</v>
      </c>
      <c r="C18" s="56" t="s">
        <v>128</v>
      </c>
      <c r="D18" s="164">
        <v>10000</v>
      </c>
      <c r="E18" s="164"/>
      <c r="F18" s="164"/>
      <c r="G18" s="164"/>
      <c r="H18" s="164"/>
      <c r="I18" s="164">
        <v>1100000</v>
      </c>
      <c r="J18" s="164">
        <f t="shared" si="0"/>
        <v>1110000</v>
      </c>
      <c r="K18" s="164"/>
      <c r="L18" s="164">
        <f t="shared" si="1"/>
        <v>1110000</v>
      </c>
    </row>
    <row r="19" spans="1:12" s="49" customFormat="1" ht="12.75" customHeight="1">
      <c r="A19" s="122" t="s">
        <v>129</v>
      </c>
      <c r="B19" s="57" t="s">
        <v>130</v>
      </c>
      <c r="C19" s="56" t="s">
        <v>131</v>
      </c>
      <c r="D19" s="164">
        <v>1322179</v>
      </c>
      <c r="E19" s="164">
        <v>2841363</v>
      </c>
      <c r="F19" s="164">
        <v>700000</v>
      </c>
      <c r="G19" s="164">
        <v>430111</v>
      </c>
      <c r="H19" s="164">
        <v>11984434</v>
      </c>
      <c r="I19" s="164">
        <v>5583527</v>
      </c>
      <c r="J19" s="164">
        <f t="shared" si="0"/>
        <v>22861614</v>
      </c>
      <c r="K19" s="164">
        <v>1760781</v>
      </c>
      <c r="L19" s="164">
        <f t="shared" si="1"/>
        <v>24622395</v>
      </c>
    </row>
    <row r="20" spans="1:12" s="124" customFormat="1" ht="12.75" customHeight="1">
      <c r="A20" s="123" t="s">
        <v>132</v>
      </c>
      <c r="B20" s="58" t="s">
        <v>133</v>
      </c>
      <c r="C20" s="59" t="s">
        <v>134</v>
      </c>
      <c r="D20" s="164">
        <f aca="true" t="shared" si="2" ref="D20:I20">SUM(D7:D19)</f>
        <v>191282206</v>
      </c>
      <c r="E20" s="164">
        <f t="shared" si="2"/>
        <v>334420123</v>
      </c>
      <c r="F20" s="164">
        <f t="shared" si="2"/>
        <v>26871392</v>
      </c>
      <c r="G20" s="164">
        <f t="shared" si="2"/>
        <v>61732770</v>
      </c>
      <c r="H20" s="164">
        <f t="shared" si="2"/>
        <v>325190321</v>
      </c>
      <c r="I20" s="164">
        <f t="shared" si="2"/>
        <v>351506664</v>
      </c>
      <c r="J20" s="164">
        <f t="shared" si="0"/>
        <v>1291003476</v>
      </c>
      <c r="K20" s="164">
        <f>SUM(K7:K19)</f>
        <v>97301929</v>
      </c>
      <c r="L20" s="164">
        <f t="shared" si="1"/>
        <v>1388305405</v>
      </c>
    </row>
    <row r="21" spans="1:12" ht="12.75" customHeight="1">
      <c r="A21" s="122" t="s">
        <v>135</v>
      </c>
      <c r="B21" s="57" t="s">
        <v>136</v>
      </c>
      <c r="C21" s="56" t="s">
        <v>137</v>
      </c>
      <c r="D21" s="164"/>
      <c r="E21" s="164"/>
      <c r="F21" s="164"/>
      <c r="G21" s="164"/>
      <c r="H21" s="164"/>
      <c r="I21" s="164"/>
      <c r="J21" s="164">
        <f t="shared" si="0"/>
        <v>0</v>
      </c>
      <c r="K21" s="164">
        <v>35714126</v>
      </c>
      <c r="L21" s="164">
        <f t="shared" si="1"/>
        <v>35714126</v>
      </c>
    </row>
    <row r="22" spans="1:12" ht="25.5">
      <c r="A22" s="122" t="s">
        <v>138</v>
      </c>
      <c r="B22" s="57" t="s">
        <v>139</v>
      </c>
      <c r="C22" s="56" t="s">
        <v>140</v>
      </c>
      <c r="D22" s="164"/>
      <c r="E22" s="164">
        <v>2592000</v>
      </c>
      <c r="F22" s="164"/>
      <c r="G22" s="164">
        <v>2497239</v>
      </c>
      <c r="H22" s="164">
        <v>5300000</v>
      </c>
      <c r="I22" s="164">
        <v>3476980</v>
      </c>
      <c r="J22" s="164">
        <f t="shared" si="0"/>
        <v>13866219</v>
      </c>
      <c r="K22" s="164">
        <v>13663941</v>
      </c>
      <c r="L22" s="164">
        <f t="shared" si="1"/>
        <v>27530160</v>
      </c>
    </row>
    <row r="23" spans="1:12" ht="12.75" customHeight="1">
      <c r="A23" s="122" t="s">
        <v>141</v>
      </c>
      <c r="B23" s="54" t="s">
        <v>142</v>
      </c>
      <c r="C23" s="56" t="s">
        <v>143</v>
      </c>
      <c r="D23" s="164">
        <v>1243000</v>
      </c>
      <c r="E23" s="164"/>
      <c r="F23" s="164">
        <v>60000</v>
      </c>
      <c r="G23" s="164">
        <v>300000</v>
      </c>
      <c r="H23" s="164">
        <v>946160</v>
      </c>
      <c r="I23" s="164">
        <v>2800000</v>
      </c>
      <c r="J23" s="164">
        <f t="shared" si="0"/>
        <v>5349160</v>
      </c>
      <c r="K23" s="164">
        <v>21349034</v>
      </c>
      <c r="L23" s="164">
        <f t="shared" si="1"/>
        <v>26698194</v>
      </c>
    </row>
    <row r="24" spans="1:12" s="50" customFormat="1" ht="12.75" customHeight="1">
      <c r="A24" s="123" t="s">
        <v>144</v>
      </c>
      <c r="B24" s="58" t="s">
        <v>145</v>
      </c>
      <c r="C24" s="59" t="s">
        <v>146</v>
      </c>
      <c r="D24" s="164">
        <f aca="true" t="shared" si="3" ref="D24:I24">SUM(D21:D23)</f>
        <v>1243000</v>
      </c>
      <c r="E24" s="164">
        <f t="shared" si="3"/>
        <v>2592000</v>
      </c>
      <c r="F24" s="164">
        <f t="shared" si="3"/>
        <v>60000</v>
      </c>
      <c r="G24" s="164">
        <f t="shared" si="3"/>
        <v>2797239</v>
      </c>
      <c r="H24" s="164">
        <f t="shared" si="3"/>
        <v>6246160</v>
      </c>
      <c r="I24" s="164">
        <f t="shared" si="3"/>
        <v>6276980</v>
      </c>
      <c r="J24" s="164">
        <f t="shared" si="0"/>
        <v>19215379</v>
      </c>
      <c r="K24" s="164">
        <f>SUM(K21:K23)</f>
        <v>70727101</v>
      </c>
      <c r="L24" s="164">
        <f t="shared" si="1"/>
        <v>89942480</v>
      </c>
    </row>
    <row r="25" spans="1:12" s="50" customFormat="1" ht="12.75" customHeight="1">
      <c r="A25" s="123" t="s">
        <v>147</v>
      </c>
      <c r="B25" s="58" t="s">
        <v>148</v>
      </c>
      <c r="C25" s="59" t="s">
        <v>66</v>
      </c>
      <c r="D25" s="165">
        <f aca="true" t="shared" si="4" ref="D25:I25">D20+D24</f>
        <v>192525206</v>
      </c>
      <c r="E25" s="165">
        <f t="shared" si="4"/>
        <v>337012123</v>
      </c>
      <c r="F25" s="165">
        <f t="shared" si="4"/>
        <v>26931392</v>
      </c>
      <c r="G25" s="165">
        <f t="shared" si="4"/>
        <v>64530009</v>
      </c>
      <c r="H25" s="165">
        <f t="shared" si="4"/>
        <v>331436481</v>
      </c>
      <c r="I25" s="165">
        <f t="shared" si="4"/>
        <v>357783644</v>
      </c>
      <c r="J25" s="165">
        <f t="shared" si="0"/>
        <v>1310218855</v>
      </c>
      <c r="K25" s="165">
        <f>K20+K24</f>
        <v>168029030</v>
      </c>
      <c r="L25" s="165">
        <f t="shared" si="1"/>
        <v>1478247885</v>
      </c>
    </row>
    <row r="26" spans="1:12" s="50" customFormat="1" ht="12.75" customHeight="1">
      <c r="A26" s="123" t="s">
        <v>149</v>
      </c>
      <c r="B26" s="58" t="s">
        <v>150</v>
      </c>
      <c r="C26" s="59" t="s">
        <v>67</v>
      </c>
      <c r="D26" s="165">
        <v>34657906</v>
      </c>
      <c r="E26" s="165">
        <v>66765345</v>
      </c>
      <c r="F26" s="165">
        <v>4782450</v>
      </c>
      <c r="G26" s="165">
        <v>11581933</v>
      </c>
      <c r="H26" s="165">
        <v>41273940</v>
      </c>
      <c r="I26" s="165">
        <v>72653503</v>
      </c>
      <c r="J26" s="165">
        <f t="shared" si="0"/>
        <v>231715077</v>
      </c>
      <c r="K26" s="165">
        <v>34762619</v>
      </c>
      <c r="L26" s="165">
        <f t="shared" si="1"/>
        <v>266477696</v>
      </c>
    </row>
    <row r="27" spans="1:12" ht="12.75" customHeight="1">
      <c r="A27" s="122" t="s">
        <v>151</v>
      </c>
      <c r="B27" s="57" t="s">
        <v>152</v>
      </c>
      <c r="C27" s="56" t="s">
        <v>153</v>
      </c>
      <c r="D27" s="164">
        <v>99000</v>
      </c>
      <c r="E27" s="164">
        <v>1569370</v>
      </c>
      <c r="F27" s="164">
        <v>3060000</v>
      </c>
      <c r="G27" s="164">
        <v>851603</v>
      </c>
      <c r="H27" s="164">
        <v>11634565</v>
      </c>
      <c r="I27" s="164">
        <v>900000</v>
      </c>
      <c r="J27" s="164">
        <f t="shared" si="0"/>
        <v>18114538</v>
      </c>
      <c r="K27" s="164">
        <v>145000</v>
      </c>
      <c r="L27" s="164">
        <f t="shared" si="1"/>
        <v>18259538</v>
      </c>
    </row>
    <row r="28" spans="1:12" ht="12.75" customHeight="1">
      <c r="A28" s="122" t="s">
        <v>154</v>
      </c>
      <c r="B28" s="57" t="s">
        <v>155</v>
      </c>
      <c r="C28" s="56" t="s">
        <v>156</v>
      </c>
      <c r="D28" s="164">
        <v>14821857</v>
      </c>
      <c r="E28" s="164">
        <v>4600282</v>
      </c>
      <c r="F28" s="164">
        <v>690000</v>
      </c>
      <c r="G28" s="164">
        <v>1977068</v>
      </c>
      <c r="H28" s="164">
        <v>25239961</v>
      </c>
      <c r="I28" s="164">
        <v>21000000</v>
      </c>
      <c r="J28" s="164">
        <f t="shared" si="0"/>
        <v>68329168</v>
      </c>
      <c r="K28" s="164">
        <v>5929386</v>
      </c>
      <c r="L28" s="164">
        <f t="shared" si="1"/>
        <v>74258554</v>
      </c>
    </row>
    <row r="29" spans="1:12" ht="12.75" customHeight="1">
      <c r="A29" s="122" t="s">
        <v>157</v>
      </c>
      <c r="B29" s="57" t="s">
        <v>158</v>
      </c>
      <c r="C29" s="56" t="s">
        <v>159</v>
      </c>
      <c r="D29" s="164"/>
      <c r="E29" s="164"/>
      <c r="F29" s="164"/>
      <c r="G29" s="164"/>
      <c r="H29" s="164"/>
      <c r="I29" s="164"/>
      <c r="J29" s="164">
        <f t="shared" si="0"/>
        <v>0</v>
      </c>
      <c r="K29" s="164"/>
      <c r="L29" s="164">
        <f t="shared" si="1"/>
        <v>0</v>
      </c>
    </row>
    <row r="30" spans="1:12" ht="12.75" customHeight="1">
      <c r="A30" s="123" t="s">
        <v>160</v>
      </c>
      <c r="B30" s="58" t="s">
        <v>161</v>
      </c>
      <c r="C30" s="59" t="s">
        <v>162</v>
      </c>
      <c r="D30" s="164">
        <f aca="true" t="shared" si="5" ref="D30:I30">SUM(D27:D29)</f>
        <v>14920857</v>
      </c>
      <c r="E30" s="164">
        <f t="shared" si="5"/>
        <v>6169652</v>
      </c>
      <c r="F30" s="164">
        <f t="shared" si="5"/>
        <v>3750000</v>
      </c>
      <c r="G30" s="164">
        <f t="shared" si="5"/>
        <v>2828671</v>
      </c>
      <c r="H30" s="164">
        <f t="shared" si="5"/>
        <v>36874526</v>
      </c>
      <c r="I30" s="164">
        <f t="shared" si="5"/>
        <v>21900000</v>
      </c>
      <c r="J30" s="164">
        <f t="shared" si="0"/>
        <v>86443706</v>
      </c>
      <c r="K30" s="164">
        <f>SUM(K27:K29)</f>
        <v>6074386</v>
      </c>
      <c r="L30" s="164">
        <f t="shared" si="1"/>
        <v>92518092</v>
      </c>
    </row>
    <row r="31" spans="1:12" ht="12.75" customHeight="1">
      <c r="A31" s="122" t="s">
        <v>163</v>
      </c>
      <c r="B31" s="57" t="s">
        <v>164</v>
      </c>
      <c r="C31" s="56" t="s">
        <v>165</v>
      </c>
      <c r="D31" s="164">
        <v>1748401</v>
      </c>
      <c r="E31" s="164">
        <v>2208123</v>
      </c>
      <c r="F31" s="164">
        <v>981000</v>
      </c>
      <c r="G31" s="164">
        <v>1312391</v>
      </c>
      <c r="H31" s="164">
        <v>4050000</v>
      </c>
      <c r="I31" s="164">
        <v>10492000</v>
      </c>
      <c r="J31" s="164">
        <f t="shared" si="0"/>
        <v>20791915</v>
      </c>
      <c r="K31" s="164">
        <v>3384572</v>
      </c>
      <c r="L31" s="164">
        <f t="shared" si="1"/>
        <v>24176487</v>
      </c>
    </row>
    <row r="32" spans="1:12" ht="12.75" customHeight="1">
      <c r="A32" s="122" t="s">
        <v>166</v>
      </c>
      <c r="B32" s="57" t="s">
        <v>167</v>
      </c>
      <c r="C32" s="56" t="s">
        <v>168</v>
      </c>
      <c r="D32" s="164">
        <v>161740</v>
      </c>
      <c r="E32" s="164">
        <v>480582</v>
      </c>
      <c r="F32" s="164">
        <v>218800</v>
      </c>
      <c r="G32" s="164">
        <v>1162721</v>
      </c>
      <c r="H32" s="164">
        <v>2260000</v>
      </c>
      <c r="I32" s="164">
        <v>2150000</v>
      </c>
      <c r="J32" s="164">
        <f t="shared" si="0"/>
        <v>6433843</v>
      </c>
      <c r="K32" s="164">
        <v>1138361</v>
      </c>
      <c r="L32" s="164">
        <f t="shared" si="1"/>
        <v>7572204</v>
      </c>
    </row>
    <row r="33" spans="1:12" ht="12.75" customHeight="1">
      <c r="A33" s="123" t="s">
        <v>169</v>
      </c>
      <c r="B33" s="58" t="s">
        <v>170</v>
      </c>
      <c r="C33" s="59" t="s">
        <v>171</v>
      </c>
      <c r="D33" s="164">
        <f aca="true" t="shared" si="6" ref="D33:I33">SUM(D31:D32)</f>
        <v>1910141</v>
      </c>
      <c r="E33" s="164">
        <f t="shared" si="6"/>
        <v>2688705</v>
      </c>
      <c r="F33" s="164">
        <f t="shared" si="6"/>
        <v>1199800</v>
      </c>
      <c r="G33" s="164">
        <f t="shared" si="6"/>
        <v>2475112</v>
      </c>
      <c r="H33" s="164">
        <f t="shared" si="6"/>
        <v>6310000</v>
      </c>
      <c r="I33" s="164">
        <f t="shared" si="6"/>
        <v>12642000</v>
      </c>
      <c r="J33" s="164">
        <f t="shared" si="0"/>
        <v>27225758</v>
      </c>
      <c r="K33" s="164">
        <f>SUM(K31:K32)</f>
        <v>4522933</v>
      </c>
      <c r="L33" s="164">
        <f t="shared" si="1"/>
        <v>31748691</v>
      </c>
    </row>
    <row r="34" spans="1:12" ht="12.75" customHeight="1">
      <c r="A34" s="122" t="s">
        <v>172</v>
      </c>
      <c r="B34" s="57" t="s">
        <v>173</v>
      </c>
      <c r="C34" s="56" t="s">
        <v>174</v>
      </c>
      <c r="D34" s="164">
        <v>9223344</v>
      </c>
      <c r="E34" s="164">
        <v>15488784</v>
      </c>
      <c r="F34" s="164">
        <v>4446105</v>
      </c>
      <c r="G34" s="164">
        <v>9877235</v>
      </c>
      <c r="H34" s="164">
        <v>35336220</v>
      </c>
      <c r="I34" s="164">
        <v>12350000</v>
      </c>
      <c r="J34" s="164">
        <f t="shared" si="0"/>
        <v>86721688</v>
      </c>
      <c r="K34" s="164">
        <v>2275000</v>
      </c>
      <c r="L34" s="164">
        <f t="shared" si="1"/>
        <v>88996688</v>
      </c>
    </row>
    <row r="35" spans="1:12" ht="12.75" customHeight="1">
      <c r="A35" s="122" t="s">
        <v>175</v>
      </c>
      <c r="B35" s="57" t="s">
        <v>176</v>
      </c>
      <c r="C35" s="56" t="s">
        <v>177</v>
      </c>
      <c r="D35" s="164">
        <v>135079547</v>
      </c>
      <c r="E35" s="164">
        <v>57195150</v>
      </c>
      <c r="F35" s="164"/>
      <c r="G35" s="164">
        <v>1287675</v>
      </c>
      <c r="H35" s="164"/>
      <c r="I35" s="164"/>
      <c r="J35" s="164">
        <f t="shared" si="0"/>
        <v>193562372</v>
      </c>
      <c r="K35" s="164"/>
      <c r="L35" s="164">
        <f t="shared" si="1"/>
        <v>193562372</v>
      </c>
    </row>
    <row r="36" spans="1:12" ht="12.75" customHeight="1">
      <c r="A36" s="122" t="s">
        <v>178</v>
      </c>
      <c r="B36" s="57" t="s">
        <v>179</v>
      </c>
      <c r="C36" s="56" t="s">
        <v>180</v>
      </c>
      <c r="D36" s="164">
        <v>220000</v>
      </c>
      <c r="E36" s="164"/>
      <c r="F36" s="164"/>
      <c r="G36" s="164">
        <v>2775062</v>
      </c>
      <c r="H36" s="164">
        <v>7349390</v>
      </c>
      <c r="I36" s="164">
        <v>2030000</v>
      </c>
      <c r="J36" s="164">
        <f t="shared" si="0"/>
        <v>12374452</v>
      </c>
      <c r="K36" s="164">
        <v>5506850</v>
      </c>
      <c r="L36" s="164">
        <f t="shared" si="1"/>
        <v>17881302</v>
      </c>
    </row>
    <row r="37" spans="1:12" ht="12.75" customHeight="1">
      <c r="A37" s="122" t="s">
        <v>181</v>
      </c>
      <c r="B37" s="57" t="s">
        <v>182</v>
      </c>
      <c r="C37" s="56" t="s">
        <v>183</v>
      </c>
      <c r="D37" s="164">
        <v>8554576</v>
      </c>
      <c r="E37" s="164">
        <v>6028990</v>
      </c>
      <c r="F37" s="164">
        <v>1616477</v>
      </c>
      <c r="G37" s="164">
        <v>4031938</v>
      </c>
      <c r="H37" s="164">
        <v>43189036</v>
      </c>
      <c r="I37" s="164">
        <v>4630000</v>
      </c>
      <c r="J37" s="164">
        <f t="shared" si="0"/>
        <v>68051017</v>
      </c>
      <c r="K37" s="164">
        <v>2200000</v>
      </c>
      <c r="L37" s="164">
        <f t="shared" si="1"/>
        <v>70251017</v>
      </c>
    </row>
    <row r="38" spans="1:12" ht="12.75" customHeight="1">
      <c r="A38" s="122" t="s">
        <v>184</v>
      </c>
      <c r="B38" s="60" t="s">
        <v>185</v>
      </c>
      <c r="C38" s="56" t="s">
        <v>186</v>
      </c>
      <c r="D38" s="164">
        <v>111664286</v>
      </c>
      <c r="E38" s="164">
        <v>9877</v>
      </c>
      <c r="F38" s="164">
        <v>148748</v>
      </c>
      <c r="G38" s="164">
        <v>11840</v>
      </c>
      <c r="H38" s="164">
        <v>2940000</v>
      </c>
      <c r="I38" s="164">
        <v>5100000</v>
      </c>
      <c r="J38" s="164">
        <f t="shared" si="0"/>
        <v>119874751</v>
      </c>
      <c r="K38" s="164">
        <v>1628000</v>
      </c>
      <c r="L38" s="164">
        <f t="shared" si="1"/>
        <v>121502751</v>
      </c>
    </row>
    <row r="39" spans="1:12" ht="12.75" customHeight="1">
      <c r="A39" s="122" t="s">
        <v>187</v>
      </c>
      <c r="B39" s="54" t="s">
        <v>188</v>
      </c>
      <c r="C39" s="56" t="s">
        <v>189</v>
      </c>
      <c r="D39" s="164">
        <v>331981</v>
      </c>
      <c r="E39" s="164">
        <v>5000</v>
      </c>
      <c r="F39" s="164">
        <v>132000</v>
      </c>
      <c r="G39" s="164">
        <v>571000</v>
      </c>
      <c r="H39" s="164">
        <v>96566315</v>
      </c>
      <c r="I39" s="164"/>
      <c r="J39" s="164">
        <f t="shared" si="0"/>
        <v>97606296</v>
      </c>
      <c r="K39" s="164"/>
      <c r="L39" s="164">
        <f t="shared" si="1"/>
        <v>97606296</v>
      </c>
    </row>
    <row r="40" spans="1:12" ht="12.75" customHeight="1">
      <c r="A40" s="122" t="s">
        <v>190</v>
      </c>
      <c r="B40" s="57" t="s">
        <v>191</v>
      </c>
      <c r="C40" s="56" t="s">
        <v>192</v>
      </c>
      <c r="D40" s="164">
        <v>12510214</v>
      </c>
      <c r="E40" s="164">
        <v>11329778</v>
      </c>
      <c r="F40" s="164">
        <v>4729678</v>
      </c>
      <c r="G40" s="164">
        <v>32306663</v>
      </c>
      <c r="H40" s="164">
        <v>34437118</v>
      </c>
      <c r="I40" s="164">
        <v>28720000</v>
      </c>
      <c r="J40" s="164">
        <f t="shared" si="0"/>
        <v>124033451</v>
      </c>
      <c r="K40" s="164">
        <v>131208863</v>
      </c>
      <c r="L40" s="164">
        <f t="shared" si="1"/>
        <v>255242314</v>
      </c>
    </row>
    <row r="41" spans="1:12" ht="12.75" customHeight="1">
      <c r="A41" s="123" t="s">
        <v>193</v>
      </c>
      <c r="B41" s="58" t="s">
        <v>194</v>
      </c>
      <c r="C41" s="59" t="s">
        <v>195</v>
      </c>
      <c r="D41" s="164">
        <f aca="true" t="shared" si="7" ref="D41:I41">SUM(D34:D40)</f>
        <v>277583948</v>
      </c>
      <c r="E41" s="164">
        <f t="shared" si="7"/>
        <v>90057579</v>
      </c>
      <c r="F41" s="164">
        <f t="shared" si="7"/>
        <v>11073008</v>
      </c>
      <c r="G41" s="164">
        <f t="shared" si="7"/>
        <v>50861413</v>
      </c>
      <c r="H41" s="164">
        <f t="shared" si="7"/>
        <v>219818079</v>
      </c>
      <c r="I41" s="164">
        <f t="shared" si="7"/>
        <v>52830000</v>
      </c>
      <c r="J41" s="164">
        <f t="shared" si="0"/>
        <v>702224027</v>
      </c>
      <c r="K41" s="164">
        <f>SUM(K34:K40)</f>
        <v>142818713</v>
      </c>
      <c r="L41" s="164">
        <f t="shared" si="1"/>
        <v>845042740</v>
      </c>
    </row>
    <row r="42" spans="1:12" ht="12.75" customHeight="1">
      <c r="A42" s="122" t="s">
        <v>196</v>
      </c>
      <c r="B42" s="57" t="s">
        <v>197</v>
      </c>
      <c r="C42" s="56" t="s">
        <v>198</v>
      </c>
      <c r="D42" s="164">
        <v>93783</v>
      </c>
      <c r="E42" s="164">
        <v>195000</v>
      </c>
      <c r="F42" s="164">
        <v>70000</v>
      </c>
      <c r="G42" s="164">
        <v>151085</v>
      </c>
      <c r="H42" s="164">
        <v>50000</v>
      </c>
      <c r="I42" s="164">
        <v>1000000</v>
      </c>
      <c r="J42" s="164">
        <f t="shared" si="0"/>
        <v>1559868</v>
      </c>
      <c r="K42" s="164">
        <v>1671300</v>
      </c>
      <c r="L42" s="164">
        <f t="shared" si="1"/>
        <v>3231168</v>
      </c>
    </row>
    <row r="43" spans="1:12" ht="12.75" customHeight="1">
      <c r="A43" s="122" t="s">
        <v>199</v>
      </c>
      <c r="B43" s="57" t="s">
        <v>200</v>
      </c>
      <c r="C43" s="56" t="s">
        <v>201</v>
      </c>
      <c r="D43" s="164">
        <v>355300</v>
      </c>
      <c r="E43" s="164"/>
      <c r="F43" s="164">
        <v>160500</v>
      </c>
      <c r="G43" s="164">
        <v>1048667</v>
      </c>
      <c r="H43" s="164">
        <v>173000</v>
      </c>
      <c r="I43" s="164">
        <v>1500000</v>
      </c>
      <c r="J43" s="164">
        <f t="shared" si="0"/>
        <v>3237467</v>
      </c>
      <c r="K43" s="164">
        <v>11778071</v>
      </c>
      <c r="L43" s="164">
        <f t="shared" si="1"/>
        <v>15015538</v>
      </c>
    </row>
    <row r="44" spans="1:12" ht="12.75" customHeight="1">
      <c r="A44" s="123" t="s">
        <v>202</v>
      </c>
      <c r="B44" s="58" t="s">
        <v>203</v>
      </c>
      <c r="C44" s="59" t="s">
        <v>204</v>
      </c>
      <c r="D44" s="164">
        <f aca="true" t="shared" si="8" ref="D44:I44">SUM(D42:D43)</f>
        <v>449083</v>
      </c>
      <c r="E44" s="164">
        <f t="shared" si="8"/>
        <v>195000</v>
      </c>
      <c r="F44" s="164">
        <f t="shared" si="8"/>
        <v>230500</v>
      </c>
      <c r="G44" s="164">
        <f t="shared" si="8"/>
        <v>1199752</v>
      </c>
      <c r="H44" s="164">
        <f t="shared" si="8"/>
        <v>223000</v>
      </c>
      <c r="I44" s="164">
        <f t="shared" si="8"/>
        <v>2500000</v>
      </c>
      <c r="J44" s="164">
        <f t="shared" si="0"/>
        <v>4797335</v>
      </c>
      <c r="K44" s="164">
        <f>SUM(K42:K43)</f>
        <v>13449371</v>
      </c>
      <c r="L44" s="164">
        <f t="shared" si="1"/>
        <v>18246706</v>
      </c>
    </row>
    <row r="45" spans="1:12" ht="12.75" customHeight="1">
      <c r="A45" s="122" t="s">
        <v>205</v>
      </c>
      <c r="B45" s="57" t="s">
        <v>206</v>
      </c>
      <c r="C45" s="56" t="s">
        <v>207</v>
      </c>
      <c r="D45" s="164">
        <v>77582120</v>
      </c>
      <c r="E45" s="164">
        <v>25216847</v>
      </c>
      <c r="F45" s="164">
        <v>1361785</v>
      </c>
      <c r="G45" s="164">
        <v>7513165</v>
      </c>
      <c r="H45" s="164">
        <v>58419889</v>
      </c>
      <c r="I45" s="164">
        <v>17526000</v>
      </c>
      <c r="J45" s="164">
        <f t="shared" si="0"/>
        <v>187619806</v>
      </c>
      <c r="K45" s="164">
        <v>39083504</v>
      </c>
      <c r="L45" s="164">
        <f t="shared" si="1"/>
        <v>226703310</v>
      </c>
    </row>
    <row r="46" spans="1:12" ht="12.75" customHeight="1">
      <c r="A46" s="122" t="s">
        <v>208</v>
      </c>
      <c r="B46" s="57" t="s">
        <v>209</v>
      </c>
      <c r="C46" s="56" t="s">
        <v>210</v>
      </c>
      <c r="D46" s="164">
        <v>314000</v>
      </c>
      <c r="E46" s="164"/>
      <c r="F46" s="164">
        <v>85000</v>
      </c>
      <c r="G46" s="164">
        <v>120000</v>
      </c>
      <c r="H46" s="164">
        <v>2500000</v>
      </c>
      <c r="I46" s="164">
        <v>2500000</v>
      </c>
      <c r="J46" s="164">
        <f t="shared" si="0"/>
        <v>5519000</v>
      </c>
      <c r="K46" s="164">
        <v>19714896</v>
      </c>
      <c r="L46" s="164">
        <f t="shared" si="1"/>
        <v>25233896</v>
      </c>
    </row>
    <row r="47" spans="1:12" ht="12.75" customHeight="1">
      <c r="A47" s="122" t="s">
        <v>211</v>
      </c>
      <c r="B47" s="57" t="s">
        <v>212</v>
      </c>
      <c r="C47" s="56" t="s">
        <v>213</v>
      </c>
      <c r="D47" s="164"/>
      <c r="E47" s="164"/>
      <c r="F47" s="164"/>
      <c r="G47" s="164"/>
      <c r="H47" s="164"/>
      <c r="I47" s="164"/>
      <c r="J47" s="164">
        <f t="shared" si="0"/>
        <v>0</v>
      </c>
      <c r="K47" s="164">
        <v>50000000</v>
      </c>
      <c r="L47" s="164">
        <f t="shared" si="1"/>
        <v>50000000</v>
      </c>
    </row>
    <row r="48" spans="1:12" ht="12.75" customHeight="1">
      <c r="A48" s="122" t="s">
        <v>214</v>
      </c>
      <c r="B48" s="57" t="s">
        <v>215</v>
      </c>
      <c r="C48" s="56" t="s">
        <v>216</v>
      </c>
      <c r="D48" s="164"/>
      <c r="E48" s="164"/>
      <c r="F48" s="164"/>
      <c r="G48" s="164"/>
      <c r="H48" s="164"/>
      <c r="I48" s="164"/>
      <c r="J48" s="164">
        <f t="shared" si="0"/>
        <v>0</v>
      </c>
      <c r="K48" s="164">
        <v>50000</v>
      </c>
      <c r="L48" s="164">
        <f t="shared" si="1"/>
        <v>50000</v>
      </c>
    </row>
    <row r="49" spans="1:12" ht="12.75" customHeight="1">
      <c r="A49" s="122" t="s">
        <v>217</v>
      </c>
      <c r="B49" s="57" t="s">
        <v>218</v>
      </c>
      <c r="C49" s="56" t="s">
        <v>219</v>
      </c>
      <c r="D49" s="164">
        <v>271288</v>
      </c>
      <c r="E49" s="164">
        <v>4000</v>
      </c>
      <c r="F49" s="164">
        <v>118000</v>
      </c>
      <c r="G49" s="164">
        <v>2650841</v>
      </c>
      <c r="H49" s="164">
        <v>3000000</v>
      </c>
      <c r="I49" s="164">
        <v>15509000</v>
      </c>
      <c r="J49" s="164">
        <f t="shared" si="0"/>
        <v>21553129</v>
      </c>
      <c r="K49" s="164">
        <v>24933500</v>
      </c>
      <c r="L49" s="164">
        <f t="shared" si="1"/>
        <v>46486629</v>
      </c>
    </row>
    <row r="50" spans="1:12" ht="12.75" customHeight="1">
      <c r="A50" s="123" t="s">
        <v>220</v>
      </c>
      <c r="B50" s="58" t="s">
        <v>221</v>
      </c>
      <c r="C50" s="59" t="s">
        <v>222</v>
      </c>
      <c r="D50" s="164">
        <f aca="true" t="shared" si="9" ref="D50:I50">SUM(D45:D49)</f>
        <v>78167408</v>
      </c>
      <c r="E50" s="164">
        <f t="shared" si="9"/>
        <v>25220847</v>
      </c>
      <c r="F50" s="164">
        <f t="shared" si="9"/>
        <v>1564785</v>
      </c>
      <c r="G50" s="164">
        <f t="shared" si="9"/>
        <v>10284006</v>
      </c>
      <c r="H50" s="164">
        <f t="shared" si="9"/>
        <v>63919889</v>
      </c>
      <c r="I50" s="164">
        <f t="shared" si="9"/>
        <v>35535000</v>
      </c>
      <c r="J50" s="164">
        <f t="shared" si="0"/>
        <v>214691935</v>
      </c>
      <c r="K50" s="164">
        <f>SUM(K45:K49)</f>
        <v>133781900</v>
      </c>
      <c r="L50" s="164">
        <f t="shared" si="1"/>
        <v>348473835</v>
      </c>
    </row>
    <row r="51" spans="1:12" s="50" customFormat="1" ht="12.75" customHeight="1">
      <c r="A51" s="123" t="s">
        <v>223</v>
      </c>
      <c r="B51" s="58" t="s">
        <v>224</v>
      </c>
      <c r="C51" s="59" t="s">
        <v>68</v>
      </c>
      <c r="D51" s="165">
        <f aca="true" t="shared" si="10" ref="D51:I51">D30+D33+D41+D44+D50</f>
        <v>373031437</v>
      </c>
      <c r="E51" s="165">
        <f t="shared" si="10"/>
        <v>124331783</v>
      </c>
      <c r="F51" s="165">
        <f t="shared" si="10"/>
        <v>17818093</v>
      </c>
      <c r="G51" s="165">
        <f t="shared" si="10"/>
        <v>67648954</v>
      </c>
      <c r="H51" s="165">
        <f t="shared" si="10"/>
        <v>327145494</v>
      </c>
      <c r="I51" s="165">
        <f t="shared" si="10"/>
        <v>125407000</v>
      </c>
      <c r="J51" s="165">
        <f t="shared" si="0"/>
        <v>1035382761</v>
      </c>
      <c r="K51" s="165">
        <f>K30+K33+K41+K44+K50</f>
        <v>300647303</v>
      </c>
      <c r="L51" s="165">
        <f t="shared" si="1"/>
        <v>1336030064</v>
      </c>
    </row>
    <row r="52" spans="1:12" s="50" customFormat="1" ht="12.75" customHeight="1">
      <c r="A52" s="232"/>
      <c r="B52" s="225"/>
      <c r="C52" s="234"/>
      <c r="D52" s="227"/>
      <c r="E52" s="227"/>
      <c r="F52" s="227"/>
      <c r="G52" s="227"/>
      <c r="H52" s="227"/>
      <c r="I52" s="227"/>
      <c r="J52" s="227"/>
      <c r="K52" s="227"/>
      <c r="L52" s="227"/>
    </row>
    <row r="53" spans="1:12" ht="12.75" customHeight="1">
      <c r="A53" s="239" t="s">
        <v>225</v>
      </c>
      <c r="B53" s="240" t="s">
        <v>226</v>
      </c>
      <c r="C53" s="213" t="s">
        <v>227</v>
      </c>
      <c r="D53" s="168"/>
      <c r="E53" s="168"/>
      <c r="F53" s="168"/>
      <c r="G53" s="168"/>
      <c r="H53" s="168"/>
      <c r="I53" s="168"/>
      <c r="J53" s="168">
        <f t="shared" si="0"/>
        <v>0</v>
      </c>
      <c r="K53" s="168"/>
      <c r="L53" s="168">
        <f t="shared" si="1"/>
        <v>0</v>
      </c>
    </row>
    <row r="54" spans="1:12" ht="12.75" customHeight="1">
      <c r="A54" s="122" t="s">
        <v>228</v>
      </c>
      <c r="B54" s="61" t="s">
        <v>229</v>
      </c>
      <c r="C54" s="56" t="s">
        <v>230</v>
      </c>
      <c r="D54" s="164"/>
      <c r="E54" s="164"/>
      <c r="F54" s="164"/>
      <c r="G54" s="164"/>
      <c r="H54" s="164"/>
      <c r="I54" s="164"/>
      <c r="J54" s="164">
        <f t="shared" si="0"/>
        <v>0</v>
      </c>
      <c r="K54" s="164"/>
      <c r="L54" s="164">
        <f t="shared" si="1"/>
        <v>0</v>
      </c>
    </row>
    <row r="55" spans="1:12" ht="12.75" customHeight="1">
      <c r="A55" s="122" t="s">
        <v>231</v>
      </c>
      <c r="B55" s="62" t="s">
        <v>232</v>
      </c>
      <c r="C55" s="56" t="s">
        <v>233</v>
      </c>
      <c r="D55" s="164"/>
      <c r="E55" s="164"/>
      <c r="F55" s="164"/>
      <c r="G55" s="164"/>
      <c r="H55" s="164"/>
      <c r="I55" s="164"/>
      <c r="J55" s="164">
        <f t="shared" si="0"/>
        <v>0</v>
      </c>
      <c r="K55" s="164"/>
      <c r="L55" s="164">
        <f t="shared" si="1"/>
        <v>0</v>
      </c>
    </row>
    <row r="56" spans="1:12" ht="12.75" customHeight="1">
      <c r="A56" s="122" t="s">
        <v>234</v>
      </c>
      <c r="B56" s="62" t="s">
        <v>235</v>
      </c>
      <c r="C56" s="56" t="s">
        <v>236</v>
      </c>
      <c r="D56" s="164"/>
      <c r="E56" s="164"/>
      <c r="F56" s="164"/>
      <c r="G56" s="164"/>
      <c r="H56" s="164"/>
      <c r="I56" s="164"/>
      <c r="J56" s="164">
        <f t="shared" si="0"/>
        <v>0</v>
      </c>
      <c r="K56" s="164"/>
      <c r="L56" s="164">
        <f t="shared" si="1"/>
        <v>0</v>
      </c>
    </row>
    <row r="57" spans="1:12" ht="12.75" customHeight="1">
      <c r="A57" s="122" t="s">
        <v>237</v>
      </c>
      <c r="B57" s="62" t="s">
        <v>238</v>
      </c>
      <c r="C57" s="56" t="s">
        <v>239</v>
      </c>
      <c r="D57" s="164"/>
      <c r="E57" s="164"/>
      <c r="F57" s="164"/>
      <c r="G57" s="164"/>
      <c r="H57" s="164"/>
      <c r="I57" s="164"/>
      <c r="J57" s="164">
        <f t="shared" si="0"/>
        <v>0</v>
      </c>
      <c r="K57" s="164"/>
      <c r="L57" s="164">
        <f t="shared" si="1"/>
        <v>0</v>
      </c>
    </row>
    <row r="58" spans="1:12" ht="12.75" customHeight="1">
      <c r="A58" s="122" t="s">
        <v>240</v>
      </c>
      <c r="B58" s="61" t="s">
        <v>241</v>
      </c>
      <c r="C58" s="56" t="s">
        <v>242</v>
      </c>
      <c r="D58" s="164"/>
      <c r="E58" s="164"/>
      <c r="F58" s="164"/>
      <c r="G58" s="164"/>
      <c r="H58" s="164"/>
      <c r="I58" s="164"/>
      <c r="J58" s="164">
        <f t="shared" si="0"/>
        <v>0</v>
      </c>
      <c r="K58" s="164"/>
      <c r="L58" s="164">
        <f t="shared" si="1"/>
        <v>0</v>
      </c>
    </row>
    <row r="59" spans="1:12" ht="12.75" customHeight="1">
      <c r="A59" s="122" t="s">
        <v>243</v>
      </c>
      <c r="B59" s="61" t="s">
        <v>244</v>
      </c>
      <c r="C59" s="56" t="s">
        <v>245</v>
      </c>
      <c r="D59" s="164"/>
      <c r="E59" s="164"/>
      <c r="F59" s="164"/>
      <c r="G59" s="164"/>
      <c r="H59" s="164"/>
      <c r="I59" s="164"/>
      <c r="J59" s="164">
        <f t="shared" si="0"/>
        <v>0</v>
      </c>
      <c r="K59" s="164"/>
      <c r="L59" s="164">
        <f t="shared" si="1"/>
        <v>0</v>
      </c>
    </row>
    <row r="60" spans="1:12" ht="12.75" customHeight="1">
      <c r="A60" s="122" t="s">
        <v>246</v>
      </c>
      <c r="B60" s="61" t="s">
        <v>247</v>
      </c>
      <c r="C60" s="56" t="s">
        <v>248</v>
      </c>
      <c r="D60" s="164"/>
      <c r="E60" s="164"/>
      <c r="F60" s="164"/>
      <c r="G60" s="164"/>
      <c r="H60" s="164"/>
      <c r="I60" s="164"/>
      <c r="J60" s="164">
        <f t="shared" si="0"/>
        <v>0</v>
      </c>
      <c r="K60" s="164">
        <v>97960000</v>
      </c>
      <c r="L60" s="164">
        <f t="shared" si="1"/>
        <v>97960000</v>
      </c>
    </row>
    <row r="61" spans="1:12" s="50" customFormat="1" ht="12.75" customHeight="1">
      <c r="A61" s="123" t="s">
        <v>249</v>
      </c>
      <c r="B61" s="63" t="s">
        <v>250</v>
      </c>
      <c r="C61" s="59" t="s">
        <v>69</v>
      </c>
      <c r="D61" s="165">
        <f aca="true" t="shared" si="11" ref="D61:I61">SUM(D53:D60)</f>
        <v>0</v>
      </c>
      <c r="E61" s="165">
        <f t="shared" si="11"/>
        <v>0</v>
      </c>
      <c r="F61" s="165">
        <f t="shared" si="11"/>
        <v>0</v>
      </c>
      <c r="G61" s="165">
        <f t="shared" si="11"/>
        <v>0</v>
      </c>
      <c r="H61" s="165">
        <f t="shared" si="11"/>
        <v>0</v>
      </c>
      <c r="I61" s="165">
        <f t="shared" si="11"/>
        <v>0</v>
      </c>
      <c r="J61" s="165">
        <f t="shared" si="0"/>
        <v>0</v>
      </c>
      <c r="K61" s="165">
        <f>SUM(K53:K60)</f>
        <v>97960000</v>
      </c>
      <c r="L61" s="165">
        <f t="shared" si="1"/>
        <v>97960000</v>
      </c>
    </row>
    <row r="62" spans="1:12" ht="12.75" customHeight="1">
      <c r="A62" s="122" t="s">
        <v>251</v>
      </c>
      <c r="B62" s="61" t="s">
        <v>252</v>
      </c>
      <c r="C62" s="56" t="s">
        <v>253</v>
      </c>
      <c r="D62" s="164"/>
      <c r="E62" s="164"/>
      <c r="F62" s="164"/>
      <c r="G62" s="164"/>
      <c r="H62" s="164"/>
      <c r="I62" s="164"/>
      <c r="J62" s="164">
        <f t="shared" si="0"/>
        <v>0</v>
      </c>
      <c r="K62" s="164"/>
      <c r="L62" s="164">
        <f t="shared" si="1"/>
        <v>0</v>
      </c>
    </row>
    <row r="63" spans="1:12" ht="12.75" customHeight="1">
      <c r="A63" s="122">
        <v>56</v>
      </c>
      <c r="B63" s="61" t="s">
        <v>595</v>
      </c>
      <c r="C63" s="56" t="s">
        <v>596</v>
      </c>
      <c r="D63" s="164"/>
      <c r="E63" s="164"/>
      <c r="F63" s="164"/>
      <c r="G63" s="164"/>
      <c r="H63" s="164"/>
      <c r="I63" s="164"/>
      <c r="J63" s="164">
        <f t="shared" si="0"/>
        <v>0</v>
      </c>
      <c r="K63" s="164">
        <v>1341021</v>
      </c>
      <c r="L63" s="164">
        <f t="shared" si="1"/>
        <v>1341021</v>
      </c>
    </row>
    <row r="64" spans="1:12" ht="12.75" customHeight="1">
      <c r="A64" s="122">
        <v>57</v>
      </c>
      <c r="B64" s="61" t="s">
        <v>597</v>
      </c>
      <c r="C64" s="56" t="s">
        <v>598</v>
      </c>
      <c r="D64" s="164"/>
      <c r="E64" s="164"/>
      <c r="F64" s="164"/>
      <c r="G64" s="164"/>
      <c r="H64" s="164"/>
      <c r="I64" s="164"/>
      <c r="J64" s="164">
        <f t="shared" si="0"/>
        <v>0</v>
      </c>
      <c r="K64" s="164"/>
      <c r="L64" s="164">
        <f t="shared" si="1"/>
        <v>0</v>
      </c>
    </row>
    <row r="65" spans="1:12" ht="12.75" customHeight="1">
      <c r="A65" s="122">
        <v>58</v>
      </c>
      <c r="B65" s="125" t="s">
        <v>665</v>
      </c>
      <c r="C65" s="126" t="s">
        <v>599</v>
      </c>
      <c r="D65" s="166"/>
      <c r="E65" s="166"/>
      <c r="F65" s="166"/>
      <c r="G65" s="166"/>
      <c r="H65" s="166"/>
      <c r="I65" s="166"/>
      <c r="J65" s="164">
        <f t="shared" si="0"/>
        <v>0</v>
      </c>
      <c r="K65" s="166"/>
      <c r="L65" s="164">
        <f t="shared" si="1"/>
        <v>0</v>
      </c>
    </row>
    <row r="66" spans="1:12" ht="12.75" customHeight="1">
      <c r="A66" s="122">
        <v>59</v>
      </c>
      <c r="B66" s="127" t="s">
        <v>56</v>
      </c>
      <c r="C66" s="128" t="s">
        <v>254</v>
      </c>
      <c r="D66" s="167">
        <f aca="true" t="shared" si="12" ref="D66:I66">SUM(D63:D65)</f>
        <v>0</v>
      </c>
      <c r="E66" s="167">
        <f t="shared" si="12"/>
        <v>0</v>
      </c>
      <c r="F66" s="167">
        <f t="shared" si="12"/>
        <v>0</v>
      </c>
      <c r="G66" s="167">
        <f t="shared" si="12"/>
        <v>0</v>
      </c>
      <c r="H66" s="167">
        <f t="shared" si="12"/>
        <v>0</v>
      </c>
      <c r="I66" s="167">
        <f t="shared" si="12"/>
        <v>0</v>
      </c>
      <c r="J66" s="164">
        <f t="shared" si="0"/>
        <v>0</v>
      </c>
      <c r="K66" s="167">
        <f>SUM(K63:K65)</f>
        <v>1341021</v>
      </c>
      <c r="L66" s="164">
        <f t="shared" si="1"/>
        <v>1341021</v>
      </c>
    </row>
    <row r="67" spans="1:12" ht="26.25" customHeight="1">
      <c r="A67" s="122">
        <v>60</v>
      </c>
      <c r="B67" s="127" t="s">
        <v>255</v>
      </c>
      <c r="C67" s="128" t="s">
        <v>256</v>
      </c>
      <c r="D67" s="167"/>
      <c r="E67" s="167"/>
      <c r="F67" s="167"/>
      <c r="G67" s="167"/>
      <c r="H67" s="167"/>
      <c r="I67" s="167"/>
      <c r="J67" s="164">
        <f t="shared" si="0"/>
        <v>0</v>
      </c>
      <c r="K67" s="167"/>
      <c r="L67" s="164">
        <f t="shared" si="1"/>
        <v>0</v>
      </c>
    </row>
    <row r="68" spans="1:12" ht="25.5" customHeight="1">
      <c r="A68" s="122">
        <v>61</v>
      </c>
      <c r="B68" s="129" t="s">
        <v>257</v>
      </c>
      <c r="C68" s="130" t="s">
        <v>258</v>
      </c>
      <c r="D68" s="168"/>
      <c r="E68" s="168"/>
      <c r="F68" s="168"/>
      <c r="G68" s="168"/>
      <c r="H68" s="168"/>
      <c r="I68" s="168"/>
      <c r="J68" s="164">
        <f t="shared" si="0"/>
        <v>0</v>
      </c>
      <c r="K68" s="168"/>
      <c r="L68" s="164">
        <f t="shared" si="1"/>
        <v>0</v>
      </c>
    </row>
    <row r="69" spans="1:12" ht="26.25" customHeight="1">
      <c r="A69" s="122">
        <v>62</v>
      </c>
      <c r="B69" s="61" t="s">
        <v>259</v>
      </c>
      <c r="C69" s="56" t="s">
        <v>260</v>
      </c>
      <c r="D69" s="164"/>
      <c r="E69" s="164"/>
      <c r="F69" s="164"/>
      <c r="G69" s="164"/>
      <c r="H69" s="164"/>
      <c r="I69" s="164"/>
      <c r="J69" s="164">
        <f t="shared" si="0"/>
        <v>0</v>
      </c>
      <c r="K69" s="164"/>
      <c r="L69" s="164">
        <f t="shared" si="1"/>
        <v>0</v>
      </c>
    </row>
    <row r="70" spans="1:12" ht="12.75" customHeight="1">
      <c r="A70" s="122">
        <v>63</v>
      </c>
      <c r="B70" s="61" t="s">
        <v>261</v>
      </c>
      <c r="C70" s="56" t="s">
        <v>262</v>
      </c>
      <c r="D70" s="164"/>
      <c r="E70" s="164"/>
      <c r="F70" s="164"/>
      <c r="G70" s="164"/>
      <c r="H70" s="164"/>
      <c r="I70" s="164">
        <v>2000000</v>
      </c>
      <c r="J70" s="164">
        <f t="shared" si="0"/>
        <v>2000000</v>
      </c>
      <c r="K70" s="164">
        <v>500632913</v>
      </c>
      <c r="L70" s="164">
        <f t="shared" si="1"/>
        <v>502632913</v>
      </c>
    </row>
    <row r="71" spans="1:12" ht="25.5" customHeight="1">
      <c r="A71" s="122">
        <v>64</v>
      </c>
      <c r="B71" s="61" t="s">
        <v>263</v>
      </c>
      <c r="C71" s="56" t="s">
        <v>264</v>
      </c>
      <c r="D71" s="164"/>
      <c r="E71" s="164"/>
      <c r="F71" s="164"/>
      <c r="G71" s="164"/>
      <c r="H71" s="164"/>
      <c r="I71" s="164"/>
      <c r="J71" s="164">
        <f t="shared" si="0"/>
        <v>0</v>
      </c>
      <c r="K71" s="164"/>
      <c r="L71" s="164">
        <f t="shared" si="1"/>
        <v>0</v>
      </c>
    </row>
    <row r="72" spans="1:12" ht="27" customHeight="1">
      <c r="A72" s="122">
        <v>65</v>
      </c>
      <c r="B72" s="61" t="s">
        <v>265</v>
      </c>
      <c r="C72" s="56" t="s">
        <v>266</v>
      </c>
      <c r="D72" s="164"/>
      <c r="E72" s="164"/>
      <c r="F72" s="164"/>
      <c r="G72" s="164"/>
      <c r="H72" s="164"/>
      <c r="I72" s="164"/>
      <c r="J72" s="164">
        <f t="shared" si="0"/>
        <v>0</v>
      </c>
      <c r="K72" s="164">
        <v>7000000</v>
      </c>
      <c r="L72" s="164">
        <f t="shared" si="1"/>
        <v>7000000</v>
      </c>
    </row>
    <row r="73" spans="1:12" ht="12.75" customHeight="1">
      <c r="A73" s="122">
        <v>66</v>
      </c>
      <c r="B73" s="61" t="s">
        <v>267</v>
      </c>
      <c r="C73" s="56" t="s">
        <v>268</v>
      </c>
      <c r="D73" s="164"/>
      <c r="E73" s="164"/>
      <c r="F73" s="164"/>
      <c r="G73" s="164"/>
      <c r="H73" s="164"/>
      <c r="I73" s="164"/>
      <c r="J73" s="164">
        <f aca="true" t="shared" si="13" ref="J73:J134">SUM(D73:I73)</f>
        <v>0</v>
      </c>
      <c r="K73" s="164"/>
      <c r="L73" s="164">
        <f aca="true" t="shared" si="14" ref="L73:L134">J73+K73</f>
        <v>0</v>
      </c>
    </row>
    <row r="74" spans="1:12" ht="12.75">
      <c r="A74" s="122">
        <v>67</v>
      </c>
      <c r="B74" s="131" t="s">
        <v>269</v>
      </c>
      <c r="C74" s="56" t="s">
        <v>270</v>
      </c>
      <c r="D74" s="164"/>
      <c r="E74" s="164"/>
      <c r="F74" s="164"/>
      <c r="G74" s="164"/>
      <c r="H74" s="164"/>
      <c r="I74" s="164"/>
      <c r="J74" s="164">
        <f t="shared" si="13"/>
        <v>0</v>
      </c>
      <c r="K74" s="164"/>
      <c r="L74" s="164">
        <f t="shared" si="14"/>
        <v>0</v>
      </c>
    </row>
    <row r="75" spans="1:12" ht="12.75">
      <c r="A75" s="122">
        <v>68</v>
      </c>
      <c r="B75" s="131" t="s">
        <v>600</v>
      </c>
      <c r="C75" s="56" t="s">
        <v>272</v>
      </c>
      <c r="D75" s="164"/>
      <c r="E75" s="164"/>
      <c r="F75" s="164"/>
      <c r="G75" s="164"/>
      <c r="H75" s="164"/>
      <c r="I75" s="164"/>
      <c r="J75" s="164">
        <f t="shared" si="13"/>
        <v>0</v>
      </c>
      <c r="K75" s="164"/>
      <c r="L75" s="164">
        <f t="shared" si="14"/>
        <v>0</v>
      </c>
    </row>
    <row r="76" spans="1:12" ht="12.75" customHeight="1">
      <c r="A76" s="122">
        <v>69</v>
      </c>
      <c r="B76" s="61" t="s">
        <v>271</v>
      </c>
      <c r="C76" s="56" t="s">
        <v>273</v>
      </c>
      <c r="D76" s="164"/>
      <c r="E76" s="164"/>
      <c r="F76" s="164"/>
      <c r="G76" s="164"/>
      <c r="H76" s="164"/>
      <c r="I76" s="164"/>
      <c r="J76" s="164">
        <f t="shared" si="13"/>
        <v>0</v>
      </c>
      <c r="K76" s="164">
        <v>251120335</v>
      </c>
      <c r="L76" s="164">
        <f t="shared" si="14"/>
        <v>251120335</v>
      </c>
    </row>
    <row r="77" spans="1:12" ht="12.75">
      <c r="A77" s="122">
        <v>70</v>
      </c>
      <c r="B77" s="131" t="s">
        <v>43</v>
      </c>
      <c r="C77" s="56" t="s">
        <v>601</v>
      </c>
      <c r="D77" s="164"/>
      <c r="E77" s="164"/>
      <c r="F77" s="164"/>
      <c r="G77" s="164"/>
      <c r="H77" s="164"/>
      <c r="I77" s="164"/>
      <c r="J77" s="164">
        <f t="shared" si="13"/>
        <v>0</v>
      </c>
      <c r="K77" s="164">
        <v>867408470</v>
      </c>
      <c r="L77" s="164">
        <f t="shared" si="14"/>
        <v>867408470</v>
      </c>
    </row>
    <row r="78" spans="1:12" ht="12.75" customHeight="1">
      <c r="A78" s="123">
        <v>71</v>
      </c>
      <c r="B78" s="63" t="s">
        <v>666</v>
      </c>
      <c r="C78" s="59" t="s">
        <v>70</v>
      </c>
      <c r="D78" s="165">
        <f aca="true" t="shared" si="15" ref="D78:I78">D62+D66+D67+D68+D69+D70+D71+D72+D73+D74+D75+D76+D77</f>
        <v>0</v>
      </c>
      <c r="E78" s="165">
        <f t="shared" si="15"/>
        <v>0</v>
      </c>
      <c r="F78" s="165">
        <f t="shared" si="15"/>
        <v>0</v>
      </c>
      <c r="G78" s="165">
        <f t="shared" si="15"/>
        <v>0</v>
      </c>
      <c r="H78" s="165">
        <f t="shared" si="15"/>
        <v>0</v>
      </c>
      <c r="I78" s="165">
        <f t="shared" si="15"/>
        <v>2000000</v>
      </c>
      <c r="J78" s="165">
        <f t="shared" si="13"/>
        <v>2000000</v>
      </c>
      <c r="K78" s="165">
        <f>K62+K66+K67+K68+K69+K70+K71+K72+K73+K74+K75+K76+K77</f>
        <v>1627502739</v>
      </c>
      <c r="L78" s="165">
        <f t="shared" si="14"/>
        <v>1629502739</v>
      </c>
    </row>
    <row r="79" spans="1:12" ht="12.75">
      <c r="A79" s="122">
        <v>72</v>
      </c>
      <c r="B79" s="132" t="s">
        <v>274</v>
      </c>
      <c r="C79" s="56" t="s">
        <v>275</v>
      </c>
      <c r="D79" s="164">
        <v>541389</v>
      </c>
      <c r="E79" s="164">
        <v>160000</v>
      </c>
      <c r="F79" s="164"/>
      <c r="G79" s="164"/>
      <c r="H79" s="164">
        <v>500000</v>
      </c>
      <c r="I79" s="164">
        <v>3300000</v>
      </c>
      <c r="J79" s="164">
        <f t="shared" si="13"/>
        <v>4501389</v>
      </c>
      <c r="K79" s="164">
        <v>103220000</v>
      </c>
      <c r="L79" s="164">
        <f t="shared" si="14"/>
        <v>107721389</v>
      </c>
    </row>
    <row r="80" spans="1:12" ht="12.75">
      <c r="A80" s="122">
        <v>73</v>
      </c>
      <c r="B80" s="132" t="s">
        <v>276</v>
      </c>
      <c r="C80" s="56" t="s">
        <v>277</v>
      </c>
      <c r="D80" s="164"/>
      <c r="E80" s="164"/>
      <c r="F80" s="164"/>
      <c r="G80" s="164"/>
      <c r="H80" s="164"/>
      <c r="I80" s="164"/>
      <c r="J80" s="164">
        <f t="shared" si="13"/>
        <v>0</v>
      </c>
      <c r="K80" s="164">
        <v>1422127206</v>
      </c>
      <c r="L80" s="164">
        <f t="shared" si="14"/>
        <v>1422127206</v>
      </c>
    </row>
    <row r="81" spans="1:12" ht="12.75">
      <c r="A81" s="122">
        <v>74</v>
      </c>
      <c r="B81" s="132" t="s">
        <v>278</v>
      </c>
      <c r="C81" s="56" t="s">
        <v>279</v>
      </c>
      <c r="D81" s="164">
        <v>132480</v>
      </c>
      <c r="E81" s="164"/>
      <c r="F81" s="164"/>
      <c r="G81" s="164"/>
      <c r="H81" s="164">
        <v>500000</v>
      </c>
      <c r="I81" s="164">
        <v>1581000</v>
      </c>
      <c r="J81" s="164">
        <f t="shared" si="13"/>
        <v>2213480</v>
      </c>
      <c r="K81" s="164">
        <v>3546189</v>
      </c>
      <c r="L81" s="164">
        <f t="shared" si="14"/>
        <v>5759669</v>
      </c>
    </row>
    <row r="82" spans="1:12" ht="12.75">
      <c r="A82" s="122">
        <v>75</v>
      </c>
      <c r="B82" s="132" t="s">
        <v>280</v>
      </c>
      <c r="C82" s="56" t="s">
        <v>281</v>
      </c>
      <c r="D82" s="164">
        <v>547790</v>
      </c>
      <c r="E82" s="164">
        <v>1863620</v>
      </c>
      <c r="F82" s="164">
        <v>1740479</v>
      </c>
      <c r="G82" s="164">
        <v>8197168</v>
      </c>
      <c r="H82" s="164">
        <v>7357514</v>
      </c>
      <c r="I82" s="164">
        <v>12406000</v>
      </c>
      <c r="J82" s="164">
        <f t="shared" si="13"/>
        <v>32112571</v>
      </c>
      <c r="K82" s="164">
        <v>41738103</v>
      </c>
      <c r="L82" s="164">
        <f t="shared" si="14"/>
        <v>73850674</v>
      </c>
    </row>
    <row r="83" spans="1:12" ht="12.75">
      <c r="A83" s="122">
        <v>76</v>
      </c>
      <c r="B83" s="54" t="s">
        <v>282</v>
      </c>
      <c r="C83" s="56" t="s">
        <v>283</v>
      </c>
      <c r="D83" s="164"/>
      <c r="E83" s="164"/>
      <c r="F83" s="164"/>
      <c r="G83" s="164"/>
      <c r="H83" s="164"/>
      <c r="I83" s="164"/>
      <c r="J83" s="164">
        <f t="shared" si="13"/>
        <v>0</v>
      </c>
      <c r="K83" s="164"/>
      <c r="L83" s="164">
        <f t="shared" si="14"/>
        <v>0</v>
      </c>
    </row>
    <row r="84" spans="1:12" ht="12.75">
      <c r="A84" s="122">
        <v>77</v>
      </c>
      <c r="B84" s="54" t="s">
        <v>284</v>
      </c>
      <c r="C84" s="56" t="s">
        <v>285</v>
      </c>
      <c r="D84" s="164"/>
      <c r="E84" s="164"/>
      <c r="F84" s="164"/>
      <c r="G84" s="164"/>
      <c r="H84" s="164"/>
      <c r="I84" s="164"/>
      <c r="J84" s="164">
        <f t="shared" si="13"/>
        <v>0</v>
      </c>
      <c r="K84" s="164"/>
      <c r="L84" s="164">
        <f t="shared" si="14"/>
        <v>0</v>
      </c>
    </row>
    <row r="85" spans="1:12" ht="12.75">
      <c r="A85" s="122">
        <v>78</v>
      </c>
      <c r="B85" s="54" t="s">
        <v>286</v>
      </c>
      <c r="C85" s="56" t="s">
        <v>287</v>
      </c>
      <c r="D85" s="164">
        <v>329848</v>
      </c>
      <c r="E85" s="164">
        <v>546380</v>
      </c>
      <c r="F85" s="164">
        <v>469930</v>
      </c>
      <c r="G85" s="164">
        <v>2069132</v>
      </c>
      <c r="H85" s="164">
        <v>3257292</v>
      </c>
      <c r="I85" s="164">
        <v>4667000</v>
      </c>
      <c r="J85" s="164">
        <f t="shared" si="13"/>
        <v>11339582</v>
      </c>
      <c r="K85" s="164">
        <v>381417727</v>
      </c>
      <c r="L85" s="164">
        <f t="shared" si="14"/>
        <v>392757309</v>
      </c>
    </row>
    <row r="86" spans="1:12" s="50" customFormat="1" ht="12.75">
      <c r="A86" s="122">
        <v>79</v>
      </c>
      <c r="B86" s="64" t="s">
        <v>602</v>
      </c>
      <c r="C86" s="59" t="s">
        <v>71</v>
      </c>
      <c r="D86" s="165">
        <f aca="true" t="shared" si="16" ref="D86:I86">SUM(D79:D85)</f>
        <v>1551507</v>
      </c>
      <c r="E86" s="165">
        <f t="shared" si="16"/>
        <v>2570000</v>
      </c>
      <c r="F86" s="165">
        <f t="shared" si="16"/>
        <v>2210409</v>
      </c>
      <c r="G86" s="165">
        <f t="shared" si="16"/>
        <v>10266300</v>
      </c>
      <c r="H86" s="165">
        <f t="shared" si="16"/>
        <v>11614806</v>
      </c>
      <c r="I86" s="165">
        <f t="shared" si="16"/>
        <v>21954000</v>
      </c>
      <c r="J86" s="165">
        <f t="shared" si="13"/>
        <v>50167022</v>
      </c>
      <c r="K86" s="165">
        <f>SUM(K79:K85)</f>
        <v>1952049225</v>
      </c>
      <c r="L86" s="165">
        <f t="shared" si="14"/>
        <v>2002216247</v>
      </c>
    </row>
    <row r="87" spans="1:12" ht="12.75" customHeight="1">
      <c r="A87" s="122">
        <v>80</v>
      </c>
      <c r="B87" s="61" t="s">
        <v>288</v>
      </c>
      <c r="C87" s="56" t="s">
        <v>289</v>
      </c>
      <c r="D87" s="164">
        <v>3305900</v>
      </c>
      <c r="E87" s="164"/>
      <c r="F87" s="164"/>
      <c r="G87" s="164">
        <v>7481100</v>
      </c>
      <c r="H87" s="164">
        <v>2449371</v>
      </c>
      <c r="I87" s="164"/>
      <c r="J87" s="164">
        <f t="shared" si="13"/>
        <v>13236371</v>
      </c>
      <c r="K87" s="164">
        <v>109132057</v>
      </c>
      <c r="L87" s="164">
        <f t="shared" si="14"/>
        <v>122368428</v>
      </c>
    </row>
    <row r="88" spans="1:12" ht="12.75" customHeight="1">
      <c r="A88" s="122">
        <v>81</v>
      </c>
      <c r="B88" s="61" t="s">
        <v>290</v>
      </c>
      <c r="C88" s="56" t="s">
        <v>291</v>
      </c>
      <c r="D88" s="164"/>
      <c r="E88" s="164"/>
      <c r="F88" s="164"/>
      <c r="G88" s="164"/>
      <c r="H88" s="164"/>
      <c r="I88" s="164"/>
      <c r="J88" s="164">
        <f t="shared" si="13"/>
        <v>0</v>
      </c>
      <c r="K88" s="164"/>
      <c r="L88" s="164">
        <f t="shared" si="14"/>
        <v>0</v>
      </c>
    </row>
    <row r="89" spans="1:12" ht="12.75" customHeight="1">
      <c r="A89" s="122">
        <v>82</v>
      </c>
      <c r="B89" s="61" t="s">
        <v>292</v>
      </c>
      <c r="C89" s="56" t="s">
        <v>293</v>
      </c>
      <c r="D89" s="164"/>
      <c r="E89" s="164"/>
      <c r="F89" s="164"/>
      <c r="G89" s="164"/>
      <c r="H89" s="164"/>
      <c r="I89" s="164"/>
      <c r="J89" s="164">
        <f t="shared" si="13"/>
        <v>0</v>
      </c>
      <c r="K89" s="164">
        <v>11850000</v>
      </c>
      <c r="L89" s="164">
        <f t="shared" si="14"/>
        <v>11850000</v>
      </c>
    </row>
    <row r="90" spans="1:12" ht="12.75" customHeight="1">
      <c r="A90" s="122">
        <v>83</v>
      </c>
      <c r="B90" s="61" t="s">
        <v>294</v>
      </c>
      <c r="C90" s="56" t="s">
        <v>295</v>
      </c>
      <c r="D90" s="164">
        <v>892593</v>
      </c>
      <c r="E90" s="164"/>
      <c r="F90" s="164"/>
      <c r="G90" s="164">
        <v>1588900</v>
      </c>
      <c r="H90" s="164">
        <v>550629</v>
      </c>
      <c r="I90" s="164"/>
      <c r="J90" s="164">
        <f t="shared" si="13"/>
        <v>3032122</v>
      </c>
      <c r="K90" s="164">
        <v>29965154</v>
      </c>
      <c r="L90" s="164">
        <f t="shared" si="14"/>
        <v>32997276</v>
      </c>
    </row>
    <row r="91" spans="1:12" s="50" customFormat="1" ht="12.75" customHeight="1">
      <c r="A91" s="123">
        <v>84</v>
      </c>
      <c r="B91" s="63" t="s">
        <v>296</v>
      </c>
      <c r="C91" s="59" t="s">
        <v>72</v>
      </c>
      <c r="D91" s="165">
        <f aca="true" t="shared" si="17" ref="D91:I91">SUM(D87:D90)</f>
        <v>4198493</v>
      </c>
      <c r="E91" s="165">
        <f t="shared" si="17"/>
        <v>0</v>
      </c>
      <c r="F91" s="165">
        <f t="shared" si="17"/>
        <v>0</v>
      </c>
      <c r="G91" s="165">
        <f t="shared" si="17"/>
        <v>9070000</v>
      </c>
      <c r="H91" s="165">
        <f t="shared" si="17"/>
        <v>3000000</v>
      </c>
      <c r="I91" s="165">
        <f t="shared" si="17"/>
        <v>0</v>
      </c>
      <c r="J91" s="165">
        <f t="shared" si="13"/>
        <v>16268493</v>
      </c>
      <c r="K91" s="165">
        <f>SUM(K87:K90)</f>
        <v>150947211</v>
      </c>
      <c r="L91" s="165">
        <f t="shared" si="14"/>
        <v>167215704</v>
      </c>
    </row>
    <row r="92" spans="1:12" s="50" customFormat="1" ht="12.75" customHeight="1">
      <c r="A92" s="232"/>
      <c r="B92" s="233"/>
      <c r="C92" s="234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s="50" customFormat="1" ht="12.75" customHeight="1">
      <c r="A93" s="235"/>
      <c r="B93" s="236"/>
      <c r="C93" s="237"/>
      <c r="D93" s="231"/>
      <c r="E93" s="231"/>
      <c r="F93" s="231"/>
      <c r="G93" s="231"/>
      <c r="H93" s="231"/>
      <c r="I93" s="231"/>
      <c r="J93" s="231"/>
      <c r="K93" s="231"/>
      <c r="L93" s="231"/>
    </row>
    <row r="94" spans="1:12" s="50" customFormat="1" ht="12.75" customHeight="1">
      <c r="A94" s="235"/>
      <c r="B94" s="236"/>
      <c r="C94" s="237"/>
      <c r="D94" s="231"/>
      <c r="E94" s="231"/>
      <c r="F94" s="231"/>
      <c r="G94" s="231"/>
      <c r="H94" s="231"/>
      <c r="I94" s="231"/>
      <c r="J94" s="231"/>
      <c r="K94" s="231"/>
      <c r="L94" s="231"/>
    </row>
    <row r="95" spans="1:12" ht="12.75">
      <c r="A95" s="239">
        <v>85</v>
      </c>
      <c r="B95" s="241" t="s">
        <v>297</v>
      </c>
      <c r="C95" s="213" t="s">
        <v>298</v>
      </c>
      <c r="D95" s="168"/>
      <c r="E95" s="168"/>
      <c r="F95" s="168"/>
      <c r="G95" s="168"/>
      <c r="H95" s="168"/>
      <c r="I95" s="168"/>
      <c r="J95" s="168">
        <f t="shared" si="13"/>
        <v>0</v>
      </c>
      <c r="K95" s="168"/>
      <c r="L95" s="168">
        <f t="shared" si="14"/>
        <v>0</v>
      </c>
    </row>
    <row r="96" spans="1:12" ht="12.75">
      <c r="A96" s="122">
        <v>86</v>
      </c>
      <c r="B96" s="222" t="s">
        <v>299</v>
      </c>
      <c r="C96" s="56" t="s">
        <v>300</v>
      </c>
      <c r="D96" s="164"/>
      <c r="E96" s="164"/>
      <c r="F96" s="164"/>
      <c r="G96" s="164"/>
      <c r="H96" s="164"/>
      <c r="I96" s="164"/>
      <c r="J96" s="164">
        <f t="shared" si="13"/>
        <v>0</v>
      </c>
      <c r="K96" s="164"/>
      <c r="L96" s="164">
        <f t="shared" si="14"/>
        <v>0</v>
      </c>
    </row>
    <row r="97" spans="1:12" ht="12.75">
      <c r="A97" s="122">
        <v>87</v>
      </c>
      <c r="B97" s="222" t="s">
        <v>301</v>
      </c>
      <c r="C97" s="56" t="s">
        <v>302</v>
      </c>
      <c r="D97" s="164"/>
      <c r="E97" s="164"/>
      <c r="F97" s="164"/>
      <c r="G97" s="164"/>
      <c r="H97" s="164"/>
      <c r="I97" s="164"/>
      <c r="J97" s="164">
        <f t="shared" si="13"/>
        <v>0</v>
      </c>
      <c r="K97" s="164"/>
      <c r="L97" s="164">
        <f t="shared" si="14"/>
        <v>0</v>
      </c>
    </row>
    <row r="98" spans="1:12" ht="12.75" customHeight="1">
      <c r="A98" s="122">
        <v>88</v>
      </c>
      <c r="B98" s="61" t="s">
        <v>303</v>
      </c>
      <c r="C98" s="56" t="s">
        <v>304</v>
      </c>
      <c r="D98" s="164"/>
      <c r="E98" s="164"/>
      <c r="F98" s="164"/>
      <c r="G98" s="164"/>
      <c r="H98" s="164"/>
      <c r="I98" s="164"/>
      <c r="J98" s="164">
        <f t="shared" si="13"/>
        <v>0</v>
      </c>
      <c r="K98" s="164">
        <v>6534719</v>
      </c>
      <c r="L98" s="164">
        <f t="shared" si="14"/>
        <v>6534719</v>
      </c>
    </row>
    <row r="99" spans="1:12" ht="12.75">
      <c r="A99" s="122">
        <v>89</v>
      </c>
      <c r="B99" s="222" t="s">
        <v>305</v>
      </c>
      <c r="C99" s="56" t="s">
        <v>306</v>
      </c>
      <c r="D99" s="164"/>
      <c r="E99" s="164"/>
      <c r="F99" s="164"/>
      <c r="G99" s="164"/>
      <c r="H99" s="164"/>
      <c r="I99" s="164"/>
      <c r="J99" s="164">
        <f t="shared" si="13"/>
        <v>0</v>
      </c>
      <c r="K99" s="164"/>
      <c r="L99" s="164">
        <f t="shared" si="14"/>
        <v>0</v>
      </c>
    </row>
    <row r="100" spans="1:12" ht="12.75">
      <c r="A100" s="122">
        <v>90</v>
      </c>
      <c r="B100" s="222" t="s">
        <v>307</v>
      </c>
      <c r="C100" s="56" t="s">
        <v>308</v>
      </c>
      <c r="D100" s="164"/>
      <c r="E100" s="164"/>
      <c r="F100" s="164"/>
      <c r="G100" s="164"/>
      <c r="H100" s="164"/>
      <c r="I100" s="164">
        <v>2985326</v>
      </c>
      <c r="J100" s="164">
        <f t="shared" si="13"/>
        <v>2985326</v>
      </c>
      <c r="K100" s="164">
        <v>9450000</v>
      </c>
      <c r="L100" s="164">
        <f t="shared" si="14"/>
        <v>12435326</v>
      </c>
    </row>
    <row r="101" spans="1:12" ht="12.75" customHeight="1">
      <c r="A101" s="122">
        <v>91</v>
      </c>
      <c r="B101" s="61" t="s">
        <v>309</v>
      </c>
      <c r="C101" s="56" t="s">
        <v>310</v>
      </c>
      <c r="D101" s="164"/>
      <c r="E101" s="164"/>
      <c r="F101" s="164"/>
      <c r="G101" s="164"/>
      <c r="H101" s="164"/>
      <c r="I101" s="164"/>
      <c r="J101" s="164">
        <f t="shared" si="13"/>
        <v>0</v>
      </c>
      <c r="K101" s="164">
        <v>9450000</v>
      </c>
      <c r="L101" s="164">
        <f t="shared" si="14"/>
        <v>9450000</v>
      </c>
    </row>
    <row r="102" spans="1:12" ht="12.75" customHeight="1">
      <c r="A102" s="122">
        <v>92</v>
      </c>
      <c r="B102" s="61" t="s">
        <v>667</v>
      </c>
      <c r="C102" s="56" t="s">
        <v>312</v>
      </c>
      <c r="D102" s="164"/>
      <c r="E102" s="164"/>
      <c r="F102" s="164"/>
      <c r="G102" s="164"/>
      <c r="H102" s="164"/>
      <c r="I102" s="164"/>
      <c r="J102" s="164">
        <f t="shared" si="13"/>
        <v>0</v>
      </c>
      <c r="K102" s="164"/>
      <c r="L102" s="164">
        <f t="shared" si="14"/>
        <v>0</v>
      </c>
    </row>
    <row r="103" spans="1:12" ht="12.75" customHeight="1">
      <c r="A103" s="122">
        <v>93</v>
      </c>
      <c r="B103" s="61" t="s">
        <v>311</v>
      </c>
      <c r="C103" s="56" t="s">
        <v>603</v>
      </c>
      <c r="D103" s="164"/>
      <c r="E103" s="164"/>
      <c r="F103" s="164"/>
      <c r="G103" s="164"/>
      <c r="H103" s="164"/>
      <c r="I103" s="164"/>
      <c r="J103" s="164">
        <f t="shared" si="13"/>
        <v>0</v>
      </c>
      <c r="K103" s="164">
        <v>35847195</v>
      </c>
      <c r="L103" s="164">
        <f t="shared" si="14"/>
        <v>35847195</v>
      </c>
    </row>
    <row r="104" spans="1:12" ht="12.75" customHeight="1">
      <c r="A104" s="123">
        <v>94</v>
      </c>
      <c r="B104" s="63" t="s">
        <v>668</v>
      </c>
      <c r="C104" s="59" t="s">
        <v>73</v>
      </c>
      <c r="D104" s="165">
        <f aca="true" t="shared" si="18" ref="D104:I104">SUM(D95:D103)</f>
        <v>0</v>
      </c>
      <c r="E104" s="165">
        <f t="shared" si="18"/>
        <v>0</v>
      </c>
      <c r="F104" s="165">
        <f t="shared" si="18"/>
        <v>0</v>
      </c>
      <c r="G104" s="165">
        <f t="shared" si="18"/>
        <v>0</v>
      </c>
      <c r="H104" s="165">
        <f t="shared" si="18"/>
        <v>0</v>
      </c>
      <c r="I104" s="165">
        <f t="shared" si="18"/>
        <v>2985326</v>
      </c>
      <c r="J104" s="165">
        <f t="shared" si="13"/>
        <v>2985326</v>
      </c>
      <c r="K104" s="165">
        <f>SUM(K95:K103)</f>
        <v>61281914</v>
      </c>
      <c r="L104" s="165">
        <f t="shared" si="14"/>
        <v>64267240</v>
      </c>
    </row>
    <row r="105" spans="1:12" s="50" customFormat="1" ht="12.75">
      <c r="A105" s="123">
        <v>95</v>
      </c>
      <c r="B105" s="64" t="s">
        <v>604</v>
      </c>
      <c r="C105" s="59" t="s">
        <v>74</v>
      </c>
      <c r="D105" s="165">
        <f aca="true" t="shared" si="19" ref="D105:I105">D25+D26+D51+D61+D78+D86+D91+D104</f>
        <v>605964549</v>
      </c>
      <c r="E105" s="165">
        <f t="shared" si="19"/>
        <v>530679251</v>
      </c>
      <c r="F105" s="165">
        <f t="shared" si="19"/>
        <v>51742344</v>
      </c>
      <c r="G105" s="165">
        <f t="shared" si="19"/>
        <v>163097196</v>
      </c>
      <c r="H105" s="165">
        <f t="shared" si="19"/>
        <v>714470721</v>
      </c>
      <c r="I105" s="165">
        <f t="shared" si="19"/>
        <v>582783473</v>
      </c>
      <c r="J105" s="165">
        <f t="shared" si="13"/>
        <v>2648737534</v>
      </c>
      <c r="K105" s="165">
        <f>K25+K26+K51+K61+K78+K86+K91+K104</f>
        <v>4393180041</v>
      </c>
      <c r="L105" s="165">
        <f t="shared" si="14"/>
        <v>7041917575</v>
      </c>
    </row>
    <row r="106" spans="1:12" ht="25.5">
      <c r="A106" s="133" t="s">
        <v>93</v>
      </c>
      <c r="B106" s="61" t="s">
        <v>605</v>
      </c>
      <c r="C106" s="57" t="s">
        <v>313</v>
      </c>
      <c r="D106" s="165"/>
      <c r="E106" s="165"/>
      <c r="F106" s="165"/>
      <c r="G106" s="165"/>
      <c r="H106" s="165"/>
      <c r="I106" s="165"/>
      <c r="J106" s="164">
        <f t="shared" si="13"/>
        <v>0</v>
      </c>
      <c r="K106" s="164">
        <v>8712000</v>
      </c>
      <c r="L106" s="164">
        <f t="shared" si="14"/>
        <v>8712000</v>
      </c>
    </row>
    <row r="107" spans="1:12" ht="12.75" customHeight="1">
      <c r="A107" s="133" t="s">
        <v>96</v>
      </c>
      <c r="B107" s="61" t="s">
        <v>314</v>
      </c>
      <c r="C107" s="57" t="s">
        <v>315</v>
      </c>
      <c r="D107" s="165"/>
      <c r="E107" s="165"/>
      <c r="F107" s="165"/>
      <c r="G107" s="165"/>
      <c r="H107" s="165"/>
      <c r="I107" s="165"/>
      <c r="J107" s="164">
        <f t="shared" si="13"/>
        <v>0</v>
      </c>
      <c r="K107" s="165"/>
      <c r="L107" s="164">
        <f t="shared" si="14"/>
        <v>0</v>
      </c>
    </row>
    <row r="108" spans="1:12" ht="12.75" customHeight="1">
      <c r="A108" s="133" t="s">
        <v>99</v>
      </c>
      <c r="B108" s="61" t="s">
        <v>606</v>
      </c>
      <c r="C108" s="57" t="s">
        <v>316</v>
      </c>
      <c r="D108" s="165"/>
      <c r="E108" s="165"/>
      <c r="F108" s="165"/>
      <c r="G108" s="165"/>
      <c r="H108" s="165"/>
      <c r="I108" s="165"/>
      <c r="J108" s="164">
        <f t="shared" si="13"/>
        <v>0</v>
      </c>
      <c r="K108" s="165"/>
      <c r="L108" s="164">
        <f t="shared" si="14"/>
        <v>0</v>
      </c>
    </row>
    <row r="109" spans="1:12" ht="12.75" customHeight="1">
      <c r="A109" s="134" t="s">
        <v>102</v>
      </c>
      <c r="B109" s="63" t="s">
        <v>317</v>
      </c>
      <c r="C109" s="58" t="s">
        <v>75</v>
      </c>
      <c r="D109" s="165"/>
      <c r="E109" s="165"/>
      <c r="F109" s="165"/>
      <c r="G109" s="165"/>
      <c r="H109" s="165"/>
      <c r="I109" s="165"/>
      <c r="J109" s="164">
        <f t="shared" si="13"/>
        <v>0</v>
      </c>
      <c r="K109" s="165">
        <f>SUM(K106:K108)</f>
        <v>8712000</v>
      </c>
      <c r="L109" s="164">
        <f t="shared" si="14"/>
        <v>8712000</v>
      </c>
    </row>
    <row r="110" spans="1:12" ht="12.75" customHeight="1">
      <c r="A110" s="133" t="s">
        <v>105</v>
      </c>
      <c r="B110" s="131" t="s">
        <v>318</v>
      </c>
      <c r="C110" s="57" t="s">
        <v>319</v>
      </c>
      <c r="D110" s="165"/>
      <c r="E110" s="165"/>
      <c r="F110" s="165"/>
      <c r="G110" s="165"/>
      <c r="H110" s="165"/>
      <c r="I110" s="165"/>
      <c r="J110" s="164">
        <f t="shared" si="13"/>
        <v>0</v>
      </c>
      <c r="K110" s="165"/>
      <c r="L110" s="164">
        <f t="shared" si="14"/>
        <v>0</v>
      </c>
    </row>
    <row r="111" spans="1:12" ht="12.75" customHeight="1">
      <c r="A111" s="133" t="s">
        <v>108</v>
      </c>
      <c r="B111" s="61" t="s">
        <v>321</v>
      </c>
      <c r="C111" s="57" t="s">
        <v>320</v>
      </c>
      <c r="D111" s="165"/>
      <c r="E111" s="165"/>
      <c r="F111" s="165"/>
      <c r="G111" s="165"/>
      <c r="H111" s="165"/>
      <c r="I111" s="165"/>
      <c r="J111" s="164">
        <f t="shared" si="13"/>
        <v>0</v>
      </c>
      <c r="K111" s="165"/>
      <c r="L111" s="164">
        <f t="shared" si="14"/>
        <v>0</v>
      </c>
    </row>
    <row r="112" spans="1:12" ht="12.75" customHeight="1">
      <c r="A112" s="133" t="s">
        <v>111</v>
      </c>
      <c r="B112" s="61" t="s">
        <v>609</v>
      </c>
      <c r="C112" s="57" t="s">
        <v>322</v>
      </c>
      <c r="D112" s="165"/>
      <c r="E112" s="165"/>
      <c r="F112" s="165"/>
      <c r="G112" s="165"/>
      <c r="H112" s="165"/>
      <c r="I112" s="165"/>
      <c r="J112" s="164">
        <f t="shared" si="13"/>
        <v>0</v>
      </c>
      <c r="K112" s="165"/>
      <c r="L112" s="164">
        <f t="shared" si="14"/>
        <v>0</v>
      </c>
    </row>
    <row r="113" spans="1:12" ht="12.75" customHeight="1">
      <c r="A113" s="133" t="s">
        <v>114</v>
      </c>
      <c r="B113" s="61" t="s">
        <v>610</v>
      </c>
      <c r="C113" s="57" t="s">
        <v>323</v>
      </c>
      <c r="D113" s="165"/>
      <c r="E113" s="165"/>
      <c r="F113" s="165"/>
      <c r="G113" s="165"/>
      <c r="H113" s="165"/>
      <c r="I113" s="165"/>
      <c r="J113" s="164">
        <f t="shared" si="13"/>
        <v>0</v>
      </c>
      <c r="K113" s="165"/>
      <c r="L113" s="164">
        <f t="shared" si="14"/>
        <v>0</v>
      </c>
    </row>
    <row r="114" spans="1:12" ht="12.75" customHeight="1">
      <c r="A114" s="133" t="s">
        <v>117</v>
      </c>
      <c r="B114" s="61" t="s">
        <v>611</v>
      </c>
      <c r="C114" s="57" t="s">
        <v>607</v>
      </c>
      <c r="D114" s="165"/>
      <c r="E114" s="165"/>
      <c r="F114" s="165"/>
      <c r="G114" s="165"/>
      <c r="H114" s="165"/>
      <c r="I114" s="165"/>
      <c r="J114" s="164">
        <f t="shared" si="13"/>
        <v>0</v>
      </c>
      <c r="K114" s="165"/>
      <c r="L114" s="164">
        <f t="shared" si="14"/>
        <v>0</v>
      </c>
    </row>
    <row r="115" spans="1:12" ht="12.75" customHeight="1">
      <c r="A115" s="133" t="s">
        <v>120</v>
      </c>
      <c r="B115" s="61" t="s">
        <v>612</v>
      </c>
      <c r="C115" s="57" t="s">
        <v>608</v>
      </c>
      <c r="D115" s="165"/>
      <c r="E115" s="165"/>
      <c r="F115" s="165"/>
      <c r="G115" s="165"/>
      <c r="H115" s="165"/>
      <c r="I115" s="165"/>
      <c r="J115" s="164">
        <f t="shared" si="13"/>
        <v>0</v>
      </c>
      <c r="K115" s="165"/>
      <c r="L115" s="164">
        <f t="shared" si="14"/>
        <v>0</v>
      </c>
    </row>
    <row r="116" spans="1:12" ht="12.75" customHeight="1">
      <c r="A116" s="134" t="s">
        <v>123</v>
      </c>
      <c r="B116" s="135" t="s">
        <v>613</v>
      </c>
      <c r="C116" s="58" t="s">
        <v>76</v>
      </c>
      <c r="D116" s="165"/>
      <c r="E116" s="165"/>
      <c r="F116" s="165"/>
      <c r="G116" s="165"/>
      <c r="H116" s="165"/>
      <c r="I116" s="165"/>
      <c r="J116" s="164">
        <f t="shared" si="13"/>
        <v>0</v>
      </c>
      <c r="K116" s="165"/>
      <c r="L116" s="164">
        <f t="shared" si="14"/>
        <v>0</v>
      </c>
    </row>
    <row r="117" spans="1:12" ht="12.75" customHeight="1">
      <c r="A117" s="133" t="s">
        <v>126</v>
      </c>
      <c r="B117" s="131" t="s">
        <v>324</v>
      </c>
      <c r="C117" s="57" t="s">
        <v>325</v>
      </c>
      <c r="D117" s="165"/>
      <c r="E117" s="165"/>
      <c r="F117" s="165"/>
      <c r="G117" s="165"/>
      <c r="H117" s="165"/>
      <c r="I117" s="165"/>
      <c r="J117" s="164">
        <f t="shared" si="13"/>
        <v>0</v>
      </c>
      <c r="K117" s="165"/>
      <c r="L117" s="164">
        <f t="shared" si="14"/>
        <v>0</v>
      </c>
    </row>
    <row r="118" spans="1:12" ht="12.75" customHeight="1">
      <c r="A118" s="133" t="s">
        <v>129</v>
      </c>
      <c r="B118" s="131" t="s">
        <v>669</v>
      </c>
      <c r="C118" s="57" t="s">
        <v>326</v>
      </c>
      <c r="D118" s="164"/>
      <c r="E118" s="164"/>
      <c r="F118" s="164"/>
      <c r="G118" s="164"/>
      <c r="H118" s="164"/>
      <c r="I118" s="164"/>
      <c r="J118" s="164">
        <f t="shared" si="13"/>
        <v>0</v>
      </c>
      <c r="K118" s="164">
        <v>58998492</v>
      </c>
      <c r="L118" s="164">
        <f t="shared" si="14"/>
        <v>58998492</v>
      </c>
    </row>
    <row r="119" spans="1:12" ht="12.75" customHeight="1">
      <c r="A119" s="133" t="s">
        <v>132</v>
      </c>
      <c r="B119" s="131" t="s">
        <v>327</v>
      </c>
      <c r="C119" s="57" t="s">
        <v>328</v>
      </c>
      <c r="D119" s="164"/>
      <c r="E119" s="164"/>
      <c r="F119" s="164"/>
      <c r="G119" s="164"/>
      <c r="H119" s="164"/>
      <c r="I119" s="164"/>
      <c r="J119" s="164">
        <f t="shared" si="13"/>
        <v>0</v>
      </c>
      <c r="K119" s="164">
        <v>1870070181</v>
      </c>
      <c r="L119" s="164">
        <f t="shared" si="14"/>
        <v>1870070181</v>
      </c>
    </row>
    <row r="120" spans="1:12" ht="12.75" customHeight="1">
      <c r="A120" s="133" t="s">
        <v>135</v>
      </c>
      <c r="B120" s="131" t="s">
        <v>614</v>
      </c>
      <c r="C120" s="57" t="s">
        <v>329</v>
      </c>
      <c r="D120" s="165"/>
      <c r="E120" s="165"/>
      <c r="F120" s="165"/>
      <c r="G120" s="165"/>
      <c r="H120" s="165"/>
      <c r="I120" s="165"/>
      <c r="J120" s="164">
        <f t="shared" si="13"/>
        <v>0</v>
      </c>
      <c r="K120" s="165"/>
      <c r="L120" s="164">
        <f t="shared" si="14"/>
        <v>0</v>
      </c>
    </row>
    <row r="121" spans="1:12" ht="12.75" customHeight="1">
      <c r="A121" s="133" t="s">
        <v>138</v>
      </c>
      <c r="B121" s="131" t="s">
        <v>330</v>
      </c>
      <c r="C121" s="57" t="s">
        <v>331</v>
      </c>
      <c r="D121" s="165"/>
      <c r="E121" s="165"/>
      <c r="F121" s="165"/>
      <c r="G121" s="165"/>
      <c r="H121" s="165"/>
      <c r="I121" s="165"/>
      <c r="J121" s="164">
        <f t="shared" si="13"/>
        <v>0</v>
      </c>
      <c r="K121" s="165"/>
      <c r="L121" s="164">
        <f t="shared" si="14"/>
        <v>0</v>
      </c>
    </row>
    <row r="122" spans="1:12" ht="12.75" customHeight="1">
      <c r="A122" s="133" t="s">
        <v>141</v>
      </c>
      <c r="B122" s="131" t="s">
        <v>332</v>
      </c>
      <c r="C122" s="57" t="s">
        <v>333</v>
      </c>
      <c r="D122" s="165"/>
      <c r="E122" s="165"/>
      <c r="F122" s="165"/>
      <c r="G122" s="165"/>
      <c r="H122" s="165"/>
      <c r="I122" s="165"/>
      <c r="J122" s="164">
        <f t="shared" si="13"/>
        <v>0</v>
      </c>
      <c r="K122" s="165"/>
      <c r="L122" s="164">
        <f t="shared" si="14"/>
        <v>0</v>
      </c>
    </row>
    <row r="123" spans="1:12" ht="12.75" customHeight="1">
      <c r="A123" s="133" t="s">
        <v>144</v>
      </c>
      <c r="B123" s="131" t="s">
        <v>615</v>
      </c>
      <c r="C123" s="57" t="s">
        <v>616</v>
      </c>
      <c r="D123" s="165"/>
      <c r="E123" s="165"/>
      <c r="F123" s="165"/>
      <c r="G123" s="165"/>
      <c r="H123" s="165"/>
      <c r="I123" s="165"/>
      <c r="J123" s="164">
        <f t="shared" si="13"/>
        <v>0</v>
      </c>
      <c r="K123" s="165"/>
      <c r="L123" s="164">
        <f t="shared" si="14"/>
        <v>0</v>
      </c>
    </row>
    <row r="124" spans="1:12" ht="12.75" customHeight="1">
      <c r="A124" s="133" t="s">
        <v>147</v>
      </c>
      <c r="B124" s="131" t="s">
        <v>618</v>
      </c>
      <c r="C124" s="57" t="s">
        <v>617</v>
      </c>
      <c r="D124" s="165"/>
      <c r="E124" s="165"/>
      <c r="F124" s="165"/>
      <c r="G124" s="165"/>
      <c r="H124" s="165"/>
      <c r="I124" s="165"/>
      <c r="J124" s="164">
        <f t="shared" si="13"/>
        <v>0</v>
      </c>
      <c r="K124" s="165"/>
      <c r="L124" s="164">
        <f t="shared" si="14"/>
        <v>0</v>
      </c>
    </row>
    <row r="125" spans="1:12" ht="12.75" customHeight="1">
      <c r="A125" s="134" t="s">
        <v>149</v>
      </c>
      <c r="B125" s="135" t="s">
        <v>619</v>
      </c>
      <c r="C125" s="58" t="s">
        <v>620</v>
      </c>
      <c r="D125" s="165"/>
      <c r="E125" s="165"/>
      <c r="F125" s="165"/>
      <c r="G125" s="165"/>
      <c r="H125" s="165"/>
      <c r="I125" s="165"/>
      <c r="J125" s="164">
        <f t="shared" si="13"/>
        <v>0</v>
      </c>
      <c r="K125" s="165"/>
      <c r="L125" s="164">
        <f t="shared" si="14"/>
        <v>0</v>
      </c>
    </row>
    <row r="126" spans="1:12" ht="12.75" customHeight="1">
      <c r="A126" s="134" t="s">
        <v>151</v>
      </c>
      <c r="B126" s="135" t="s">
        <v>621</v>
      </c>
      <c r="C126" s="58" t="s">
        <v>334</v>
      </c>
      <c r="D126" s="165">
        <f aca="true" t="shared" si="20" ref="D126:I126">SUM(D118:D125)</f>
        <v>0</v>
      </c>
      <c r="E126" s="165">
        <f t="shared" si="20"/>
        <v>0</v>
      </c>
      <c r="F126" s="165">
        <f t="shared" si="20"/>
        <v>0</v>
      </c>
      <c r="G126" s="165">
        <f t="shared" si="20"/>
        <v>0</v>
      </c>
      <c r="H126" s="165">
        <f t="shared" si="20"/>
        <v>0</v>
      </c>
      <c r="I126" s="165">
        <f t="shared" si="20"/>
        <v>0</v>
      </c>
      <c r="J126" s="165">
        <f t="shared" si="13"/>
        <v>0</v>
      </c>
      <c r="K126" s="165">
        <f>K109+K116+K117+K118+K119+K120+K121+K122+K125</f>
        <v>1937780673</v>
      </c>
      <c r="L126" s="165">
        <f t="shared" si="14"/>
        <v>1937780673</v>
      </c>
    </row>
    <row r="127" spans="1:12" ht="12.75" customHeight="1">
      <c r="A127" s="133" t="s">
        <v>154</v>
      </c>
      <c r="B127" s="131" t="s">
        <v>335</v>
      </c>
      <c r="C127" s="57" t="s">
        <v>336</v>
      </c>
      <c r="D127" s="165"/>
      <c r="E127" s="165"/>
      <c r="F127" s="165"/>
      <c r="G127" s="165"/>
      <c r="H127" s="165"/>
      <c r="I127" s="165"/>
      <c r="J127" s="164">
        <f t="shared" si="13"/>
        <v>0</v>
      </c>
      <c r="K127" s="165"/>
      <c r="L127" s="164">
        <f t="shared" si="14"/>
        <v>0</v>
      </c>
    </row>
    <row r="128" spans="1:12" ht="12.75" customHeight="1">
      <c r="A128" s="133" t="s">
        <v>157</v>
      </c>
      <c r="B128" s="61" t="s">
        <v>337</v>
      </c>
      <c r="C128" s="57" t="s">
        <v>338</v>
      </c>
      <c r="D128" s="165"/>
      <c r="E128" s="165"/>
      <c r="F128" s="165"/>
      <c r="G128" s="165"/>
      <c r="H128" s="165"/>
      <c r="I128" s="165"/>
      <c r="J128" s="164">
        <f t="shared" si="13"/>
        <v>0</v>
      </c>
      <c r="K128" s="165"/>
      <c r="L128" s="164">
        <f t="shared" si="14"/>
        <v>0</v>
      </c>
    </row>
    <row r="129" spans="1:12" ht="12.75" customHeight="1">
      <c r="A129" s="133" t="s">
        <v>160</v>
      </c>
      <c r="B129" s="131" t="s">
        <v>339</v>
      </c>
      <c r="C129" s="57" t="s">
        <v>340</v>
      </c>
      <c r="D129" s="165"/>
      <c r="E129" s="165"/>
      <c r="F129" s="165"/>
      <c r="G129" s="165"/>
      <c r="H129" s="165"/>
      <c r="I129" s="165"/>
      <c r="J129" s="164">
        <f t="shared" si="13"/>
        <v>0</v>
      </c>
      <c r="K129" s="165"/>
      <c r="L129" s="164">
        <f t="shared" si="14"/>
        <v>0</v>
      </c>
    </row>
    <row r="130" spans="1:12" ht="25.5">
      <c r="A130" s="133" t="s">
        <v>163</v>
      </c>
      <c r="B130" s="61" t="s">
        <v>670</v>
      </c>
      <c r="C130" s="57" t="s">
        <v>341</v>
      </c>
      <c r="D130" s="165"/>
      <c r="E130" s="165"/>
      <c r="F130" s="165"/>
      <c r="G130" s="165"/>
      <c r="H130" s="165"/>
      <c r="I130" s="165"/>
      <c r="J130" s="164">
        <f t="shared" si="13"/>
        <v>0</v>
      </c>
      <c r="K130" s="165"/>
      <c r="L130" s="164">
        <f t="shared" si="14"/>
        <v>0</v>
      </c>
    </row>
    <row r="131" spans="1:12" ht="12.75" customHeight="1">
      <c r="A131" s="133" t="s">
        <v>166</v>
      </c>
      <c r="B131" s="131" t="s">
        <v>623</v>
      </c>
      <c r="C131" s="57" t="s">
        <v>622</v>
      </c>
      <c r="D131" s="165"/>
      <c r="E131" s="165"/>
      <c r="F131" s="165"/>
      <c r="G131" s="165"/>
      <c r="H131" s="165"/>
      <c r="I131" s="165"/>
      <c r="J131" s="164">
        <f t="shared" si="13"/>
        <v>0</v>
      </c>
      <c r="K131" s="165"/>
      <c r="L131" s="164">
        <f t="shared" si="14"/>
        <v>0</v>
      </c>
    </row>
    <row r="132" spans="1:12" ht="12.75" customHeight="1">
      <c r="A132" s="134" t="s">
        <v>169</v>
      </c>
      <c r="B132" s="135" t="s">
        <v>624</v>
      </c>
      <c r="C132" s="58" t="s">
        <v>342</v>
      </c>
      <c r="D132" s="165"/>
      <c r="E132" s="165"/>
      <c r="F132" s="165"/>
      <c r="G132" s="165"/>
      <c r="H132" s="165"/>
      <c r="I132" s="165"/>
      <c r="J132" s="164">
        <f t="shared" si="13"/>
        <v>0</v>
      </c>
      <c r="K132" s="165"/>
      <c r="L132" s="164">
        <f t="shared" si="14"/>
        <v>0</v>
      </c>
    </row>
    <row r="133" spans="1:12" ht="12.75" customHeight="1">
      <c r="A133" s="133" t="s">
        <v>172</v>
      </c>
      <c r="B133" s="61" t="s">
        <v>343</v>
      </c>
      <c r="C133" s="57" t="s">
        <v>344</v>
      </c>
      <c r="D133" s="165"/>
      <c r="E133" s="165"/>
      <c r="F133" s="165"/>
      <c r="G133" s="165"/>
      <c r="H133" s="165"/>
      <c r="I133" s="165"/>
      <c r="J133" s="164">
        <f t="shared" si="13"/>
        <v>0</v>
      </c>
      <c r="K133" s="165"/>
      <c r="L133" s="164">
        <f t="shared" si="14"/>
        <v>0</v>
      </c>
    </row>
    <row r="134" spans="1:12" ht="12.75" customHeight="1">
      <c r="A134" s="133" t="s">
        <v>175</v>
      </c>
      <c r="B134" s="61" t="s">
        <v>625</v>
      </c>
      <c r="C134" s="57" t="s">
        <v>626</v>
      </c>
      <c r="D134" s="165"/>
      <c r="E134" s="165"/>
      <c r="F134" s="165"/>
      <c r="G134" s="165"/>
      <c r="H134" s="165"/>
      <c r="I134" s="165"/>
      <c r="J134" s="164">
        <f t="shared" si="13"/>
        <v>0</v>
      </c>
      <c r="K134" s="165"/>
      <c r="L134" s="164">
        <f t="shared" si="14"/>
        <v>0</v>
      </c>
    </row>
    <row r="135" spans="1:12" ht="12.75" customHeight="1">
      <c r="A135" s="134" t="s">
        <v>178</v>
      </c>
      <c r="B135" s="135" t="s">
        <v>627</v>
      </c>
      <c r="C135" s="58" t="s">
        <v>77</v>
      </c>
      <c r="D135" s="165">
        <f aca="true" t="shared" si="21" ref="D135:I135">D126+D132+D133+D134</f>
        <v>0</v>
      </c>
      <c r="E135" s="165">
        <f t="shared" si="21"/>
        <v>0</v>
      </c>
      <c r="F135" s="165">
        <f t="shared" si="21"/>
        <v>0</v>
      </c>
      <c r="G135" s="165">
        <f t="shared" si="21"/>
        <v>0</v>
      </c>
      <c r="H135" s="165">
        <f t="shared" si="21"/>
        <v>0</v>
      </c>
      <c r="I135" s="165">
        <f t="shared" si="21"/>
        <v>0</v>
      </c>
      <c r="J135" s="165">
        <f aca="true" t="shared" si="22" ref="J135:J181">SUM(D135:I135)</f>
        <v>0</v>
      </c>
      <c r="K135" s="165">
        <f>K126+K132+K133+K134</f>
        <v>1937780673</v>
      </c>
      <c r="L135" s="165">
        <f aca="true" t="shared" si="23" ref="L135:L181">J135+K135</f>
        <v>1937780673</v>
      </c>
    </row>
    <row r="136" spans="4:12" ht="13.5" thickBot="1">
      <c r="D136" s="163"/>
      <c r="E136" s="163"/>
      <c r="F136" s="163"/>
      <c r="G136" s="163"/>
      <c r="H136" s="163"/>
      <c r="I136" s="217"/>
      <c r="J136" s="219"/>
      <c r="K136" s="217"/>
      <c r="L136" s="219"/>
    </row>
    <row r="137" spans="1:12" s="50" customFormat="1" ht="13.5" thickBot="1">
      <c r="A137" s="136" t="s">
        <v>345</v>
      </c>
      <c r="B137" s="65"/>
      <c r="C137" s="65"/>
      <c r="D137" s="218">
        <f aca="true" t="shared" si="24" ref="D137:I137">D105+D135</f>
        <v>605964549</v>
      </c>
      <c r="E137" s="169">
        <f t="shared" si="24"/>
        <v>530679251</v>
      </c>
      <c r="F137" s="169">
        <f t="shared" si="24"/>
        <v>51742344</v>
      </c>
      <c r="G137" s="169">
        <f t="shared" si="24"/>
        <v>163097196</v>
      </c>
      <c r="H137" s="169">
        <f t="shared" si="24"/>
        <v>714470721</v>
      </c>
      <c r="I137" s="218">
        <f t="shared" si="24"/>
        <v>582783473</v>
      </c>
      <c r="J137" s="220">
        <f t="shared" si="22"/>
        <v>2648737534</v>
      </c>
      <c r="K137" s="218">
        <f>K105+K135</f>
        <v>6330960714</v>
      </c>
      <c r="L137" s="220">
        <f t="shared" si="23"/>
        <v>8979698248</v>
      </c>
    </row>
    <row r="138" spans="1:12" s="124" customFormat="1" ht="12.75">
      <c r="A138" s="214"/>
      <c r="B138" s="289" t="s">
        <v>1026</v>
      </c>
      <c r="C138" s="215"/>
      <c r="D138" s="216"/>
      <c r="E138" s="216"/>
      <c r="F138" s="216"/>
      <c r="G138" s="216"/>
      <c r="H138" s="216"/>
      <c r="I138" s="216"/>
      <c r="J138" s="223"/>
      <c r="K138" s="216"/>
      <c r="L138" s="223">
        <v>-1870070181</v>
      </c>
    </row>
    <row r="139" spans="1:12" s="124" customFormat="1" ht="12.75">
      <c r="A139" s="214"/>
      <c r="B139" s="215" t="s">
        <v>1025</v>
      </c>
      <c r="C139" s="215"/>
      <c r="D139" s="216"/>
      <c r="E139" s="216"/>
      <c r="F139" s="216"/>
      <c r="G139" s="216"/>
      <c r="H139" s="216"/>
      <c r="I139" s="216"/>
      <c r="J139" s="223"/>
      <c r="K139" s="216"/>
      <c r="L139" s="231">
        <f>SUM(L137:L138)</f>
        <v>7109628067</v>
      </c>
    </row>
    <row r="140" spans="1:12" ht="12.75" customHeight="1">
      <c r="A140" s="242" t="s">
        <v>93</v>
      </c>
      <c r="B140" s="315" t="s">
        <v>80</v>
      </c>
      <c r="C140" s="243" t="s">
        <v>346</v>
      </c>
      <c r="D140" s="168"/>
      <c r="E140" s="168"/>
      <c r="F140" s="168"/>
      <c r="G140" s="168"/>
      <c r="H140" s="168"/>
      <c r="I140" s="168"/>
      <c r="J140" s="168">
        <f t="shared" si="22"/>
        <v>0</v>
      </c>
      <c r="K140" s="168">
        <v>462087733</v>
      </c>
      <c r="L140" s="168">
        <f t="shared" si="23"/>
        <v>462087733</v>
      </c>
    </row>
    <row r="141" spans="1:12" ht="25.5">
      <c r="A141" s="133" t="s">
        <v>96</v>
      </c>
      <c r="B141" s="57" t="s">
        <v>347</v>
      </c>
      <c r="C141" s="54" t="s">
        <v>348</v>
      </c>
      <c r="D141" s="164"/>
      <c r="E141" s="164"/>
      <c r="F141" s="164"/>
      <c r="G141" s="164"/>
      <c r="H141" s="164"/>
      <c r="I141" s="164"/>
      <c r="J141" s="164">
        <f t="shared" si="22"/>
        <v>0</v>
      </c>
      <c r="K141" s="164">
        <v>359640650</v>
      </c>
      <c r="L141" s="164">
        <f t="shared" si="23"/>
        <v>359640650</v>
      </c>
    </row>
    <row r="142" spans="1:12" ht="12.75">
      <c r="A142" s="133" t="s">
        <v>99</v>
      </c>
      <c r="B142" s="279" t="s">
        <v>958</v>
      </c>
      <c r="C142" s="54" t="s">
        <v>959</v>
      </c>
      <c r="D142" s="164"/>
      <c r="E142" s="164"/>
      <c r="F142" s="164"/>
      <c r="G142" s="164"/>
      <c r="H142" s="164"/>
      <c r="I142" s="164"/>
      <c r="J142" s="164"/>
      <c r="K142" s="164">
        <v>451761240</v>
      </c>
      <c r="L142" s="164">
        <f t="shared" si="23"/>
        <v>451761240</v>
      </c>
    </row>
    <row r="143" spans="1:12" ht="12.75">
      <c r="A143" s="133" t="s">
        <v>102</v>
      </c>
      <c r="B143" s="279" t="s">
        <v>960</v>
      </c>
      <c r="C143" s="54" t="s">
        <v>961</v>
      </c>
      <c r="D143" s="164"/>
      <c r="E143" s="164"/>
      <c r="F143" s="164"/>
      <c r="G143" s="164"/>
      <c r="H143" s="164"/>
      <c r="I143" s="164"/>
      <c r="J143" s="164"/>
      <c r="K143" s="164">
        <v>249332942</v>
      </c>
      <c r="L143" s="164">
        <f t="shared" si="23"/>
        <v>249332942</v>
      </c>
    </row>
    <row r="144" spans="1:12" ht="25.5">
      <c r="A144" s="133" t="s">
        <v>105</v>
      </c>
      <c r="B144" s="137" t="s">
        <v>1030</v>
      </c>
      <c r="C144" s="54" t="s">
        <v>349</v>
      </c>
      <c r="D144" s="164"/>
      <c r="E144" s="164"/>
      <c r="F144" s="164"/>
      <c r="G144" s="164"/>
      <c r="H144" s="164"/>
      <c r="I144" s="164"/>
      <c r="J144" s="164">
        <f t="shared" si="22"/>
        <v>0</v>
      </c>
      <c r="K144" s="164">
        <f>SUM(K142:K143)</f>
        <v>701094182</v>
      </c>
      <c r="L144" s="164">
        <f t="shared" si="23"/>
        <v>701094182</v>
      </c>
    </row>
    <row r="145" spans="1:12" ht="12.75" customHeight="1">
      <c r="A145" s="133" t="s">
        <v>108</v>
      </c>
      <c r="B145" s="57" t="s">
        <v>350</v>
      </c>
      <c r="C145" s="54" t="s">
        <v>351</v>
      </c>
      <c r="D145" s="164"/>
      <c r="E145" s="164"/>
      <c r="F145" s="164"/>
      <c r="G145" s="164"/>
      <c r="H145" s="164"/>
      <c r="I145" s="164"/>
      <c r="J145" s="164">
        <f t="shared" si="22"/>
        <v>0</v>
      </c>
      <c r="K145" s="164">
        <v>33589794</v>
      </c>
      <c r="L145" s="164">
        <f t="shared" si="23"/>
        <v>33589794</v>
      </c>
    </row>
    <row r="146" spans="1:12" ht="12.75" customHeight="1">
      <c r="A146" s="133" t="s">
        <v>111</v>
      </c>
      <c r="B146" s="57" t="s">
        <v>1031</v>
      </c>
      <c r="C146" s="54" t="s">
        <v>352</v>
      </c>
      <c r="D146" s="164"/>
      <c r="E146" s="164"/>
      <c r="F146" s="164"/>
      <c r="G146" s="164"/>
      <c r="H146" s="164"/>
      <c r="I146" s="164"/>
      <c r="J146" s="164">
        <f t="shared" si="22"/>
        <v>0</v>
      </c>
      <c r="K146" s="164">
        <v>577231707</v>
      </c>
      <c r="L146" s="164">
        <f t="shared" si="23"/>
        <v>577231707</v>
      </c>
    </row>
    <row r="147" spans="1:12" ht="12.75" customHeight="1">
      <c r="A147" s="133" t="s">
        <v>114</v>
      </c>
      <c r="B147" s="57" t="s">
        <v>491</v>
      </c>
      <c r="C147" s="54" t="s">
        <v>353</v>
      </c>
      <c r="D147" s="164"/>
      <c r="E147" s="164"/>
      <c r="F147" s="164"/>
      <c r="G147" s="164"/>
      <c r="H147" s="164"/>
      <c r="I147" s="164"/>
      <c r="J147" s="164">
        <f t="shared" si="22"/>
        <v>0</v>
      </c>
      <c r="K147" s="164">
        <v>13771521</v>
      </c>
      <c r="L147" s="164">
        <f t="shared" si="23"/>
        <v>13771521</v>
      </c>
    </row>
    <row r="148" spans="1:12" ht="12.75" customHeight="1">
      <c r="A148" s="134" t="s">
        <v>117</v>
      </c>
      <c r="B148" s="58" t="s">
        <v>1032</v>
      </c>
      <c r="C148" s="64" t="s">
        <v>354</v>
      </c>
      <c r="D148" s="165">
        <f aca="true" t="shared" si="25" ref="D148:I148">SUM(D140:D147)</f>
        <v>0</v>
      </c>
      <c r="E148" s="165">
        <f t="shared" si="25"/>
        <v>0</v>
      </c>
      <c r="F148" s="165">
        <f t="shared" si="25"/>
        <v>0</v>
      </c>
      <c r="G148" s="165">
        <f t="shared" si="25"/>
        <v>0</v>
      </c>
      <c r="H148" s="165">
        <f t="shared" si="25"/>
        <v>0</v>
      </c>
      <c r="I148" s="165">
        <f t="shared" si="25"/>
        <v>0</v>
      </c>
      <c r="J148" s="165">
        <f t="shared" si="22"/>
        <v>0</v>
      </c>
      <c r="K148" s="165">
        <f>K140+K141+K144+K145+K146+K147</f>
        <v>2147415587</v>
      </c>
      <c r="L148" s="165">
        <f t="shared" si="23"/>
        <v>2147415587</v>
      </c>
    </row>
    <row r="149" spans="1:12" ht="12.75" customHeight="1">
      <c r="A149" s="133" t="s">
        <v>120</v>
      </c>
      <c r="B149" s="57" t="s">
        <v>355</v>
      </c>
      <c r="C149" s="54" t="s">
        <v>356</v>
      </c>
      <c r="D149" s="164"/>
      <c r="E149" s="164"/>
      <c r="F149" s="164"/>
      <c r="G149" s="164"/>
      <c r="H149" s="164"/>
      <c r="I149" s="164"/>
      <c r="J149" s="164">
        <f t="shared" si="22"/>
        <v>0</v>
      </c>
      <c r="K149" s="164">
        <v>0</v>
      </c>
      <c r="L149" s="164">
        <f t="shared" si="23"/>
        <v>0</v>
      </c>
    </row>
    <row r="150" spans="1:12" ht="25.5">
      <c r="A150" s="133" t="s">
        <v>123</v>
      </c>
      <c r="B150" s="57" t="s">
        <v>357</v>
      </c>
      <c r="C150" s="54" t="s">
        <v>358</v>
      </c>
      <c r="D150" s="164"/>
      <c r="E150" s="164"/>
      <c r="F150" s="164"/>
      <c r="G150" s="164"/>
      <c r="H150" s="164"/>
      <c r="I150" s="164"/>
      <c r="J150" s="164">
        <f t="shared" si="22"/>
        <v>0</v>
      </c>
      <c r="K150" s="164"/>
      <c r="L150" s="164">
        <f t="shared" si="23"/>
        <v>0</v>
      </c>
    </row>
    <row r="151" spans="1:12" ht="25.5">
      <c r="A151" s="133" t="s">
        <v>126</v>
      </c>
      <c r="B151" s="57" t="s">
        <v>359</v>
      </c>
      <c r="C151" s="54" t="s">
        <v>360</v>
      </c>
      <c r="D151" s="164"/>
      <c r="E151" s="164"/>
      <c r="F151" s="164"/>
      <c r="G151" s="164"/>
      <c r="H151" s="164"/>
      <c r="I151" s="164"/>
      <c r="J151" s="164">
        <f t="shared" si="22"/>
        <v>0</v>
      </c>
      <c r="K151" s="164"/>
      <c r="L151" s="164">
        <f t="shared" si="23"/>
        <v>0</v>
      </c>
    </row>
    <row r="152" spans="1:12" ht="25.5">
      <c r="A152" s="133" t="s">
        <v>129</v>
      </c>
      <c r="B152" s="57" t="s">
        <v>361</v>
      </c>
      <c r="C152" s="54" t="s">
        <v>362</v>
      </c>
      <c r="D152" s="164"/>
      <c r="E152" s="164"/>
      <c r="F152" s="164"/>
      <c r="G152" s="164"/>
      <c r="H152" s="164"/>
      <c r="I152" s="164"/>
      <c r="J152" s="164">
        <f t="shared" si="22"/>
        <v>0</v>
      </c>
      <c r="K152" s="164"/>
      <c r="L152" s="164">
        <f t="shared" si="23"/>
        <v>0</v>
      </c>
    </row>
    <row r="153" spans="1:12" ht="12.75" customHeight="1">
      <c r="A153" s="133" t="s">
        <v>132</v>
      </c>
      <c r="B153" s="57" t="s">
        <v>363</v>
      </c>
      <c r="C153" s="54" t="s">
        <v>364</v>
      </c>
      <c r="D153" s="164">
        <v>145807</v>
      </c>
      <c r="E153" s="164">
        <v>88100</v>
      </c>
      <c r="F153" s="164">
        <v>5160168</v>
      </c>
      <c r="G153" s="164">
        <v>12730100</v>
      </c>
      <c r="H153" s="164">
        <v>200544153</v>
      </c>
      <c r="I153" s="164">
        <v>379400</v>
      </c>
      <c r="J153" s="164">
        <f t="shared" si="22"/>
        <v>219047728</v>
      </c>
      <c r="K153" s="164">
        <v>109537296</v>
      </c>
      <c r="L153" s="164">
        <f t="shared" si="23"/>
        <v>328585024</v>
      </c>
    </row>
    <row r="154" spans="1:12" ht="25.5">
      <c r="A154" s="134" t="s">
        <v>135</v>
      </c>
      <c r="B154" s="58" t="s">
        <v>1033</v>
      </c>
      <c r="C154" s="64" t="s">
        <v>365</v>
      </c>
      <c r="D154" s="165">
        <f aca="true" t="shared" si="26" ref="D154:I154">SUM(D148:D153)</f>
        <v>145807</v>
      </c>
      <c r="E154" s="165">
        <f t="shared" si="26"/>
        <v>88100</v>
      </c>
      <c r="F154" s="165">
        <f t="shared" si="26"/>
        <v>5160168</v>
      </c>
      <c r="G154" s="165">
        <f t="shared" si="26"/>
        <v>12730100</v>
      </c>
      <c r="H154" s="165">
        <f t="shared" si="26"/>
        <v>200544153</v>
      </c>
      <c r="I154" s="165">
        <f t="shared" si="26"/>
        <v>379400</v>
      </c>
      <c r="J154" s="165">
        <f t="shared" si="22"/>
        <v>219047728</v>
      </c>
      <c r="K154" s="165">
        <f>SUM(K148:K153)</f>
        <v>2256952883</v>
      </c>
      <c r="L154" s="165">
        <f t="shared" si="23"/>
        <v>2476000611</v>
      </c>
    </row>
    <row r="155" spans="1:12" ht="12.75" customHeight="1">
      <c r="A155" s="133" t="s">
        <v>138</v>
      </c>
      <c r="B155" s="57" t="s">
        <v>366</v>
      </c>
      <c r="C155" s="54" t="s">
        <v>367</v>
      </c>
      <c r="D155" s="164"/>
      <c r="E155" s="164"/>
      <c r="F155" s="164"/>
      <c r="G155" s="164"/>
      <c r="H155" s="164"/>
      <c r="I155" s="164"/>
      <c r="J155" s="164">
        <f t="shared" si="22"/>
        <v>0</v>
      </c>
      <c r="K155" s="164">
        <v>31034677</v>
      </c>
      <c r="L155" s="164">
        <f t="shared" si="23"/>
        <v>31034677</v>
      </c>
    </row>
    <row r="156" spans="1:12" ht="25.5">
      <c r="A156" s="133" t="s">
        <v>141</v>
      </c>
      <c r="B156" s="57" t="s">
        <v>368</v>
      </c>
      <c r="C156" s="54" t="s">
        <v>369</v>
      </c>
      <c r="D156" s="164"/>
      <c r="E156" s="164"/>
      <c r="F156" s="164"/>
      <c r="G156" s="164"/>
      <c r="H156" s="164"/>
      <c r="I156" s="164"/>
      <c r="J156" s="164">
        <f t="shared" si="22"/>
        <v>0</v>
      </c>
      <c r="K156" s="164"/>
      <c r="L156" s="164">
        <f t="shared" si="23"/>
        <v>0</v>
      </c>
    </row>
    <row r="157" spans="1:12" ht="25.5">
      <c r="A157" s="133" t="s">
        <v>144</v>
      </c>
      <c r="B157" s="57" t="s">
        <v>370</v>
      </c>
      <c r="C157" s="54" t="s">
        <v>371</v>
      </c>
      <c r="D157" s="164"/>
      <c r="E157" s="164"/>
      <c r="F157" s="164"/>
      <c r="G157" s="164"/>
      <c r="H157" s="164"/>
      <c r="I157" s="164"/>
      <c r="J157" s="164">
        <f t="shared" si="22"/>
        <v>0</v>
      </c>
      <c r="K157" s="164"/>
      <c r="L157" s="164">
        <f t="shared" si="23"/>
        <v>0</v>
      </c>
    </row>
    <row r="158" spans="1:12" ht="25.5">
      <c r="A158" s="133" t="s">
        <v>147</v>
      </c>
      <c r="B158" s="57" t="s">
        <v>372</v>
      </c>
      <c r="C158" s="54" t="s">
        <v>373</v>
      </c>
      <c r="D158" s="164"/>
      <c r="E158" s="164"/>
      <c r="F158" s="164"/>
      <c r="G158" s="164"/>
      <c r="H158" s="164"/>
      <c r="I158" s="164"/>
      <c r="J158" s="164">
        <f t="shared" si="22"/>
        <v>0</v>
      </c>
      <c r="K158" s="164"/>
      <c r="L158" s="164">
        <f t="shared" si="23"/>
        <v>0</v>
      </c>
    </row>
    <row r="159" spans="1:12" ht="12.75" customHeight="1">
      <c r="A159" s="133" t="s">
        <v>149</v>
      </c>
      <c r="B159" s="57" t="s">
        <v>374</v>
      </c>
      <c r="C159" s="54" t="s">
        <v>375</v>
      </c>
      <c r="D159" s="164"/>
      <c r="E159" s="164"/>
      <c r="F159" s="164">
        <v>189000</v>
      </c>
      <c r="G159" s="164">
        <v>15219000</v>
      </c>
      <c r="H159" s="164">
        <v>3074042</v>
      </c>
      <c r="I159" s="164"/>
      <c r="J159" s="164">
        <f t="shared" si="22"/>
        <v>18482042</v>
      </c>
      <c r="K159" s="164">
        <v>443673403</v>
      </c>
      <c r="L159" s="164">
        <f t="shared" si="23"/>
        <v>462155445</v>
      </c>
    </row>
    <row r="160" spans="1:12" ht="25.5">
      <c r="A160" s="134" t="s">
        <v>151</v>
      </c>
      <c r="B160" s="58" t="s">
        <v>1034</v>
      </c>
      <c r="C160" s="64" t="s">
        <v>376</v>
      </c>
      <c r="D160" s="165">
        <f aca="true" t="shared" si="27" ref="D160:I160">SUM(D155:D159)</f>
        <v>0</v>
      </c>
      <c r="E160" s="165">
        <f t="shared" si="27"/>
        <v>0</v>
      </c>
      <c r="F160" s="165">
        <f t="shared" si="27"/>
        <v>189000</v>
      </c>
      <c r="G160" s="165">
        <f t="shared" si="27"/>
        <v>15219000</v>
      </c>
      <c r="H160" s="165">
        <f t="shared" si="27"/>
        <v>3074042</v>
      </c>
      <c r="I160" s="165">
        <f t="shared" si="27"/>
        <v>0</v>
      </c>
      <c r="J160" s="165">
        <f t="shared" si="22"/>
        <v>18482042</v>
      </c>
      <c r="K160" s="165">
        <f>SUM(K155:K159)</f>
        <v>474708080</v>
      </c>
      <c r="L160" s="165">
        <f t="shared" si="23"/>
        <v>493190122</v>
      </c>
    </row>
    <row r="161" spans="1:12" ht="12.75" customHeight="1">
      <c r="A161" s="133" t="s">
        <v>154</v>
      </c>
      <c r="B161" s="57" t="s">
        <v>377</v>
      </c>
      <c r="C161" s="54" t="s">
        <v>378</v>
      </c>
      <c r="D161" s="164"/>
      <c r="E161" s="164"/>
      <c r="F161" s="164"/>
      <c r="G161" s="164"/>
      <c r="H161" s="164"/>
      <c r="I161" s="164"/>
      <c r="J161" s="164">
        <f t="shared" si="22"/>
        <v>0</v>
      </c>
      <c r="K161" s="164"/>
      <c r="L161" s="164">
        <f t="shared" si="23"/>
        <v>0</v>
      </c>
    </row>
    <row r="162" spans="1:12" ht="12.75" customHeight="1">
      <c r="A162" s="133" t="s">
        <v>157</v>
      </c>
      <c r="B162" s="57" t="s">
        <v>379</v>
      </c>
      <c r="C162" s="54" t="s">
        <v>380</v>
      </c>
      <c r="D162" s="164"/>
      <c r="E162" s="164"/>
      <c r="F162" s="164"/>
      <c r="G162" s="164"/>
      <c r="H162" s="164"/>
      <c r="I162" s="164"/>
      <c r="J162" s="164">
        <f t="shared" si="22"/>
        <v>0</v>
      </c>
      <c r="K162" s="164"/>
      <c r="L162" s="164">
        <f t="shared" si="23"/>
        <v>0</v>
      </c>
    </row>
    <row r="163" spans="1:12" ht="12.75" customHeight="1">
      <c r="A163" s="134" t="s">
        <v>160</v>
      </c>
      <c r="B163" s="58" t="s">
        <v>1035</v>
      </c>
      <c r="C163" s="64" t="s">
        <v>381</v>
      </c>
      <c r="D163" s="164"/>
      <c r="E163" s="164"/>
      <c r="F163" s="164"/>
      <c r="G163" s="164"/>
      <c r="H163" s="164"/>
      <c r="I163" s="164"/>
      <c r="J163" s="164">
        <f t="shared" si="22"/>
        <v>0</v>
      </c>
      <c r="K163" s="164"/>
      <c r="L163" s="164">
        <f t="shared" si="23"/>
        <v>0</v>
      </c>
    </row>
    <row r="164" spans="1:12" ht="12.75" customHeight="1">
      <c r="A164" s="133" t="s">
        <v>163</v>
      </c>
      <c r="B164" s="57" t="s">
        <v>382</v>
      </c>
      <c r="C164" s="54" t="s">
        <v>383</v>
      </c>
      <c r="D164" s="164"/>
      <c r="E164" s="164"/>
      <c r="F164" s="164"/>
      <c r="G164" s="164"/>
      <c r="H164" s="164"/>
      <c r="I164" s="164"/>
      <c r="J164" s="164">
        <f t="shared" si="22"/>
        <v>0</v>
      </c>
      <c r="K164" s="164"/>
      <c r="L164" s="164">
        <f t="shared" si="23"/>
        <v>0</v>
      </c>
    </row>
    <row r="165" spans="1:12" ht="12.75" customHeight="1">
      <c r="A165" s="133" t="s">
        <v>166</v>
      </c>
      <c r="B165" s="57" t="s">
        <v>384</v>
      </c>
      <c r="C165" s="54" t="s">
        <v>385</v>
      </c>
      <c r="D165" s="164"/>
      <c r="E165" s="164"/>
      <c r="F165" s="164"/>
      <c r="G165" s="164"/>
      <c r="H165" s="164"/>
      <c r="I165" s="164"/>
      <c r="J165" s="164">
        <f t="shared" si="22"/>
        <v>0</v>
      </c>
      <c r="K165" s="164"/>
      <c r="L165" s="164">
        <f t="shared" si="23"/>
        <v>0</v>
      </c>
    </row>
    <row r="166" spans="1:12" ht="12.75" customHeight="1">
      <c r="A166" s="133" t="s">
        <v>169</v>
      </c>
      <c r="B166" s="57" t="s">
        <v>1036</v>
      </c>
      <c r="C166" s="54" t="s">
        <v>386</v>
      </c>
      <c r="D166" s="164"/>
      <c r="E166" s="164"/>
      <c r="F166" s="164"/>
      <c r="G166" s="164"/>
      <c r="H166" s="164"/>
      <c r="I166" s="164"/>
      <c r="J166" s="164">
        <f t="shared" si="22"/>
        <v>0</v>
      </c>
      <c r="K166" s="164">
        <v>305000000</v>
      </c>
      <c r="L166" s="164">
        <f t="shared" si="23"/>
        <v>305000000</v>
      </c>
    </row>
    <row r="167" spans="1:12" ht="12.75" customHeight="1">
      <c r="A167" s="133" t="s">
        <v>172</v>
      </c>
      <c r="B167" s="57" t="s">
        <v>387</v>
      </c>
      <c r="C167" s="54" t="s">
        <v>388</v>
      </c>
      <c r="D167" s="164"/>
      <c r="E167" s="164"/>
      <c r="F167" s="164"/>
      <c r="G167" s="164"/>
      <c r="H167" s="164"/>
      <c r="I167" s="164"/>
      <c r="J167" s="164">
        <f t="shared" si="22"/>
        <v>0</v>
      </c>
      <c r="K167" s="164">
        <v>530000000</v>
      </c>
      <c r="L167" s="164">
        <f t="shared" si="23"/>
        <v>530000000</v>
      </c>
    </row>
    <row r="168" spans="1:12" ht="12.75" customHeight="1">
      <c r="A168" s="133" t="s">
        <v>175</v>
      </c>
      <c r="B168" s="57" t="s">
        <v>389</v>
      </c>
      <c r="C168" s="54" t="s">
        <v>390</v>
      </c>
      <c r="D168" s="164"/>
      <c r="E168" s="164"/>
      <c r="F168" s="164"/>
      <c r="G168" s="164"/>
      <c r="H168" s="164"/>
      <c r="I168" s="164"/>
      <c r="J168" s="164">
        <f t="shared" si="22"/>
        <v>0</v>
      </c>
      <c r="K168" s="164"/>
      <c r="L168" s="164">
        <f t="shared" si="23"/>
        <v>0</v>
      </c>
    </row>
    <row r="169" spans="1:12" ht="12.75" customHeight="1">
      <c r="A169" s="133" t="s">
        <v>178</v>
      </c>
      <c r="B169" s="57" t="s">
        <v>391</v>
      </c>
      <c r="C169" s="54" t="s">
        <v>392</v>
      </c>
      <c r="D169" s="164"/>
      <c r="E169" s="164"/>
      <c r="F169" s="164"/>
      <c r="G169" s="164"/>
      <c r="H169" s="164"/>
      <c r="I169" s="164"/>
      <c r="J169" s="164">
        <f t="shared" si="22"/>
        <v>0</v>
      </c>
      <c r="K169" s="164"/>
      <c r="L169" s="164">
        <f t="shared" si="23"/>
        <v>0</v>
      </c>
    </row>
    <row r="170" spans="1:12" ht="12.75" customHeight="1">
      <c r="A170" s="133" t="s">
        <v>181</v>
      </c>
      <c r="B170" s="57" t="s">
        <v>393</v>
      </c>
      <c r="C170" s="54" t="s">
        <v>394</v>
      </c>
      <c r="D170" s="164"/>
      <c r="E170" s="164"/>
      <c r="F170" s="164"/>
      <c r="G170" s="164"/>
      <c r="H170" s="164"/>
      <c r="I170" s="164"/>
      <c r="J170" s="164">
        <f t="shared" si="22"/>
        <v>0</v>
      </c>
      <c r="K170" s="164">
        <v>47000000</v>
      </c>
      <c r="L170" s="164">
        <f t="shared" si="23"/>
        <v>47000000</v>
      </c>
    </row>
    <row r="171" spans="1:12" ht="12.75" customHeight="1">
      <c r="A171" s="133" t="s">
        <v>184</v>
      </c>
      <c r="B171" s="57" t="s">
        <v>395</v>
      </c>
      <c r="C171" s="54" t="s">
        <v>396</v>
      </c>
      <c r="D171" s="164"/>
      <c r="E171" s="164"/>
      <c r="F171" s="164"/>
      <c r="G171" s="164"/>
      <c r="H171" s="164"/>
      <c r="I171" s="164"/>
      <c r="J171" s="164">
        <f t="shared" si="22"/>
        <v>0</v>
      </c>
      <c r="K171" s="164">
        <v>12500000</v>
      </c>
      <c r="L171" s="164">
        <f t="shared" si="23"/>
        <v>12500000</v>
      </c>
    </row>
    <row r="172" spans="1:12" ht="12.75" customHeight="1">
      <c r="A172" s="134" t="s">
        <v>187</v>
      </c>
      <c r="B172" s="58" t="s">
        <v>1037</v>
      </c>
      <c r="C172" s="64" t="s">
        <v>397</v>
      </c>
      <c r="D172" s="165">
        <f aca="true" t="shared" si="28" ref="D172:I172">SUM(D167:D171)</f>
        <v>0</v>
      </c>
      <c r="E172" s="165">
        <f t="shared" si="28"/>
        <v>0</v>
      </c>
      <c r="F172" s="165">
        <f t="shared" si="28"/>
        <v>0</v>
      </c>
      <c r="G172" s="165">
        <f t="shared" si="28"/>
        <v>0</v>
      </c>
      <c r="H172" s="165">
        <f t="shared" si="28"/>
        <v>0</v>
      </c>
      <c r="I172" s="165">
        <f t="shared" si="28"/>
        <v>0</v>
      </c>
      <c r="J172" s="165">
        <f t="shared" si="22"/>
        <v>0</v>
      </c>
      <c r="K172" s="165">
        <f>SUM(K167:K171)</f>
        <v>589500000</v>
      </c>
      <c r="L172" s="165">
        <f t="shared" si="23"/>
        <v>589500000</v>
      </c>
    </row>
    <row r="173" spans="1:12" ht="12.75" customHeight="1">
      <c r="A173" s="133" t="s">
        <v>190</v>
      </c>
      <c r="B173" s="57" t="s">
        <v>398</v>
      </c>
      <c r="C173" s="64" t="s">
        <v>399</v>
      </c>
      <c r="D173" s="164"/>
      <c r="E173" s="164"/>
      <c r="F173" s="164"/>
      <c r="G173" s="164"/>
      <c r="H173" s="164"/>
      <c r="I173" s="164">
        <v>50000</v>
      </c>
      <c r="J173" s="164">
        <f t="shared" si="22"/>
        <v>50000</v>
      </c>
      <c r="K173" s="164">
        <v>2000000</v>
      </c>
      <c r="L173" s="164">
        <f t="shared" si="23"/>
        <v>2050000</v>
      </c>
    </row>
    <row r="174" spans="1:12" ht="12.75" customHeight="1">
      <c r="A174" s="134" t="s">
        <v>193</v>
      </c>
      <c r="B174" s="58" t="s">
        <v>1038</v>
      </c>
      <c r="C174" s="64" t="s">
        <v>400</v>
      </c>
      <c r="D174" s="165">
        <f aca="true" t="shared" si="29" ref="D174:I174">D166+D172+D173</f>
        <v>0</v>
      </c>
      <c r="E174" s="165">
        <f t="shared" si="29"/>
        <v>0</v>
      </c>
      <c r="F174" s="165">
        <f t="shared" si="29"/>
        <v>0</v>
      </c>
      <c r="G174" s="165">
        <f t="shared" si="29"/>
        <v>0</v>
      </c>
      <c r="H174" s="165">
        <f t="shared" si="29"/>
        <v>0</v>
      </c>
      <c r="I174" s="165">
        <f t="shared" si="29"/>
        <v>50000</v>
      </c>
      <c r="J174" s="165">
        <f t="shared" si="22"/>
        <v>50000</v>
      </c>
      <c r="K174" s="165">
        <f>K166+K172+K173</f>
        <v>896500000</v>
      </c>
      <c r="L174" s="165">
        <f t="shared" si="23"/>
        <v>896550000</v>
      </c>
    </row>
    <row r="175" spans="1:12" ht="12.75" customHeight="1">
      <c r="A175" s="224"/>
      <c r="B175" s="225"/>
      <c r="C175" s="226"/>
      <c r="D175" s="227"/>
      <c r="E175" s="227"/>
      <c r="F175" s="227"/>
      <c r="G175" s="227"/>
      <c r="H175" s="227"/>
      <c r="I175" s="227"/>
      <c r="J175" s="227"/>
      <c r="K175" s="227"/>
      <c r="L175" s="227"/>
    </row>
    <row r="176" spans="1:12" ht="12.75" customHeight="1">
      <c r="A176" s="228"/>
      <c r="B176" s="229"/>
      <c r="C176" s="230"/>
      <c r="D176" s="231"/>
      <c r="E176" s="231"/>
      <c r="F176" s="231"/>
      <c r="G176" s="231"/>
      <c r="H176" s="231"/>
      <c r="I176" s="231"/>
      <c r="J176" s="231"/>
      <c r="K176" s="231"/>
      <c r="L176" s="231"/>
    </row>
    <row r="177" spans="1:12" ht="12.75" customHeight="1">
      <c r="A177" s="242" t="s">
        <v>196</v>
      </c>
      <c r="B177" s="316" t="s">
        <v>401</v>
      </c>
      <c r="C177" s="243" t="s">
        <v>402</v>
      </c>
      <c r="D177" s="168">
        <v>33300</v>
      </c>
      <c r="E177" s="168"/>
      <c r="F177" s="168"/>
      <c r="G177" s="168"/>
      <c r="H177" s="168"/>
      <c r="I177" s="168"/>
      <c r="J177" s="168">
        <f t="shared" si="22"/>
        <v>33300</v>
      </c>
      <c r="K177" s="168">
        <v>79000</v>
      </c>
      <c r="L177" s="168">
        <f t="shared" si="23"/>
        <v>112300</v>
      </c>
    </row>
    <row r="178" spans="1:12" ht="12.75" customHeight="1">
      <c r="A178" s="133" t="s">
        <v>199</v>
      </c>
      <c r="B178" s="61" t="s">
        <v>403</v>
      </c>
      <c r="C178" s="54" t="s">
        <v>404</v>
      </c>
      <c r="D178" s="164">
        <v>5856055</v>
      </c>
      <c r="E178" s="164">
        <v>1505770</v>
      </c>
      <c r="F178" s="164">
        <v>6111937</v>
      </c>
      <c r="G178" s="164">
        <v>4457003</v>
      </c>
      <c r="H178" s="164">
        <v>74419780</v>
      </c>
      <c r="I178" s="164">
        <v>400000</v>
      </c>
      <c r="J178" s="164">
        <f t="shared" si="22"/>
        <v>92750545</v>
      </c>
      <c r="K178" s="164">
        <v>14729659</v>
      </c>
      <c r="L178" s="164">
        <f t="shared" si="23"/>
        <v>107480204</v>
      </c>
    </row>
    <row r="179" spans="1:12" ht="12.75" customHeight="1">
      <c r="A179" s="133" t="s">
        <v>202</v>
      </c>
      <c r="B179" s="61" t="s">
        <v>405</v>
      </c>
      <c r="C179" s="54" t="s">
        <v>406</v>
      </c>
      <c r="D179" s="164">
        <v>95601293</v>
      </c>
      <c r="E179" s="164">
        <v>9877</v>
      </c>
      <c r="F179" s="164">
        <v>119000</v>
      </c>
      <c r="G179" s="164">
        <v>12497</v>
      </c>
      <c r="H179" s="164">
        <v>2950000</v>
      </c>
      <c r="I179" s="164">
        <v>3100000</v>
      </c>
      <c r="J179" s="164">
        <f t="shared" si="22"/>
        <v>101792667</v>
      </c>
      <c r="K179" s="164">
        <v>1628000</v>
      </c>
      <c r="L179" s="164">
        <f t="shared" si="23"/>
        <v>103420667</v>
      </c>
    </row>
    <row r="180" spans="1:12" ht="12.75" customHeight="1">
      <c r="A180" s="133" t="s">
        <v>205</v>
      </c>
      <c r="B180" s="61" t="s">
        <v>407</v>
      </c>
      <c r="C180" s="54" t="s">
        <v>408</v>
      </c>
      <c r="D180" s="164"/>
      <c r="E180" s="164"/>
      <c r="F180" s="164"/>
      <c r="G180" s="164"/>
      <c r="H180" s="164"/>
      <c r="I180" s="164"/>
      <c r="J180" s="164">
        <f t="shared" si="22"/>
        <v>0</v>
      </c>
      <c r="K180" s="164">
        <v>84209934</v>
      </c>
      <c r="L180" s="164">
        <f t="shared" si="23"/>
        <v>84209934</v>
      </c>
    </row>
    <row r="181" spans="1:12" ht="12.75" customHeight="1">
      <c r="A181" s="133" t="s">
        <v>208</v>
      </c>
      <c r="B181" s="61" t="s">
        <v>409</v>
      </c>
      <c r="C181" s="54" t="s">
        <v>410</v>
      </c>
      <c r="D181" s="164">
        <v>31847987</v>
      </c>
      <c r="E181" s="164">
        <v>1956494</v>
      </c>
      <c r="F181" s="164"/>
      <c r="G181" s="164"/>
      <c r="H181" s="164"/>
      <c r="I181" s="164"/>
      <c r="J181" s="164">
        <f t="shared" si="22"/>
        <v>33804481</v>
      </c>
      <c r="K181" s="164"/>
      <c r="L181" s="164">
        <f t="shared" si="23"/>
        <v>33804481</v>
      </c>
    </row>
    <row r="182" spans="1:12" ht="12.75" customHeight="1">
      <c r="A182" s="133" t="s">
        <v>211</v>
      </c>
      <c r="B182" s="61" t="s">
        <v>411</v>
      </c>
      <c r="C182" s="54" t="s">
        <v>412</v>
      </c>
      <c r="D182" s="164">
        <v>36065675</v>
      </c>
      <c r="E182" s="164">
        <v>1487020</v>
      </c>
      <c r="F182" s="164">
        <v>102880</v>
      </c>
      <c r="G182" s="164">
        <v>220948</v>
      </c>
      <c r="H182" s="164">
        <v>6796220</v>
      </c>
      <c r="I182" s="164">
        <v>1622000</v>
      </c>
      <c r="J182" s="164">
        <f aca="true" t="shared" si="30" ref="J182:J223">SUM(D182:I182)</f>
        <v>46294743</v>
      </c>
      <c r="K182" s="164">
        <v>13834076</v>
      </c>
      <c r="L182" s="164">
        <f aca="true" t="shared" si="31" ref="L182:L223">J182+K182</f>
        <v>60128819</v>
      </c>
    </row>
    <row r="183" spans="1:12" ht="12.75" customHeight="1">
      <c r="A183" s="133" t="s">
        <v>214</v>
      </c>
      <c r="B183" s="61" t="s">
        <v>413</v>
      </c>
      <c r="C183" s="54" t="s">
        <v>414</v>
      </c>
      <c r="D183" s="164">
        <v>18901641</v>
      </c>
      <c r="E183" s="164">
        <v>5662000</v>
      </c>
      <c r="F183" s="164">
        <v>492000</v>
      </c>
      <c r="G183" s="164">
        <v>1815000</v>
      </c>
      <c r="H183" s="164"/>
      <c r="I183" s="164"/>
      <c r="J183" s="164">
        <f t="shared" si="30"/>
        <v>26870641</v>
      </c>
      <c r="K183" s="164"/>
      <c r="L183" s="164">
        <f t="shared" si="31"/>
        <v>26870641</v>
      </c>
    </row>
    <row r="184" spans="1:12" ht="12.75" customHeight="1">
      <c r="A184" s="133" t="s">
        <v>217</v>
      </c>
      <c r="B184" s="61" t="s">
        <v>657</v>
      </c>
      <c r="C184" s="54" t="s">
        <v>658</v>
      </c>
      <c r="D184" s="164"/>
      <c r="E184" s="164"/>
      <c r="F184" s="164"/>
      <c r="G184" s="164"/>
      <c r="H184" s="164"/>
      <c r="I184" s="164"/>
      <c r="J184" s="164">
        <f t="shared" si="30"/>
        <v>0</v>
      </c>
      <c r="K184" s="164"/>
      <c r="L184" s="164">
        <f t="shared" si="31"/>
        <v>0</v>
      </c>
    </row>
    <row r="185" spans="1:12" ht="12.75" customHeight="1">
      <c r="A185" s="133" t="s">
        <v>220</v>
      </c>
      <c r="B185" s="61" t="s">
        <v>659</v>
      </c>
      <c r="C185" s="54" t="s">
        <v>660</v>
      </c>
      <c r="D185" s="164">
        <v>100</v>
      </c>
      <c r="E185" s="164">
        <v>1000</v>
      </c>
      <c r="F185" s="164">
        <v>1</v>
      </c>
      <c r="G185" s="164">
        <v>20</v>
      </c>
      <c r="H185" s="164"/>
      <c r="I185" s="164"/>
      <c r="J185" s="164">
        <f t="shared" si="30"/>
        <v>1121</v>
      </c>
      <c r="K185" s="164"/>
      <c r="L185" s="164">
        <f t="shared" si="31"/>
        <v>1121</v>
      </c>
    </row>
    <row r="186" spans="1:12" s="50" customFormat="1" ht="12.75" customHeight="1">
      <c r="A186" s="134" t="s">
        <v>223</v>
      </c>
      <c r="B186" s="63" t="s">
        <v>1039</v>
      </c>
      <c r="C186" s="64" t="s">
        <v>415</v>
      </c>
      <c r="D186" s="165">
        <f aca="true" t="shared" si="32" ref="D186:I186">SUM(D184:D185)</f>
        <v>100</v>
      </c>
      <c r="E186" s="165">
        <f t="shared" si="32"/>
        <v>1000</v>
      </c>
      <c r="F186" s="165">
        <f t="shared" si="32"/>
        <v>1</v>
      </c>
      <c r="G186" s="165">
        <f t="shared" si="32"/>
        <v>20</v>
      </c>
      <c r="H186" s="165">
        <f t="shared" si="32"/>
        <v>0</v>
      </c>
      <c r="I186" s="165">
        <f t="shared" si="32"/>
        <v>0</v>
      </c>
      <c r="J186" s="165">
        <f t="shared" si="30"/>
        <v>1121</v>
      </c>
      <c r="K186" s="165">
        <f>SUM(K184:K185)</f>
        <v>0</v>
      </c>
      <c r="L186" s="165">
        <f t="shared" si="31"/>
        <v>1121</v>
      </c>
    </row>
    <row r="187" spans="1:12" s="50" customFormat="1" ht="12.75" customHeight="1">
      <c r="A187" s="133" t="s">
        <v>225</v>
      </c>
      <c r="B187" s="61" t="s">
        <v>661</v>
      </c>
      <c r="C187" s="54" t="s">
        <v>662</v>
      </c>
      <c r="D187" s="165"/>
      <c r="E187" s="165"/>
      <c r="F187" s="165"/>
      <c r="G187" s="165"/>
      <c r="H187" s="165"/>
      <c r="I187" s="165"/>
      <c r="J187" s="164">
        <f t="shared" si="30"/>
        <v>0</v>
      </c>
      <c r="K187" s="165"/>
      <c r="L187" s="164">
        <f t="shared" si="31"/>
        <v>0</v>
      </c>
    </row>
    <row r="188" spans="1:12" s="50" customFormat="1" ht="12.75" customHeight="1">
      <c r="A188" s="133" t="s">
        <v>228</v>
      </c>
      <c r="B188" s="61" t="s">
        <v>663</v>
      </c>
      <c r="C188" s="54" t="s">
        <v>664</v>
      </c>
      <c r="D188" s="165"/>
      <c r="E188" s="165"/>
      <c r="F188" s="165"/>
      <c r="G188" s="165"/>
      <c r="H188" s="165"/>
      <c r="I188" s="165"/>
      <c r="J188" s="164">
        <f t="shared" si="30"/>
        <v>0</v>
      </c>
      <c r="K188" s="165"/>
      <c r="L188" s="164">
        <f t="shared" si="31"/>
        <v>0</v>
      </c>
    </row>
    <row r="189" spans="1:12" s="50" customFormat="1" ht="12.75" customHeight="1">
      <c r="A189" s="134" t="s">
        <v>231</v>
      </c>
      <c r="B189" s="63" t="s">
        <v>1040</v>
      </c>
      <c r="C189" s="64" t="s">
        <v>416</v>
      </c>
      <c r="D189" s="165">
        <f aca="true" t="shared" si="33" ref="D189:I189">SUM(D187:D188)</f>
        <v>0</v>
      </c>
      <c r="E189" s="165">
        <f t="shared" si="33"/>
        <v>0</v>
      </c>
      <c r="F189" s="165">
        <f t="shared" si="33"/>
        <v>0</v>
      </c>
      <c r="G189" s="165">
        <f t="shared" si="33"/>
        <v>0</v>
      </c>
      <c r="H189" s="165">
        <f t="shared" si="33"/>
        <v>0</v>
      </c>
      <c r="I189" s="165">
        <f t="shared" si="33"/>
        <v>0</v>
      </c>
      <c r="J189" s="165">
        <f t="shared" si="30"/>
        <v>0</v>
      </c>
      <c r="K189" s="165">
        <f>SUM(K187:K188)</f>
        <v>0</v>
      </c>
      <c r="L189" s="165">
        <f t="shared" si="31"/>
        <v>0</v>
      </c>
    </row>
    <row r="190" spans="1:12" ht="12.75" customHeight="1">
      <c r="A190" s="133" t="s">
        <v>234</v>
      </c>
      <c r="B190" s="61" t="s">
        <v>628</v>
      </c>
      <c r="C190" s="54" t="s">
        <v>418</v>
      </c>
      <c r="D190" s="164"/>
      <c r="E190" s="164"/>
      <c r="F190" s="164"/>
      <c r="G190" s="164"/>
      <c r="H190" s="164"/>
      <c r="I190" s="164"/>
      <c r="J190" s="164">
        <f t="shared" si="30"/>
        <v>0</v>
      </c>
      <c r="K190" s="164"/>
      <c r="L190" s="164">
        <f t="shared" si="31"/>
        <v>0</v>
      </c>
    </row>
    <row r="191" spans="1:12" ht="12.75" customHeight="1">
      <c r="A191" s="133" t="s">
        <v>237</v>
      </c>
      <c r="B191" s="61" t="s">
        <v>417</v>
      </c>
      <c r="C191" s="54" t="s">
        <v>629</v>
      </c>
      <c r="D191" s="164">
        <v>506854</v>
      </c>
      <c r="E191" s="164">
        <v>2584</v>
      </c>
      <c r="F191" s="164">
        <v>3782</v>
      </c>
      <c r="G191" s="164">
        <v>2301189</v>
      </c>
      <c r="H191" s="164"/>
      <c r="I191" s="164">
        <v>3500000</v>
      </c>
      <c r="J191" s="164">
        <f t="shared" si="30"/>
        <v>6314409</v>
      </c>
      <c r="K191" s="164">
        <v>150000</v>
      </c>
      <c r="L191" s="164">
        <f t="shared" si="31"/>
        <v>6464409</v>
      </c>
    </row>
    <row r="192" spans="1:12" ht="12.75" customHeight="1">
      <c r="A192" s="134" t="s">
        <v>240</v>
      </c>
      <c r="B192" s="63" t="s">
        <v>1041</v>
      </c>
      <c r="C192" s="64" t="s">
        <v>79</v>
      </c>
      <c r="D192" s="165">
        <f aca="true" t="shared" si="34" ref="D192:I192">D177+D178+D179+D180+D181+D182+D183+D186+D189+D190+D191</f>
        <v>188812905</v>
      </c>
      <c r="E192" s="165">
        <f t="shared" si="34"/>
        <v>10624745</v>
      </c>
      <c r="F192" s="165">
        <f t="shared" si="34"/>
        <v>6829600</v>
      </c>
      <c r="G192" s="165">
        <f t="shared" si="34"/>
        <v>8806657</v>
      </c>
      <c r="H192" s="165">
        <f t="shared" si="34"/>
        <v>84166000</v>
      </c>
      <c r="I192" s="165">
        <f t="shared" si="34"/>
        <v>8622000</v>
      </c>
      <c r="J192" s="165">
        <f t="shared" si="30"/>
        <v>307861907</v>
      </c>
      <c r="K192" s="165">
        <f>K177+K178+K179+K180+K181+K182+K183+K186+K189+K190+K191</f>
        <v>114630669</v>
      </c>
      <c r="L192" s="165">
        <f t="shared" si="31"/>
        <v>422492576</v>
      </c>
    </row>
    <row r="193" spans="1:12" ht="12.75" customHeight="1">
      <c r="A193" s="133" t="s">
        <v>243</v>
      </c>
      <c r="B193" s="61" t="s">
        <v>419</v>
      </c>
      <c r="C193" s="54" t="s">
        <v>420</v>
      </c>
      <c r="D193" s="164"/>
      <c r="E193" s="164"/>
      <c r="F193" s="164"/>
      <c r="G193" s="164"/>
      <c r="H193" s="164"/>
      <c r="I193" s="164"/>
      <c r="J193" s="164">
        <f t="shared" si="30"/>
        <v>0</v>
      </c>
      <c r="K193" s="164"/>
      <c r="L193" s="164">
        <f t="shared" si="31"/>
        <v>0</v>
      </c>
    </row>
    <row r="194" spans="1:12" ht="12.75" customHeight="1">
      <c r="A194" s="133" t="s">
        <v>246</v>
      </c>
      <c r="B194" s="61" t="s">
        <v>421</v>
      </c>
      <c r="C194" s="54" t="s">
        <v>422</v>
      </c>
      <c r="D194" s="164"/>
      <c r="E194" s="164"/>
      <c r="F194" s="164"/>
      <c r="G194" s="164"/>
      <c r="H194" s="164"/>
      <c r="I194" s="164"/>
      <c r="J194" s="164">
        <f t="shared" si="30"/>
        <v>0</v>
      </c>
      <c r="K194" s="164"/>
      <c r="L194" s="164">
        <f t="shared" si="31"/>
        <v>0</v>
      </c>
    </row>
    <row r="195" spans="1:12" ht="12.75" customHeight="1">
      <c r="A195" s="133" t="s">
        <v>249</v>
      </c>
      <c r="B195" s="61" t="s">
        <v>423</v>
      </c>
      <c r="C195" s="54" t="s">
        <v>424</v>
      </c>
      <c r="D195" s="164"/>
      <c r="E195" s="164"/>
      <c r="F195" s="164"/>
      <c r="G195" s="164"/>
      <c r="H195" s="164"/>
      <c r="I195" s="164"/>
      <c r="J195" s="164">
        <f t="shared" si="30"/>
        <v>0</v>
      </c>
      <c r="K195" s="164"/>
      <c r="L195" s="164">
        <f t="shared" si="31"/>
        <v>0</v>
      </c>
    </row>
    <row r="196" spans="1:12" ht="12.75" customHeight="1">
      <c r="A196" s="133" t="s">
        <v>251</v>
      </c>
      <c r="B196" s="61" t="s">
        <v>425</v>
      </c>
      <c r="C196" s="54" t="s">
        <v>426</v>
      </c>
      <c r="D196" s="164"/>
      <c r="E196" s="164"/>
      <c r="F196" s="164"/>
      <c r="G196" s="164"/>
      <c r="H196" s="164"/>
      <c r="I196" s="164"/>
      <c r="J196" s="164">
        <f t="shared" si="30"/>
        <v>0</v>
      </c>
      <c r="K196" s="164"/>
      <c r="L196" s="164">
        <f t="shared" si="31"/>
        <v>0</v>
      </c>
    </row>
    <row r="197" spans="1:12" ht="12.75" customHeight="1">
      <c r="A197" s="133" t="s">
        <v>1042</v>
      </c>
      <c r="B197" s="61" t="s">
        <v>427</v>
      </c>
      <c r="C197" s="54" t="s">
        <v>428</v>
      </c>
      <c r="D197" s="164"/>
      <c r="E197" s="164"/>
      <c r="F197" s="164"/>
      <c r="G197" s="164"/>
      <c r="H197" s="164"/>
      <c r="I197" s="164"/>
      <c r="J197" s="164">
        <f t="shared" si="30"/>
        <v>0</v>
      </c>
      <c r="K197" s="164"/>
      <c r="L197" s="164">
        <f t="shared" si="31"/>
        <v>0</v>
      </c>
    </row>
    <row r="198" spans="1:12" ht="12.75" customHeight="1">
      <c r="A198" s="134" t="s">
        <v>1043</v>
      </c>
      <c r="B198" s="58" t="s">
        <v>1044</v>
      </c>
      <c r="C198" s="64" t="s">
        <v>429</v>
      </c>
      <c r="D198" s="165">
        <f aca="true" t="shared" si="35" ref="D198:I198">SUM(D193:D197)</f>
        <v>0</v>
      </c>
      <c r="E198" s="165">
        <f t="shared" si="35"/>
        <v>0</v>
      </c>
      <c r="F198" s="165">
        <f t="shared" si="35"/>
        <v>0</v>
      </c>
      <c r="G198" s="165">
        <f t="shared" si="35"/>
        <v>0</v>
      </c>
      <c r="H198" s="165">
        <f t="shared" si="35"/>
        <v>0</v>
      </c>
      <c r="I198" s="165">
        <f t="shared" si="35"/>
        <v>0</v>
      </c>
      <c r="J198" s="165">
        <f t="shared" si="30"/>
        <v>0</v>
      </c>
      <c r="K198" s="165">
        <f>SUM(K193:K197)</f>
        <v>0</v>
      </c>
      <c r="L198" s="165">
        <f t="shared" si="31"/>
        <v>0</v>
      </c>
    </row>
    <row r="199" spans="1:12" ht="26.25" customHeight="1">
      <c r="A199" s="133" t="s">
        <v>1045</v>
      </c>
      <c r="B199" s="61" t="s">
        <v>430</v>
      </c>
      <c r="C199" s="54" t="s">
        <v>431</v>
      </c>
      <c r="D199" s="164"/>
      <c r="E199" s="164"/>
      <c r="F199" s="164"/>
      <c r="G199" s="164"/>
      <c r="H199" s="164"/>
      <c r="I199" s="164"/>
      <c r="J199" s="164">
        <f t="shared" si="30"/>
        <v>0</v>
      </c>
      <c r="K199" s="164"/>
      <c r="L199" s="164">
        <f t="shared" si="31"/>
        <v>0</v>
      </c>
    </row>
    <row r="200" spans="1:12" ht="26.25" customHeight="1">
      <c r="A200" s="133" t="s">
        <v>1046</v>
      </c>
      <c r="B200" s="57" t="s">
        <v>643</v>
      </c>
      <c r="C200" s="54" t="s">
        <v>433</v>
      </c>
      <c r="D200" s="164"/>
      <c r="E200" s="164"/>
      <c r="F200" s="164"/>
      <c r="G200" s="164"/>
      <c r="H200" s="164"/>
      <c r="I200" s="164"/>
      <c r="J200" s="164">
        <f t="shared" si="30"/>
        <v>0</v>
      </c>
      <c r="K200" s="164"/>
      <c r="L200" s="164">
        <f t="shared" si="31"/>
        <v>0</v>
      </c>
    </row>
    <row r="201" spans="1:12" ht="25.5" customHeight="1">
      <c r="A201" s="133" t="s">
        <v>1047</v>
      </c>
      <c r="B201" s="61" t="s">
        <v>671</v>
      </c>
      <c r="C201" s="54" t="s">
        <v>435</v>
      </c>
      <c r="D201" s="164"/>
      <c r="E201" s="164"/>
      <c r="F201" s="164"/>
      <c r="G201" s="164"/>
      <c r="H201" s="164"/>
      <c r="I201" s="164"/>
      <c r="J201" s="164">
        <f t="shared" si="30"/>
        <v>0</v>
      </c>
      <c r="K201" s="164"/>
      <c r="L201" s="164">
        <f t="shared" si="31"/>
        <v>0</v>
      </c>
    </row>
    <row r="202" spans="1:12" ht="24" customHeight="1">
      <c r="A202" s="133" t="s">
        <v>1048</v>
      </c>
      <c r="B202" s="61" t="s">
        <v>432</v>
      </c>
      <c r="C202" s="54" t="s">
        <v>630</v>
      </c>
      <c r="D202" s="164"/>
      <c r="E202" s="164"/>
      <c r="F202" s="164"/>
      <c r="G202" s="164"/>
      <c r="H202" s="164"/>
      <c r="I202" s="164"/>
      <c r="J202" s="164">
        <f t="shared" si="30"/>
        <v>0</v>
      </c>
      <c r="K202" s="164">
        <v>6000000</v>
      </c>
      <c r="L202" s="164">
        <f t="shared" si="31"/>
        <v>6000000</v>
      </c>
    </row>
    <row r="203" spans="1:12" ht="12.75" customHeight="1">
      <c r="A203" s="133" t="s">
        <v>1049</v>
      </c>
      <c r="B203" s="61" t="s">
        <v>434</v>
      </c>
      <c r="C203" s="54" t="s">
        <v>631</v>
      </c>
      <c r="D203" s="164"/>
      <c r="E203" s="164"/>
      <c r="F203" s="164"/>
      <c r="G203" s="164"/>
      <c r="H203" s="164"/>
      <c r="I203" s="164">
        <v>235700</v>
      </c>
      <c r="J203" s="164">
        <f t="shared" si="30"/>
        <v>235700</v>
      </c>
      <c r="K203" s="164">
        <v>1440852</v>
      </c>
      <c r="L203" s="164">
        <f t="shared" si="31"/>
        <v>1676552</v>
      </c>
    </row>
    <row r="204" spans="1:12" ht="12.75" customHeight="1">
      <c r="A204" s="134" t="s">
        <v>1050</v>
      </c>
      <c r="B204" s="58" t="s">
        <v>1051</v>
      </c>
      <c r="C204" s="64" t="s">
        <v>436</v>
      </c>
      <c r="D204" s="165">
        <f aca="true" t="shared" si="36" ref="D204:I204">SUM(D199:D203)</f>
        <v>0</v>
      </c>
      <c r="E204" s="165">
        <f t="shared" si="36"/>
        <v>0</v>
      </c>
      <c r="F204" s="165">
        <f t="shared" si="36"/>
        <v>0</v>
      </c>
      <c r="G204" s="165">
        <f t="shared" si="36"/>
        <v>0</v>
      </c>
      <c r="H204" s="165">
        <f t="shared" si="36"/>
        <v>0</v>
      </c>
      <c r="I204" s="165">
        <f t="shared" si="36"/>
        <v>235700</v>
      </c>
      <c r="J204" s="165">
        <f t="shared" si="30"/>
        <v>235700</v>
      </c>
      <c r="K204" s="165">
        <f>SUM(K199:K203)</f>
        <v>7440852</v>
      </c>
      <c r="L204" s="165">
        <f t="shared" si="31"/>
        <v>7676552</v>
      </c>
    </row>
    <row r="205" spans="1:12" ht="24.75" customHeight="1">
      <c r="A205" s="133" t="s">
        <v>1052</v>
      </c>
      <c r="B205" s="61" t="s">
        <v>437</v>
      </c>
      <c r="C205" s="54" t="s">
        <v>438</v>
      </c>
      <c r="D205" s="164"/>
      <c r="E205" s="164"/>
      <c r="F205" s="164"/>
      <c r="G205" s="164"/>
      <c r="H205" s="164"/>
      <c r="I205" s="164"/>
      <c r="J205" s="164">
        <f t="shared" si="30"/>
        <v>0</v>
      </c>
      <c r="K205" s="164"/>
      <c r="L205" s="164">
        <f t="shared" si="31"/>
        <v>0</v>
      </c>
    </row>
    <row r="206" spans="1:12" ht="26.25" customHeight="1">
      <c r="A206" s="133" t="s">
        <v>1053</v>
      </c>
      <c r="B206" s="57" t="s">
        <v>644</v>
      </c>
      <c r="C206" s="54" t="s">
        <v>440</v>
      </c>
      <c r="D206" s="164"/>
      <c r="E206" s="164"/>
      <c r="F206" s="164"/>
      <c r="G206" s="164"/>
      <c r="H206" s="164"/>
      <c r="I206" s="164"/>
      <c r="J206" s="164">
        <f t="shared" si="30"/>
        <v>0</v>
      </c>
      <c r="K206" s="164"/>
      <c r="L206" s="164">
        <f t="shared" si="31"/>
        <v>0</v>
      </c>
    </row>
    <row r="207" spans="1:12" ht="27.75" customHeight="1">
      <c r="A207" s="133" t="s">
        <v>1054</v>
      </c>
      <c r="B207" s="57" t="s">
        <v>672</v>
      </c>
      <c r="C207" s="54" t="s">
        <v>442</v>
      </c>
      <c r="D207" s="164"/>
      <c r="E207" s="164"/>
      <c r="F207" s="164"/>
      <c r="G207" s="164"/>
      <c r="H207" s="164"/>
      <c r="I207" s="164"/>
      <c r="J207" s="164">
        <f t="shared" si="30"/>
        <v>0</v>
      </c>
      <c r="K207" s="164"/>
      <c r="L207" s="164">
        <f t="shared" si="31"/>
        <v>0</v>
      </c>
    </row>
    <row r="208" spans="1:12" ht="26.25" customHeight="1">
      <c r="A208" s="133" t="s">
        <v>1055</v>
      </c>
      <c r="B208" s="57" t="s">
        <v>439</v>
      </c>
      <c r="C208" s="54" t="s">
        <v>632</v>
      </c>
      <c r="D208" s="164"/>
      <c r="E208" s="164"/>
      <c r="F208" s="164"/>
      <c r="G208" s="164"/>
      <c r="H208" s="164"/>
      <c r="I208" s="164"/>
      <c r="J208" s="164">
        <f t="shared" si="30"/>
        <v>0</v>
      </c>
      <c r="K208" s="164"/>
      <c r="L208" s="164">
        <f t="shared" si="31"/>
        <v>0</v>
      </c>
    </row>
    <row r="209" spans="1:12" ht="12.75" customHeight="1">
      <c r="A209" s="133" t="s">
        <v>1056</v>
      </c>
      <c r="B209" s="115" t="s">
        <v>441</v>
      </c>
      <c r="C209" s="138" t="s">
        <v>633</v>
      </c>
      <c r="D209" s="166"/>
      <c r="E209" s="166"/>
      <c r="F209" s="166"/>
      <c r="G209" s="166"/>
      <c r="H209" s="166"/>
      <c r="I209" s="166"/>
      <c r="J209" s="164">
        <f t="shared" si="30"/>
        <v>0</v>
      </c>
      <c r="K209" s="166">
        <v>11331060</v>
      </c>
      <c r="L209" s="164">
        <f t="shared" si="31"/>
        <v>11331060</v>
      </c>
    </row>
    <row r="210" spans="1:12" ht="12.75" customHeight="1">
      <c r="A210" s="134" t="s">
        <v>1057</v>
      </c>
      <c r="B210" s="139" t="s">
        <v>1058</v>
      </c>
      <c r="C210" s="140" t="s">
        <v>443</v>
      </c>
      <c r="D210" s="170">
        <f aca="true" t="shared" si="37" ref="D210:I210">SUM(D205:D209)</f>
        <v>0</v>
      </c>
      <c r="E210" s="170">
        <f t="shared" si="37"/>
        <v>0</v>
      </c>
      <c r="F210" s="170">
        <f t="shared" si="37"/>
        <v>0</v>
      </c>
      <c r="G210" s="170">
        <f t="shared" si="37"/>
        <v>0</v>
      </c>
      <c r="H210" s="170">
        <f t="shared" si="37"/>
        <v>0</v>
      </c>
      <c r="I210" s="170">
        <f t="shared" si="37"/>
        <v>0</v>
      </c>
      <c r="J210" s="165">
        <f t="shared" si="30"/>
        <v>0</v>
      </c>
      <c r="K210" s="170">
        <f>SUM(K205:K209)</f>
        <v>11331060</v>
      </c>
      <c r="L210" s="165">
        <f t="shared" si="31"/>
        <v>11331060</v>
      </c>
    </row>
    <row r="211" spans="1:12" ht="12.75" customHeight="1">
      <c r="A211" s="134" t="s">
        <v>1059</v>
      </c>
      <c r="B211" s="141" t="s">
        <v>1060</v>
      </c>
      <c r="C211" s="142" t="s">
        <v>444</v>
      </c>
      <c r="D211" s="171">
        <f aca="true" t="shared" si="38" ref="D211:I211">D154+D160+D174+D192+D198+D204+D210</f>
        <v>188958712</v>
      </c>
      <c r="E211" s="171">
        <f t="shared" si="38"/>
        <v>10712845</v>
      </c>
      <c r="F211" s="171">
        <f t="shared" si="38"/>
        <v>12178768</v>
      </c>
      <c r="G211" s="171">
        <f t="shared" si="38"/>
        <v>36755757</v>
      </c>
      <c r="H211" s="171">
        <f t="shared" si="38"/>
        <v>287784195</v>
      </c>
      <c r="I211" s="171">
        <f t="shared" si="38"/>
        <v>9287100</v>
      </c>
      <c r="J211" s="165">
        <f t="shared" si="30"/>
        <v>545677377</v>
      </c>
      <c r="K211" s="171">
        <f>K154+K160+K174+K192+K198+K204+K210</f>
        <v>3761563544</v>
      </c>
      <c r="L211" s="165">
        <f t="shared" si="31"/>
        <v>4307240921</v>
      </c>
    </row>
    <row r="212" spans="4:12" ht="12.75">
      <c r="D212" s="163"/>
      <c r="E212" s="163"/>
      <c r="F212" s="163"/>
      <c r="G212" s="163"/>
      <c r="H212" s="163"/>
      <c r="I212" s="163"/>
      <c r="J212" s="219"/>
      <c r="K212" s="217"/>
      <c r="L212" s="219"/>
    </row>
    <row r="213" spans="4:12" ht="12.75">
      <c r="D213" s="163"/>
      <c r="E213" s="163"/>
      <c r="F213" s="163"/>
      <c r="G213" s="163"/>
      <c r="H213" s="163"/>
      <c r="I213" s="163"/>
      <c r="J213" s="223"/>
      <c r="K213" s="238"/>
      <c r="L213" s="223"/>
    </row>
    <row r="214" spans="4:12" ht="12.75">
      <c r="D214" s="163"/>
      <c r="E214" s="163"/>
      <c r="F214" s="163"/>
      <c r="G214" s="163"/>
      <c r="H214" s="163"/>
      <c r="I214" s="163"/>
      <c r="J214" s="223"/>
      <c r="K214" s="238"/>
      <c r="L214" s="223"/>
    </row>
    <row r="215" spans="4:12" ht="12.75">
      <c r="D215" s="163"/>
      <c r="E215" s="163"/>
      <c r="F215" s="163"/>
      <c r="G215" s="163"/>
      <c r="H215" s="163"/>
      <c r="I215" s="163"/>
      <c r="J215" s="223"/>
      <c r="K215" s="238"/>
      <c r="L215" s="223"/>
    </row>
    <row r="216" spans="1:12" ht="12.75" customHeight="1">
      <c r="A216" s="242" t="s">
        <v>93</v>
      </c>
      <c r="B216" s="244" t="s">
        <v>645</v>
      </c>
      <c r="C216" s="137" t="s">
        <v>445</v>
      </c>
      <c r="D216" s="168"/>
      <c r="E216" s="168"/>
      <c r="F216" s="168"/>
      <c r="G216" s="168"/>
      <c r="H216" s="168"/>
      <c r="I216" s="168"/>
      <c r="J216" s="168">
        <f t="shared" si="30"/>
        <v>0</v>
      </c>
      <c r="K216" s="168">
        <v>399485068</v>
      </c>
      <c r="L216" s="168">
        <f t="shared" si="31"/>
        <v>399485068</v>
      </c>
    </row>
    <row r="217" spans="1:12" ht="12.75" customHeight="1">
      <c r="A217" s="133" t="s">
        <v>96</v>
      </c>
      <c r="B217" s="61" t="s">
        <v>446</v>
      </c>
      <c r="C217" s="57" t="s">
        <v>447</v>
      </c>
      <c r="D217" s="164"/>
      <c r="E217" s="164"/>
      <c r="F217" s="164"/>
      <c r="G217" s="164"/>
      <c r="H217" s="164"/>
      <c r="I217" s="164"/>
      <c r="J217" s="164">
        <f t="shared" si="30"/>
        <v>0</v>
      </c>
      <c r="K217" s="164"/>
      <c r="L217" s="164">
        <f t="shared" si="31"/>
        <v>0</v>
      </c>
    </row>
    <row r="218" spans="1:12" ht="12.75" customHeight="1">
      <c r="A218" s="133" t="s">
        <v>99</v>
      </c>
      <c r="B218" s="131" t="s">
        <v>673</v>
      </c>
      <c r="C218" s="57" t="s">
        <v>448</v>
      </c>
      <c r="D218" s="164"/>
      <c r="E218" s="164"/>
      <c r="F218" s="164"/>
      <c r="G218" s="164"/>
      <c r="H218" s="164"/>
      <c r="I218" s="164"/>
      <c r="J218" s="164">
        <f t="shared" si="30"/>
        <v>0</v>
      </c>
      <c r="K218" s="164"/>
      <c r="L218" s="164">
        <f t="shared" si="31"/>
        <v>0</v>
      </c>
    </row>
    <row r="219" spans="1:12" ht="12.75" customHeight="1">
      <c r="A219" s="134" t="s">
        <v>102</v>
      </c>
      <c r="B219" s="63" t="s">
        <v>449</v>
      </c>
      <c r="C219" s="58" t="s">
        <v>450</v>
      </c>
      <c r="D219" s="165">
        <f aca="true" t="shared" si="39" ref="D219:I219">SUM(D216:D218)</f>
        <v>0</v>
      </c>
      <c r="E219" s="165">
        <f t="shared" si="39"/>
        <v>0</v>
      </c>
      <c r="F219" s="165">
        <f t="shared" si="39"/>
        <v>0</v>
      </c>
      <c r="G219" s="165">
        <f t="shared" si="39"/>
        <v>0</v>
      </c>
      <c r="H219" s="165">
        <f t="shared" si="39"/>
        <v>0</v>
      </c>
      <c r="I219" s="165">
        <f t="shared" si="39"/>
        <v>0</v>
      </c>
      <c r="J219" s="165">
        <f t="shared" si="30"/>
        <v>0</v>
      </c>
      <c r="K219" s="165">
        <f>SUM(K216:K218)</f>
        <v>399485068</v>
      </c>
      <c r="L219" s="165">
        <f t="shared" si="31"/>
        <v>399485068</v>
      </c>
    </row>
    <row r="220" spans="1:12" ht="12.75" customHeight="1">
      <c r="A220" s="133" t="s">
        <v>105</v>
      </c>
      <c r="B220" s="61" t="s">
        <v>451</v>
      </c>
      <c r="C220" s="57" t="s">
        <v>452</v>
      </c>
      <c r="D220" s="164"/>
      <c r="E220" s="164"/>
      <c r="F220" s="164"/>
      <c r="G220" s="164"/>
      <c r="H220" s="164"/>
      <c r="I220" s="164"/>
      <c r="J220" s="164">
        <f t="shared" si="30"/>
        <v>0</v>
      </c>
      <c r="K220" s="164"/>
      <c r="L220" s="164">
        <f t="shared" si="31"/>
        <v>0</v>
      </c>
    </row>
    <row r="221" spans="1:12" ht="12.75" customHeight="1">
      <c r="A221" s="133" t="s">
        <v>108</v>
      </c>
      <c r="B221" s="131" t="s">
        <v>674</v>
      </c>
      <c r="C221" s="57" t="s">
        <v>453</v>
      </c>
      <c r="D221" s="164"/>
      <c r="E221" s="164"/>
      <c r="F221" s="164"/>
      <c r="G221" s="164"/>
      <c r="H221" s="164"/>
      <c r="I221" s="164"/>
      <c r="J221" s="164">
        <f t="shared" si="30"/>
        <v>0</v>
      </c>
      <c r="K221" s="164"/>
      <c r="L221" s="164">
        <f t="shared" si="31"/>
        <v>0</v>
      </c>
    </row>
    <row r="222" spans="1:12" ht="12.75" customHeight="1">
      <c r="A222" s="133" t="s">
        <v>111</v>
      </c>
      <c r="B222" s="61" t="s">
        <v>454</v>
      </c>
      <c r="C222" s="57" t="s">
        <v>455</v>
      </c>
      <c r="D222" s="164"/>
      <c r="E222" s="164"/>
      <c r="F222" s="164"/>
      <c r="G222" s="164"/>
      <c r="H222" s="164"/>
      <c r="I222" s="164"/>
      <c r="J222" s="164">
        <f t="shared" si="30"/>
        <v>0</v>
      </c>
      <c r="K222" s="164"/>
      <c r="L222" s="164">
        <f t="shared" si="31"/>
        <v>0</v>
      </c>
    </row>
    <row r="223" spans="1:12" ht="12.75" customHeight="1">
      <c r="A223" s="133" t="s">
        <v>114</v>
      </c>
      <c r="B223" s="131" t="s">
        <v>675</v>
      </c>
      <c r="C223" s="57" t="s">
        <v>456</v>
      </c>
      <c r="D223" s="164"/>
      <c r="E223" s="164"/>
      <c r="F223" s="164"/>
      <c r="G223" s="164"/>
      <c r="H223" s="164"/>
      <c r="I223" s="164"/>
      <c r="J223" s="164">
        <f t="shared" si="30"/>
        <v>0</v>
      </c>
      <c r="K223" s="164"/>
      <c r="L223" s="164">
        <f t="shared" si="31"/>
        <v>0</v>
      </c>
    </row>
    <row r="224" spans="1:12" ht="12.75" customHeight="1">
      <c r="A224" s="134" t="s">
        <v>117</v>
      </c>
      <c r="B224" s="143" t="s">
        <v>457</v>
      </c>
      <c r="C224" s="58" t="s">
        <v>458</v>
      </c>
      <c r="D224" s="164"/>
      <c r="E224" s="164"/>
      <c r="F224" s="164"/>
      <c r="G224" s="164"/>
      <c r="H224" s="164"/>
      <c r="I224" s="164"/>
      <c r="J224" s="164">
        <f aca="true" t="shared" si="40" ref="J224:J247">SUM(D224:I224)</f>
        <v>0</v>
      </c>
      <c r="K224" s="164"/>
      <c r="L224" s="164">
        <f aca="true" t="shared" si="41" ref="L224:L247">J224+K224</f>
        <v>0</v>
      </c>
    </row>
    <row r="225" spans="1:12" ht="12.75" customHeight="1">
      <c r="A225" s="133" t="s">
        <v>120</v>
      </c>
      <c r="B225" s="144" t="s">
        <v>459</v>
      </c>
      <c r="C225" s="145" t="s">
        <v>460</v>
      </c>
      <c r="D225" s="164">
        <v>75212475</v>
      </c>
      <c r="E225" s="164">
        <v>10835185</v>
      </c>
      <c r="F225" s="164">
        <v>2665193</v>
      </c>
      <c r="G225" s="164">
        <v>7353520</v>
      </c>
      <c r="H225" s="164">
        <v>95852803</v>
      </c>
      <c r="I225" s="164">
        <v>41070800</v>
      </c>
      <c r="J225" s="164">
        <f t="shared" si="40"/>
        <v>232989976</v>
      </c>
      <c r="K225" s="164">
        <v>2169912102</v>
      </c>
      <c r="L225" s="164">
        <f t="shared" si="41"/>
        <v>2402902078</v>
      </c>
    </row>
    <row r="226" spans="1:12" ht="12.75" customHeight="1">
      <c r="A226" s="133" t="s">
        <v>123</v>
      </c>
      <c r="B226" s="144" t="s">
        <v>461</v>
      </c>
      <c r="C226" s="145" t="s">
        <v>462</v>
      </c>
      <c r="D226" s="164"/>
      <c r="E226" s="164"/>
      <c r="F226" s="164"/>
      <c r="G226" s="164"/>
      <c r="H226" s="164"/>
      <c r="I226" s="164"/>
      <c r="J226" s="164">
        <f t="shared" si="40"/>
        <v>0</v>
      </c>
      <c r="K226" s="164"/>
      <c r="L226" s="164">
        <f t="shared" si="41"/>
        <v>0</v>
      </c>
    </row>
    <row r="227" spans="1:12" ht="12.75" customHeight="1">
      <c r="A227" s="134" t="s">
        <v>126</v>
      </c>
      <c r="B227" s="146" t="s">
        <v>463</v>
      </c>
      <c r="C227" s="58" t="s">
        <v>464</v>
      </c>
      <c r="D227" s="165">
        <f aca="true" t="shared" si="42" ref="D227:I227">SUM(D225:D226)</f>
        <v>75212475</v>
      </c>
      <c r="E227" s="165">
        <f t="shared" si="42"/>
        <v>10835185</v>
      </c>
      <c r="F227" s="165">
        <f t="shared" si="42"/>
        <v>2665193</v>
      </c>
      <c r="G227" s="165">
        <f t="shared" si="42"/>
        <v>7353520</v>
      </c>
      <c r="H227" s="165">
        <f t="shared" si="42"/>
        <v>95852803</v>
      </c>
      <c r="I227" s="165">
        <f t="shared" si="42"/>
        <v>41070800</v>
      </c>
      <c r="J227" s="165">
        <f t="shared" si="40"/>
        <v>232989976</v>
      </c>
      <c r="K227" s="165">
        <f>SUM(K225:K226)</f>
        <v>2169912102</v>
      </c>
      <c r="L227" s="165">
        <f t="shared" si="41"/>
        <v>2402902078</v>
      </c>
    </row>
    <row r="228" spans="1:12" ht="12.75" customHeight="1">
      <c r="A228" s="133" t="s">
        <v>129</v>
      </c>
      <c r="B228" s="131" t="s">
        <v>465</v>
      </c>
      <c r="C228" s="57" t="s">
        <v>466</v>
      </c>
      <c r="D228" s="164"/>
      <c r="E228" s="164"/>
      <c r="F228" s="164"/>
      <c r="G228" s="164"/>
      <c r="H228" s="164"/>
      <c r="I228" s="164"/>
      <c r="J228" s="164">
        <f t="shared" si="40"/>
        <v>0</v>
      </c>
      <c r="K228" s="164"/>
      <c r="L228" s="164">
        <f t="shared" si="41"/>
        <v>0</v>
      </c>
    </row>
    <row r="229" spans="1:12" ht="12.75" customHeight="1">
      <c r="A229" s="133" t="s">
        <v>132</v>
      </c>
      <c r="B229" s="131" t="s">
        <v>467</v>
      </c>
      <c r="C229" s="57" t="s">
        <v>468</v>
      </c>
      <c r="D229" s="164"/>
      <c r="E229" s="164"/>
      <c r="F229" s="164"/>
      <c r="G229" s="164"/>
      <c r="H229" s="164"/>
      <c r="I229" s="164"/>
      <c r="J229" s="164">
        <f t="shared" si="40"/>
        <v>0</v>
      </c>
      <c r="K229" s="164"/>
      <c r="L229" s="164">
        <f t="shared" si="41"/>
        <v>0</v>
      </c>
    </row>
    <row r="230" spans="1:12" ht="12.75" customHeight="1">
      <c r="A230" s="133" t="s">
        <v>135</v>
      </c>
      <c r="B230" s="131" t="s">
        <v>469</v>
      </c>
      <c r="C230" s="57" t="s">
        <v>470</v>
      </c>
      <c r="D230" s="164">
        <v>341793362</v>
      </c>
      <c r="E230" s="164">
        <v>509131221</v>
      </c>
      <c r="F230" s="164">
        <v>36898383</v>
      </c>
      <c r="G230" s="164">
        <v>118987919</v>
      </c>
      <c r="H230" s="164">
        <v>330833723</v>
      </c>
      <c r="I230" s="164">
        <v>532425573</v>
      </c>
      <c r="J230" s="164">
        <f t="shared" si="40"/>
        <v>1870070181</v>
      </c>
      <c r="K230" s="164"/>
      <c r="L230" s="164">
        <f t="shared" si="41"/>
        <v>1870070181</v>
      </c>
    </row>
    <row r="231" spans="1:12" ht="12.75" customHeight="1">
      <c r="A231" s="133" t="s">
        <v>138</v>
      </c>
      <c r="B231" s="131" t="s">
        <v>646</v>
      </c>
      <c r="C231" s="57" t="s">
        <v>471</v>
      </c>
      <c r="D231" s="164"/>
      <c r="E231" s="164"/>
      <c r="F231" s="164"/>
      <c r="G231" s="164"/>
      <c r="H231" s="164"/>
      <c r="I231" s="164"/>
      <c r="J231" s="164">
        <f t="shared" si="40"/>
        <v>0</v>
      </c>
      <c r="K231" s="164"/>
      <c r="L231" s="164">
        <f t="shared" si="41"/>
        <v>0</v>
      </c>
    </row>
    <row r="232" spans="1:12" ht="12.75" customHeight="1">
      <c r="A232" s="133" t="s">
        <v>141</v>
      </c>
      <c r="B232" s="61" t="s">
        <v>472</v>
      </c>
      <c r="C232" s="57" t="s">
        <v>473</v>
      </c>
      <c r="D232" s="164"/>
      <c r="E232" s="164"/>
      <c r="F232" s="164"/>
      <c r="G232" s="164"/>
      <c r="H232" s="164"/>
      <c r="I232" s="164"/>
      <c r="J232" s="164">
        <f t="shared" si="40"/>
        <v>0</v>
      </c>
      <c r="K232" s="164"/>
      <c r="L232" s="164">
        <f t="shared" si="41"/>
        <v>0</v>
      </c>
    </row>
    <row r="233" spans="1:12" ht="12.75" customHeight="1">
      <c r="A233" s="133" t="s">
        <v>144</v>
      </c>
      <c r="B233" s="61" t="s">
        <v>676</v>
      </c>
      <c r="C233" s="57" t="s">
        <v>634</v>
      </c>
      <c r="D233" s="164"/>
      <c r="E233" s="164"/>
      <c r="F233" s="164"/>
      <c r="G233" s="164"/>
      <c r="H233" s="164"/>
      <c r="I233" s="164"/>
      <c r="J233" s="164">
        <f t="shared" si="40"/>
        <v>0</v>
      </c>
      <c r="K233" s="164"/>
      <c r="L233" s="164">
        <f t="shared" si="41"/>
        <v>0</v>
      </c>
    </row>
    <row r="234" spans="1:12" ht="12.75" customHeight="1">
      <c r="A234" s="133" t="s">
        <v>147</v>
      </c>
      <c r="B234" s="61" t="s">
        <v>635</v>
      </c>
      <c r="C234" s="57" t="s">
        <v>636</v>
      </c>
      <c r="D234" s="164"/>
      <c r="E234" s="164"/>
      <c r="F234" s="164"/>
      <c r="G234" s="164"/>
      <c r="H234" s="164"/>
      <c r="I234" s="164"/>
      <c r="J234" s="164">
        <f t="shared" si="40"/>
        <v>0</v>
      </c>
      <c r="K234" s="164"/>
      <c r="L234" s="164">
        <f t="shared" si="41"/>
        <v>0</v>
      </c>
    </row>
    <row r="235" spans="1:12" ht="12.75" customHeight="1">
      <c r="A235" s="134" t="s">
        <v>149</v>
      </c>
      <c r="B235" s="63" t="s">
        <v>637</v>
      </c>
      <c r="C235" s="58" t="s">
        <v>638</v>
      </c>
      <c r="D235" s="164"/>
      <c r="E235" s="164"/>
      <c r="F235" s="164"/>
      <c r="G235" s="164"/>
      <c r="H235" s="164"/>
      <c r="I235" s="164"/>
      <c r="J235" s="164">
        <f t="shared" si="40"/>
        <v>0</v>
      </c>
      <c r="K235" s="164"/>
      <c r="L235" s="164">
        <f t="shared" si="41"/>
        <v>0</v>
      </c>
    </row>
    <row r="236" spans="1:12" ht="12.75" customHeight="1">
      <c r="A236" s="134" t="s">
        <v>151</v>
      </c>
      <c r="B236" s="63" t="s">
        <v>677</v>
      </c>
      <c r="C236" s="58" t="s">
        <v>474</v>
      </c>
      <c r="D236" s="165">
        <f aca="true" t="shared" si="43" ref="D236:I236">D219+D224+D227+D230+D235</f>
        <v>417005837</v>
      </c>
      <c r="E236" s="165">
        <f t="shared" si="43"/>
        <v>519966406</v>
      </c>
      <c r="F236" s="165">
        <f t="shared" si="43"/>
        <v>39563576</v>
      </c>
      <c r="G236" s="165">
        <f t="shared" si="43"/>
        <v>126341439</v>
      </c>
      <c r="H236" s="165">
        <f t="shared" si="43"/>
        <v>426686526</v>
      </c>
      <c r="I236" s="165">
        <f t="shared" si="43"/>
        <v>573496373</v>
      </c>
      <c r="J236" s="165">
        <f t="shared" si="40"/>
        <v>2103060157</v>
      </c>
      <c r="K236" s="165">
        <f>K219+K224+K227+K230+K235</f>
        <v>2569397170</v>
      </c>
      <c r="L236" s="165">
        <f t="shared" si="41"/>
        <v>4672457327</v>
      </c>
    </row>
    <row r="237" spans="1:12" ht="12.75" customHeight="1">
      <c r="A237" s="133" t="s">
        <v>154</v>
      </c>
      <c r="B237" s="61" t="s">
        <v>678</v>
      </c>
      <c r="C237" s="57" t="s">
        <v>475</v>
      </c>
      <c r="D237" s="164"/>
      <c r="E237" s="164"/>
      <c r="F237" s="164"/>
      <c r="G237" s="164"/>
      <c r="H237" s="164"/>
      <c r="I237" s="164"/>
      <c r="J237" s="164">
        <f t="shared" si="40"/>
        <v>0</v>
      </c>
      <c r="K237" s="164"/>
      <c r="L237" s="164">
        <f t="shared" si="41"/>
        <v>0</v>
      </c>
    </row>
    <row r="238" spans="1:12" ht="12.75" customHeight="1">
      <c r="A238" s="133" t="s">
        <v>157</v>
      </c>
      <c r="B238" s="61" t="s">
        <v>476</v>
      </c>
      <c r="C238" s="57" t="s">
        <v>477</v>
      </c>
      <c r="D238" s="164"/>
      <c r="E238" s="164"/>
      <c r="F238" s="164"/>
      <c r="G238" s="164"/>
      <c r="H238" s="164"/>
      <c r="I238" s="164"/>
      <c r="J238" s="164">
        <f t="shared" si="40"/>
        <v>0</v>
      </c>
      <c r="K238" s="164"/>
      <c r="L238" s="164">
        <f t="shared" si="41"/>
        <v>0</v>
      </c>
    </row>
    <row r="239" spans="1:12" ht="12.75" customHeight="1">
      <c r="A239" s="133" t="s">
        <v>160</v>
      </c>
      <c r="B239" s="131" t="s">
        <v>478</v>
      </c>
      <c r="C239" s="57" t="s">
        <v>479</v>
      </c>
      <c r="D239" s="164"/>
      <c r="E239" s="164"/>
      <c r="F239" s="164"/>
      <c r="G239" s="164"/>
      <c r="H239" s="164"/>
      <c r="I239" s="164"/>
      <c r="J239" s="164">
        <f t="shared" si="40"/>
        <v>0</v>
      </c>
      <c r="K239" s="164"/>
      <c r="L239" s="164">
        <f t="shared" si="41"/>
        <v>0</v>
      </c>
    </row>
    <row r="240" spans="1:12" ht="12.75" customHeight="1">
      <c r="A240" s="133" t="s">
        <v>163</v>
      </c>
      <c r="B240" s="131" t="s">
        <v>724</v>
      </c>
      <c r="C240" s="57" t="s">
        <v>480</v>
      </c>
      <c r="D240" s="164"/>
      <c r="E240" s="164"/>
      <c r="F240" s="164"/>
      <c r="G240" s="164"/>
      <c r="H240" s="164"/>
      <c r="I240" s="164"/>
      <c r="J240" s="164">
        <f t="shared" si="40"/>
        <v>0</v>
      </c>
      <c r="K240" s="164"/>
      <c r="L240" s="164">
        <f t="shared" si="41"/>
        <v>0</v>
      </c>
    </row>
    <row r="241" spans="1:12" ht="12.75" customHeight="1">
      <c r="A241" s="133" t="s">
        <v>166</v>
      </c>
      <c r="B241" s="131" t="s">
        <v>639</v>
      </c>
      <c r="C241" s="57" t="s">
        <v>640</v>
      </c>
      <c r="D241" s="164"/>
      <c r="E241" s="164"/>
      <c r="F241" s="164"/>
      <c r="G241" s="164"/>
      <c r="H241" s="164"/>
      <c r="I241" s="164"/>
      <c r="J241" s="164">
        <f t="shared" si="40"/>
        <v>0</v>
      </c>
      <c r="K241" s="164"/>
      <c r="L241" s="164">
        <f t="shared" si="41"/>
        <v>0</v>
      </c>
    </row>
    <row r="242" spans="1:12" ht="12.75" customHeight="1">
      <c r="A242" s="134" t="s">
        <v>169</v>
      </c>
      <c r="B242" s="135" t="s">
        <v>679</v>
      </c>
      <c r="C242" s="58" t="s">
        <v>481</v>
      </c>
      <c r="D242" s="164"/>
      <c r="E242" s="164"/>
      <c r="F242" s="164"/>
      <c r="G242" s="164"/>
      <c r="H242" s="164"/>
      <c r="I242" s="164"/>
      <c r="J242" s="164">
        <f t="shared" si="40"/>
        <v>0</v>
      </c>
      <c r="K242" s="164"/>
      <c r="L242" s="164">
        <f t="shared" si="41"/>
        <v>0</v>
      </c>
    </row>
    <row r="243" spans="1:12" ht="12.75" customHeight="1">
      <c r="A243" s="133" t="s">
        <v>172</v>
      </c>
      <c r="B243" s="61" t="s">
        <v>482</v>
      </c>
      <c r="C243" s="57" t="s">
        <v>483</v>
      </c>
      <c r="D243" s="164"/>
      <c r="E243" s="164"/>
      <c r="F243" s="164"/>
      <c r="G243" s="164"/>
      <c r="H243" s="164"/>
      <c r="I243" s="164"/>
      <c r="J243" s="164">
        <f t="shared" si="40"/>
        <v>0</v>
      </c>
      <c r="K243" s="164"/>
      <c r="L243" s="164">
        <f t="shared" si="41"/>
        <v>0</v>
      </c>
    </row>
    <row r="244" spans="1:12" ht="12.75" customHeight="1">
      <c r="A244" s="133" t="s">
        <v>175</v>
      </c>
      <c r="B244" s="61" t="s">
        <v>641</v>
      </c>
      <c r="C244" s="57" t="s">
        <v>642</v>
      </c>
      <c r="D244" s="164"/>
      <c r="E244" s="164"/>
      <c r="F244" s="164"/>
      <c r="G244" s="164"/>
      <c r="H244" s="164"/>
      <c r="I244" s="164"/>
      <c r="J244" s="164">
        <f t="shared" si="40"/>
        <v>0</v>
      </c>
      <c r="K244" s="164"/>
      <c r="L244" s="164">
        <f t="shared" si="41"/>
        <v>0</v>
      </c>
    </row>
    <row r="245" spans="1:12" ht="12.75" customHeight="1">
      <c r="A245" s="134" t="s">
        <v>178</v>
      </c>
      <c r="B245" s="135" t="s">
        <v>680</v>
      </c>
      <c r="C245" s="58" t="s">
        <v>484</v>
      </c>
      <c r="D245" s="165">
        <f aca="true" t="shared" si="44" ref="D245:I245">D236+D242+D243+D244</f>
        <v>417005837</v>
      </c>
      <c r="E245" s="165">
        <f t="shared" si="44"/>
        <v>519966406</v>
      </c>
      <c r="F245" s="165">
        <f t="shared" si="44"/>
        <v>39563576</v>
      </c>
      <c r="G245" s="165">
        <f t="shared" si="44"/>
        <v>126341439</v>
      </c>
      <c r="H245" s="165">
        <f t="shared" si="44"/>
        <v>426686526</v>
      </c>
      <c r="I245" s="165">
        <f t="shared" si="44"/>
        <v>573496373</v>
      </c>
      <c r="J245" s="165">
        <f t="shared" si="40"/>
        <v>2103060157</v>
      </c>
      <c r="K245" s="165">
        <f>K236+K242+K243+K244</f>
        <v>2569397170</v>
      </c>
      <c r="L245" s="165">
        <f t="shared" si="41"/>
        <v>4672457327</v>
      </c>
    </row>
    <row r="246" spans="4:12" ht="13.5" thickBot="1">
      <c r="D246" s="163"/>
      <c r="E246" s="163"/>
      <c r="F246" s="163"/>
      <c r="G246" s="163"/>
      <c r="H246" s="163"/>
      <c r="I246" s="217"/>
      <c r="J246" s="219"/>
      <c r="K246" s="217"/>
      <c r="L246" s="219"/>
    </row>
    <row r="247" spans="1:12" ht="13.5" thickBot="1">
      <c r="A247" s="136" t="s">
        <v>485</v>
      </c>
      <c r="B247" s="65"/>
      <c r="C247" s="65"/>
      <c r="D247" s="218">
        <f aca="true" t="shared" si="45" ref="D247:I247">D211+D245</f>
        <v>605964549</v>
      </c>
      <c r="E247" s="218">
        <f t="shared" si="45"/>
        <v>530679251</v>
      </c>
      <c r="F247" s="218">
        <f t="shared" si="45"/>
        <v>51742344</v>
      </c>
      <c r="G247" s="218">
        <f t="shared" si="45"/>
        <v>163097196</v>
      </c>
      <c r="H247" s="218">
        <f t="shared" si="45"/>
        <v>714470721</v>
      </c>
      <c r="I247" s="218">
        <f t="shared" si="45"/>
        <v>582783473</v>
      </c>
      <c r="J247" s="220">
        <f t="shared" si="40"/>
        <v>2648737534</v>
      </c>
      <c r="K247" s="218">
        <f>K211+K245</f>
        <v>6330960714</v>
      </c>
      <c r="L247" s="220">
        <f t="shared" si="41"/>
        <v>8979698248</v>
      </c>
    </row>
    <row r="248" spans="2:12" ht="12.75">
      <c r="B248" s="289" t="s">
        <v>1026</v>
      </c>
      <c r="C248" s="215"/>
      <c r="D248" s="216"/>
      <c r="E248" s="216"/>
      <c r="F248" s="216"/>
      <c r="G248" s="216"/>
      <c r="H248" s="216"/>
      <c r="I248" s="216"/>
      <c r="J248" s="223"/>
      <c r="K248" s="216"/>
      <c r="L248" s="223">
        <v>-1870070181</v>
      </c>
    </row>
    <row r="249" spans="2:12" ht="12.75">
      <c r="B249" s="215" t="s">
        <v>1027</v>
      </c>
      <c r="C249" s="215"/>
      <c r="D249" s="216"/>
      <c r="E249" s="216"/>
      <c r="F249" s="216"/>
      <c r="G249" s="216"/>
      <c r="H249" s="216"/>
      <c r="I249" s="216"/>
      <c r="J249" s="223"/>
      <c r="K249" s="216"/>
      <c r="L249" s="231">
        <f>SUM(L247:L248)</f>
        <v>7109628067</v>
      </c>
    </row>
  </sheetData>
  <sheetProtection/>
  <mergeCells count="2">
    <mergeCell ref="A3:L3"/>
    <mergeCell ref="A4:L4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landscape" paperSize="9" scale="74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2020-06-10T16:15:31Z</cp:lastPrinted>
  <dcterms:created xsi:type="dcterms:W3CDTF">2002-01-04T07:43:44Z</dcterms:created>
  <dcterms:modified xsi:type="dcterms:W3CDTF">2020-06-17T11:32:41Z</dcterms:modified>
  <cp:category/>
  <cp:version/>
  <cp:contentType/>
  <cp:contentStatus/>
</cp:coreProperties>
</file>