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/>
  <mc:AlternateContent xmlns:mc="http://schemas.openxmlformats.org/markup-compatibility/2006">
    <mc:Choice Requires="x15">
      <x15ac:absPath xmlns:x15ac="http://schemas.microsoft.com/office/spreadsheetml/2010/11/ac" url="C:\Users\User\Desktop\11 hó\"/>
    </mc:Choice>
  </mc:AlternateContent>
  <bookViews>
    <workbookView xWindow="0" yWindow="0" windowWidth="14370" windowHeight="8625" activeTab="1"/>
  </bookViews>
  <sheets>
    <sheet name="Előlap" sheetId="1" r:id="rId1"/>
    <sheet name="1. összesítő" sheetId="2" r:id="rId2"/>
    <sheet name="2.1.sz.mell  " sheetId="5" r:id="rId3"/>
    <sheet name="2.2.sz.mell  " sheetId="6" r:id="rId4"/>
    <sheet name="6.sz.mell." sheetId="11" r:id="rId5"/>
    <sheet name="8. sz. mell Önkormányzat" sheetId="13" r:id="rId6"/>
    <sheet name="Óvoda    9. sz. mell" sheetId="16" r:id="rId7"/>
    <sheet name="10. Létszám" sheetId="19" r:id="rId8"/>
    <sheet name="Munkalap23" sheetId="20" r:id="rId9"/>
  </sheets>
  <definedNames>
    <definedName name="__xlfn_IFERROR">NA()</definedName>
    <definedName name="_xlnm.Print_Titles" localSheetId="5">'8. sz. mell Önkormányzat'!$1:$7</definedName>
    <definedName name="_xlnm.Print_Titles" localSheetId="6">'Óvoda    9. sz. mell'!$1:$8</definedName>
  </definedNames>
  <calcPr calcId="162913"/>
</workbook>
</file>

<file path=xl/calcChain.xml><?xml version="1.0" encoding="utf-8"?>
<calcChain xmlns="http://schemas.openxmlformats.org/spreadsheetml/2006/main">
  <c r="D34" i="13" l="1"/>
  <c r="D108" i="13"/>
  <c r="D98" i="13"/>
  <c r="D97" i="13"/>
  <c r="C20" i="11" l="1"/>
  <c r="B22" i="2" l="1"/>
  <c r="D22" i="2"/>
  <c r="D14" i="13"/>
  <c r="D146" i="13"/>
  <c r="D10" i="13"/>
  <c r="D119" i="13" l="1"/>
  <c r="D135" i="2" s="1"/>
  <c r="D21" i="13"/>
  <c r="D16" i="13" s="1"/>
  <c r="D42" i="16"/>
  <c r="D49" i="16"/>
  <c r="D48" i="16"/>
  <c r="D53" i="16"/>
  <c r="D50" i="16"/>
  <c r="D115" i="13" l="1"/>
  <c r="D120" i="13"/>
  <c r="D99" i="13"/>
  <c r="D40" i="13"/>
  <c r="D118" i="2"/>
  <c r="E118" i="2"/>
  <c r="E136" i="2" l="1"/>
  <c r="D136" i="2"/>
  <c r="H10" i="6" s="1"/>
  <c r="E135" i="2"/>
  <c r="E129" i="2"/>
  <c r="E124" i="2"/>
  <c r="E116" i="2"/>
  <c r="E115" i="2"/>
  <c r="E114" i="2"/>
  <c r="I10" i="5" s="1"/>
  <c r="E113" i="2"/>
  <c r="I9" i="5"/>
  <c r="E15" i="2"/>
  <c r="E47" i="2"/>
  <c r="D47" i="2"/>
  <c r="E46" i="2"/>
  <c r="D46" i="2"/>
  <c r="E44" i="2"/>
  <c r="D44" i="2"/>
  <c r="E52" i="2"/>
  <c r="E43" i="2"/>
  <c r="E41" i="2"/>
  <c r="D41" i="2"/>
  <c r="E40" i="2"/>
  <c r="E38" i="2" s="1"/>
  <c r="E13" i="5" s="1"/>
  <c r="E37" i="2"/>
  <c r="E36" i="2"/>
  <c r="E35" i="2"/>
  <c r="E32" i="2"/>
  <c r="E31" i="2" s="1"/>
  <c r="E30" i="2" s="1"/>
  <c r="E12" i="5" s="1"/>
  <c r="E34" i="2"/>
  <c r="E101" i="13"/>
  <c r="D15" i="2"/>
  <c r="D10" i="2"/>
  <c r="H20" i="5"/>
  <c r="H30" i="5" s="1"/>
  <c r="F20" i="5"/>
  <c r="D159" i="2"/>
  <c r="E159" i="2"/>
  <c r="D131" i="2"/>
  <c r="D132" i="2"/>
  <c r="D129" i="2"/>
  <c r="D124" i="2"/>
  <c r="D116" i="2"/>
  <c r="D115" i="2"/>
  <c r="H11" i="5" s="1"/>
  <c r="D114" i="2"/>
  <c r="H10" i="5" s="1"/>
  <c r="D113" i="2"/>
  <c r="D77" i="2"/>
  <c r="D21" i="5" s="1"/>
  <c r="D20" i="5" s="1"/>
  <c r="D30" i="5" s="1"/>
  <c r="D52" i="2"/>
  <c r="D50" i="2" s="1"/>
  <c r="D10" i="6" s="1"/>
  <c r="D43" i="2"/>
  <c r="D40" i="2"/>
  <c r="D37" i="2"/>
  <c r="D36" i="2"/>
  <c r="D35" i="2"/>
  <c r="D34" i="2"/>
  <c r="D32" i="2"/>
  <c r="D31" i="2" s="1"/>
  <c r="D30" i="2" s="1"/>
  <c r="D12" i="5" s="1"/>
  <c r="D114" i="13"/>
  <c r="D101" i="13"/>
  <c r="D50" i="13"/>
  <c r="E50" i="13"/>
  <c r="D31" i="13"/>
  <c r="D30" i="13" s="1"/>
  <c r="C14" i="19"/>
  <c r="C14" i="13"/>
  <c r="C9" i="13" s="1"/>
  <c r="C113" i="13"/>
  <c r="C101" i="13" s="1"/>
  <c r="C96" i="13" s="1"/>
  <c r="C132" i="2"/>
  <c r="C43" i="13"/>
  <c r="C114" i="13"/>
  <c r="C116" i="2"/>
  <c r="G12" i="5" s="1"/>
  <c r="D20" i="11"/>
  <c r="C135" i="2"/>
  <c r="C131" i="2"/>
  <c r="C130" i="2"/>
  <c r="G14" i="5" s="1"/>
  <c r="C124" i="2"/>
  <c r="C114" i="2"/>
  <c r="G10" i="5" s="1"/>
  <c r="C115" i="2"/>
  <c r="G11" i="5" s="1"/>
  <c r="C113" i="2"/>
  <c r="C83" i="2"/>
  <c r="C79" i="2"/>
  <c r="C71" i="2"/>
  <c r="C67" i="2"/>
  <c r="C52" i="2"/>
  <c r="C53" i="2"/>
  <c r="C54" i="2"/>
  <c r="C55" i="2"/>
  <c r="C51" i="2"/>
  <c r="C40" i="2"/>
  <c r="C41" i="2"/>
  <c r="C42" i="2"/>
  <c r="C43" i="2"/>
  <c r="C44" i="2"/>
  <c r="C45" i="2"/>
  <c r="C46" i="2"/>
  <c r="C47" i="2"/>
  <c r="C48" i="2"/>
  <c r="C39" i="2"/>
  <c r="C33" i="2"/>
  <c r="C34" i="2"/>
  <c r="C35" i="2"/>
  <c r="C36" i="2"/>
  <c r="C37" i="2"/>
  <c r="C32" i="2"/>
  <c r="D118" i="13"/>
  <c r="D96" i="13"/>
  <c r="E96" i="13"/>
  <c r="C118" i="13"/>
  <c r="C19" i="19"/>
  <c r="C22" i="19"/>
  <c r="C10" i="16"/>
  <c r="C38" i="16" s="1"/>
  <c r="D10" i="16"/>
  <c r="D38" i="16" s="1"/>
  <c r="E10" i="16"/>
  <c r="E38" i="16" s="1"/>
  <c r="C22" i="16"/>
  <c r="C28" i="16"/>
  <c r="C32" i="16"/>
  <c r="D39" i="16"/>
  <c r="C39" i="16"/>
  <c r="C47" i="16"/>
  <c r="E47" i="16"/>
  <c r="E59" i="16" s="1"/>
  <c r="D47" i="16"/>
  <c r="D59" i="16" s="1"/>
  <c r="C53" i="16"/>
  <c r="C11" i="2"/>
  <c r="E11" i="2"/>
  <c r="D12" i="2"/>
  <c r="C13" i="2"/>
  <c r="E13" i="2"/>
  <c r="D14" i="2"/>
  <c r="C15" i="2"/>
  <c r="C18" i="2"/>
  <c r="C20" i="2"/>
  <c r="E16" i="13"/>
  <c r="C22" i="2"/>
  <c r="D23" i="13"/>
  <c r="E23" i="13"/>
  <c r="C38" i="13"/>
  <c r="D38" i="13"/>
  <c r="E38" i="13"/>
  <c r="C50" i="13"/>
  <c r="C56" i="13"/>
  <c r="D56" i="13"/>
  <c r="E56" i="13"/>
  <c r="C61" i="13"/>
  <c r="C67" i="13"/>
  <c r="C71" i="13"/>
  <c r="C76" i="13"/>
  <c r="D76" i="13"/>
  <c r="D90" i="13" s="1"/>
  <c r="E76" i="13"/>
  <c r="E90" i="13" s="1"/>
  <c r="C79" i="13"/>
  <c r="C83" i="13"/>
  <c r="C90" i="13" s="1"/>
  <c r="C120" i="13"/>
  <c r="C122" i="13"/>
  <c r="C141" i="2" s="1"/>
  <c r="D122" i="13"/>
  <c r="D141" i="2" s="1"/>
  <c r="E122" i="13"/>
  <c r="E141" i="2" s="1"/>
  <c r="C132" i="13"/>
  <c r="D132" i="13"/>
  <c r="E132" i="13"/>
  <c r="C136" i="13"/>
  <c r="C143" i="13"/>
  <c r="D143" i="13"/>
  <c r="D157" i="13" s="1"/>
  <c r="E143" i="13"/>
  <c r="C149" i="13"/>
  <c r="B20" i="11"/>
  <c r="C6" i="6"/>
  <c r="G6" i="6" s="1"/>
  <c r="D6" i="6"/>
  <c r="H6" i="6" s="1"/>
  <c r="E6" i="6"/>
  <c r="I6" i="6" s="1"/>
  <c r="F9" i="6"/>
  <c r="C20" i="6"/>
  <c r="D20" i="6"/>
  <c r="D32" i="6"/>
  <c r="E20" i="6"/>
  <c r="C26" i="6"/>
  <c r="E32" i="6"/>
  <c r="G7" i="5"/>
  <c r="H7" i="5"/>
  <c r="I7" i="5"/>
  <c r="I14" i="5"/>
  <c r="E20" i="5"/>
  <c r="E30" i="5" s="1"/>
  <c r="C25" i="5"/>
  <c r="G30" i="5"/>
  <c r="H12" i="5"/>
  <c r="D134" i="2"/>
  <c r="H8" i="6" s="1"/>
  <c r="H11" i="6"/>
  <c r="C10" i="2"/>
  <c r="E10" i="2"/>
  <c r="D11" i="2"/>
  <c r="C12" i="2"/>
  <c r="E12" i="2"/>
  <c r="D13" i="2"/>
  <c r="E14" i="2"/>
  <c r="C17" i="2"/>
  <c r="D17" i="2"/>
  <c r="E17" i="2"/>
  <c r="D18" i="2"/>
  <c r="E18" i="2"/>
  <c r="C19" i="2"/>
  <c r="D19" i="2"/>
  <c r="E19" i="2"/>
  <c r="D20" i="2"/>
  <c r="E20" i="2"/>
  <c r="C21" i="2"/>
  <c r="E21" i="2"/>
  <c r="C24" i="2"/>
  <c r="D24" i="2"/>
  <c r="D8" i="6" s="1"/>
  <c r="E24" i="2"/>
  <c r="E23" i="2" s="1"/>
  <c r="E8" i="6" s="1"/>
  <c r="E19" i="6" s="1"/>
  <c r="E33" i="6" s="1"/>
  <c r="C25" i="2"/>
  <c r="C26" i="2"/>
  <c r="C27" i="2"/>
  <c r="C28" i="2"/>
  <c r="D56" i="2"/>
  <c r="D14" i="5" s="1"/>
  <c r="E56" i="2"/>
  <c r="C61" i="2"/>
  <c r="H9" i="5"/>
  <c r="I12" i="5"/>
  <c r="I13" i="6"/>
  <c r="B135" i="2"/>
  <c r="C134" i="2"/>
  <c r="G8" i="6" s="1"/>
  <c r="E134" i="2"/>
  <c r="I8" i="6" s="1"/>
  <c r="C136" i="2"/>
  <c r="C148" i="2"/>
  <c r="G22" i="6"/>
  <c r="G32" i="6" s="1"/>
  <c r="D148" i="2"/>
  <c r="E148" i="2"/>
  <c r="E172" i="2" s="1"/>
  <c r="C152" i="2"/>
  <c r="C159" i="2"/>
  <c r="C164" i="2"/>
  <c r="H22" i="6"/>
  <c r="H32" i="6" s="1"/>
  <c r="I11" i="6"/>
  <c r="I10" i="6" s="1"/>
  <c r="G11" i="6"/>
  <c r="G10" i="6" s="1"/>
  <c r="E76" i="2"/>
  <c r="E90" i="2" s="1"/>
  <c r="C20" i="5"/>
  <c r="C30" i="5" s="1"/>
  <c r="C31" i="2"/>
  <c r="E130" i="2"/>
  <c r="C56" i="2"/>
  <c r="C14" i="5" s="1"/>
  <c r="D21" i="2"/>
  <c r="C76" i="2"/>
  <c r="C90" i="2" s="1"/>
  <c r="I22" i="6"/>
  <c r="I32" i="6" s="1"/>
  <c r="C16" i="13"/>
  <c r="E9" i="13"/>
  <c r="C23" i="13"/>
  <c r="E117" i="13"/>
  <c r="E131" i="13" s="1"/>
  <c r="E30" i="13"/>
  <c r="C31" i="13"/>
  <c r="C30" i="13" s="1"/>
  <c r="I11" i="5"/>
  <c r="E39" i="16"/>
  <c r="C14" i="2"/>
  <c r="G9" i="5"/>
  <c r="E9" i="2" l="1"/>
  <c r="E9" i="5" s="1"/>
  <c r="E157" i="13"/>
  <c r="C30" i="2"/>
  <c r="C12" i="5" s="1"/>
  <c r="C38" i="2"/>
  <c r="C13" i="5" s="1"/>
  <c r="D16" i="2"/>
  <c r="D117" i="13"/>
  <c r="D131" i="13" s="1"/>
  <c r="D158" i="13" s="1"/>
  <c r="C59" i="16"/>
  <c r="C117" i="13"/>
  <c r="C131" i="13" s="1"/>
  <c r="C43" i="16"/>
  <c r="D38" i="2"/>
  <c r="D13" i="5" s="1"/>
  <c r="C9" i="2"/>
  <c r="D9" i="13"/>
  <c r="D66" i="13" s="1"/>
  <c r="D91" i="13" s="1"/>
  <c r="D76" i="2"/>
  <c r="D90" i="2" s="1"/>
  <c r="E16" i="2"/>
  <c r="E66" i="2" s="1"/>
  <c r="E91" i="2" s="1"/>
  <c r="C157" i="13"/>
  <c r="C24" i="19"/>
  <c r="C30" i="19" s="1"/>
  <c r="C129" i="2"/>
  <c r="C117" i="2" s="1"/>
  <c r="C112" i="2" s="1"/>
  <c r="D172" i="2"/>
  <c r="C23" i="2"/>
  <c r="C16" i="2"/>
  <c r="C10" i="5" s="1"/>
  <c r="D130" i="2"/>
  <c r="D10" i="5"/>
  <c r="C32" i="6"/>
  <c r="D43" i="16"/>
  <c r="C50" i="2"/>
  <c r="C10" i="6" s="1"/>
  <c r="C19" i="6" s="1"/>
  <c r="C66" i="13"/>
  <c r="C91" i="13" s="1"/>
  <c r="D117" i="2"/>
  <c r="H13" i="5" s="1"/>
  <c r="H14" i="5"/>
  <c r="E158" i="13"/>
  <c r="I12" i="6"/>
  <c r="I19" i="6" s="1"/>
  <c r="I33" i="6" s="1"/>
  <c r="E138" i="2"/>
  <c r="E133" i="2" s="1"/>
  <c r="E117" i="2"/>
  <c r="I13" i="5" s="1"/>
  <c r="I19" i="5" s="1"/>
  <c r="I31" i="5" s="1"/>
  <c r="C172" i="2"/>
  <c r="D19" i="6"/>
  <c r="D33" i="6" s="1"/>
  <c r="G13" i="5"/>
  <c r="G19" i="5" s="1"/>
  <c r="G31" i="5" s="1"/>
  <c r="E66" i="13"/>
  <c r="E91" i="13" s="1"/>
  <c r="E43" i="16"/>
  <c r="C138" i="2"/>
  <c r="C133" i="2" s="1"/>
  <c r="C147" i="2" s="1"/>
  <c r="C173" i="2" s="1"/>
  <c r="G12" i="6"/>
  <c r="H12" i="6"/>
  <c r="D138" i="2"/>
  <c r="D133" i="2" s="1"/>
  <c r="H19" i="6"/>
  <c r="H33" i="6" s="1"/>
  <c r="G19" i="6"/>
  <c r="G33" i="6" s="1"/>
  <c r="C9" i="5"/>
  <c r="C19" i="5" s="1"/>
  <c r="D9" i="2"/>
  <c r="D9" i="5" s="1"/>
  <c r="E10" i="5"/>
  <c r="E19" i="5" s="1"/>
  <c r="C33" i="6"/>
  <c r="E112" i="2" l="1"/>
  <c r="E147" i="2" s="1"/>
  <c r="E173" i="2" s="1"/>
  <c r="F158" i="13"/>
  <c r="D35" i="6"/>
  <c r="H19" i="5"/>
  <c r="H31" i="5" s="1"/>
  <c r="H37" i="6" s="1"/>
  <c r="C158" i="13"/>
  <c r="C66" i="2"/>
  <c r="C91" i="2" s="1"/>
  <c r="D163" i="13"/>
  <c r="D147" i="2"/>
  <c r="D173" i="2" s="1"/>
  <c r="D19" i="5"/>
  <c r="D31" i="5" s="1"/>
  <c r="D37" i="6" s="1"/>
  <c r="D66" i="2"/>
  <c r="D91" i="2" s="1"/>
  <c r="D112" i="2"/>
  <c r="G37" i="6"/>
  <c r="G34" i="6"/>
  <c r="I37" i="6"/>
  <c r="E32" i="5"/>
  <c r="E31" i="5"/>
  <c r="E37" i="6" s="1"/>
  <c r="I33" i="5"/>
  <c r="G33" i="5"/>
  <c r="G32" i="5"/>
  <c r="C32" i="5"/>
  <c r="C31" i="5"/>
  <c r="C37" i="6" s="1"/>
  <c r="C33" i="5"/>
  <c r="H33" i="5" l="1"/>
  <c r="D175" i="2"/>
</calcChain>
</file>

<file path=xl/sharedStrings.xml><?xml version="1.0" encoding="utf-8"?>
<sst xmlns="http://schemas.openxmlformats.org/spreadsheetml/2006/main" count="959" uniqueCount="462">
  <si>
    <t>NAGYSÁP  KÖZSÉG ÖNKORMÁNYZAT</t>
  </si>
  <si>
    <t>Nagysáp Község Önkormányzat</t>
  </si>
  <si>
    <t>Összevont mérlege</t>
  </si>
  <si>
    <t>B E V É T E L E K</t>
  </si>
  <si>
    <t>1. sz. táblázat</t>
  </si>
  <si>
    <t>Ezer forintban</t>
  </si>
  <si>
    <t>Sor-
szám</t>
  </si>
  <si>
    <t>Bevételi jogcím</t>
  </si>
  <si>
    <t xml:space="preserve">Eredeti </t>
  </si>
  <si>
    <t>Módosított</t>
  </si>
  <si>
    <t>Teljesítés</t>
  </si>
  <si>
    <t>A</t>
  </si>
  <si>
    <t>B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</si>
  <si>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</si>
  <si>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</si>
  <si>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</si>
  <si>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</si>
  <si>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</si>
  <si>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</si>
  <si>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</si>
  <si>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</si>
  <si>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</si>
  <si>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</si>
  <si>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</si>
  <si>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</si>
  <si>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</si>
  <si>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</si>
  <si>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</si>
  <si>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</si>
  <si>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</si>
  <si>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</si>
  <si>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</si>
  <si>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</si>
  <si>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</si>
  <si>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</si>
  <si>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</si>
  <si>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</si>
  <si>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</si>
  <si>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</si>
  <si>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</si>
  <si>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</si>
  <si>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</si>
  <si>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</si>
  <si>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</si>
  <si>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</si>
  <si>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</si>
  <si>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</si>
  <si>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</si>
  <si>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</si>
  <si>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</si>
  <si>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</si>
  <si>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</si>
  <si>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</si>
  <si>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</si>
  <si>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</si>
  <si>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</si>
  <si>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</si>
  <si>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</si>
  <si>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</si>
  <si>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</si>
  <si>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</si>
  <si>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</si>
  <si>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</si>
  <si>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</si>
  <si>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</si>
  <si>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</si>
  <si>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</si>
  <si>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</si>
  <si>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</si>
  <si>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</si>
  <si>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</si>
  <si>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</si>
  <si>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</si>
  <si>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</si>
  <si>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</si>
  <si>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</si>
  <si>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</si>
  <si>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</si>
  <si>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</si>
  <si>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</si>
  <si>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</si>
  <si>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</si>
  <si>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</si>
  <si>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</si>
  <si>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</si>
  <si>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</si>
  <si>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</si>
  <si>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</si>
  <si>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</si>
  <si>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</si>
  <si>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</si>
  <si>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</si>
  <si>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</si>
  <si>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</si>
  <si>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</si>
  <si>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</si>
  <si>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</si>
  <si>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</si>
  <si>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</si>
  <si>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</si>
  <si>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</si>
  <si>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</si>
  <si>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</si>
  <si>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</si>
  <si>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</si>
  <si>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</si>
  <si>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</si>
  <si>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</si>
  <si>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</si>
  <si>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</si>
  <si>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</si>
  <si>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</si>
  <si>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</si>
  <si>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</si>
  <si>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</si>
  <si>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</si>
  <si>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</si>
  <si>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</si>
  <si>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</si>
  <si>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</si>
  <si>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</si>
  <si>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</si>
  <si>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</si>
  <si>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</si>
  <si>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</si>
  <si>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</si>
  <si>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</si>
  <si>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</si>
  <si>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</si>
  <si>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</si>
  <si>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</si>
  <si>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</si>
  <si>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</si>
  <si>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</si>
  <si>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</si>
  <si>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</si>
  <si>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</si>
  <si>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</si>
  <si>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</si>
  <si>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</si>
  <si>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</si>
  <si>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</si>
  <si>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</si>
  <si>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</si>
  <si>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</si>
  <si>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</si>
  <si>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</si>
  <si>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</si>
  <si>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</si>
  <si>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</si>
  <si>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</si>
  <si>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</si>
  <si>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</si>
  <si>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</si>
  <si>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</si>
  <si>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</si>
  <si>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</si>
  <si>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</si>
  <si>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</si>
  <si>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</si>
  <si>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</si>
  <si>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</si>
  <si>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</si>
  <si>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</si>
  <si>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</si>
  <si>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</si>
  <si>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</si>
  <si>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</si>
  <si>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</si>
  <si>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</si>
  <si>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</si>
  <si>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</si>
  <si>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</si>
  <si>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</si>
  <si>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</si>
  <si>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</si>
  <si>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</si>
  <si>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</si>
  <si>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</si>
  <si>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</si>
  <si>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</si>
  <si>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</si>
  <si>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</si>
  <si>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</si>
  <si>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</si>
  <si>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</si>
  <si>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</si>
  <si>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</si>
  <si>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</si>
  <si>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</si>
  <si>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</si>
  <si>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</si>
  <si>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</si>
  <si>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</si>
  <si>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</si>
  <si>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</si>
  <si>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</si>
  <si>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</si>
  <si>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</si>
  <si>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</si>
  <si>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</si>
  <si>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</si>
  <si>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</si>
  <si>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</si>
  <si>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</si>
  <si>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</si>
  <si>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</si>
  <si>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</si>
  <si>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</si>
  <si>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</si>
  <si>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</si>
  <si>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</si>
  <si>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</si>
  <si>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</si>
  <si>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 (működési tartalék)</t>
  </si>
  <si>
    <t>1.20.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</si>
  <si>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</si>
  <si>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</si>
  <si>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Felújítások</t>
  </si>
  <si>
    <t>2.3.-ból Ídősek Otthona felújítás(3.000e Ft) sport pálya parkosítás ( 1.000 E Ft)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</si>
  <si>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</si>
  <si>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</si>
  <si>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</si>
  <si>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</si>
  <si>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</si>
  <si>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támogatások, kölcsönök törlesztése ÁH-n belülre  KEM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</si>
  <si>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</si>
  <si>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</si>
  <si>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</si>
  <si>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</si>
  <si>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</si>
  <si>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</si>
  <si>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</si>
  <si>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</si>
  <si>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</si>
  <si>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</si>
  <si>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</si>
  <si>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</si>
  <si>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</si>
  <si>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</si>
  <si>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(Előfinanszírozási hitel törlesztése)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</si>
  <si>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</si>
  <si>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</si>
  <si>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</si>
  <si>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</si>
  <si>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</si>
  <si>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</si>
  <si>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</si>
  <si>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</si>
  <si>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</si>
  <si>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</si>
  <si>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</si>
  <si>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</si>
  <si>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</si>
  <si>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</si>
  <si>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</si>
  <si>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</si>
  <si>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</si>
  <si>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</si>
  <si>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</si>
  <si>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</si>
  <si>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</si>
  <si>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</si>
  <si>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</si>
  <si>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</si>
  <si>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</si>
  <si>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</si>
  <si>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</si>
  <si>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C</t>
  </si>
  <si>
    <t>E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</si>
  <si>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</si>
  <si>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</si>
  <si>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</si>
  <si>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</si>
  <si>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</si>
  <si>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</si>
  <si>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</si>
  <si>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</si>
  <si>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</si>
  <si>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</si>
  <si>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</si>
  <si>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</si>
  <si>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</si>
  <si>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 xml:space="preserve">Működési célú átvett pénzeszközök </t>
  </si>
  <si>
    <t>6.-ból EU-s támogatás (közvetlen)</t>
  </si>
  <si>
    <t>Költségvetési bevételek összesen (1.+2.+4.+5.+6.+8.+…+12.)</t>
  </si>
  <si>
    <t>Költségvetési kiadások összesen (1.+...+12.)</t>
  </si>
  <si>
    <t>12.</t>
  </si>
  <si>
    <t>Hiány belső finanszírozásának bevételei (15.+…+18. )</t>
  </si>
  <si>
    <t>Értékpapír vásárlása, visszavásárlása</t>
  </si>
  <si>
    <t>13.</t>
  </si>
  <si>
    <t xml:space="preserve">   Költségvetési maradvány igénybevétele </t>
  </si>
  <si>
    <t>Likviditási célú hitelek törlesztése</t>
  </si>
  <si>
    <t>14.</t>
  </si>
  <si>
    <t xml:space="preserve">   Vállalkozási maradvány igénybevétele </t>
  </si>
  <si>
    <t>Rövid lejáratú hitelek törlesztése</t>
  </si>
  <si>
    <t>15.</t>
  </si>
  <si>
    <t xml:space="preserve">   Betét visszavonásából származó bevétel </t>
  </si>
  <si>
    <t>Hosszú lejáratú hitelek törlesztése</t>
  </si>
  <si>
    <t>16.</t>
  </si>
  <si>
    <t xml:space="preserve">   Egyéb belső finanszírozási bevételek</t>
  </si>
  <si>
    <t>Kölcsön törlesztése</t>
  </si>
  <si>
    <t>17.</t>
  </si>
  <si>
    <t xml:space="preserve">Hiány külső finanszírozásának bevételei (20.+…+21.) </t>
  </si>
  <si>
    <t>Forgatási célú belföldi, külföldi értékpapírok vásárlása</t>
  </si>
  <si>
    <t>18.</t>
  </si>
  <si>
    <t xml:space="preserve">   Likviditási célú hitelek, kölcsönök felvétele</t>
  </si>
  <si>
    <t>19.</t>
  </si>
  <si>
    <t xml:space="preserve">   Értékpapírok bevételei</t>
  </si>
  <si>
    <t>20.</t>
  </si>
  <si>
    <t>21.</t>
  </si>
  <si>
    <t>22.</t>
  </si>
  <si>
    <t>Működési célú finanszírozási bevételek összesen (14.+19.+22.+23.)</t>
  </si>
  <si>
    <t>Működési célú finanszírozási kiadások összesen (14.+...+23.)</t>
  </si>
  <si>
    <t>23.</t>
  </si>
  <si>
    <t>BEVÉTEL ÖSSZESEN (13.+24.)</t>
  </si>
  <si>
    <t>KIADÁSOK ÖSSZESEN (13.+24.)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</si>
  <si>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</si>
  <si>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</si>
  <si>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</si>
  <si>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</si>
  <si>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</si>
  <si>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</si>
  <si>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</si>
  <si>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</si>
  <si>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</si>
  <si>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Felhalmozási bevételek</t>
  </si>
  <si>
    <t xml:space="preserve">Felhalmozási célú átvett pénzeszközök átvétele </t>
  </si>
  <si>
    <t>4.-ből EU-s támogatás (közvetlen)</t>
  </si>
  <si>
    <t>Egyéb felhalmozási kiadások  ( KEM kölcsön törlesztés)</t>
  </si>
  <si>
    <t>Egyéb felhalmozási célú bevételek</t>
  </si>
  <si>
    <t>Céltartalék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</si>
  <si>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</si>
  <si>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</si>
  <si>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</si>
  <si>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</si>
  <si>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</si>
  <si>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</si>
  <si>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</si>
  <si>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</si>
  <si>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</si>
  <si>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</si>
  <si>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</si>
  <si>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</si>
  <si>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</si>
  <si>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</si>
  <si>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</si>
  <si>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</si>
  <si>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</si>
  <si>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</si>
  <si>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</si>
  <si>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</si>
  <si>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</si>
  <si>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</si>
  <si>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</si>
  <si>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</si>
  <si>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Összesen:</t>
  </si>
  <si>
    <t>Ezer forintban !</t>
  </si>
  <si>
    <t>ÖSSZESEN:</t>
  </si>
  <si>
    <t>Beruházási (felhalmozási) kiadások előirányzata beruházásonként</t>
  </si>
  <si>
    <t>Beruházás  megnevezése</t>
  </si>
  <si>
    <t>Nagysáp Község Önkormányzata</t>
  </si>
  <si>
    <t>Feladat megnevezése</t>
  </si>
  <si>
    <t>Összes bevétel, kiadás</t>
  </si>
  <si>
    <t>01</t>
  </si>
  <si>
    <t>Száma</t>
  </si>
  <si>
    <t>Előirányzat-csoport, kiemelt előirányzat megnevezése</t>
  </si>
  <si>
    <t>Helyi adók  (4.1.1.+…+4.1.3.)</t>
  </si>
  <si>
    <t xml:space="preserve">Egyéb felhalmozási célú átvett pénzeszköz ( HOLCÍM) 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</si>
  <si>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</si>
  <si>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</si>
  <si>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</si>
  <si>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</si>
  <si>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</si>
  <si>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</si>
  <si>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</si>
  <si>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</si>
  <si>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</si>
  <si>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- Visszatérítendő támogatások, kölcsönök törlesztése ÁH-n belülre KEM</t>
  </si>
  <si>
    <t>Hosszú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</si>
  <si>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</si>
  <si>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</si>
  <si>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</si>
  <si>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</si>
  <si>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</si>
  <si>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</si>
  <si>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03</t>
  </si>
  <si>
    <t>Költségvetési szerv megnevezése</t>
  </si>
  <si>
    <t>Nagysápi Napsugár Óvoda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</si>
  <si>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</si>
  <si>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</si>
  <si>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</si>
  <si>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</si>
  <si>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</si>
  <si>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</si>
  <si>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</si>
  <si>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</si>
  <si>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</si>
  <si>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</si>
  <si>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</si>
  <si>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</si>
  <si>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</si>
  <si>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</si>
  <si>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</si>
  <si>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</si>
  <si>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</si>
  <si>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</si>
  <si>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</si>
  <si>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</si>
  <si>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</si>
  <si>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</si>
  <si>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</si>
  <si>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</si>
  <si>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</si>
  <si>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</si>
  <si>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</si>
  <si>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2015. évi létszámkimutatása</t>
  </si>
  <si>
    <t>Létszám</t>
  </si>
  <si>
    <t>Önkormányzat</t>
  </si>
  <si>
    <t>szakfeladatai</t>
  </si>
  <si>
    <t>Önkormányzat Igazgatási tevékenysége</t>
  </si>
  <si>
    <t>polgármester</t>
  </si>
  <si>
    <t>takarítónő(4 órás)</t>
  </si>
  <si>
    <t>ÓVODA</t>
  </si>
  <si>
    <t>Óvoda pedagógus</t>
  </si>
  <si>
    <t>Dajka</t>
  </si>
  <si>
    <t>Mindösszesen:</t>
  </si>
  <si>
    <t>Tájékoztatás</t>
  </si>
  <si>
    <t xml:space="preserve">közfoglalkoztatott </t>
  </si>
  <si>
    <t xml:space="preserve">  Pályázati önrész</t>
  </si>
  <si>
    <t xml:space="preserve">     - Céltartalék (………………………………………...)</t>
  </si>
  <si>
    <t>Működési célú kvi támogatások és kiegészítő támogatások   REKI</t>
  </si>
  <si>
    <t>2016. évi eredeti előirányzat</t>
  </si>
  <si>
    <t>2016. évi módosított előirányzat</t>
  </si>
  <si>
    <t>Működési célú kvi támogatások és kiegészítő támogatások  REKI</t>
  </si>
  <si>
    <t>Pénzeszköz átadások</t>
  </si>
  <si>
    <t>iskolai tálaló konyha</t>
  </si>
  <si>
    <t>óvodai konyhai tálaló</t>
  </si>
  <si>
    <t xml:space="preserve">2.3.-ból </t>
  </si>
  <si>
    <t xml:space="preserve">     - Céltartalék (önk. Pályázati önrész)</t>
  </si>
  <si>
    <t>alpolgármester, 4 fő képviselő</t>
  </si>
  <si>
    <t>könyvtáros</t>
  </si>
  <si>
    <t>Egyéb működési célú támogatások bevételei  ( KÖZMUNKA TÁM)</t>
  </si>
  <si>
    <t>2016.III.negyedévi rendeletmódositás</t>
  </si>
  <si>
    <t>Egyéb működési célú támogatások bevételei  ( DIÁK MUNKA TÁM)</t>
  </si>
  <si>
    <t>2016. III. negyedévi rendelet módosítás</t>
  </si>
  <si>
    <t>2016.III. negyedévi rendelet módosítás</t>
  </si>
  <si>
    <t>Eredeti előirányzat</t>
  </si>
  <si>
    <t>Módosított előirányzat</t>
  </si>
  <si>
    <t>Ingatlanok beszerzése létesités</t>
  </si>
  <si>
    <t>Informatikai eszköz beszerzése</t>
  </si>
  <si>
    <t>140625</t>
  </si>
  <si>
    <t>Egyéb tárgyi eszközök beszerzése</t>
  </si>
  <si>
    <t>1282573</t>
  </si>
  <si>
    <t>Beruházás célu előzetesen felszámitott áfa</t>
  </si>
  <si>
    <t>350000</t>
  </si>
  <si>
    <t>1. melléklet a   18/2016.(11.16. ) önkormányzati rendelethez</t>
  </si>
  <si>
    <t>2.1. melléklet a    18 / 2016.(11.16. ) önkormányzati rendelethez</t>
  </si>
  <si>
    <t>2.2. melléklet a    18 /2016.(11.16.  ) önkormányzati rendelethez</t>
  </si>
  <si>
    <t>8. melléklet a     18 /2016.(11.16.) önkormányzati rendelethez</t>
  </si>
  <si>
    <t>9. melléklet a     18 /2016.(11.16. ) önkormányzati rendelethez</t>
  </si>
  <si>
    <t>10. melléklet a       18 /2016.(11.16.)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</si>
</sst>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#"/>
    <numFmt numFmtId="166" formatCode="mmm\ d/"/>
  </numFmts>
  <fonts count="49" x14ac:knownFonts="1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5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.5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14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6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271">
    <xf numFmtId="0" fontId="0" fillId="0" borderId="0" xfId="0"/>
    <xf numFmtId="0" fontId="21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6" fillId="0" borderId="0" xfId="40" applyFont="1" applyFill="1" applyProtection="1"/>
    <xf numFmtId="0" fontId="16" fillId="0" borderId="0" xfId="40" applyFont="1" applyFill="1" applyAlignment="1" applyProtection="1">
      <alignment horizontal="right" vertical="center" indent="1"/>
    </xf>
    <xf numFmtId="0" fontId="16" fillId="0" borderId="0" xfId="40" applyFill="1" applyProtection="1"/>
    <xf numFmtId="165" fontId="22" fillId="0" borderId="0" xfId="0" applyNumberFormat="1" applyFont="1" applyFill="1" applyBorder="1" applyAlignment="1" applyProtection="1">
      <alignment horizontal="right" vertical="center" wrapText="1"/>
    </xf>
    <xf numFmtId="0" fontId="26" fillId="0" borderId="10" xfId="4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7" fillId="0" borderId="10" xfId="40" applyFont="1" applyFill="1" applyBorder="1" applyAlignment="1" applyProtection="1">
      <alignment horizontal="center" vertical="center" wrapText="1"/>
    </xf>
    <xf numFmtId="0" fontId="28" fillId="0" borderId="0" xfId="40" applyFont="1" applyFill="1" applyProtection="1"/>
    <xf numFmtId="0" fontId="27" fillId="18" borderId="10" xfId="4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</xf>
    <xf numFmtId="0" fontId="0" fillId="0" borderId="0" xfId="40" applyFont="1" applyFill="1" applyProtection="1"/>
    <xf numFmtId="49" fontId="28" fillId="0" borderId="10" xfId="40" applyNumberFormat="1" applyFont="1" applyFill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wrapText="1" indent="1"/>
    </xf>
    <xf numFmtId="165" fontId="0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Border="1" applyAlignment="1" applyProtection="1">
      <alignment horizontal="left" vertical="center" wrapText="1" indent="1"/>
    </xf>
    <xf numFmtId="0" fontId="0" fillId="0" borderId="10" xfId="40" applyFont="1" applyFill="1" applyBorder="1" applyProtection="1"/>
    <xf numFmtId="0" fontId="31" fillId="18" borderId="10" xfId="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49" fontId="28" fillId="18" borderId="10" xfId="40" applyNumberFormat="1" applyFont="1" applyFill="1" applyBorder="1" applyAlignment="1" applyProtection="1">
      <alignment horizontal="left" vertical="center" wrapText="1" indent="1"/>
    </xf>
    <xf numFmtId="0" fontId="30" fillId="18" borderId="10" xfId="0" applyFont="1" applyFill="1" applyBorder="1" applyAlignment="1" applyProtection="1">
      <alignment horizontal="left" wrapText="1" indent="1"/>
    </xf>
    <xf numFmtId="165" fontId="0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0" fillId="18" borderId="10" xfId="40" applyFont="1" applyFill="1" applyBorder="1" applyProtection="1"/>
    <xf numFmtId="0" fontId="27" fillId="19" borderId="10" xfId="40" applyFont="1" applyFill="1" applyBorder="1" applyAlignment="1" applyProtection="1">
      <alignment horizontal="left" vertical="center" wrapText="1"/>
    </xf>
    <xf numFmtId="0" fontId="27" fillId="19" borderId="10" xfId="40" applyFont="1" applyFill="1" applyBorder="1" applyAlignment="1" applyProtection="1">
      <alignment horizontal="left" vertical="center" wrapText="1" indent="1"/>
    </xf>
    <xf numFmtId="165" fontId="29" fillId="19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18" borderId="10" xfId="0" applyFont="1" applyFill="1" applyBorder="1" applyAlignment="1" applyProtection="1">
      <alignment vertical="center" wrapText="1"/>
    </xf>
    <xf numFmtId="0" fontId="30" fillId="0" borderId="10" xfId="0" applyFont="1" applyBorder="1" applyAlignment="1" applyProtection="1">
      <alignment vertical="center" wrapText="1"/>
    </xf>
    <xf numFmtId="0" fontId="30" fillId="0" borderId="10" xfId="0" applyFont="1" applyBorder="1" applyAlignment="1" applyProtection="1">
      <alignment wrapText="1"/>
    </xf>
    <xf numFmtId="0" fontId="31" fillId="0" borderId="10" xfId="0" applyFont="1" applyBorder="1" applyAlignment="1" applyProtection="1">
      <alignment vertical="center" wrapText="1"/>
    </xf>
    <xf numFmtId="0" fontId="31" fillId="0" borderId="10" xfId="0" applyFont="1" applyBorder="1" applyAlignment="1" applyProtection="1">
      <alignment horizontal="left" vertical="center" wrapText="1" indent="1"/>
    </xf>
    <xf numFmtId="0" fontId="31" fillId="18" borderId="10" xfId="0" applyFont="1" applyFill="1" applyBorder="1" applyAlignment="1" applyProtection="1">
      <alignment wrapText="1"/>
    </xf>
    <xf numFmtId="0" fontId="31" fillId="19" borderId="10" xfId="0" applyFont="1" applyFill="1" applyBorder="1" applyAlignment="1" applyProtection="1">
      <alignment vertical="center" wrapText="1"/>
    </xf>
    <xf numFmtId="0" fontId="31" fillId="19" borderId="10" xfId="0" applyFont="1" applyFill="1" applyBorder="1" applyAlignment="1" applyProtection="1">
      <alignment wrapText="1"/>
    </xf>
    <xf numFmtId="0" fontId="23" fillId="0" borderId="0" xfId="40" applyFont="1" applyFill="1" applyBorder="1" applyAlignment="1" applyProtection="1">
      <alignment horizontal="center" vertical="center" wrapText="1"/>
    </xf>
    <xf numFmtId="0" fontId="23" fillId="0" borderId="0" xfId="40" applyFont="1" applyFill="1" applyBorder="1" applyAlignment="1" applyProtection="1">
      <alignment vertical="center" wrapText="1"/>
    </xf>
    <xf numFmtId="165" fontId="29" fillId="0" borderId="0" xfId="40" applyNumberFormat="1" applyFont="1" applyFill="1" applyBorder="1" applyAlignment="1" applyProtection="1">
      <alignment horizontal="right" vertical="center" wrapText="1" indent="1"/>
    </xf>
    <xf numFmtId="0" fontId="16" fillId="0" borderId="0" xfId="40" applyFill="1" applyAlignment="1" applyProtection="1"/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vertical="center" wrapText="1"/>
    </xf>
    <xf numFmtId="0" fontId="27" fillId="18" borderId="10" xfId="40" applyFont="1" applyFill="1" applyBorder="1" applyAlignment="1" applyProtection="1">
      <alignment vertical="center" wrapText="1"/>
    </xf>
    <xf numFmtId="0" fontId="28" fillId="0" borderId="10" xfId="40" applyFont="1" applyFill="1" applyBorder="1" applyAlignment="1" applyProtection="1">
      <alignment horizontal="left" vertical="center" wrapText="1" indent="1"/>
    </xf>
    <xf numFmtId="0" fontId="28" fillId="18" borderId="10" xfId="40" applyFont="1" applyFill="1" applyBorder="1" applyAlignment="1" applyProtection="1">
      <alignment horizontal="left" vertical="center" wrapText="1" indent="1"/>
    </xf>
    <xf numFmtId="0" fontId="28" fillId="0" borderId="10" xfId="40" applyFont="1" applyFill="1" applyBorder="1" applyAlignment="1" applyProtection="1">
      <alignment horizontal="left" vertical="center" wrapText="1" indent="6"/>
    </xf>
    <xf numFmtId="0" fontId="28" fillId="0" borderId="10" xfId="40" applyFont="1" applyFill="1" applyBorder="1" applyAlignment="1" applyProtection="1">
      <alignment horizontal="left" indent="6"/>
    </xf>
    <xf numFmtId="0" fontId="22" fillId="0" borderId="0" xfId="40" applyFont="1" applyFill="1" applyProtection="1"/>
    <xf numFmtId="165" fontId="29" fillId="19" borderId="10" xfId="40" applyNumberFormat="1" applyFont="1" applyFill="1" applyBorder="1" applyAlignment="1" applyProtection="1">
      <alignment horizontal="right" vertical="center" wrapText="1" indent="1"/>
    </xf>
    <xf numFmtId="165" fontId="32" fillId="18" borderId="10" xfId="0" applyNumberFormat="1" applyFont="1" applyFill="1" applyBorder="1" applyAlignment="1" applyProtection="1">
      <alignment horizontal="right" vertical="center" wrapText="1" indent="1"/>
    </xf>
    <xf numFmtId="0" fontId="27" fillId="0" borderId="10" xfId="40" applyFont="1" applyFill="1" applyBorder="1" applyAlignment="1" applyProtection="1">
      <alignment horizontal="left" vertical="center" wrapText="1" indent="1"/>
    </xf>
    <xf numFmtId="165" fontId="32" fillId="0" borderId="10" xfId="0" applyNumberFormat="1" applyFont="1" applyBorder="1" applyAlignment="1" applyProtection="1">
      <alignment horizontal="right" vertical="center" wrapText="1" indent="1"/>
      <protection locked="0"/>
    </xf>
    <xf numFmtId="0" fontId="33" fillId="0" borderId="0" xfId="40" applyFont="1" applyFill="1" applyProtection="1"/>
    <xf numFmtId="0" fontId="23" fillId="0" borderId="0" xfId="40" applyFont="1" applyFill="1" applyProtection="1"/>
    <xf numFmtId="0" fontId="31" fillId="19" borderId="10" xfId="0" applyFont="1" applyFill="1" applyBorder="1" applyAlignment="1" applyProtection="1">
      <alignment horizontal="left" vertical="center" wrapText="1" indent="1"/>
    </xf>
    <xf numFmtId="0" fontId="34" fillId="19" borderId="10" xfId="0" applyFont="1" applyFill="1" applyBorder="1" applyAlignment="1" applyProtection="1">
      <alignment horizontal="left" vertical="center" wrapText="1" indent="1"/>
    </xf>
    <xf numFmtId="165" fontId="32" fillId="19" borderId="10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29" fillId="0" borderId="10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27" fillId="0" borderId="10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10" xfId="0" applyNumberFormat="1" applyFill="1" applyBorder="1" applyAlignment="1" applyProtection="1">
      <alignment vertical="center" wrapText="1"/>
    </xf>
    <xf numFmtId="165" fontId="29" fillId="0" borderId="10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right" vertical="center" wrapText="1" indent="1"/>
    </xf>
    <xf numFmtId="165" fontId="35" fillId="0" borderId="10" xfId="0" applyNumberFormat="1" applyFont="1" applyFill="1" applyBorder="1" applyAlignment="1" applyProtection="1">
      <alignment horizontal="right" vertical="center" wrapText="1" indent="1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3"/>
      <protection locked="0"/>
    </xf>
    <xf numFmtId="165" fontId="35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2"/>
    </xf>
    <xf numFmtId="165" fontId="0" fillId="0" borderId="1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5" fontId="16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 indent="1"/>
    </xf>
    <xf numFmtId="165" fontId="27" fillId="0" borderId="0" xfId="0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vertical="center" wrapText="1"/>
    </xf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42" fillId="0" borderId="0" xfId="0" applyFont="1" applyBorder="1" applyAlignment="1">
      <alignment horizontal="right"/>
    </xf>
    <xf numFmtId="0" fontId="42" fillId="0" borderId="0" xfId="0" applyFont="1" applyBorder="1" applyAlignment="1"/>
    <xf numFmtId="0" fontId="43" fillId="0" borderId="16" xfId="0" applyFont="1" applyFill="1" applyBorder="1"/>
    <xf numFmtId="0" fontId="42" fillId="0" borderId="16" xfId="0" applyFont="1" applyFill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42" fillId="0" borderId="16" xfId="0" applyFont="1" applyFill="1" applyBorder="1"/>
    <xf numFmtId="0" fontId="16" fillId="0" borderId="16" xfId="0" applyFont="1" applyBorder="1"/>
    <xf numFmtId="0" fontId="16" fillId="0" borderId="16" xfId="0" applyFont="1" applyFill="1" applyBorder="1"/>
    <xf numFmtId="0" fontId="44" fillId="0" borderId="16" xfId="0" applyFont="1" applyFill="1" applyBorder="1"/>
    <xf numFmtId="0" fontId="44" fillId="0" borderId="16" xfId="0" applyFont="1" applyBorder="1" applyAlignment="1">
      <alignment horizontal="left" vertical="center"/>
    </xf>
    <xf numFmtId="0" fontId="43" fillId="0" borderId="16" xfId="0" applyFont="1" applyBorder="1"/>
    <xf numFmtId="0" fontId="43" fillId="15" borderId="16" xfId="0" applyFont="1" applyFill="1" applyBorder="1"/>
    <xf numFmtId="0" fontId="42" fillId="15" borderId="16" xfId="0" applyFont="1" applyFill="1" applyBorder="1" applyAlignment="1">
      <alignment horizontal="left" vertical="center"/>
    </xf>
    <xf numFmtId="0" fontId="42" fillId="15" borderId="16" xfId="0" applyFont="1" applyFill="1" applyBorder="1"/>
    <xf numFmtId="0" fontId="43" fillId="0" borderId="16" xfId="0" applyFont="1" applyBorder="1" applyAlignment="1">
      <alignment horizontal="left" vertical="center"/>
    </xf>
    <xf numFmtId="0" fontId="42" fillId="0" borderId="0" xfId="0" applyFont="1"/>
    <xf numFmtId="0" fontId="45" fillId="15" borderId="16" xfId="0" applyFont="1" applyFill="1" applyBorder="1"/>
    <xf numFmtId="0" fontId="45" fillId="0" borderId="16" xfId="0" applyFont="1" applyFill="1" applyBorder="1"/>
    <xf numFmtId="0" fontId="16" fillId="15" borderId="16" xfId="0" applyFont="1" applyFill="1" applyBorder="1"/>
    <xf numFmtId="0" fontId="42" fillId="17" borderId="16" xfId="0" applyFont="1" applyFill="1" applyBorder="1"/>
    <xf numFmtId="0" fontId="45" fillId="17" borderId="16" xfId="0" applyFont="1" applyFill="1" applyBorder="1"/>
    <xf numFmtId="165" fontId="0" fillId="0" borderId="0" xfId="0" applyNumberFormat="1" applyFont="1" applyFill="1" applyAlignment="1" applyProtection="1">
      <alignment horizontal="right" vertical="center" wrapText="1" indent="1"/>
    </xf>
    <xf numFmtId="0" fontId="26" fillId="0" borderId="20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vertical="center"/>
    </xf>
    <xf numFmtId="0" fontId="22" fillId="0" borderId="20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7" fillId="0" borderId="20" xfId="0" applyFont="1" applyFill="1" applyBorder="1" applyAlignment="1" applyProtection="1">
      <alignment horizontal="center" vertical="center" wrapText="1"/>
    </xf>
    <xf numFmtId="165" fontId="26" fillId="0" borderId="20" xfId="0" applyNumberFormat="1" applyFont="1" applyFill="1" applyBorder="1" applyAlignment="1" applyProtection="1">
      <alignment horizontal="right" vertical="center" wrapText="1" indent="1"/>
    </xf>
    <xf numFmtId="0" fontId="23" fillId="0" borderId="20" xfId="0" applyFont="1" applyFill="1" applyBorder="1" applyAlignment="1">
      <alignment horizontal="center" vertical="center" wrapText="1"/>
    </xf>
    <xf numFmtId="0" fontId="27" fillId="0" borderId="20" xfId="40" applyFont="1" applyFill="1" applyBorder="1" applyAlignment="1" applyProtection="1">
      <alignment horizontal="center" vertical="center" wrapText="1"/>
    </xf>
    <xf numFmtId="0" fontId="27" fillId="0" borderId="20" xfId="40" applyFont="1" applyFill="1" applyBorder="1" applyAlignment="1" applyProtection="1">
      <alignment horizontal="left" vertical="center" wrapText="1" indent="1"/>
    </xf>
    <xf numFmtId="165" fontId="27" fillId="0" borderId="20" xfId="40" applyNumberFormat="1" applyFont="1" applyFill="1" applyBorder="1" applyAlignment="1" applyProtection="1">
      <alignment horizontal="right" vertical="center" wrapText="1" indent="1"/>
    </xf>
    <xf numFmtId="49" fontId="28" fillId="0" borderId="20" xfId="40" applyNumberFormat="1" applyFont="1" applyFill="1" applyBorder="1" applyAlignment="1" applyProtection="1">
      <alignment horizontal="center" vertical="center" wrapText="1"/>
    </xf>
    <xf numFmtId="0" fontId="30" fillId="0" borderId="20" xfId="0" applyFont="1" applyBorder="1" applyAlignment="1" applyProtection="1">
      <alignment horizontal="left" wrapText="1" indent="1"/>
    </xf>
    <xf numFmtId="165" fontId="28" fillId="0" borderId="20" xfId="4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20" xfId="0" applyFont="1" applyFill="1" applyBorder="1" applyAlignment="1">
      <alignment vertical="center" wrapText="1"/>
    </xf>
    <xf numFmtId="0" fontId="31" fillId="0" borderId="20" xfId="0" applyFont="1" applyBorder="1" applyAlignment="1" applyProtection="1">
      <alignment horizontal="left" vertical="center" wrapText="1" indent="1"/>
    </xf>
    <xf numFmtId="0" fontId="37" fillId="0" borderId="20" xfId="0" applyFont="1" applyFill="1" applyBorder="1" applyAlignment="1">
      <alignment vertical="center" wrapText="1"/>
    </xf>
    <xf numFmtId="165" fontId="28" fillId="0" borderId="20" xfId="40" applyNumberFormat="1" applyFont="1" applyFill="1" applyBorder="1" applyAlignment="1" applyProtection="1">
      <alignment horizontal="right" vertical="center" wrapText="1" indent="1"/>
    </xf>
    <xf numFmtId="0" fontId="31" fillId="0" borderId="20" xfId="0" applyFont="1" applyBorder="1" applyAlignment="1" applyProtection="1">
      <alignment horizontal="center" wrapText="1"/>
    </xf>
    <xf numFmtId="0" fontId="30" fillId="0" borderId="20" xfId="0" applyFont="1" applyBorder="1" applyAlignment="1" applyProtection="1">
      <alignment wrapText="1"/>
    </xf>
    <xf numFmtId="0" fontId="30" fillId="0" borderId="20" xfId="0" applyFont="1" applyBorder="1" applyAlignment="1" applyProtection="1">
      <alignment horizontal="center" wrapText="1"/>
    </xf>
    <xf numFmtId="165" fontId="27" fillId="0" borderId="20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20" xfId="0" applyFont="1" applyBorder="1" applyAlignment="1" applyProtection="1">
      <alignment wrapText="1"/>
    </xf>
    <xf numFmtId="0" fontId="28" fillId="0" borderId="20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left" vertical="center" wrapText="1" indent="1"/>
    </xf>
    <xf numFmtId="0" fontId="27" fillId="0" borderId="20" xfId="40" applyFont="1" applyFill="1" applyBorder="1" applyAlignment="1" applyProtection="1">
      <alignment vertical="center" wrapText="1"/>
    </xf>
    <xf numFmtId="0" fontId="28" fillId="0" borderId="20" xfId="40" applyFont="1" applyFill="1" applyBorder="1" applyAlignment="1" applyProtection="1">
      <alignment horizontal="left" vertical="center" wrapText="1" indent="1"/>
    </xf>
    <xf numFmtId="0" fontId="0" fillId="0" borderId="20" xfId="0" applyFill="1" applyBorder="1" applyAlignment="1">
      <alignment vertical="center" wrapText="1"/>
    </xf>
    <xf numFmtId="0" fontId="28" fillId="0" borderId="20" xfId="40" applyFont="1" applyFill="1" applyBorder="1" applyAlignment="1" applyProtection="1">
      <alignment horizontal="left" indent="6"/>
    </xf>
    <xf numFmtId="0" fontId="28" fillId="0" borderId="20" xfId="40" applyFont="1" applyFill="1" applyBorder="1" applyAlignment="1" applyProtection="1">
      <alignment horizontal="left" vertical="center" wrapText="1" indent="6"/>
    </xf>
    <xf numFmtId="0" fontId="30" fillId="0" borderId="20" xfId="0" applyFont="1" applyBorder="1" applyAlignment="1" applyProtection="1">
      <alignment horizontal="left" vertical="center" wrapText="1" indent="1"/>
    </xf>
    <xf numFmtId="0" fontId="39" fillId="0" borderId="20" xfId="0" applyFont="1" applyFill="1" applyBorder="1" applyAlignment="1">
      <alignment vertical="center" wrapText="1"/>
    </xf>
    <xf numFmtId="165" fontId="31" fillId="0" borderId="20" xfId="0" applyNumberFormat="1" applyFont="1" applyBorder="1" applyAlignment="1" applyProtection="1">
      <alignment horizontal="right" vertical="center" wrapText="1" indent="1"/>
    </xf>
    <xf numFmtId="49" fontId="27" fillId="0" borderId="20" xfId="40" applyNumberFormat="1" applyFont="1" applyFill="1" applyBorder="1" applyAlignment="1" applyProtection="1">
      <alignment horizontal="center" vertical="center" wrapText="1"/>
    </xf>
    <xf numFmtId="165" fontId="34" fillId="0" borderId="20" xfId="0" applyNumberFormat="1" applyFont="1" applyBorder="1" applyAlignment="1" applyProtection="1">
      <alignment horizontal="right" vertical="center" wrapText="1" indent="1"/>
    </xf>
    <xf numFmtId="0" fontId="31" fillId="0" borderId="20" xfId="0" applyFont="1" applyBorder="1" applyAlignment="1" applyProtection="1">
      <alignment horizontal="center" vertical="center" wrapText="1"/>
    </xf>
    <xf numFmtId="0" fontId="34" fillId="0" borderId="20" xfId="0" applyFont="1" applyBorder="1" applyAlignment="1" applyProtection="1">
      <alignment horizontal="left" vertical="center" wrapText="1" inden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0" xfId="0" applyFont="1" applyFill="1" applyBorder="1" applyAlignment="1" applyProtection="1">
      <alignment vertical="center" wrapText="1"/>
    </xf>
    <xf numFmtId="0" fontId="0" fillId="0" borderId="20" xfId="0" applyFont="1" applyFill="1" applyBorder="1" applyAlignment="1" applyProtection="1">
      <alignment horizontal="right" vertical="center" wrapText="1" indent="1"/>
    </xf>
    <xf numFmtId="0" fontId="29" fillId="0" borderId="20" xfId="0" applyFont="1" applyFill="1" applyBorder="1" applyAlignment="1" applyProtection="1">
      <alignment horizontal="left" vertical="center"/>
    </xf>
    <xf numFmtId="3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0" applyNumberFormat="1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7" fillId="0" borderId="20" xfId="0" applyFont="1" applyFill="1" applyBorder="1" applyAlignment="1" applyProtection="1">
      <alignment horizontal="left" vertical="center" wrapText="1" indent="1"/>
    </xf>
    <xf numFmtId="165" fontId="27" fillId="0" borderId="20" xfId="0" applyNumberFormat="1" applyFont="1" applyFill="1" applyBorder="1" applyAlignment="1" applyProtection="1">
      <alignment horizontal="right" vertical="center" wrapText="1" indent="1"/>
    </xf>
    <xf numFmtId="49" fontId="28" fillId="0" borderId="20" xfId="0" applyNumberFormat="1" applyFont="1" applyFill="1" applyBorder="1" applyAlignment="1" applyProtection="1">
      <alignment horizontal="center" vertical="center" wrapText="1"/>
    </xf>
    <xf numFmtId="165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20" xfId="0" applyFont="1" applyFill="1" applyBorder="1" applyAlignment="1" applyProtection="1">
      <alignment vertical="center" wrapText="1"/>
    </xf>
    <xf numFmtId="0" fontId="37" fillId="0" borderId="20" xfId="0" applyFont="1" applyFill="1" applyBorder="1" applyAlignment="1" applyProtection="1">
      <alignment vertical="center" wrapText="1"/>
    </xf>
    <xf numFmtId="165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20" xfId="0" applyFont="1" applyBorder="1" applyAlignment="1" applyProtection="1">
      <alignment horizontal="left" wrapText="1" indent="1"/>
    </xf>
    <xf numFmtId="0" fontId="28" fillId="0" borderId="21" xfId="0" applyFont="1" applyFill="1" applyBorder="1" applyAlignment="1" applyProtection="1">
      <alignment horizontal="left" vertical="center" wrapText="1"/>
    </xf>
    <xf numFmtId="0" fontId="28" fillId="0" borderId="21" xfId="0" applyFont="1" applyFill="1" applyBorder="1" applyAlignment="1" applyProtection="1">
      <alignment vertical="center" wrapText="1"/>
    </xf>
    <xf numFmtId="0" fontId="28" fillId="0" borderId="21" xfId="0" applyFont="1" applyFill="1" applyBorder="1" applyAlignment="1" applyProtection="1">
      <alignment horizontal="right" vertical="center" wrapText="1" indent="1"/>
    </xf>
    <xf numFmtId="0" fontId="0" fillId="0" borderId="21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39" fillId="0" borderId="20" xfId="0" applyFont="1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right" vertical="center" wrapText="1" indent="1"/>
    </xf>
    <xf numFmtId="0" fontId="29" fillId="0" borderId="20" xfId="0" applyFont="1" applyFill="1" applyBorder="1" applyAlignment="1" applyProtection="1">
      <alignment vertical="center" wrapText="1"/>
    </xf>
    <xf numFmtId="3" fontId="29" fillId="2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16" fillId="0" borderId="0" xfId="40" applyNumberFormat="1" applyFont="1" applyFill="1" applyAlignment="1" applyProtection="1">
      <alignment horizontal="right" vertical="center" indent="1"/>
    </xf>
    <xf numFmtId="0" fontId="31" fillId="0" borderId="20" xfId="0" applyFont="1" applyBorder="1" applyAlignment="1" applyProtection="1">
      <alignment horizontal="left" wrapText="1" indent="1"/>
    </xf>
    <xf numFmtId="165" fontId="37" fillId="0" borderId="0" xfId="0" applyNumberFormat="1" applyFont="1" applyFill="1" applyAlignment="1">
      <alignment vertical="center" wrapText="1"/>
    </xf>
    <xf numFmtId="0" fontId="28" fillId="21" borderId="10" xfId="40" applyFont="1" applyFill="1" applyBorder="1" applyAlignment="1" applyProtection="1">
      <alignment horizontal="left" vertical="center" wrapText="1" indent="1"/>
    </xf>
    <xf numFmtId="3" fontId="16" fillId="17" borderId="16" xfId="0" applyNumberFormat="1" applyFont="1" applyFill="1" applyBorder="1"/>
    <xf numFmtId="3" fontId="47" fillId="0" borderId="20" xfId="0" applyNumberFormat="1" applyFont="1" applyFill="1" applyBorder="1" applyAlignment="1">
      <alignment vertical="center" wrapText="1"/>
    </xf>
    <xf numFmtId="3" fontId="0" fillId="0" borderId="20" xfId="0" applyNumberFormat="1" applyFont="1" applyFill="1" applyBorder="1" applyAlignment="1">
      <alignment vertical="center" wrapText="1"/>
    </xf>
    <xf numFmtId="3" fontId="22" fillId="0" borderId="20" xfId="0" applyNumberFormat="1" applyFont="1" applyFill="1" applyBorder="1" applyAlignment="1">
      <alignment vertical="center" wrapText="1"/>
    </xf>
    <xf numFmtId="3" fontId="0" fillId="0" borderId="10" xfId="40" applyNumberFormat="1" applyFont="1" applyFill="1" applyBorder="1" applyProtection="1"/>
    <xf numFmtId="165" fontId="27" fillId="0" borderId="20" xfId="0" applyNumberFormat="1" applyFont="1" applyFill="1" applyBorder="1" applyAlignment="1" applyProtection="1">
      <alignment vertical="center" wrapText="1"/>
    </xf>
    <xf numFmtId="165" fontId="28" fillId="0" borderId="20" xfId="0" applyNumberFormat="1" applyFont="1" applyFill="1" applyBorder="1" applyAlignment="1" applyProtection="1">
      <alignment vertical="center" wrapText="1"/>
      <protection locked="0"/>
    </xf>
    <xf numFmtId="3" fontId="47" fillId="0" borderId="20" xfId="0" applyNumberFormat="1" applyFont="1" applyFill="1" applyBorder="1" applyAlignment="1" applyProtection="1">
      <alignment vertical="center" wrapText="1"/>
    </xf>
    <xf numFmtId="165" fontId="27" fillId="0" borderId="20" xfId="0" applyNumberFormat="1" applyFont="1" applyFill="1" applyBorder="1" applyAlignment="1" applyProtection="1">
      <alignment vertical="center" wrapText="1"/>
      <protection locked="0"/>
    </xf>
    <xf numFmtId="165" fontId="16" fillId="0" borderId="0" xfId="40" applyNumberFormat="1" applyFill="1" applyProtection="1"/>
    <xf numFmtId="3" fontId="48" fillId="0" borderId="20" xfId="0" applyNumberFormat="1" applyFont="1" applyFill="1" applyBorder="1" applyAlignment="1">
      <alignment vertical="center" wrapText="1"/>
    </xf>
    <xf numFmtId="165" fontId="27" fillId="0" borderId="20" xfId="40" applyNumberFormat="1" applyFont="1" applyFill="1" applyBorder="1" applyAlignment="1" applyProtection="1">
      <alignment vertical="center" wrapText="1"/>
    </xf>
    <xf numFmtId="165" fontId="28" fillId="0" borderId="20" xfId="40" applyNumberFormat="1" applyFont="1" applyFill="1" applyBorder="1" applyAlignment="1" applyProtection="1">
      <alignment vertical="center" wrapText="1"/>
      <protection locked="0"/>
    </xf>
    <xf numFmtId="165" fontId="28" fillId="0" borderId="20" xfId="40" applyNumberFormat="1" applyFont="1" applyFill="1" applyBorder="1" applyAlignment="1" applyProtection="1">
      <alignment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46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165" fontId="0" fillId="22" borderId="0" xfId="0" applyNumberFormat="1" applyFill="1" applyAlignment="1">
      <alignment vertical="center" wrapText="1"/>
    </xf>
    <xf numFmtId="165" fontId="0" fillId="22" borderId="0" xfId="0" applyNumberFormat="1" applyFill="1" applyAlignment="1" applyProtection="1">
      <alignment vertical="center" wrapText="1"/>
    </xf>
    <xf numFmtId="165" fontId="29" fillId="22" borderId="0" xfId="0" applyNumberFormat="1" applyFont="1" applyFill="1" applyAlignment="1">
      <alignment horizontal="center" vertical="center" wrapText="1"/>
    </xf>
    <xf numFmtId="165" fontId="29" fillId="22" borderId="0" xfId="0" applyNumberFormat="1" applyFont="1" applyFill="1" applyAlignment="1">
      <alignment vertical="center" wrapText="1"/>
    </xf>
    <xf numFmtId="165" fontId="0" fillId="22" borderId="0" xfId="0" applyNumberFormat="1" applyFill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Fill="1" applyBorder="1" applyAlignment="1" applyProtection="1">
      <alignment horizontal="center" vertical="center" wrapText="1"/>
    </xf>
    <xf numFmtId="165" fontId="26" fillId="0" borderId="12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8" fillId="0" borderId="15" xfId="0" applyNumberFormat="1" applyFont="1" applyFill="1" applyBorder="1" applyAlignment="1" applyProtection="1">
      <alignment horizontal="left" vertical="center" wrapText="1"/>
      <protection locked="0"/>
    </xf>
    <xf numFmtId="3" fontId="28" fillId="0" borderId="16" xfId="0" applyNumberFormat="1" applyFont="1" applyFill="1" applyBorder="1" applyAlignment="1" applyProtection="1">
      <alignment vertical="center" wrapText="1"/>
      <protection locked="0"/>
    </xf>
    <xf numFmtId="3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6" xfId="0" applyNumberFormat="1" applyFont="1" applyFill="1" applyBorder="1" applyAlignment="1" applyProtection="1">
      <alignment vertical="center" wrapText="1"/>
      <protection locked="0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19" xfId="0" applyNumberFormat="1" applyFont="1" applyFill="1" applyBorder="1" applyAlignment="1" applyProtection="1">
      <alignment vertical="center" wrapText="1"/>
      <protection locked="0"/>
    </xf>
    <xf numFmtId="49" fontId="28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26" fillId="0" borderId="11" xfId="0" applyNumberFormat="1" applyFont="1" applyFill="1" applyBorder="1" applyAlignment="1" applyProtection="1">
      <alignment horizontal="left" vertical="center" wrapText="1"/>
    </xf>
    <xf numFmtId="165" fontId="27" fillId="0" borderId="12" xfId="0" applyNumberFormat="1" applyFont="1" applyFill="1" applyBorder="1" applyAlignment="1" applyProtection="1">
      <alignment vertical="center" wrapText="1"/>
    </xf>
    <xf numFmtId="165" fontId="29" fillId="0" borderId="0" xfId="0" applyNumberFormat="1" applyFon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3" fontId="0" fillId="0" borderId="10" xfId="40" applyNumberFormat="1" applyFont="1" applyFill="1" applyBorder="1" applyAlignment="1" applyProtection="1"/>
    <xf numFmtId="3" fontId="0" fillId="18" borderId="10" xfId="40" applyNumberFormat="1" applyFont="1" applyFill="1" applyBorder="1" applyAlignment="1" applyProtection="1"/>
    <xf numFmtId="3" fontId="29" fillId="18" borderId="10" xfId="40" applyNumberFormat="1" applyFont="1" applyFill="1" applyBorder="1" applyAlignment="1" applyProtection="1">
      <alignment wrapText="1"/>
    </xf>
    <xf numFmtId="3" fontId="0" fillId="0" borderId="10" xfId="40" applyNumberFormat="1" applyFont="1" applyFill="1" applyBorder="1" applyAlignment="1" applyProtection="1">
      <alignment wrapText="1"/>
      <protection locked="0"/>
    </xf>
    <xf numFmtId="3" fontId="46" fillId="0" borderId="10" xfId="40" applyNumberFormat="1" applyFont="1" applyFill="1" applyBorder="1" applyAlignment="1" applyProtection="1">
      <alignment wrapText="1"/>
      <protection locked="0"/>
    </xf>
    <xf numFmtId="3" fontId="29" fillId="18" borderId="10" xfId="40" applyNumberFormat="1" applyFont="1" applyFill="1" applyBorder="1" applyAlignment="1" applyProtection="1">
      <alignment wrapText="1"/>
      <protection locked="0"/>
    </xf>
    <xf numFmtId="3" fontId="0" fillId="18" borderId="10" xfId="40" applyNumberFormat="1" applyFont="1" applyFill="1" applyBorder="1" applyAlignment="1" applyProtection="1">
      <alignment wrapText="1"/>
      <protection locked="0"/>
    </xf>
    <xf numFmtId="3" fontId="29" fillId="19" borderId="10" xfId="40" applyNumberFormat="1" applyFont="1" applyFill="1" applyBorder="1" applyAlignment="1" applyProtection="1">
      <alignment wrapText="1"/>
      <protection locked="0"/>
    </xf>
    <xf numFmtId="3" fontId="29" fillId="19" borderId="10" xfId="40" applyNumberFormat="1" applyFont="1" applyFill="1" applyBorder="1" applyAlignment="1" applyProtection="1">
      <alignment wrapText="1"/>
    </xf>
    <xf numFmtId="3" fontId="32" fillId="18" borderId="10" xfId="0" applyNumberFormat="1" applyFont="1" applyFill="1" applyBorder="1" applyAlignment="1" applyProtection="1">
      <alignment wrapText="1"/>
    </xf>
    <xf numFmtId="3" fontId="32" fillId="19" borderId="10" xfId="0" applyNumberFormat="1" applyFont="1" applyFill="1" applyBorder="1" applyAlignment="1" applyProtection="1">
      <alignment wrapText="1"/>
    </xf>
    <xf numFmtId="165" fontId="23" fillId="0" borderId="0" xfId="40" applyNumberFormat="1" applyFont="1" applyFill="1" applyBorder="1" applyAlignment="1" applyProtection="1">
      <alignment horizontal="center" vertical="center"/>
    </xf>
    <xf numFmtId="165" fontId="26" fillId="0" borderId="0" xfId="40" applyNumberFormat="1" applyFont="1" applyFill="1" applyBorder="1" applyAlignment="1" applyProtection="1">
      <alignment horizontal="center" vertical="center"/>
    </xf>
    <xf numFmtId="165" fontId="24" fillId="0" borderId="22" xfId="40" applyNumberFormat="1" applyFont="1" applyFill="1" applyBorder="1" applyAlignment="1" applyProtection="1">
      <alignment horizontal="left"/>
    </xf>
    <xf numFmtId="0" fontId="25" fillId="0" borderId="22" xfId="0" applyFont="1" applyFill="1" applyBorder="1" applyAlignment="1" applyProtection="1">
      <alignment horizontal="right" vertical="center"/>
    </xf>
    <xf numFmtId="165" fontId="22" fillId="0" borderId="0" xfId="0" applyNumberFormat="1" applyFont="1" applyFill="1" applyBorder="1" applyAlignment="1" applyProtection="1">
      <alignment horizontal="right" vertical="center" wrapText="1"/>
    </xf>
    <xf numFmtId="165" fontId="0" fillId="0" borderId="0" xfId="40" applyNumberFormat="1" applyFont="1" applyFill="1" applyBorder="1" applyAlignment="1" applyProtection="1">
      <alignment horizontal="center" vertical="center"/>
    </xf>
    <xf numFmtId="165" fontId="24" fillId="0" borderId="22" xfId="40" applyNumberFormat="1" applyFont="1" applyFill="1" applyBorder="1" applyAlignment="1" applyProtection="1">
      <alignment horizontal="left" vertical="center"/>
    </xf>
    <xf numFmtId="165" fontId="36" fillId="0" borderId="23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right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 applyProtection="1">
      <alignment horizontal="left" vertical="center"/>
    </xf>
    <xf numFmtId="0" fontId="26" fillId="0" borderId="20" xfId="0" applyFont="1" applyFill="1" applyBorder="1" applyAlignment="1" applyProtection="1">
      <alignment horizontal="center" vertical="center" indent="1"/>
    </xf>
    <xf numFmtId="49" fontId="26" fillId="0" borderId="20" xfId="0" applyNumberFormat="1" applyFont="1" applyFill="1" applyBorder="1" applyAlignment="1" applyProtection="1">
      <alignment horizontal="center" vertical="center" indent="1"/>
    </xf>
    <xf numFmtId="0" fontId="25" fillId="0" borderId="20" xfId="0" applyFont="1" applyFill="1" applyBorder="1" applyAlignment="1" applyProtection="1">
      <alignment horizontal="right" vertical="center"/>
    </xf>
    <xf numFmtId="49" fontId="26" fillId="0" borderId="20" xfId="0" applyNumberFormat="1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right" vertical="center"/>
    </xf>
    <xf numFmtId="0" fontId="41" fillId="0" borderId="0" xfId="0" applyFont="1" applyBorder="1" applyAlignment="1">
      <alignment horizontal="right"/>
    </xf>
    <xf numFmtId="0" fontId="43" fillId="0" borderId="0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perhivatkozás" xfId="27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Már látott hiperhivatkozás" xfId="39"/>
    <cellStyle name="Normál" xfId="0" builtinId="0"/>
    <cellStyle name="Normál_KVRENMUNKA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66CC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BFBFB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30"/>
  <sheetViews>
    <sheetView workbookViewId="0">
      <selection activeCell="B21" sqref="B21"/>
    </sheetView>
  </sheetViews>
  <sheetFormatPr defaultColWidth="12.83203125" defaultRowHeight="12.75" x14ac:dyDescent="0.2"/>
  <cols>
    <col min="1" max="1" width="89.6640625" customWidth="1"/>
  </cols>
  <sheetData>
    <row r="13" spans="1:1" ht="19.5" x14ac:dyDescent="0.3">
      <c r="A13" s="1" t="s">
        <v>0</v>
      </c>
    </row>
    <row r="14" spans="1:1" ht="19.5" x14ac:dyDescent="0.3">
      <c r="A14" s="1" t="s">
        <v>443</v>
      </c>
    </row>
    <row r="30" spans="1:1" x14ac:dyDescent="0.2">
      <c r="A30" s="2"/>
    </row>
  </sheetData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5"/>
  <sheetViews>
    <sheetView tabSelected="1" workbookViewId="0">
      <selection activeCell="A2" sqref="A2:E2"/>
    </sheetView>
  </sheetViews>
  <sheetFormatPr defaultRowHeight="15.75" x14ac:dyDescent="0.25"/>
  <cols>
    <col min="1" max="1" width="9.5" style="3" customWidth="1"/>
    <col min="2" max="2" width="91.6640625" style="3" customWidth="1"/>
    <col min="3" max="3" width="14.33203125" style="4" bestFit="1" customWidth="1"/>
    <col min="4" max="4" width="14.33203125" style="5" bestFit="1" customWidth="1"/>
    <col min="5" max="5" width="13" style="5" bestFit="1" customWidth="1"/>
    <col min="6" max="254" width="9.33203125" style="5"/>
  </cols>
  <sheetData>
    <row r="1" spans="1:5" ht="17.100000000000001" customHeight="1" x14ac:dyDescent="0.25">
      <c r="A1" s="252" t="s">
        <v>456</v>
      </c>
      <c r="B1" s="252"/>
      <c r="C1" s="252"/>
      <c r="D1" s="252"/>
      <c r="E1" s="252"/>
    </row>
    <row r="2" spans="1:5" x14ac:dyDescent="0.25">
      <c r="A2" s="253" t="s">
        <v>1</v>
      </c>
      <c r="B2" s="253"/>
      <c r="C2" s="253"/>
      <c r="D2" s="253"/>
      <c r="E2" s="253"/>
    </row>
    <row r="3" spans="1:5" x14ac:dyDescent="0.25">
      <c r="A3" s="253" t="s">
        <v>445</v>
      </c>
      <c r="B3" s="253"/>
      <c r="C3" s="253"/>
      <c r="D3" s="253"/>
      <c r="E3" s="253"/>
    </row>
    <row r="4" spans="1:5" x14ac:dyDescent="0.25">
      <c r="A4" s="253" t="s">
        <v>2</v>
      </c>
      <c r="B4" s="253"/>
      <c r="C4" s="253"/>
      <c r="D4" s="253"/>
      <c r="E4" s="253"/>
    </row>
    <row r="5" spans="1:5" x14ac:dyDescent="0.25">
      <c r="A5" s="248" t="s">
        <v>3</v>
      </c>
      <c r="B5" s="248"/>
      <c r="C5" s="248"/>
      <c r="D5" s="248"/>
      <c r="E5" s="248"/>
    </row>
    <row r="6" spans="1:5" ht="15.95" customHeight="1" x14ac:dyDescent="0.25">
      <c r="A6" s="254" t="s">
        <v>4</v>
      </c>
      <c r="B6" s="254"/>
      <c r="C6" s="251" t="s">
        <v>5</v>
      </c>
      <c r="D6" s="251"/>
      <c r="E6" s="251"/>
    </row>
    <row r="7" spans="1:5" ht="25.35" customHeight="1" x14ac:dyDescent="0.25">
      <c r="A7" s="7" t="s">
        <v>6</v>
      </c>
      <c r="B7" s="7" t="s">
        <v>7</v>
      </c>
      <c r="C7" s="8" t="s">
        <v>8</v>
      </c>
      <c r="D7" s="8" t="s">
        <v>9</v>
      </c>
      <c r="E7" s="8" t="s">
        <v>10</v>
      </c>
    </row>
    <row r="8" spans="1:5" s="10" customFormat="1" ht="12" customHeight="1" x14ac:dyDescent="0.2">
      <c r="A8" s="9" t="s">
        <v>11</v>
      </c>
      <c r="B8" s="9" t="s">
        <v>12</v>
      </c>
      <c r="C8" s="8" t="s">
        <v>13</v>
      </c>
      <c r="D8" s="8" t="s">
        <v>13</v>
      </c>
      <c r="E8" s="8"/>
    </row>
    <row r="9" spans="1:5" s="13" customFormat="1" ht="12" customHeight="1" x14ac:dyDescent="0.2">
      <c r="A9" s="11" t="s">
        <v>14</v>
      </c>
      <c r="B9" s="11" t="s">
        <v>15</v>
      </c>
      <c r="C9" s="12">
        <f>+C10+C11+C12+C13+C14+C15</f>
        <v>84034000</v>
      </c>
      <c r="D9" s="239">
        <f>+D10+D11+D12+D13+D14+D15</f>
        <v>84964340</v>
      </c>
      <c r="E9" s="12">
        <f>+E10+E11+E12+E13+E14+E15</f>
        <v>0</v>
      </c>
    </row>
    <row r="10" spans="1:5" s="13" customFormat="1" ht="12" customHeight="1" x14ac:dyDescent="0.2">
      <c r="A10" s="14" t="s">
        <v>16</v>
      </c>
      <c r="B10" s="15" t="s">
        <v>17</v>
      </c>
      <c r="C10" s="16">
        <f>'8. sz. mell Önkormányzat'!C10</f>
        <v>19744033</v>
      </c>
      <c r="D10" s="240">
        <f>'8. sz. mell Önkormányzat'!D10</f>
        <v>20583050</v>
      </c>
      <c r="E10" s="16">
        <f>'8. sz. mell Önkormányzat'!E10</f>
        <v>0</v>
      </c>
    </row>
    <row r="11" spans="1:5" s="13" customFormat="1" ht="12" customHeight="1" x14ac:dyDescent="0.2">
      <c r="A11" s="14" t="s">
        <v>18</v>
      </c>
      <c r="B11" s="15" t="s">
        <v>19</v>
      </c>
      <c r="C11" s="16">
        <f>'8. sz. mell Önkormányzat'!C11</f>
        <v>24096967</v>
      </c>
      <c r="D11" s="240">
        <f>'8. sz. mell Önkormányzat'!D11</f>
        <v>24096967</v>
      </c>
      <c r="E11" s="16">
        <f>'8. sz. mell Önkormányzat'!E11</f>
        <v>0</v>
      </c>
    </row>
    <row r="12" spans="1:5" s="13" customFormat="1" ht="12" customHeight="1" x14ac:dyDescent="0.2">
      <c r="A12" s="14" t="s">
        <v>20</v>
      </c>
      <c r="B12" s="15" t="s">
        <v>21</v>
      </c>
      <c r="C12" s="16">
        <f>'8. sz. mell Önkormányzat'!C12</f>
        <v>23925669</v>
      </c>
      <c r="D12" s="240">
        <f>'8. sz. mell Önkormányzat'!D12</f>
        <v>23925669</v>
      </c>
      <c r="E12" s="16">
        <f>'8. sz. mell Önkormányzat'!E12</f>
        <v>0</v>
      </c>
    </row>
    <row r="13" spans="1:5" s="13" customFormat="1" ht="12" customHeight="1" x14ac:dyDescent="0.2">
      <c r="A13" s="14" t="s">
        <v>22</v>
      </c>
      <c r="B13" s="15" t="s">
        <v>23</v>
      </c>
      <c r="C13" s="16">
        <f>'8. sz. mell Önkormányzat'!C13</f>
        <v>1739640</v>
      </c>
      <c r="D13" s="240">
        <f>'8. sz. mell Önkormányzat'!D13</f>
        <v>1739640</v>
      </c>
      <c r="E13" s="16">
        <f>'8. sz. mell Önkormányzat'!E13</f>
        <v>0</v>
      </c>
    </row>
    <row r="14" spans="1:5" s="13" customFormat="1" ht="12" customHeight="1" x14ac:dyDescent="0.2">
      <c r="A14" s="14" t="s">
        <v>24</v>
      </c>
      <c r="B14" s="211" t="s">
        <v>431</v>
      </c>
      <c r="C14" s="212">
        <f>'8. sz. mell Önkormányzat'!C14</f>
        <v>14527691</v>
      </c>
      <c r="D14" s="241">
        <f>'8. sz. mell Önkormányzat'!D14</f>
        <v>14416910</v>
      </c>
      <c r="E14" s="212">
        <f>'8. sz. mell Önkormányzat'!E14</f>
        <v>0</v>
      </c>
    </row>
    <row r="15" spans="1:5" s="13" customFormat="1" ht="12" customHeight="1" x14ac:dyDescent="0.2">
      <c r="A15" s="14" t="s">
        <v>25</v>
      </c>
      <c r="B15" s="17" t="s">
        <v>26</v>
      </c>
      <c r="C15" s="16">
        <f>'8. sz. mell Önkormányzat'!C15</f>
        <v>0</v>
      </c>
      <c r="D15" s="237">
        <f>'8. sz. mell Önkormányzat'!D15</f>
        <v>202104</v>
      </c>
      <c r="E15" s="201">
        <f>'8. sz. mell Önkormányzat'!E15</f>
        <v>0</v>
      </c>
    </row>
    <row r="16" spans="1:5" s="13" customFormat="1" ht="12" customHeight="1" x14ac:dyDescent="0.2">
      <c r="A16" s="11" t="s">
        <v>27</v>
      </c>
      <c r="B16" s="19" t="s">
        <v>28</v>
      </c>
      <c r="C16" s="20">
        <f>C17+C18+C19+C20+C21</f>
        <v>0</v>
      </c>
      <c r="D16" s="242">
        <f>D17+D18+D19+D20+D21+D22</f>
        <v>16232166</v>
      </c>
      <c r="E16" s="20">
        <f>E17+E18+E19+E20+E21</f>
        <v>0</v>
      </c>
    </row>
    <row r="17" spans="1:5" s="13" customFormat="1" ht="12.75" x14ac:dyDescent="0.2">
      <c r="A17" s="14" t="s">
        <v>29</v>
      </c>
      <c r="B17" s="15" t="s">
        <v>30</v>
      </c>
      <c r="C17" s="16">
        <f>'8. sz. mell Önkormányzat'!C17</f>
        <v>0</v>
      </c>
      <c r="D17" s="240">
        <f>'8. sz. mell Önkormányzat'!D17</f>
        <v>0</v>
      </c>
      <c r="E17" s="16">
        <f>'8. sz. mell Önkormányzat'!E17</f>
        <v>0</v>
      </c>
    </row>
    <row r="18" spans="1:5" s="13" customFormat="1" ht="12" customHeight="1" x14ac:dyDescent="0.2">
      <c r="A18" s="14" t="s">
        <v>31</v>
      </c>
      <c r="B18" s="15" t="s">
        <v>32</v>
      </c>
      <c r="C18" s="16">
        <f>'8. sz. mell Önkormányzat'!C18</f>
        <v>0</v>
      </c>
      <c r="D18" s="240">
        <f>'8. sz. mell Önkormányzat'!D18</f>
        <v>0</v>
      </c>
      <c r="E18" s="16">
        <f>'8. sz. mell Önkormányzat'!E18</f>
        <v>0</v>
      </c>
    </row>
    <row r="19" spans="1:5" s="13" customFormat="1" ht="12" customHeight="1" x14ac:dyDescent="0.2">
      <c r="A19" s="14" t="s">
        <v>33</v>
      </c>
      <c r="B19" s="15" t="s">
        <v>34</v>
      </c>
      <c r="C19" s="16">
        <f>'8. sz. mell Önkormányzat'!C19</f>
        <v>0</v>
      </c>
      <c r="D19" s="240">
        <f>'8. sz. mell Önkormányzat'!D19</f>
        <v>0</v>
      </c>
      <c r="E19" s="16">
        <f>'8. sz. mell Önkormányzat'!E19</f>
        <v>0</v>
      </c>
    </row>
    <row r="20" spans="1:5" s="13" customFormat="1" ht="12" customHeight="1" x14ac:dyDescent="0.2">
      <c r="A20" s="14" t="s">
        <v>35</v>
      </c>
      <c r="B20" s="15" t="s">
        <v>36</v>
      </c>
      <c r="C20" s="16">
        <f>'8. sz. mell Önkormányzat'!C20</f>
        <v>0</v>
      </c>
      <c r="D20" s="240">
        <f>'8. sz. mell Önkormányzat'!D20</f>
        <v>0</v>
      </c>
      <c r="E20" s="16">
        <f>'8. sz. mell Önkormányzat'!E20</f>
        <v>0</v>
      </c>
    </row>
    <row r="21" spans="1:5" s="13" customFormat="1" ht="12" customHeight="1" x14ac:dyDescent="0.2">
      <c r="A21" s="14" t="s">
        <v>37</v>
      </c>
      <c r="B21" s="15" t="s">
        <v>38</v>
      </c>
      <c r="C21" s="16">
        <f>'8. sz. mell Önkormányzat'!C21</f>
        <v>0</v>
      </c>
      <c r="D21" s="240">
        <f>'8. sz. mell Önkormányzat'!D21</f>
        <v>16020711</v>
      </c>
      <c r="E21" s="16">
        <f>'8. sz. mell Önkormányzat'!E21</f>
        <v>0</v>
      </c>
    </row>
    <row r="22" spans="1:5" s="13" customFormat="1" ht="12" customHeight="1" x14ac:dyDescent="0.2">
      <c r="A22" s="14" t="s">
        <v>39</v>
      </c>
      <c r="B22" s="17" t="str">
        <f>'8. sz. mell Önkormányzat'!B22</f>
        <v>Egyéb működési célú támogatások bevételei  ( DIÁK MUNKA TÁM)</v>
      </c>
      <c r="C22" s="16">
        <f>'8. sz. mell Önkormányzat'!C22</f>
        <v>0</v>
      </c>
      <c r="D22" s="237">
        <f>'8. sz. mell Önkormányzat'!D22</f>
        <v>211455</v>
      </c>
      <c r="E22" s="18"/>
    </row>
    <row r="23" spans="1:5" s="13" customFormat="1" ht="12" customHeight="1" x14ac:dyDescent="0.2">
      <c r="A23" s="11" t="s">
        <v>40</v>
      </c>
      <c r="B23" s="11" t="s">
        <v>41</v>
      </c>
      <c r="C23" s="20">
        <f>SUM(C24:C29)</f>
        <v>0</v>
      </c>
      <c r="D23" s="242"/>
      <c r="E23" s="20">
        <f>SUM(E24:E29)</f>
        <v>0</v>
      </c>
    </row>
    <row r="24" spans="1:5" s="13" customFormat="1" ht="12" customHeight="1" x14ac:dyDescent="0.2">
      <c r="A24" s="14" t="s">
        <v>42</v>
      </c>
      <c r="B24" s="15" t="s">
        <v>43</v>
      </c>
      <c r="C24" s="16">
        <f>'8. sz. mell Önkormányzat'!C24</f>
        <v>0</v>
      </c>
      <c r="D24" s="240">
        <f>'8. sz. mell Önkormányzat'!D24</f>
        <v>0</v>
      </c>
      <c r="E24" s="16">
        <f>'8. sz. mell Önkormányzat'!E24</f>
        <v>0</v>
      </c>
    </row>
    <row r="25" spans="1:5" s="13" customFormat="1" ht="12" customHeight="1" x14ac:dyDescent="0.2">
      <c r="A25" s="14" t="s">
        <v>44</v>
      </c>
      <c r="B25" s="15" t="s">
        <v>45</v>
      </c>
      <c r="C25" s="16">
        <f>'8. sz. mell Önkormányzat'!C25</f>
        <v>0</v>
      </c>
      <c r="D25" s="237"/>
      <c r="E25" s="18"/>
    </row>
    <row r="26" spans="1:5" s="13" customFormat="1" ht="12" customHeight="1" x14ac:dyDescent="0.2">
      <c r="A26" s="14" t="s">
        <v>46</v>
      </c>
      <c r="B26" s="15" t="s">
        <v>47</v>
      </c>
      <c r="C26" s="16">
        <f>'8. sz. mell Önkormányzat'!C26</f>
        <v>0</v>
      </c>
      <c r="D26" s="237"/>
      <c r="E26" s="18"/>
    </row>
    <row r="27" spans="1:5" s="13" customFormat="1" ht="12" customHeight="1" x14ac:dyDescent="0.2">
      <c r="A27" s="14" t="s">
        <v>48</v>
      </c>
      <c r="B27" s="15" t="s">
        <v>49</v>
      </c>
      <c r="C27" s="16">
        <f>'8. sz. mell Önkormányzat'!C27</f>
        <v>0</v>
      </c>
      <c r="D27" s="237"/>
      <c r="E27" s="18"/>
    </row>
    <row r="28" spans="1:5" s="13" customFormat="1" ht="12" customHeight="1" x14ac:dyDescent="0.2">
      <c r="A28" s="14" t="s">
        <v>50</v>
      </c>
      <c r="B28" s="15" t="s">
        <v>51</v>
      </c>
      <c r="C28" s="16">
        <f>'8. sz. mell Önkormányzat'!C28</f>
        <v>0</v>
      </c>
      <c r="D28" s="237"/>
      <c r="E28" s="18"/>
    </row>
    <row r="29" spans="1:5" s="13" customFormat="1" ht="12" customHeight="1" x14ac:dyDescent="0.2">
      <c r="A29" s="21" t="s">
        <v>52</v>
      </c>
      <c r="B29" s="22" t="s">
        <v>53</v>
      </c>
      <c r="C29" s="23"/>
      <c r="D29" s="238"/>
      <c r="E29" s="24"/>
    </row>
    <row r="30" spans="1:5" s="13" customFormat="1" ht="12" customHeight="1" x14ac:dyDescent="0.2">
      <c r="A30" s="11" t="s">
        <v>54</v>
      </c>
      <c r="B30" s="11" t="s">
        <v>55</v>
      </c>
      <c r="C30" s="20">
        <f>C35+C36+C37+C31</f>
        <v>14250000</v>
      </c>
      <c r="D30" s="242">
        <f>D35+D36+D37+D31</f>
        <v>15629437</v>
      </c>
      <c r="E30" s="20">
        <f>E35+E36+E37+E31</f>
        <v>0</v>
      </c>
    </row>
    <row r="31" spans="1:5" s="13" customFormat="1" ht="12" customHeight="1" x14ac:dyDescent="0.2">
      <c r="A31" s="14" t="s">
        <v>56</v>
      </c>
      <c r="B31" s="15" t="s">
        <v>57</v>
      </c>
      <c r="C31" s="16">
        <f>SUM(C33+C32+C34)</f>
        <v>10100000</v>
      </c>
      <c r="D31" s="240">
        <f>SUM(D33+D32+D34)</f>
        <v>11479437</v>
      </c>
      <c r="E31" s="16">
        <f>SUM(E33+E32+E34)</f>
        <v>0</v>
      </c>
    </row>
    <row r="32" spans="1:5" s="13" customFormat="1" ht="12" customHeight="1" x14ac:dyDescent="0.2">
      <c r="A32" s="14" t="s">
        <v>58</v>
      </c>
      <c r="B32" s="15" t="s">
        <v>59</v>
      </c>
      <c r="C32" s="16">
        <f>'8. sz. mell Önkormányzat'!C32</f>
        <v>1900000</v>
      </c>
      <c r="D32" s="240">
        <f>'8. sz. mell Önkormányzat'!D32</f>
        <v>1900000</v>
      </c>
      <c r="E32" s="16">
        <f>'8. sz. mell Önkormányzat'!E32</f>
        <v>0</v>
      </c>
    </row>
    <row r="33" spans="1:5" s="13" customFormat="1" ht="12" customHeight="1" x14ac:dyDescent="0.2">
      <c r="A33" s="14" t="s">
        <v>60</v>
      </c>
      <c r="B33" s="15" t="s">
        <v>61</v>
      </c>
      <c r="C33" s="16">
        <f>'8. sz. mell Önkormányzat'!C33</f>
        <v>0</v>
      </c>
      <c r="D33" s="237"/>
      <c r="E33" s="18"/>
    </row>
    <row r="34" spans="1:5" s="13" customFormat="1" ht="12" customHeight="1" x14ac:dyDescent="0.2">
      <c r="A34" s="14" t="s">
        <v>62</v>
      </c>
      <c r="B34" s="15" t="s">
        <v>63</v>
      </c>
      <c r="C34" s="16">
        <f>'8. sz. mell Önkormányzat'!C34</f>
        <v>8200000</v>
      </c>
      <c r="D34" s="240">
        <f>'8. sz. mell Önkormányzat'!D34</f>
        <v>9579437</v>
      </c>
      <c r="E34" s="16">
        <f>'8. sz. mell Önkormányzat'!E34</f>
        <v>0</v>
      </c>
    </row>
    <row r="35" spans="1:5" s="13" customFormat="1" ht="12" customHeight="1" x14ac:dyDescent="0.2">
      <c r="A35" s="14" t="s">
        <v>64</v>
      </c>
      <c r="B35" s="15" t="s">
        <v>65</v>
      </c>
      <c r="C35" s="16">
        <f>'8. sz. mell Önkormányzat'!C35</f>
        <v>2500000</v>
      </c>
      <c r="D35" s="240">
        <f>'8. sz. mell Önkormányzat'!D35</f>
        <v>2500000</v>
      </c>
      <c r="E35" s="16">
        <f>'8. sz. mell Önkormányzat'!E35</f>
        <v>0</v>
      </c>
    </row>
    <row r="36" spans="1:5" s="13" customFormat="1" ht="12" customHeight="1" x14ac:dyDescent="0.2">
      <c r="A36" s="14" t="s">
        <v>66</v>
      </c>
      <c r="B36" s="15" t="s">
        <v>67</v>
      </c>
      <c r="C36" s="16">
        <f>'8. sz. mell Önkormányzat'!C36</f>
        <v>100000</v>
      </c>
      <c r="D36" s="240">
        <f>'8. sz. mell Önkormányzat'!D36</f>
        <v>100000</v>
      </c>
      <c r="E36" s="16">
        <f>'8. sz. mell Önkormányzat'!E36</f>
        <v>0</v>
      </c>
    </row>
    <row r="37" spans="1:5" s="13" customFormat="1" ht="12" customHeight="1" x14ac:dyDescent="0.2">
      <c r="A37" s="14" t="s">
        <v>68</v>
      </c>
      <c r="B37" s="15" t="s">
        <v>69</v>
      </c>
      <c r="C37" s="16">
        <f>'8. sz. mell Önkormányzat'!C37</f>
        <v>1550000</v>
      </c>
      <c r="D37" s="240">
        <f>'8. sz. mell Önkormányzat'!D37</f>
        <v>1550000</v>
      </c>
      <c r="E37" s="16">
        <f>'8. sz. mell Önkormányzat'!E37</f>
        <v>0</v>
      </c>
    </row>
    <row r="38" spans="1:5" s="13" customFormat="1" ht="12" customHeight="1" x14ac:dyDescent="0.2">
      <c r="A38" s="11" t="s">
        <v>70</v>
      </c>
      <c r="B38" s="11" t="s">
        <v>71</v>
      </c>
      <c r="C38" s="20">
        <f>SUM(C39:C49)</f>
        <v>2975000</v>
      </c>
      <c r="D38" s="242">
        <f>SUM(D39:D49)</f>
        <v>8275244</v>
      </c>
      <c r="E38" s="20">
        <f>SUM(E39:E49)</f>
        <v>0</v>
      </c>
    </row>
    <row r="39" spans="1:5" s="13" customFormat="1" ht="12" customHeight="1" x14ac:dyDescent="0.2">
      <c r="A39" s="14" t="s">
        <v>72</v>
      </c>
      <c r="B39" s="15" t="s">
        <v>73</v>
      </c>
      <c r="C39" s="16">
        <f>'8. sz. mell Önkormányzat'!C39</f>
        <v>0</v>
      </c>
      <c r="D39" s="237"/>
      <c r="E39" s="18"/>
    </row>
    <row r="40" spans="1:5" s="13" customFormat="1" ht="12" customHeight="1" x14ac:dyDescent="0.2">
      <c r="A40" s="14" t="s">
        <v>74</v>
      </c>
      <c r="B40" s="15" t="s">
        <v>75</v>
      </c>
      <c r="C40" s="16">
        <f>'8. sz. mell Önkormányzat'!C40</f>
        <v>2057000</v>
      </c>
      <c r="D40" s="240">
        <f>'8. sz. mell Önkormányzat'!D40</f>
        <v>6151680</v>
      </c>
      <c r="E40" s="16">
        <f>'8. sz. mell Önkormányzat'!E40</f>
        <v>0</v>
      </c>
    </row>
    <row r="41" spans="1:5" s="13" customFormat="1" ht="12" customHeight="1" x14ac:dyDescent="0.2">
      <c r="A41" s="14" t="s">
        <v>76</v>
      </c>
      <c r="B41" s="15" t="s">
        <v>77</v>
      </c>
      <c r="C41" s="16">
        <f>'8. sz. mell Önkormányzat'!C41</f>
        <v>0</v>
      </c>
      <c r="D41" s="240">
        <f>'8. sz. mell Önkormányzat'!D41+'Óvoda    9. sz. mell'!D13</f>
        <v>100000</v>
      </c>
      <c r="E41" s="16">
        <f>'8. sz. mell Önkormányzat'!E41+'Óvoda    9. sz. mell'!E13</f>
        <v>0</v>
      </c>
    </row>
    <row r="42" spans="1:5" s="13" customFormat="1" ht="12" customHeight="1" x14ac:dyDescent="0.2">
      <c r="A42" s="14" t="s">
        <v>78</v>
      </c>
      <c r="B42" s="15" t="s">
        <v>79</v>
      </c>
      <c r="C42" s="16">
        <f>'8. sz. mell Önkormányzat'!C42</f>
        <v>0</v>
      </c>
      <c r="D42" s="240"/>
      <c r="E42" s="16"/>
    </row>
    <row r="43" spans="1:5" s="13" customFormat="1" ht="12" customHeight="1" x14ac:dyDescent="0.2">
      <c r="A43" s="14" t="s">
        <v>80</v>
      </c>
      <c r="B43" s="15" t="s">
        <v>81</v>
      </c>
      <c r="C43" s="16">
        <f>'8. sz. mell Önkormányzat'!C43</f>
        <v>918000</v>
      </c>
      <c r="D43" s="240">
        <f>'8. sz. mell Önkormányzat'!D43</f>
        <v>918000</v>
      </c>
      <c r="E43" s="16">
        <f>'8. sz. mell Önkormányzat'!E43</f>
        <v>0</v>
      </c>
    </row>
    <row r="44" spans="1:5" s="13" customFormat="1" ht="12" customHeight="1" x14ac:dyDescent="0.2">
      <c r="A44" s="14" t="s">
        <v>82</v>
      </c>
      <c r="B44" s="15" t="s">
        <v>83</v>
      </c>
      <c r="C44" s="16">
        <f>'8. sz. mell Önkormányzat'!C44</f>
        <v>0</v>
      </c>
      <c r="D44" s="240">
        <f>'8. sz. mell Önkormányzat'!D44</f>
        <v>1105564</v>
      </c>
      <c r="E44" s="16">
        <f>'8. sz. mell Önkormányzat'!E44</f>
        <v>0</v>
      </c>
    </row>
    <row r="45" spans="1:5" s="13" customFormat="1" ht="12" customHeight="1" x14ac:dyDescent="0.2">
      <c r="A45" s="14" t="s">
        <v>84</v>
      </c>
      <c r="B45" s="15" t="s">
        <v>85</v>
      </c>
      <c r="C45" s="16">
        <f>'8. sz. mell Önkormányzat'!C45</f>
        <v>0</v>
      </c>
      <c r="D45" s="237"/>
      <c r="E45" s="18"/>
    </row>
    <row r="46" spans="1:5" s="13" customFormat="1" ht="12" customHeight="1" x14ac:dyDescent="0.2">
      <c r="A46" s="14" t="s">
        <v>86</v>
      </c>
      <c r="B46" s="15" t="s">
        <v>87</v>
      </c>
      <c r="C46" s="16">
        <f>'8. sz. mell Önkormányzat'!C46</f>
        <v>0</v>
      </c>
      <c r="D46" s="237">
        <f>'8. sz. mell Önkormányzat'!D46+'Óvoda    9. sz. mell'!D18</f>
        <v>0</v>
      </c>
      <c r="E46" s="18">
        <f>'8. sz. mell Önkormányzat'!E46+'Óvoda    9. sz. mell'!E18</f>
        <v>0</v>
      </c>
    </row>
    <row r="47" spans="1:5" s="13" customFormat="1" ht="12" customHeight="1" x14ac:dyDescent="0.2">
      <c r="A47" s="14" t="s">
        <v>88</v>
      </c>
      <c r="B47" s="15" t="s">
        <v>89</v>
      </c>
      <c r="C47" s="16">
        <f>'8. sz. mell Önkormányzat'!C47</f>
        <v>0</v>
      </c>
      <c r="D47" s="237">
        <f>'8. sz. mell Önkormányzat'!D47</f>
        <v>0</v>
      </c>
      <c r="E47" s="18">
        <f>'8. sz. mell Önkormányzat'!E47</f>
        <v>0</v>
      </c>
    </row>
    <row r="48" spans="1:5" s="13" customFormat="1" ht="12" customHeight="1" x14ac:dyDescent="0.2">
      <c r="A48" s="14" t="s">
        <v>90</v>
      </c>
      <c r="B48" s="15" t="s">
        <v>91</v>
      </c>
      <c r="C48" s="16">
        <f>'8. sz. mell Önkormányzat'!C48</f>
        <v>0</v>
      </c>
      <c r="D48" s="240"/>
      <c r="E48" s="16"/>
    </row>
    <row r="49" spans="1:5" s="13" customFormat="1" ht="12" customHeight="1" x14ac:dyDescent="0.2">
      <c r="A49" s="14" t="s">
        <v>92</v>
      </c>
      <c r="B49" s="17" t="s">
        <v>93</v>
      </c>
      <c r="C49" s="16"/>
      <c r="D49" s="240"/>
      <c r="E49" s="16"/>
    </row>
    <row r="50" spans="1:5" s="13" customFormat="1" ht="12" customHeight="1" x14ac:dyDescent="0.2">
      <c r="A50" s="11" t="s">
        <v>94</v>
      </c>
      <c r="B50" s="11" t="s">
        <v>95</v>
      </c>
      <c r="C50" s="20">
        <f>SUM(C51:C55)</f>
        <v>4750000</v>
      </c>
      <c r="D50" s="242">
        <f>SUM(D51:D55)</f>
        <v>4750000</v>
      </c>
      <c r="E50" s="24"/>
    </row>
    <row r="51" spans="1:5" s="13" customFormat="1" ht="12" customHeight="1" x14ac:dyDescent="0.2">
      <c r="A51" s="14" t="s">
        <v>96</v>
      </c>
      <c r="B51" s="15" t="s">
        <v>97</v>
      </c>
      <c r="C51" s="16">
        <f>'8. sz. mell Önkormányzat'!C51</f>
        <v>0</v>
      </c>
      <c r="D51" s="237"/>
      <c r="E51" s="18"/>
    </row>
    <row r="52" spans="1:5" s="13" customFormat="1" ht="12" customHeight="1" x14ac:dyDescent="0.2">
      <c r="A52" s="14" t="s">
        <v>98</v>
      </c>
      <c r="B52" s="15" t="s">
        <v>99</v>
      </c>
      <c r="C52" s="16">
        <f>'8. sz. mell Önkormányzat'!C52</f>
        <v>4750000</v>
      </c>
      <c r="D52" s="240">
        <f>'8. sz. mell Önkormányzat'!D52</f>
        <v>4750000</v>
      </c>
      <c r="E52" s="16">
        <f>'8. sz. mell Önkormányzat'!E52</f>
        <v>0</v>
      </c>
    </row>
    <row r="53" spans="1:5" s="13" customFormat="1" ht="12" customHeight="1" x14ac:dyDescent="0.2">
      <c r="A53" s="14" t="s">
        <v>100</v>
      </c>
      <c r="B53" s="15" t="s">
        <v>101</v>
      </c>
      <c r="C53" s="16">
        <f>'8. sz. mell Önkormányzat'!C53</f>
        <v>0</v>
      </c>
      <c r="D53" s="237"/>
      <c r="E53" s="18"/>
    </row>
    <row r="54" spans="1:5" s="13" customFormat="1" ht="12" customHeight="1" x14ac:dyDescent="0.2">
      <c r="A54" s="14" t="s">
        <v>102</v>
      </c>
      <c r="B54" s="15" t="s">
        <v>103</v>
      </c>
      <c r="C54" s="16">
        <f>'8. sz. mell Önkormányzat'!C54</f>
        <v>0</v>
      </c>
      <c r="D54" s="237"/>
      <c r="E54" s="18"/>
    </row>
    <row r="55" spans="1:5" s="13" customFormat="1" ht="12" customHeight="1" x14ac:dyDescent="0.2">
      <c r="A55" s="14" t="s">
        <v>104</v>
      </c>
      <c r="B55" s="17" t="s">
        <v>105</v>
      </c>
      <c r="C55" s="16">
        <f>'8. sz. mell Önkormányzat'!C55</f>
        <v>0</v>
      </c>
      <c r="D55" s="237"/>
      <c r="E55" s="18"/>
    </row>
    <row r="56" spans="1:5" s="13" customFormat="1" ht="12" customHeight="1" x14ac:dyDescent="0.2">
      <c r="A56" s="11" t="s">
        <v>106</v>
      </c>
      <c r="B56" s="11" t="s">
        <v>107</v>
      </c>
      <c r="C56" s="23">
        <f>C57+C58+C59</f>
        <v>0</v>
      </c>
      <c r="D56" s="243">
        <f>D57+D58+D59</f>
        <v>0</v>
      </c>
      <c r="E56" s="23">
        <f>E57+E58+E59</f>
        <v>0</v>
      </c>
    </row>
    <row r="57" spans="1:5" s="13" customFormat="1" ht="12" customHeight="1" x14ac:dyDescent="0.2">
      <c r="A57" s="14" t="s">
        <v>108</v>
      </c>
      <c r="B57" s="15" t="s">
        <v>109</v>
      </c>
      <c r="C57" s="16"/>
      <c r="D57" s="237"/>
      <c r="E57" s="18"/>
    </row>
    <row r="58" spans="1:5" s="13" customFormat="1" ht="12" customHeight="1" x14ac:dyDescent="0.2">
      <c r="A58" s="14" t="s">
        <v>110</v>
      </c>
      <c r="B58" s="15" t="s">
        <v>111</v>
      </c>
      <c r="C58" s="16"/>
      <c r="D58" s="237"/>
      <c r="E58" s="18"/>
    </row>
    <row r="59" spans="1:5" s="13" customFormat="1" ht="12" customHeight="1" x14ac:dyDescent="0.2">
      <c r="A59" s="14" t="s">
        <v>112</v>
      </c>
      <c r="B59" s="15" t="s">
        <v>113</v>
      </c>
      <c r="C59" s="16"/>
      <c r="D59" s="240"/>
      <c r="E59" s="16"/>
    </row>
    <row r="60" spans="1:5" s="13" customFormat="1" ht="12" customHeight="1" x14ac:dyDescent="0.2">
      <c r="A60" s="14" t="s">
        <v>114</v>
      </c>
      <c r="B60" s="17" t="s">
        <v>115</v>
      </c>
      <c r="C60" s="16"/>
      <c r="D60" s="237"/>
      <c r="E60" s="18"/>
    </row>
    <row r="61" spans="1:5" s="13" customFormat="1" ht="12" customHeight="1" x14ac:dyDescent="0.2">
      <c r="A61" s="11" t="s">
        <v>116</v>
      </c>
      <c r="B61" s="19" t="s">
        <v>117</v>
      </c>
      <c r="C61" s="20">
        <f>SUM(C63:C65)</f>
        <v>0</v>
      </c>
      <c r="D61" s="238"/>
      <c r="E61" s="24"/>
    </row>
    <row r="62" spans="1:5" s="13" customFormat="1" ht="12" customHeight="1" x14ac:dyDescent="0.2">
      <c r="A62" s="14" t="s">
        <v>118</v>
      </c>
      <c r="B62" s="15" t="s">
        <v>119</v>
      </c>
      <c r="C62" s="16"/>
      <c r="D62" s="237"/>
      <c r="E62" s="18"/>
    </row>
    <row r="63" spans="1:5" s="13" customFormat="1" ht="12" customHeight="1" x14ac:dyDescent="0.2">
      <c r="A63" s="14" t="s">
        <v>120</v>
      </c>
      <c r="B63" s="15" t="s">
        <v>121</v>
      </c>
      <c r="C63" s="16"/>
      <c r="D63" s="237"/>
      <c r="E63" s="18"/>
    </row>
    <row r="64" spans="1:5" s="13" customFormat="1" ht="12" customHeight="1" x14ac:dyDescent="0.2">
      <c r="A64" s="14" t="s">
        <v>122</v>
      </c>
      <c r="B64" s="15" t="s">
        <v>123</v>
      </c>
      <c r="C64" s="16"/>
      <c r="D64" s="237"/>
      <c r="E64" s="18"/>
    </row>
    <row r="65" spans="1:5" s="13" customFormat="1" ht="12" customHeight="1" x14ac:dyDescent="0.2">
      <c r="A65" s="14" t="s">
        <v>124</v>
      </c>
      <c r="B65" s="17" t="s">
        <v>125</v>
      </c>
      <c r="C65" s="16"/>
      <c r="D65" s="237"/>
      <c r="E65" s="18"/>
    </row>
    <row r="66" spans="1:5" s="13" customFormat="1" ht="12" customHeight="1" x14ac:dyDescent="0.2">
      <c r="A66" s="25" t="s">
        <v>126</v>
      </c>
      <c r="B66" s="26" t="s">
        <v>127</v>
      </c>
      <c r="C66" s="27">
        <f>C9+C16+C23+C30+C38+C50+C56+C61</f>
        <v>106009000</v>
      </c>
      <c r="D66" s="244">
        <f>D9+D16+D23+D30+D38+D50+D56+D61</f>
        <v>129851187</v>
      </c>
      <c r="E66" s="27">
        <f>E9+E16+E23+E30+E38+E50+E56+E61</f>
        <v>0</v>
      </c>
    </row>
    <row r="67" spans="1:5" s="13" customFormat="1" ht="12" customHeight="1" x14ac:dyDescent="0.2">
      <c r="A67" s="28" t="s">
        <v>128</v>
      </c>
      <c r="B67" s="19" t="s">
        <v>129</v>
      </c>
      <c r="C67" s="23">
        <f>SUM(C68:C70)</f>
        <v>0</v>
      </c>
      <c r="D67" s="238"/>
      <c r="E67" s="24"/>
    </row>
    <row r="68" spans="1:5" s="13" customFormat="1" ht="12" customHeight="1" x14ac:dyDescent="0.2">
      <c r="A68" s="14" t="s">
        <v>130</v>
      </c>
      <c r="B68" s="15" t="s">
        <v>131</v>
      </c>
      <c r="C68" s="16"/>
      <c r="D68" s="237"/>
      <c r="E68" s="18"/>
    </row>
    <row r="69" spans="1:5" s="13" customFormat="1" ht="12" customHeight="1" x14ac:dyDescent="0.2">
      <c r="A69" s="14" t="s">
        <v>132</v>
      </c>
      <c r="B69" s="15" t="s">
        <v>133</v>
      </c>
      <c r="C69" s="16"/>
      <c r="D69" s="237"/>
      <c r="E69" s="18"/>
    </row>
    <row r="70" spans="1:5" s="13" customFormat="1" ht="12" customHeight="1" x14ac:dyDescent="0.2">
      <c r="A70" s="14" t="s">
        <v>134</v>
      </c>
      <c r="B70" s="29" t="s">
        <v>135</v>
      </c>
      <c r="C70" s="16"/>
      <c r="D70" s="237"/>
      <c r="E70" s="18"/>
    </row>
    <row r="71" spans="1:5" s="13" customFormat="1" ht="12" customHeight="1" x14ac:dyDescent="0.2">
      <c r="A71" s="28" t="s">
        <v>136</v>
      </c>
      <c r="B71" s="19" t="s">
        <v>137</v>
      </c>
      <c r="C71" s="23">
        <f>SUM(C72:C75)</f>
        <v>0</v>
      </c>
      <c r="D71" s="238"/>
      <c r="E71" s="24"/>
    </row>
    <row r="72" spans="1:5" s="13" customFormat="1" ht="12" customHeight="1" x14ac:dyDescent="0.2">
      <c r="A72" s="14" t="s">
        <v>138</v>
      </c>
      <c r="B72" s="15" t="s">
        <v>139</v>
      </c>
      <c r="C72" s="16"/>
      <c r="D72" s="237"/>
      <c r="E72" s="18"/>
    </row>
    <row r="73" spans="1:5" s="13" customFormat="1" ht="12" customHeight="1" x14ac:dyDescent="0.2">
      <c r="A73" s="14" t="s">
        <v>140</v>
      </c>
      <c r="B73" s="15" t="s">
        <v>141</v>
      </c>
      <c r="C73" s="16"/>
      <c r="D73" s="237"/>
      <c r="E73" s="18"/>
    </row>
    <row r="74" spans="1:5" s="13" customFormat="1" ht="12" customHeight="1" x14ac:dyDescent="0.2">
      <c r="A74" s="14" t="s">
        <v>142</v>
      </c>
      <c r="B74" s="15" t="s">
        <v>143</v>
      </c>
      <c r="C74" s="16"/>
      <c r="D74" s="237"/>
      <c r="E74" s="18"/>
    </row>
    <row r="75" spans="1:5" s="13" customFormat="1" ht="12" customHeight="1" x14ac:dyDescent="0.2">
      <c r="A75" s="14" t="s">
        <v>144</v>
      </c>
      <c r="B75" s="17" t="s">
        <v>145</v>
      </c>
      <c r="C75" s="16"/>
      <c r="D75" s="237"/>
      <c r="E75" s="18"/>
    </row>
    <row r="76" spans="1:5" s="13" customFormat="1" ht="12" customHeight="1" x14ac:dyDescent="0.2">
      <c r="A76" s="28" t="s">
        <v>146</v>
      </c>
      <c r="B76" s="19" t="s">
        <v>147</v>
      </c>
      <c r="C76" s="23">
        <f>C78+C77</f>
        <v>0</v>
      </c>
      <c r="D76" s="243">
        <f>D78+D77</f>
        <v>10664587</v>
      </c>
      <c r="E76" s="23">
        <f>E78+E77</f>
        <v>0</v>
      </c>
    </row>
    <row r="77" spans="1:5" s="13" customFormat="1" ht="12" customHeight="1" x14ac:dyDescent="0.2">
      <c r="A77" s="14" t="s">
        <v>148</v>
      </c>
      <c r="B77" s="15" t="s">
        <v>149</v>
      </c>
      <c r="C77" s="16"/>
      <c r="D77" s="240">
        <f>'8. sz. mell Önkormányzat'!D77+'Óvoda    9. sz. mell'!D40</f>
        <v>10664587</v>
      </c>
      <c r="E77" s="16"/>
    </row>
    <row r="78" spans="1:5" s="13" customFormat="1" ht="12" customHeight="1" x14ac:dyDescent="0.2">
      <c r="A78" s="14" t="s">
        <v>150</v>
      </c>
      <c r="B78" s="17" t="s">
        <v>151</v>
      </c>
      <c r="C78" s="16"/>
      <c r="D78" s="237"/>
      <c r="E78" s="18"/>
    </row>
    <row r="79" spans="1:5" s="13" customFormat="1" ht="12" customHeight="1" x14ac:dyDescent="0.2">
      <c r="A79" s="28" t="s">
        <v>152</v>
      </c>
      <c r="B79" s="19" t="s">
        <v>153</v>
      </c>
      <c r="C79" s="23">
        <f>SUM(C80:C82)</f>
        <v>0</v>
      </c>
      <c r="D79" s="238"/>
      <c r="E79" s="24"/>
    </row>
    <row r="80" spans="1:5" s="13" customFormat="1" ht="12" customHeight="1" x14ac:dyDescent="0.2">
      <c r="A80" s="14" t="s">
        <v>154</v>
      </c>
      <c r="B80" s="15" t="s">
        <v>155</v>
      </c>
      <c r="C80" s="16"/>
      <c r="D80" s="237"/>
      <c r="E80" s="18"/>
    </row>
    <row r="81" spans="1:5" s="13" customFormat="1" ht="12" customHeight="1" x14ac:dyDescent="0.2">
      <c r="A81" s="14" t="s">
        <v>156</v>
      </c>
      <c r="B81" s="15" t="s">
        <v>157</v>
      </c>
      <c r="C81" s="16"/>
      <c r="D81" s="237"/>
      <c r="E81" s="18"/>
    </row>
    <row r="82" spans="1:5" s="13" customFormat="1" ht="12" customHeight="1" x14ac:dyDescent="0.2">
      <c r="A82" s="14" t="s">
        <v>158</v>
      </c>
      <c r="B82" s="17" t="s">
        <v>159</v>
      </c>
      <c r="C82" s="16"/>
      <c r="D82" s="237"/>
      <c r="E82" s="18"/>
    </row>
    <row r="83" spans="1:5" s="13" customFormat="1" ht="12" customHeight="1" x14ac:dyDescent="0.2">
      <c r="A83" s="28" t="s">
        <v>160</v>
      </c>
      <c r="B83" s="19" t="s">
        <v>161</v>
      </c>
      <c r="C83" s="23">
        <f>SUM(C84:C89)</f>
        <v>0</v>
      </c>
      <c r="D83" s="238"/>
      <c r="E83" s="24"/>
    </row>
    <row r="84" spans="1:5" s="13" customFormat="1" ht="12" customHeight="1" x14ac:dyDescent="0.2">
      <c r="A84" s="30" t="s">
        <v>162</v>
      </c>
      <c r="B84" s="15" t="s">
        <v>163</v>
      </c>
      <c r="C84" s="16"/>
      <c r="D84" s="237"/>
      <c r="E84" s="18"/>
    </row>
    <row r="85" spans="1:5" s="13" customFormat="1" ht="12" customHeight="1" x14ac:dyDescent="0.2">
      <c r="A85" s="30" t="s">
        <v>164</v>
      </c>
      <c r="B85" s="15" t="s">
        <v>165</v>
      </c>
      <c r="C85" s="16"/>
      <c r="D85" s="237"/>
      <c r="E85" s="18"/>
    </row>
    <row r="86" spans="1:5" s="13" customFormat="1" ht="12" customHeight="1" x14ac:dyDescent="0.2">
      <c r="A86" s="30" t="s">
        <v>166</v>
      </c>
      <c r="B86" s="15" t="s">
        <v>167</v>
      </c>
      <c r="C86" s="16"/>
      <c r="D86" s="237"/>
      <c r="E86" s="18"/>
    </row>
    <row r="87" spans="1:5" s="13" customFormat="1" ht="12" customHeight="1" x14ac:dyDescent="0.2">
      <c r="A87" s="30" t="s">
        <v>168</v>
      </c>
      <c r="B87" s="17" t="s">
        <v>169</v>
      </c>
      <c r="C87" s="16"/>
      <c r="D87" s="237"/>
      <c r="E87" s="18"/>
    </row>
    <row r="88" spans="1:5" s="13" customFormat="1" ht="12" customHeight="1" x14ac:dyDescent="0.2">
      <c r="A88" s="31" t="s">
        <v>170</v>
      </c>
      <c r="B88" s="32" t="s">
        <v>171</v>
      </c>
      <c r="C88" s="16"/>
      <c r="D88" s="237"/>
      <c r="E88" s="18"/>
    </row>
    <row r="89" spans="1:5" s="13" customFormat="1" ht="13.5" customHeight="1" x14ac:dyDescent="0.2">
      <c r="A89" s="31" t="s">
        <v>172</v>
      </c>
      <c r="B89" s="32" t="s">
        <v>173</v>
      </c>
      <c r="C89" s="16"/>
      <c r="D89" s="237"/>
      <c r="E89" s="18"/>
    </row>
    <row r="90" spans="1:5" s="13" customFormat="1" ht="15.75" customHeight="1" x14ac:dyDescent="0.2">
      <c r="A90" s="28" t="s">
        <v>174</v>
      </c>
      <c r="B90" s="33" t="s">
        <v>175</v>
      </c>
      <c r="C90" s="23">
        <f>C67+C71+C76+C79+C83+C88+C89</f>
        <v>0</v>
      </c>
      <c r="D90" s="243">
        <f>D67+D71+D76+D79+D83+D88+D89</f>
        <v>10664587</v>
      </c>
      <c r="E90" s="23">
        <f>E67+E71+E76+E79+E83+E88+E89</f>
        <v>0</v>
      </c>
    </row>
    <row r="91" spans="1:5" s="13" customFormat="1" ht="16.5" customHeight="1" x14ac:dyDescent="0.2">
      <c r="A91" s="34" t="s">
        <v>176</v>
      </c>
      <c r="B91" s="35" t="s">
        <v>177</v>
      </c>
      <c r="C91" s="27">
        <f>C66+C90</f>
        <v>106009000</v>
      </c>
      <c r="D91" s="244">
        <f>D66+D90</f>
        <v>140515774</v>
      </c>
      <c r="E91" s="27">
        <f>E66+E90</f>
        <v>0</v>
      </c>
    </row>
    <row r="92" spans="1:5" s="13" customFormat="1" ht="83.25" customHeight="1" x14ac:dyDescent="0.2">
      <c r="A92" s="36"/>
      <c r="B92" s="37"/>
      <c r="C92" s="38"/>
    </row>
    <row r="93" spans="1:5" s="13" customFormat="1" ht="83.25" customHeight="1" x14ac:dyDescent="0.2">
      <c r="A93" s="36"/>
      <c r="B93" s="37"/>
      <c r="C93" s="38"/>
    </row>
    <row r="94" spans="1:5" s="13" customFormat="1" ht="83.25" customHeight="1" x14ac:dyDescent="0.2">
      <c r="A94" s="36"/>
      <c r="B94" s="37"/>
      <c r="C94" s="38"/>
    </row>
    <row r="95" spans="1:5" s="13" customFormat="1" ht="83.25" customHeight="1" x14ac:dyDescent="0.2">
      <c r="A95" s="36"/>
      <c r="B95" s="37"/>
      <c r="C95" s="38"/>
    </row>
    <row r="96" spans="1:5" s="13" customFormat="1" ht="83.25" customHeight="1" x14ac:dyDescent="0.2">
      <c r="A96" s="36"/>
      <c r="B96" s="37"/>
      <c r="C96" s="38"/>
    </row>
    <row r="97" spans="1:5" s="13" customFormat="1" ht="83.25" customHeight="1" x14ac:dyDescent="0.2">
      <c r="A97" s="36"/>
      <c r="B97" s="37"/>
      <c r="C97" s="38"/>
    </row>
    <row r="98" spans="1:5" s="13" customFormat="1" ht="83.25" customHeight="1" x14ac:dyDescent="0.2">
      <c r="A98" s="36"/>
      <c r="B98" s="37"/>
      <c r="C98" s="38"/>
    </row>
    <row r="99" spans="1:5" s="13" customFormat="1" ht="83.25" customHeight="1" x14ac:dyDescent="0.2">
      <c r="A99" s="36"/>
      <c r="B99" s="37"/>
      <c r="C99" s="38"/>
    </row>
    <row r="100" spans="1:5" s="13" customFormat="1" ht="83.25" customHeight="1" x14ac:dyDescent="0.2">
      <c r="A100" s="36"/>
      <c r="B100" s="37"/>
      <c r="C100" s="38"/>
    </row>
    <row r="101" spans="1:5" s="13" customFormat="1" ht="83.25" customHeight="1" x14ac:dyDescent="0.2">
      <c r="A101" s="36"/>
      <c r="B101" s="37"/>
      <c r="C101" s="38"/>
    </row>
    <row r="102" spans="1:5" s="13" customFormat="1" ht="83.25" customHeight="1" x14ac:dyDescent="0.2">
      <c r="A102" s="36"/>
      <c r="B102" s="37"/>
      <c r="C102" s="38"/>
    </row>
    <row r="103" spans="1:5" s="13" customFormat="1" ht="83.25" customHeight="1" x14ac:dyDescent="0.2">
      <c r="A103" s="36"/>
      <c r="B103" s="37"/>
      <c r="C103" s="38"/>
    </row>
    <row r="104" spans="1:5" s="13" customFormat="1" ht="83.25" customHeight="1" x14ac:dyDescent="0.2">
      <c r="A104" s="36"/>
      <c r="B104" s="37"/>
      <c r="C104" s="38"/>
    </row>
    <row r="105" spans="1:5" s="13" customFormat="1" ht="83.25" customHeight="1" x14ac:dyDescent="0.2">
      <c r="A105" s="36"/>
      <c r="B105" s="37"/>
      <c r="C105" s="38"/>
    </row>
    <row r="106" spans="1:5" s="13" customFormat="1" ht="83.25" customHeight="1" x14ac:dyDescent="0.2">
      <c r="A106" s="36"/>
      <c r="B106" s="37"/>
      <c r="C106" s="38"/>
    </row>
    <row r="107" spans="1:5" s="13" customFormat="1" ht="83.25" customHeight="1" x14ac:dyDescent="0.2">
      <c r="A107" s="36"/>
      <c r="B107" s="37"/>
      <c r="C107" s="38"/>
    </row>
    <row r="108" spans="1:5" x14ac:dyDescent="0.25">
      <c r="A108" s="249" t="s">
        <v>178</v>
      </c>
      <c r="B108" s="249"/>
      <c r="C108" s="249"/>
      <c r="D108" s="249"/>
      <c r="E108" s="249"/>
    </row>
    <row r="109" spans="1:5" s="39" customFormat="1" ht="16.5" customHeight="1" x14ac:dyDescent="0.25">
      <c r="A109" s="250" t="s">
        <v>179</v>
      </c>
      <c r="B109" s="250"/>
      <c r="C109" s="251" t="s">
        <v>5</v>
      </c>
      <c r="D109" s="251"/>
      <c r="E109" s="251"/>
    </row>
    <row r="110" spans="1:5" ht="38.1" customHeight="1" x14ac:dyDescent="0.25">
      <c r="A110" s="7" t="s">
        <v>6</v>
      </c>
      <c r="B110" s="7" t="s">
        <v>180</v>
      </c>
      <c r="C110" s="40" t="s">
        <v>8</v>
      </c>
      <c r="D110" s="41" t="s">
        <v>9</v>
      </c>
      <c r="E110" s="41" t="s">
        <v>10</v>
      </c>
    </row>
    <row r="111" spans="1:5" s="10" customFormat="1" ht="12" customHeight="1" x14ac:dyDescent="0.2">
      <c r="A111" s="9" t="s">
        <v>11</v>
      </c>
      <c r="B111" s="9" t="s">
        <v>12</v>
      </c>
      <c r="C111" s="40" t="s">
        <v>13</v>
      </c>
      <c r="D111" s="40" t="s">
        <v>13</v>
      </c>
      <c r="E111" s="40"/>
    </row>
    <row r="112" spans="1:5" ht="12" customHeight="1" x14ac:dyDescent="0.25">
      <c r="A112" s="11" t="s">
        <v>14</v>
      </c>
      <c r="B112" s="42" t="s">
        <v>181</v>
      </c>
      <c r="C112" s="12">
        <f>C113+C114+C115+C116+C117+C130</f>
        <v>101259000</v>
      </c>
      <c r="D112" s="239">
        <f>D113+D114+D115+D116+D117+D130</f>
        <v>128793790</v>
      </c>
      <c r="E112" s="12">
        <f>E113+E114+E115+E116+E117+E130</f>
        <v>0</v>
      </c>
    </row>
    <row r="113" spans="1:10" ht="12" customHeight="1" x14ac:dyDescent="0.25">
      <c r="A113" s="14" t="s">
        <v>16</v>
      </c>
      <c r="B113" s="43" t="s">
        <v>182</v>
      </c>
      <c r="C113" s="16">
        <f>'8. sz. mell Önkormányzat'!C97+'Óvoda    9. sz. mell'!C48</f>
        <v>33764000</v>
      </c>
      <c r="D113" s="240">
        <f>'8. sz. mell Önkormányzat'!D97+'Óvoda    9. sz. mell'!D48</f>
        <v>48509087</v>
      </c>
      <c r="E113" s="16">
        <f>'8. sz. mell Önkormányzat'!E97+'Óvoda    9. sz. mell'!E48</f>
        <v>0</v>
      </c>
    </row>
    <row r="114" spans="1:10" ht="12" customHeight="1" x14ac:dyDescent="0.25">
      <c r="A114" s="14" t="s">
        <v>18</v>
      </c>
      <c r="B114" s="43" t="s">
        <v>183</v>
      </c>
      <c r="C114" s="16">
        <f>'8. sz. mell Önkormányzat'!C98+'Óvoda    9. sz. mell'!C49</f>
        <v>9131000</v>
      </c>
      <c r="D114" s="240">
        <f>'8. sz. mell Önkormányzat'!D98+'Óvoda    9. sz. mell'!D49</f>
        <v>11338752</v>
      </c>
      <c r="E114" s="16">
        <f>'8. sz. mell Önkormányzat'!E98+'Óvoda    9. sz. mell'!E49</f>
        <v>0</v>
      </c>
    </row>
    <row r="115" spans="1:10" ht="12" customHeight="1" x14ac:dyDescent="0.25">
      <c r="A115" s="14" t="s">
        <v>20</v>
      </c>
      <c r="B115" s="43" t="s">
        <v>184</v>
      </c>
      <c r="C115" s="16">
        <f>'8. sz. mell Önkormányzat'!C99+'Óvoda    9. sz. mell'!C50</f>
        <v>41641000</v>
      </c>
      <c r="D115" s="240">
        <f>'8. sz. mell Önkormányzat'!D99+'Óvoda    9. sz. mell'!D50</f>
        <v>51343847</v>
      </c>
      <c r="E115" s="16">
        <f>'8. sz. mell Önkormányzat'!E99+'Óvoda    9. sz. mell'!E50</f>
        <v>0</v>
      </c>
    </row>
    <row r="116" spans="1:10" ht="12" customHeight="1" x14ac:dyDescent="0.25">
      <c r="A116" s="14" t="s">
        <v>22</v>
      </c>
      <c r="B116" s="43" t="s">
        <v>185</v>
      </c>
      <c r="C116" s="16">
        <f>'8. sz. mell Önkormányzat'!C100+'Óvoda    9. sz. mell'!C51</f>
        <v>6901000</v>
      </c>
      <c r="D116" s="240">
        <f>'8. sz. mell Önkormányzat'!D100+'Óvoda    9. sz. mell'!D51</f>
        <v>6901000</v>
      </c>
      <c r="E116" s="16">
        <f>'8. sz. mell Önkormányzat'!E100+'Óvoda    9. sz. mell'!E51</f>
        <v>0</v>
      </c>
    </row>
    <row r="117" spans="1:10" ht="12" customHeight="1" x14ac:dyDescent="0.25">
      <c r="A117" s="21" t="s">
        <v>186</v>
      </c>
      <c r="B117" s="44" t="s">
        <v>187</v>
      </c>
      <c r="C117" s="23">
        <f>C124+C129+C123</f>
        <v>7822000</v>
      </c>
      <c r="D117" s="243">
        <f>D124+D129+D123+D118</f>
        <v>8843550</v>
      </c>
      <c r="E117" s="23">
        <f>E124+E129+E123+E118</f>
        <v>0</v>
      </c>
    </row>
    <row r="118" spans="1:10" ht="12" customHeight="1" x14ac:dyDescent="0.25">
      <c r="A118" s="14" t="s">
        <v>25</v>
      </c>
      <c r="B118" s="43" t="s">
        <v>188</v>
      </c>
      <c r="C118" s="16"/>
      <c r="D118" s="237">
        <f>'8. sz. mell Önkormányzat'!D102</f>
        <v>7550</v>
      </c>
      <c r="E118" s="18">
        <f>'8. sz. mell Önkormányzat'!E102</f>
        <v>0</v>
      </c>
    </row>
    <row r="119" spans="1:10" ht="12" customHeight="1" x14ac:dyDescent="0.25">
      <c r="A119" s="14" t="s">
        <v>189</v>
      </c>
      <c r="B119" s="45" t="s">
        <v>190</v>
      </c>
      <c r="C119" s="16"/>
      <c r="D119" s="237"/>
      <c r="E119" s="18"/>
    </row>
    <row r="120" spans="1:10" ht="12" customHeight="1" x14ac:dyDescent="0.25">
      <c r="A120" s="14" t="s">
        <v>191</v>
      </c>
      <c r="B120" s="45" t="s">
        <v>192</v>
      </c>
      <c r="C120" s="16"/>
      <c r="D120" s="237"/>
      <c r="E120" s="18"/>
    </row>
    <row r="121" spans="1:10" ht="12" customHeight="1" x14ac:dyDescent="0.25">
      <c r="A121" s="14" t="s">
        <v>193</v>
      </c>
      <c r="B121" s="46" t="s">
        <v>194</v>
      </c>
      <c r="C121" s="16"/>
      <c r="D121" s="237"/>
      <c r="E121" s="18"/>
    </row>
    <row r="122" spans="1:10" ht="12" customHeight="1" x14ac:dyDescent="0.25">
      <c r="A122" s="14" t="s">
        <v>195</v>
      </c>
      <c r="B122" s="45" t="s">
        <v>196</v>
      </c>
      <c r="C122" s="16"/>
      <c r="D122" s="237"/>
      <c r="E122" s="18"/>
    </row>
    <row r="123" spans="1:10" ht="12" customHeight="1" x14ac:dyDescent="0.25">
      <c r="A123" s="14" t="s">
        <v>197</v>
      </c>
      <c r="B123" s="45" t="s">
        <v>198</v>
      </c>
      <c r="C123" s="16"/>
      <c r="D123" s="237"/>
      <c r="E123" s="18"/>
    </row>
    <row r="124" spans="1:10" ht="12" customHeight="1" x14ac:dyDescent="0.25">
      <c r="A124" s="14" t="s">
        <v>199</v>
      </c>
      <c r="B124" s="46" t="s">
        <v>200</v>
      </c>
      <c r="C124" s="16">
        <f>'8. sz. mell Önkormányzat'!C108</f>
        <v>5422000</v>
      </c>
      <c r="D124" s="240">
        <f>'8. sz. mell Önkormányzat'!D108</f>
        <v>6436000</v>
      </c>
      <c r="E124" s="16">
        <f>'8. sz. mell Önkormányzat'!E108</f>
        <v>0</v>
      </c>
    </row>
    <row r="125" spans="1:10" ht="12" customHeight="1" x14ac:dyDescent="0.25">
      <c r="A125" s="14" t="s">
        <v>201</v>
      </c>
      <c r="B125" s="46" t="s">
        <v>202</v>
      </c>
      <c r="C125" s="16"/>
      <c r="D125" s="237"/>
      <c r="E125" s="18"/>
    </row>
    <row r="126" spans="1:10" ht="12" customHeight="1" x14ac:dyDescent="0.25">
      <c r="A126" s="14" t="s">
        <v>203</v>
      </c>
      <c r="B126" s="45" t="s">
        <v>204</v>
      </c>
      <c r="C126" s="16"/>
      <c r="D126" s="237"/>
      <c r="E126" s="18"/>
    </row>
    <row r="127" spans="1:10" ht="12" customHeight="1" x14ac:dyDescent="0.25">
      <c r="A127" s="14" t="s">
        <v>205</v>
      </c>
      <c r="B127" s="45" t="s">
        <v>206</v>
      </c>
      <c r="C127" s="16"/>
      <c r="D127" s="237"/>
      <c r="E127" s="18"/>
    </row>
    <row r="128" spans="1:10" ht="12" customHeight="1" x14ac:dyDescent="0.25">
      <c r="A128" s="14" t="s">
        <v>207</v>
      </c>
      <c r="B128" s="45" t="s">
        <v>208</v>
      </c>
      <c r="C128" s="16"/>
      <c r="D128" s="237"/>
      <c r="E128" s="18"/>
      <c r="G128" s="47"/>
      <c r="H128" s="47"/>
      <c r="I128" s="47"/>
      <c r="J128" s="47"/>
    </row>
    <row r="129" spans="1:10" ht="12" customHeight="1" x14ac:dyDescent="0.25">
      <c r="A129" s="14" t="s">
        <v>209</v>
      </c>
      <c r="B129" s="45" t="s">
        <v>210</v>
      </c>
      <c r="C129" s="16">
        <f>'8. sz. mell Önkormányzat'!C113</f>
        <v>2400000</v>
      </c>
      <c r="D129" s="240">
        <f>'8. sz. mell Önkormányzat'!D113</f>
        <v>2400000</v>
      </c>
      <c r="E129" s="16">
        <f>'8. sz. mell Önkormányzat'!E113</f>
        <v>0</v>
      </c>
      <c r="G129" s="47"/>
      <c r="H129" s="47"/>
      <c r="I129" s="47"/>
      <c r="J129" s="47"/>
    </row>
    <row r="130" spans="1:10" ht="12" customHeight="1" x14ac:dyDescent="0.25">
      <c r="A130" s="21" t="s">
        <v>211</v>
      </c>
      <c r="B130" s="44" t="s">
        <v>212</v>
      </c>
      <c r="C130" s="20">
        <f>C132+C131</f>
        <v>2000000</v>
      </c>
      <c r="D130" s="242">
        <f>D132+D131</f>
        <v>1857554</v>
      </c>
      <c r="E130" s="20">
        <f>E132+E131</f>
        <v>0</v>
      </c>
      <c r="G130" s="47"/>
      <c r="H130" s="47"/>
      <c r="I130" s="47"/>
      <c r="J130" s="47"/>
    </row>
    <row r="131" spans="1:10" ht="12" customHeight="1" x14ac:dyDescent="0.25">
      <c r="A131" s="14" t="s">
        <v>213</v>
      </c>
      <c r="B131" s="43" t="s">
        <v>214</v>
      </c>
      <c r="C131" s="16">
        <f>'8. sz. mell Önkormányzat'!C115</f>
        <v>1000000</v>
      </c>
      <c r="D131" s="240">
        <f>'8. sz. mell Önkormányzat'!D115</f>
        <v>857554</v>
      </c>
      <c r="E131" s="16"/>
      <c r="G131" s="47"/>
      <c r="H131" s="47"/>
      <c r="I131" s="47"/>
      <c r="J131" s="47"/>
    </row>
    <row r="132" spans="1:10" ht="12" customHeight="1" x14ac:dyDescent="0.25">
      <c r="A132" s="14" t="s">
        <v>215</v>
      </c>
      <c r="B132" s="45" t="s">
        <v>439</v>
      </c>
      <c r="C132" s="16">
        <f>'8. sz. mell Önkormányzat'!C116</f>
        <v>1000000</v>
      </c>
      <c r="D132" s="240">
        <f>'8. sz. mell Önkormányzat'!D116</f>
        <v>1000000</v>
      </c>
      <c r="E132" s="16"/>
      <c r="G132" s="47"/>
      <c r="H132" s="47"/>
      <c r="I132" s="47"/>
      <c r="J132" s="47"/>
    </row>
    <row r="133" spans="1:10" ht="12" customHeight="1" x14ac:dyDescent="0.25">
      <c r="A133" s="11" t="s">
        <v>27</v>
      </c>
      <c r="B133" s="42" t="s">
        <v>216</v>
      </c>
      <c r="C133" s="12">
        <f>C134+C136+C138</f>
        <v>4750000</v>
      </c>
      <c r="D133" s="239">
        <f>D134+D136+D138</f>
        <v>9282555</v>
      </c>
      <c r="E133" s="12">
        <f>E134+E136+E138</f>
        <v>0</v>
      </c>
      <c r="G133" s="47"/>
      <c r="H133" s="47"/>
      <c r="I133" s="47"/>
      <c r="J133" s="47"/>
    </row>
    <row r="134" spans="1:10" ht="12" customHeight="1" x14ac:dyDescent="0.25">
      <c r="A134" s="14" t="s">
        <v>29</v>
      </c>
      <c r="B134" s="43" t="s">
        <v>217</v>
      </c>
      <c r="C134" s="16">
        <f>C135</f>
        <v>4000000</v>
      </c>
      <c r="D134" s="240">
        <f>D135</f>
        <v>4717811</v>
      </c>
      <c r="E134" s="16">
        <f>E135</f>
        <v>0</v>
      </c>
      <c r="G134" s="47"/>
      <c r="H134" s="47"/>
      <c r="I134" s="47"/>
      <c r="J134" s="47"/>
    </row>
    <row r="135" spans="1:10" ht="12" customHeight="1" x14ac:dyDescent="0.25">
      <c r="A135" s="14" t="s">
        <v>31</v>
      </c>
      <c r="B135" s="43" t="str">
        <f>'8. sz. mell Önkormányzat'!B119</f>
        <v xml:space="preserve">  Pályázati önrész</v>
      </c>
      <c r="C135" s="16">
        <f>'8. sz. mell Önkormányzat'!C119</f>
        <v>4000000</v>
      </c>
      <c r="D135" s="240">
        <f>'8. sz. mell Önkormányzat'!D119+'Óvoda    9. sz. mell'!D54</f>
        <v>4717811</v>
      </c>
      <c r="E135" s="16">
        <f>'8. sz. mell Önkormányzat'!E119</f>
        <v>0</v>
      </c>
      <c r="G135" s="47"/>
      <c r="H135" s="47"/>
      <c r="I135" s="47"/>
      <c r="J135" s="47"/>
    </row>
    <row r="136" spans="1:10" ht="12" customHeight="1" x14ac:dyDescent="0.25">
      <c r="A136" s="14" t="s">
        <v>33</v>
      </c>
      <c r="B136" s="43" t="s">
        <v>218</v>
      </c>
      <c r="C136" s="16">
        <f>C137</f>
        <v>0</v>
      </c>
      <c r="D136" s="240">
        <f>'8. sz. mell Önkormányzat'!D120</f>
        <v>3814744</v>
      </c>
      <c r="E136" s="16">
        <f>'8. sz. mell Önkormányzat'!E120</f>
        <v>0</v>
      </c>
      <c r="G136" s="47"/>
      <c r="H136" s="47"/>
      <c r="I136" s="47"/>
      <c r="J136" s="47"/>
    </row>
    <row r="137" spans="1:10" ht="12" customHeight="1" x14ac:dyDescent="0.25">
      <c r="A137" s="14" t="s">
        <v>35</v>
      </c>
      <c r="B137" s="196" t="s">
        <v>438</v>
      </c>
      <c r="C137" s="16"/>
      <c r="D137" s="240"/>
      <c r="E137" s="16"/>
      <c r="G137" s="47"/>
      <c r="H137" s="47"/>
      <c r="I137" s="47"/>
      <c r="J137" s="47"/>
    </row>
    <row r="138" spans="1:10" ht="12" customHeight="1" x14ac:dyDescent="0.25">
      <c r="A138" s="14" t="s">
        <v>37</v>
      </c>
      <c r="B138" s="17" t="s">
        <v>220</v>
      </c>
      <c r="C138" s="16">
        <f>C139+C140+C141+C146</f>
        <v>750000</v>
      </c>
      <c r="D138" s="240">
        <f>D139+D140+D141+D146</f>
        <v>750000</v>
      </c>
      <c r="E138" s="16">
        <f>E139+E140+E141+E146</f>
        <v>0</v>
      </c>
    </row>
    <row r="139" spans="1:10" ht="12" customHeight="1" x14ac:dyDescent="0.25">
      <c r="A139" s="14" t="s">
        <v>39</v>
      </c>
      <c r="B139" s="17" t="s">
        <v>221</v>
      </c>
      <c r="C139" s="16"/>
      <c r="D139" s="237"/>
      <c r="E139" s="18"/>
    </row>
    <row r="140" spans="1:10" ht="12" customHeight="1" x14ac:dyDescent="0.25">
      <c r="A140" s="14" t="s">
        <v>222</v>
      </c>
      <c r="B140" s="45" t="s">
        <v>223</v>
      </c>
      <c r="C140" s="16"/>
      <c r="D140" s="237"/>
      <c r="E140" s="18"/>
    </row>
    <row r="141" spans="1:10" x14ac:dyDescent="0.25">
      <c r="A141" s="14" t="s">
        <v>224</v>
      </c>
      <c r="B141" s="45" t="s">
        <v>225</v>
      </c>
      <c r="C141" s="16">
        <f>'8. sz. mell Önkormányzat'!C122</f>
        <v>750000</v>
      </c>
      <c r="D141" s="240">
        <f>'8. sz. mell Önkormányzat'!D122</f>
        <v>750000</v>
      </c>
      <c r="E141" s="16">
        <f>'8. sz. mell Önkormányzat'!E122</f>
        <v>0</v>
      </c>
    </row>
    <row r="142" spans="1:10" ht="12" customHeight="1" x14ac:dyDescent="0.25">
      <c r="A142" s="14" t="s">
        <v>226</v>
      </c>
      <c r="B142" s="45" t="s">
        <v>227</v>
      </c>
      <c r="C142" s="16"/>
      <c r="D142" s="237"/>
      <c r="E142" s="18"/>
    </row>
    <row r="143" spans="1:10" ht="12" customHeight="1" x14ac:dyDescent="0.25">
      <c r="A143" s="14" t="s">
        <v>228</v>
      </c>
      <c r="B143" s="45" t="s">
        <v>229</v>
      </c>
      <c r="C143" s="16"/>
      <c r="D143" s="237"/>
      <c r="E143" s="18"/>
      <c r="H143" s="13"/>
    </row>
    <row r="144" spans="1:10" ht="12" customHeight="1" x14ac:dyDescent="0.25">
      <c r="A144" s="14" t="s">
        <v>230</v>
      </c>
      <c r="B144" s="45" t="s">
        <v>204</v>
      </c>
      <c r="C144" s="16"/>
      <c r="D144" s="237"/>
      <c r="E144" s="18"/>
      <c r="H144" s="13"/>
    </row>
    <row r="145" spans="1:8" ht="12" customHeight="1" x14ac:dyDescent="0.25">
      <c r="A145" s="14" t="s">
        <v>231</v>
      </c>
      <c r="B145" s="45" t="s">
        <v>232</v>
      </c>
      <c r="C145" s="16"/>
      <c r="D145" s="237"/>
      <c r="E145" s="18"/>
      <c r="H145" s="13"/>
    </row>
    <row r="146" spans="1:8" x14ac:dyDescent="0.25">
      <c r="A146" s="14" t="s">
        <v>233</v>
      </c>
      <c r="B146" s="45" t="s">
        <v>234</v>
      </c>
      <c r="C146" s="16"/>
      <c r="D146" s="237"/>
      <c r="E146" s="18"/>
      <c r="H146" s="13"/>
    </row>
    <row r="147" spans="1:8" ht="12" customHeight="1" x14ac:dyDescent="0.25">
      <c r="A147" s="26" t="s">
        <v>40</v>
      </c>
      <c r="B147" s="26" t="s">
        <v>235</v>
      </c>
      <c r="C147" s="48">
        <f>+C112+C133</f>
        <v>106009000</v>
      </c>
      <c r="D147" s="245">
        <f>+D112+D133</f>
        <v>138076345</v>
      </c>
      <c r="E147" s="48">
        <f>+E112+E133</f>
        <v>0</v>
      </c>
      <c r="H147" s="13"/>
    </row>
    <row r="148" spans="1:8" ht="12" customHeight="1" x14ac:dyDescent="0.25">
      <c r="A148" s="11" t="s">
        <v>236</v>
      </c>
      <c r="B148" s="11" t="s">
        <v>237</v>
      </c>
      <c r="C148" s="12">
        <f>+C149+C150+C151</f>
        <v>0</v>
      </c>
      <c r="D148" s="239">
        <f>+D149+D150+D151</f>
        <v>0</v>
      </c>
      <c r="E148" s="12">
        <f>+E149+E150+E151</f>
        <v>0</v>
      </c>
      <c r="H148" s="13"/>
    </row>
    <row r="149" spans="1:8" ht="12" customHeight="1" x14ac:dyDescent="0.25">
      <c r="A149" s="14" t="s">
        <v>56</v>
      </c>
      <c r="B149" s="43" t="s">
        <v>238</v>
      </c>
      <c r="C149" s="16"/>
      <c r="D149" s="237"/>
      <c r="E149" s="18"/>
    </row>
    <row r="150" spans="1:8" ht="12" customHeight="1" x14ac:dyDescent="0.25">
      <c r="A150" s="14" t="s">
        <v>64</v>
      </c>
      <c r="B150" s="43" t="s">
        <v>239</v>
      </c>
      <c r="C150" s="16"/>
      <c r="D150" s="237"/>
      <c r="E150" s="18"/>
    </row>
    <row r="151" spans="1:8" ht="12" customHeight="1" x14ac:dyDescent="0.25">
      <c r="A151" s="14" t="s">
        <v>66</v>
      </c>
      <c r="B151" s="43" t="s">
        <v>240</v>
      </c>
      <c r="C151" s="16"/>
      <c r="D151" s="240"/>
      <c r="E151" s="16"/>
    </row>
    <row r="152" spans="1:8" ht="12" customHeight="1" x14ac:dyDescent="0.25">
      <c r="A152" s="11" t="s">
        <v>70</v>
      </c>
      <c r="B152" s="11" t="s">
        <v>241</v>
      </c>
      <c r="C152" s="12">
        <f>SUM(C153:C158)</f>
        <v>0</v>
      </c>
      <c r="D152" s="238"/>
      <c r="E152" s="24"/>
    </row>
    <row r="153" spans="1:8" ht="12" customHeight="1" x14ac:dyDescent="0.25">
      <c r="A153" s="14" t="s">
        <v>72</v>
      </c>
      <c r="B153" s="43" t="s">
        <v>242</v>
      </c>
      <c r="C153" s="16"/>
      <c r="D153" s="237"/>
      <c r="E153" s="18"/>
    </row>
    <row r="154" spans="1:8" ht="12" customHeight="1" x14ac:dyDescent="0.25">
      <c r="A154" s="14" t="s">
        <v>74</v>
      </c>
      <c r="B154" s="43" t="s">
        <v>243</v>
      </c>
      <c r="C154" s="16"/>
      <c r="D154" s="237"/>
      <c r="E154" s="18"/>
    </row>
    <row r="155" spans="1:8" ht="12" customHeight="1" x14ac:dyDescent="0.25">
      <c r="A155" s="14" t="s">
        <v>76</v>
      </c>
      <c r="B155" s="43" t="s">
        <v>244</v>
      </c>
      <c r="C155" s="16"/>
      <c r="D155" s="237"/>
      <c r="E155" s="18"/>
    </row>
    <row r="156" spans="1:8" ht="12" customHeight="1" x14ac:dyDescent="0.25">
      <c r="A156" s="14" t="s">
        <v>78</v>
      </c>
      <c r="B156" s="43" t="s">
        <v>245</v>
      </c>
      <c r="C156" s="16"/>
      <c r="D156" s="237"/>
      <c r="E156" s="18"/>
    </row>
    <row r="157" spans="1:8" ht="12" customHeight="1" x14ac:dyDescent="0.25">
      <c r="A157" s="14" t="s">
        <v>80</v>
      </c>
      <c r="B157" s="43" t="s">
        <v>246</v>
      </c>
      <c r="C157" s="16"/>
      <c r="D157" s="237"/>
      <c r="E157" s="18"/>
    </row>
    <row r="158" spans="1:8" ht="12" customHeight="1" x14ac:dyDescent="0.25">
      <c r="A158" s="14" t="s">
        <v>82</v>
      </c>
      <c r="B158" s="43" t="s">
        <v>247</v>
      </c>
      <c r="C158" s="16"/>
      <c r="D158" s="237"/>
      <c r="E158" s="18"/>
    </row>
    <row r="159" spans="1:8" ht="12" customHeight="1" x14ac:dyDescent="0.25">
      <c r="A159" s="11" t="s">
        <v>94</v>
      </c>
      <c r="B159" s="11" t="s">
        <v>248</v>
      </c>
      <c r="C159" s="12">
        <f>+C160+C161+C162+C163</f>
        <v>0</v>
      </c>
      <c r="D159" s="239">
        <f>+D160+D161+D162+D163</f>
        <v>2439429</v>
      </c>
      <c r="E159" s="12">
        <f>+E160+E161+E162+E163</f>
        <v>0</v>
      </c>
    </row>
    <row r="160" spans="1:8" ht="12" customHeight="1" x14ac:dyDescent="0.25">
      <c r="A160" s="14" t="s">
        <v>96</v>
      </c>
      <c r="B160" s="43" t="s">
        <v>249</v>
      </c>
      <c r="C160" s="16"/>
      <c r="D160" s="237"/>
      <c r="E160" s="18"/>
    </row>
    <row r="161" spans="1:8" ht="12" customHeight="1" x14ac:dyDescent="0.25">
      <c r="A161" s="14" t="s">
        <v>98</v>
      </c>
      <c r="B161" s="43" t="s">
        <v>250</v>
      </c>
      <c r="C161" s="16"/>
      <c r="D161" s="237">
        <v>2439429</v>
      </c>
      <c r="E161" s="18"/>
    </row>
    <row r="162" spans="1:8" ht="12" customHeight="1" x14ac:dyDescent="0.25">
      <c r="A162" s="14" t="s">
        <v>100</v>
      </c>
      <c r="B162" s="43" t="s">
        <v>251</v>
      </c>
      <c r="C162" s="16"/>
      <c r="D162" s="237"/>
      <c r="E162" s="18"/>
    </row>
    <row r="163" spans="1:8" ht="12" customHeight="1" x14ac:dyDescent="0.25">
      <c r="A163" s="14" t="s">
        <v>102</v>
      </c>
      <c r="B163" s="43" t="s">
        <v>252</v>
      </c>
      <c r="C163" s="16"/>
      <c r="D163" s="237"/>
      <c r="E163" s="18"/>
    </row>
    <row r="164" spans="1:8" ht="12" customHeight="1" x14ac:dyDescent="0.25">
      <c r="A164" s="11" t="s">
        <v>253</v>
      </c>
      <c r="B164" s="11" t="s">
        <v>254</v>
      </c>
      <c r="C164" s="49">
        <f>SUM(C165:C169)</f>
        <v>0</v>
      </c>
      <c r="D164" s="238"/>
      <c r="E164" s="24"/>
    </row>
    <row r="165" spans="1:8" ht="12" customHeight="1" x14ac:dyDescent="0.25">
      <c r="A165" s="14" t="s">
        <v>108</v>
      </c>
      <c r="B165" s="43" t="s">
        <v>255</v>
      </c>
      <c r="C165" s="16"/>
      <c r="D165" s="237"/>
      <c r="E165" s="18"/>
    </row>
    <row r="166" spans="1:8" ht="12" customHeight="1" x14ac:dyDescent="0.25">
      <c r="A166" s="14" t="s">
        <v>110</v>
      </c>
      <c r="B166" s="43" t="s">
        <v>256</v>
      </c>
      <c r="C166" s="16"/>
      <c r="D166" s="237"/>
      <c r="E166" s="18"/>
    </row>
    <row r="167" spans="1:8" ht="12" customHeight="1" x14ac:dyDescent="0.25">
      <c r="A167" s="14" t="s">
        <v>112</v>
      </c>
      <c r="B167" s="43" t="s">
        <v>257</v>
      </c>
      <c r="C167" s="16"/>
      <c r="D167" s="237"/>
      <c r="E167" s="18"/>
    </row>
    <row r="168" spans="1:8" ht="12" customHeight="1" x14ac:dyDescent="0.25">
      <c r="A168" s="14" t="s">
        <v>114</v>
      </c>
      <c r="B168" s="43" t="s">
        <v>258</v>
      </c>
      <c r="C168" s="16"/>
      <c r="D168" s="237"/>
      <c r="E168" s="18"/>
    </row>
    <row r="169" spans="1:8" ht="12" customHeight="1" x14ac:dyDescent="0.25">
      <c r="A169" s="14" t="s">
        <v>259</v>
      </c>
      <c r="B169" s="43" t="s">
        <v>260</v>
      </c>
      <c r="C169" s="16"/>
      <c r="D169" s="237"/>
      <c r="E169" s="18"/>
    </row>
    <row r="170" spans="1:8" ht="12" customHeight="1" x14ac:dyDescent="0.25">
      <c r="A170" s="50" t="s">
        <v>116</v>
      </c>
      <c r="B170" s="50" t="s">
        <v>261</v>
      </c>
      <c r="C170" s="51"/>
      <c r="D170" s="237"/>
      <c r="E170" s="18"/>
    </row>
    <row r="171" spans="1:8" ht="12" customHeight="1" x14ac:dyDescent="0.25">
      <c r="A171" s="50" t="s">
        <v>262</v>
      </c>
      <c r="B171" s="50" t="s">
        <v>263</v>
      </c>
      <c r="C171" s="51"/>
      <c r="D171" s="237"/>
      <c r="E171" s="18"/>
    </row>
    <row r="172" spans="1:8" ht="15" customHeight="1" x14ac:dyDescent="0.25">
      <c r="A172" s="11" t="s">
        <v>264</v>
      </c>
      <c r="B172" s="11" t="s">
        <v>265</v>
      </c>
      <c r="C172" s="49">
        <f>+C148+C152+C159+C164+C170+C171</f>
        <v>0</v>
      </c>
      <c r="D172" s="246">
        <f>+D148+D152+D159+D164+D170+D171</f>
        <v>2439429</v>
      </c>
      <c r="E172" s="49">
        <f>+E148+E152+E159+E164+E170+E171</f>
        <v>0</v>
      </c>
      <c r="F172" s="52"/>
      <c r="G172" s="53"/>
      <c r="H172" s="53"/>
    </row>
    <row r="173" spans="1:8" s="13" customFormat="1" ht="12.95" customHeight="1" x14ac:dyDescent="0.2">
      <c r="A173" s="54" t="s">
        <v>266</v>
      </c>
      <c r="B173" s="55" t="s">
        <v>267</v>
      </c>
      <c r="C173" s="56">
        <f>+C147+C172</f>
        <v>106009000</v>
      </c>
      <c r="D173" s="247">
        <f>+D147+D172</f>
        <v>140515774</v>
      </c>
      <c r="E173" s="56">
        <f>+E147+E172</f>
        <v>0</v>
      </c>
    </row>
    <row r="175" spans="1:8" x14ac:dyDescent="0.25">
      <c r="C175" s="193"/>
      <c r="D175" s="206">
        <f>D173-D91</f>
        <v>0</v>
      </c>
    </row>
  </sheetData>
  <sheetProtection selectLockedCells="1" selectUnlockedCells="1"/>
  <mergeCells count="10">
    <mergeCell ref="A5:E5"/>
    <mergeCell ref="A108:E108"/>
    <mergeCell ref="A109:B109"/>
    <mergeCell ref="C109:E109"/>
    <mergeCell ref="A1:E1"/>
    <mergeCell ref="A2:E2"/>
    <mergeCell ref="A3:E3"/>
    <mergeCell ref="A4:E4"/>
    <mergeCell ref="A6:B6"/>
    <mergeCell ref="C6:E6"/>
  </mergeCells>
  <pageMargins left="0.82708333333333328" right="0.27569444444444446" top="0.54097222222222219" bottom="0.50138888888888888" header="0.27569444444444446" footer="0.2361111111111111"/>
  <pageSetup paperSize="9" scale="6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4"/>
  <sheetViews>
    <sheetView zoomScaleSheetLayoutView="100" workbookViewId="0">
      <selection activeCell="B2" sqref="B2:I2"/>
    </sheetView>
  </sheetViews>
  <sheetFormatPr defaultRowHeight="12.75" x14ac:dyDescent="0.2"/>
  <cols>
    <col min="1" max="1" width="6.83203125" style="57" customWidth="1"/>
    <col min="2" max="2" width="55.1640625" style="58" customWidth="1"/>
    <col min="3" max="3" width="16.33203125" style="57" customWidth="1"/>
    <col min="4" max="4" width="18.6640625" style="57" bestFit="1" customWidth="1"/>
    <col min="5" max="5" width="12.83203125" style="57" customWidth="1"/>
    <col min="6" max="6" width="55.1640625" style="57" customWidth="1"/>
    <col min="7" max="7" width="16.33203125" style="57" customWidth="1"/>
    <col min="8" max="8" width="16" style="57" customWidth="1"/>
    <col min="9" max="9" width="14.1640625" style="57" customWidth="1"/>
    <col min="10" max="16384" width="9.33203125" style="57"/>
  </cols>
  <sheetData>
    <row r="1" spans="1:9" ht="14.65" customHeight="1" x14ac:dyDescent="0.2">
      <c r="B1" s="252" t="s">
        <v>457</v>
      </c>
      <c r="C1" s="252"/>
      <c r="D1" s="252"/>
      <c r="E1" s="252"/>
      <c r="F1" s="252"/>
      <c r="G1" s="252"/>
      <c r="H1" s="252"/>
      <c r="I1" s="252"/>
    </row>
    <row r="2" spans="1:9" ht="32.450000000000003" customHeight="1" x14ac:dyDescent="0.2">
      <c r="B2" s="256" t="s">
        <v>270</v>
      </c>
      <c r="C2" s="256"/>
      <c r="D2" s="256"/>
      <c r="E2" s="256"/>
      <c r="F2" s="256"/>
      <c r="G2" s="256"/>
      <c r="H2" s="256"/>
      <c r="I2" s="256"/>
    </row>
    <row r="3" spans="1:9" ht="32.450000000000003" customHeight="1" x14ac:dyDescent="0.2">
      <c r="B3" s="59"/>
      <c r="C3" s="59"/>
      <c r="D3" s="59"/>
      <c r="E3" s="59"/>
      <c r="F3" s="59"/>
      <c r="G3" s="59"/>
    </row>
    <row r="4" spans="1:9" ht="32.450000000000003" customHeight="1" x14ac:dyDescent="0.2">
      <c r="B4" s="59"/>
      <c r="C4" s="59"/>
      <c r="D4" s="59"/>
      <c r="E4" s="59"/>
      <c r="F4" s="59"/>
      <c r="G4" s="59"/>
    </row>
    <row r="5" spans="1:9" ht="13.5" x14ac:dyDescent="0.2">
      <c r="G5" s="257" t="s">
        <v>271</v>
      </c>
      <c r="H5" s="257"/>
      <c r="I5" s="257"/>
    </row>
    <row r="6" spans="1:9" ht="18" customHeight="1" x14ac:dyDescent="0.2">
      <c r="A6" s="258" t="s">
        <v>6</v>
      </c>
      <c r="B6" s="258" t="s">
        <v>272</v>
      </c>
      <c r="C6" s="258"/>
      <c r="D6" s="60"/>
      <c r="E6" s="60"/>
      <c r="F6" s="258" t="s">
        <v>273</v>
      </c>
      <c r="G6" s="258"/>
      <c r="H6" s="258"/>
      <c r="I6" s="258"/>
    </row>
    <row r="7" spans="1:9" s="62" customFormat="1" ht="35.25" customHeight="1" x14ac:dyDescent="0.2">
      <c r="A7" s="258"/>
      <c r="B7" s="60" t="s">
        <v>274</v>
      </c>
      <c r="C7" s="60" t="s">
        <v>432</v>
      </c>
      <c r="D7" s="60" t="s">
        <v>433</v>
      </c>
      <c r="E7" s="60" t="s">
        <v>10</v>
      </c>
      <c r="F7" s="60" t="s">
        <v>274</v>
      </c>
      <c r="G7" s="60" t="str">
        <f>+C7</f>
        <v>2016. évi eredeti előirányzat</v>
      </c>
      <c r="H7" s="61" t="str">
        <f>D7</f>
        <v>2016. évi módosított előirányzat</v>
      </c>
      <c r="I7" s="61" t="str">
        <f>E7</f>
        <v>Teljesítés</v>
      </c>
    </row>
    <row r="8" spans="1:9" s="64" customFormat="1" ht="12" customHeight="1" x14ac:dyDescent="0.2">
      <c r="A8" s="63" t="s">
        <v>11</v>
      </c>
      <c r="B8" s="63" t="s">
        <v>12</v>
      </c>
      <c r="C8" s="63" t="s">
        <v>268</v>
      </c>
      <c r="D8" s="63"/>
      <c r="E8" s="63"/>
      <c r="F8" s="63" t="s">
        <v>275</v>
      </c>
      <c r="G8" s="63" t="s">
        <v>269</v>
      </c>
      <c r="H8" s="63"/>
      <c r="I8" s="63"/>
    </row>
    <row r="9" spans="1:9" ht="12.95" customHeight="1" x14ac:dyDescent="0.2">
      <c r="A9" s="65" t="s">
        <v>14</v>
      </c>
      <c r="B9" s="66" t="s">
        <v>276</v>
      </c>
      <c r="C9" s="67">
        <f>'1. összesítő'!C9</f>
        <v>84034000</v>
      </c>
      <c r="D9" s="67">
        <f>'1. összesítő'!D9</f>
        <v>84964340</v>
      </c>
      <c r="E9" s="67">
        <f>'1. összesítő'!E9</f>
        <v>0</v>
      </c>
      <c r="F9" s="66" t="s">
        <v>277</v>
      </c>
      <c r="G9" s="67">
        <f>'1. összesítő'!C113</f>
        <v>33764000</v>
      </c>
      <c r="H9" s="67">
        <f>'1. összesítő'!D113</f>
        <v>48509087</v>
      </c>
      <c r="I9" s="67">
        <f>'1. összesítő'!E113</f>
        <v>0</v>
      </c>
    </row>
    <row r="10" spans="1:9" ht="12.95" customHeight="1" x14ac:dyDescent="0.2">
      <c r="A10" s="65" t="s">
        <v>27</v>
      </c>
      <c r="B10" s="66" t="s">
        <v>278</v>
      </c>
      <c r="C10" s="67">
        <f>'1. összesítő'!C16</f>
        <v>0</v>
      </c>
      <c r="D10" s="67">
        <f>'1. összesítő'!D16</f>
        <v>16232166</v>
      </c>
      <c r="E10" s="67">
        <f>'1. összesítő'!E16</f>
        <v>0</v>
      </c>
      <c r="F10" s="66" t="s">
        <v>183</v>
      </c>
      <c r="G10" s="67">
        <f>'1. összesítő'!C114</f>
        <v>9131000</v>
      </c>
      <c r="H10" s="67">
        <f>'1. összesítő'!D114</f>
        <v>11338752</v>
      </c>
      <c r="I10" s="67">
        <f>'1. összesítő'!E114</f>
        <v>0</v>
      </c>
    </row>
    <row r="11" spans="1:9" ht="12.95" customHeight="1" x14ac:dyDescent="0.2">
      <c r="A11" s="65" t="s">
        <v>40</v>
      </c>
      <c r="B11" s="66" t="s">
        <v>279</v>
      </c>
      <c r="C11" s="67"/>
      <c r="D11" s="67"/>
      <c r="E11" s="67"/>
      <c r="F11" s="66" t="s">
        <v>280</v>
      </c>
      <c r="G11" s="67">
        <f>'1. összesítő'!C115</f>
        <v>41641000</v>
      </c>
      <c r="H11" s="67">
        <f>'1. összesítő'!D115</f>
        <v>51343847</v>
      </c>
      <c r="I11" s="67">
        <f>'1. összesítő'!E115</f>
        <v>0</v>
      </c>
    </row>
    <row r="12" spans="1:9" ht="12.95" customHeight="1" x14ac:dyDescent="0.2">
      <c r="A12" s="65" t="s">
        <v>236</v>
      </c>
      <c r="B12" s="66" t="s">
        <v>281</v>
      </c>
      <c r="C12" s="67">
        <f>'1. összesítő'!C30</f>
        <v>14250000</v>
      </c>
      <c r="D12" s="67">
        <f>'1. összesítő'!D30</f>
        <v>15629437</v>
      </c>
      <c r="E12" s="67">
        <f>'1. összesítő'!E30</f>
        <v>0</v>
      </c>
      <c r="F12" s="66" t="s">
        <v>185</v>
      </c>
      <c r="G12" s="67">
        <f>'1. összesítő'!C116</f>
        <v>6901000</v>
      </c>
      <c r="H12" s="67">
        <f>'1. összesítő'!D116</f>
        <v>6901000</v>
      </c>
      <c r="I12" s="67">
        <f>'1. összesítő'!E116</f>
        <v>0</v>
      </c>
    </row>
    <row r="13" spans="1:9" ht="12.95" customHeight="1" x14ac:dyDescent="0.2">
      <c r="A13" s="65" t="s">
        <v>70</v>
      </c>
      <c r="B13" s="66" t="s">
        <v>282</v>
      </c>
      <c r="C13" s="67">
        <f>'1. összesítő'!C38</f>
        <v>2975000</v>
      </c>
      <c r="D13" s="67">
        <f>'1. összesítő'!D38</f>
        <v>8275244</v>
      </c>
      <c r="E13" s="67">
        <f>'1. összesítő'!E38</f>
        <v>0</v>
      </c>
      <c r="F13" s="66" t="s">
        <v>187</v>
      </c>
      <c r="G13" s="67">
        <f>'1. összesítő'!C117</f>
        <v>7822000</v>
      </c>
      <c r="H13" s="67">
        <f>'1. összesítő'!D117</f>
        <v>8843550</v>
      </c>
      <c r="I13" s="67">
        <f>'1. összesítő'!E117</f>
        <v>0</v>
      </c>
    </row>
    <row r="14" spans="1:9" ht="12.95" customHeight="1" x14ac:dyDescent="0.2">
      <c r="A14" s="65" t="s">
        <v>94</v>
      </c>
      <c r="B14" s="66" t="s">
        <v>283</v>
      </c>
      <c r="C14" s="67">
        <f>'1. összesítő'!C56</f>
        <v>0</v>
      </c>
      <c r="D14" s="67">
        <f>'1. összesítő'!D56</f>
        <v>0</v>
      </c>
      <c r="E14" s="67"/>
      <c r="F14" s="66" t="s">
        <v>212</v>
      </c>
      <c r="G14" s="67">
        <f>'1. összesítő'!C130</f>
        <v>2000000</v>
      </c>
      <c r="H14" s="67">
        <f>'1. összesítő'!D130</f>
        <v>1857554</v>
      </c>
      <c r="I14" s="67">
        <f>'1. összesítő'!E131</f>
        <v>0</v>
      </c>
    </row>
    <row r="15" spans="1:9" ht="12.95" customHeight="1" x14ac:dyDescent="0.2">
      <c r="A15" s="65" t="s">
        <v>253</v>
      </c>
      <c r="B15" s="66" t="s">
        <v>284</v>
      </c>
      <c r="C15" s="67"/>
      <c r="D15" s="67"/>
      <c r="E15" s="67"/>
      <c r="F15" s="68"/>
      <c r="G15" s="67"/>
      <c r="H15" s="69"/>
      <c r="I15" s="69"/>
    </row>
    <row r="16" spans="1:9" ht="12.95" customHeight="1" x14ac:dyDescent="0.2">
      <c r="A16" s="65" t="s">
        <v>116</v>
      </c>
      <c r="B16" s="68"/>
      <c r="C16" s="67"/>
      <c r="D16" s="67"/>
      <c r="E16" s="67"/>
      <c r="F16" s="68"/>
      <c r="G16" s="67"/>
      <c r="H16" s="69"/>
      <c r="I16" s="69"/>
    </row>
    <row r="17" spans="1:9" ht="12.95" customHeight="1" x14ac:dyDescent="0.2">
      <c r="A17" s="65" t="s">
        <v>262</v>
      </c>
      <c r="B17" s="68"/>
      <c r="C17" s="67"/>
      <c r="D17" s="67"/>
      <c r="E17" s="67"/>
      <c r="F17" s="68"/>
      <c r="G17" s="67"/>
      <c r="H17" s="69"/>
      <c r="I17" s="69"/>
    </row>
    <row r="18" spans="1:9" ht="12.95" customHeight="1" x14ac:dyDescent="0.2">
      <c r="A18" s="65" t="s">
        <v>264</v>
      </c>
      <c r="B18" s="68"/>
      <c r="C18" s="67"/>
      <c r="D18" s="67"/>
      <c r="E18" s="67"/>
      <c r="F18" s="68"/>
      <c r="G18" s="67"/>
      <c r="H18" s="69"/>
      <c r="I18" s="69"/>
    </row>
    <row r="19" spans="1:9" ht="15.95" customHeight="1" x14ac:dyDescent="0.2">
      <c r="A19" s="70" t="s">
        <v>266</v>
      </c>
      <c r="B19" s="71" t="s">
        <v>285</v>
      </c>
      <c r="C19" s="72">
        <f>SUM(C9:C18)</f>
        <v>101259000</v>
      </c>
      <c r="D19" s="72">
        <f>SUM(D9:D18)</f>
        <v>125101187</v>
      </c>
      <c r="E19" s="72">
        <f>SUM(E9:E18)</f>
        <v>0</v>
      </c>
      <c r="F19" s="71" t="s">
        <v>286</v>
      </c>
      <c r="G19" s="72">
        <f>SUM(G9:G18)</f>
        <v>101259000</v>
      </c>
      <c r="H19" s="72">
        <f>SUM(H9:H18)</f>
        <v>128793790</v>
      </c>
      <c r="I19" s="72">
        <f>SUM(I9:I18)</f>
        <v>0</v>
      </c>
    </row>
    <row r="20" spans="1:9" ht="12.95" customHeight="1" x14ac:dyDescent="0.2">
      <c r="A20" s="65" t="s">
        <v>287</v>
      </c>
      <c r="B20" s="66" t="s">
        <v>288</v>
      </c>
      <c r="C20" s="73">
        <f>+C21+C22+C23+C24</f>
        <v>0</v>
      </c>
      <c r="D20" s="73">
        <f>+D21+D22+D23+D24</f>
        <v>10664587</v>
      </c>
      <c r="E20" s="73">
        <f>+E21+E22+E23+E24</f>
        <v>0</v>
      </c>
      <c r="F20" s="66" t="str">
        <f>'1. összesítő'!B161</f>
        <v>Államháztartáson belüli megelőlegezések visszafizetése</v>
      </c>
      <c r="G20" s="67"/>
      <c r="H20" s="69">
        <f>'1. összesítő'!D161</f>
        <v>2439429</v>
      </c>
      <c r="I20" s="69"/>
    </row>
    <row r="21" spans="1:9" ht="12.95" customHeight="1" x14ac:dyDescent="0.2">
      <c r="A21" s="65" t="s">
        <v>290</v>
      </c>
      <c r="B21" s="66" t="s">
        <v>291</v>
      </c>
      <c r="C21" s="67"/>
      <c r="D21" s="67">
        <f>'1. összesítő'!D77</f>
        <v>10664587</v>
      </c>
      <c r="E21" s="67"/>
      <c r="F21" s="66" t="s">
        <v>292</v>
      </c>
      <c r="G21" s="67"/>
      <c r="H21" s="69"/>
      <c r="I21" s="69"/>
    </row>
    <row r="22" spans="1:9" ht="12.95" customHeight="1" x14ac:dyDescent="0.2">
      <c r="A22" s="65" t="s">
        <v>293</v>
      </c>
      <c r="B22" s="66" t="s">
        <v>294</v>
      </c>
      <c r="C22" s="67"/>
      <c r="D22" s="67"/>
      <c r="E22" s="67"/>
      <c r="F22" s="66" t="s">
        <v>295</v>
      </c>
      <c r="G22" s="67"/>
      <c r="H22" s="69"/>
      <c r="I22" s="69"/>
    </row>
    <row r="23" spans="1:9" ht="12.95" customHeight="1" x14ac:dyDescent="0.2">
      <c r="A23" s="65" t="s">
        <v>296</v>
      </c>
      <c r="B23" s="66" t="s">
        <v>297</v>
      </c>
      <c r="C23" s="67"/>
      <c r="D23" s="67"/>
      <c r="E23" s="67"/>
      <c r="F23" s="66" t="s">
        <v>298</v>
      </c>
      <c r="G23" s="67"/>
      <c r="H23" s="69"/>
      <c r="I23" s="69"/>
    </row>
    <row r="24" spans="1:9" ht="12.95" customHeight="1" x14ac:dyDescent="0.2">
      <c r="A24" s="65" t="s">
        <v>299</v>
      </c>
      <c r="B24" s="66" t="s">
        <v>300</v>
      </c>
      <c r="C24" s="67"/>
      <c r="D24" s="67"/>
      <c r="E24" s="67"/>
      <c r="F24" s="66" t="s">
        <v>301</v>
      </c>
      <c r="G24" s="67"/>
      <c r="H24" s="69"/>
      <c r="I24" s="69"/>
    </row>
    <row r="25" spans="1:9" ht="12.95" customHeight="1" x14ac:dyDescent="0.2">
      <c r="A25" s="65" t="s">
        <v>302</v>
      </c>
      <c r="B25" s="66" t="s">
        <v>303</v>
      </c>
      <c r="C25" s="73">
        <f>+C26+C27</f>
        <v>0</v>
      </c>
      <c r="D25" s="73"/>
      <c r="E25" s="73"/>
      <c r="F25" s="66" t="s">
        <v>304</v>
      </c>
      <c r="G25" s="67"/>
      <c r="H25" s="69"/>
      <c r="I25" s="69"/>
    </row>
    <row r="26" spans="1:9" ht="12.95" customHeight="1" x14ac:dyDescent="0.2">
      <c r="A26" s="65" t="s">
        <v>305</v>
      </c>
      <c r="B26" s="66" t="s">
        <v>306</v>
      </c>
      <c r="C26" s="67"/>
      <c r="D26" s="67"/>
      <c r="E26" s="67"/>
      <c r="F26" s="66" t="s">
        <v>251</v>
      </c>
      <c r="G26" s="67"/>
      <c r="H26" s="69"/>
      <c r="I26" s="69"/>
    </row>
    <row r="27" spans="1:9" ht="12.95" customHeight="1" x14ac:dyDescent="0.2">
      <c r="A27" s="65" t="s">
        <v>307</v>
      </c>
      <c r="B27" s="66" t="s">
        <v>308</v>
      </c>
      <c r="C27" s="67"/>
      <c r="D27" s="67"/>
      <c r="E27" s="67"/>
      <c r="F27" s="66" t="s">
        <v>261</v>
      </c>
      <c r="G27" s="67"/>
      <c r="H27" s="69"/>
      <c r="I27" s="69"/>
    </row>
    <row r="28" spans="1:9" ht="12.95" customHeight="1" x14ac:dyDescent="0.2">
      <c r="A28" s="65" t="s">
        <v>309</v>
      </c>
      <c r="B28" s="66" t="s">
        <v>171</v>
      </c>
      <c r="C28" s="67"/>
      <c r="D28" s="67"/>
      <c r="E28" s="67"/>
      <c r="F28" s="66" t="s">
        <v>263</v>
      </c>
      <c r="G28" s="67"/>
      <c r="H28" s="69"/>
      <c r="I28" s="69"/>
    </row>
    <row r="29" spans="1:9" ht="12.95" customHeight="1" x14ac:dyDescent="0.2">
      <c r="A29" s="65" t="s">
        <v>310</v>
      </c>
      <c r="B29" s="66" t="s">
        <v>173</v>
      </c>
      <c r="C29" s="67"/>
      <c r="D29" s="67"/>
      <c r="E29" s="67"/>
      <c r="F29" s="68"/>
      <c r="G29" s="67"/>
      <c r="H29" s="69"/>
      <c r="I29" s="69"/>
    </row>
    <row r="30" spans="1:9" ht="15.95" customHeight="1" x14ac:dyDescent="0.2">
      <c r="A30" s="70" t="s">
        <v>311</v>
      </c>
      <c r="B30" s="71" t="s">
        <v>312</v>
      </c>
      <c r="C30" s="72">
        <f>+C20+C25+C28+C29</f>
        <v>0</v>
      </c>
      <c r="D30" s="72">
        <f>+D20+D25+D28+D29</f>
        <v>10664587</v>
      </c>
      <c r="E30" s="72">
        <f>+E20+E25+E28+E29</f>
        <v>0</v>
      </c>
      <c r="F30" s="71" t="s">
        <v>313</v>
      </c>
      <c r="G30" s="72">
        <f>SUM(G20:G29)</f>
        <v>0</v>
      </c>
      <c r="H30" s="72">
        <f>SUM(H20:H29)</f>
        <v>2439429</v>
      </c>
      <c r="I30" s="69"/>
    </row>
    <row r="31" spans="1:9" x14ac:dyDescent="0.2">
      <c r="A31" s="70" t="s">
        <v>314</v>
      </c>
      <c r="B31" s="70" t="s">
        <v>315</v>
      </c>
      <c r="C31" s="74">
        <f>+C19+C30</f>
        <v>101259000</v>
      </c>
      <c r="D31" s="74">
        <f>+D19+D30</f>
        <v>135765774</v>
      </c>
      <c r="E31" s="74">
        <f>+E19+E30</f>
        <v>0</v>
      </c>
      <c r="F31" s="70" t="s">
        <v>316</v>
      </c>
      <c r="G31" s="74">
        <f>+G19+G30</f>
        <v>101259000</v>
      </c>
      <c r="H31" s="74">
        <f>+H19+H30</f>
        <v>131233219</v>
      </c>
      <c r="I31" s="74">
        <f>+I19+I30</f>
        <v>0</v>
      </c>
    </row>
    <row r="32" spans="1:9" x14ac:dyDescent="0.2">
      <c r="A32" s="70" t="s">
        <v>317</v>
      </c>
      <c r="B32" s="70" t="s">
        <v>318</v>
      </c>
      <c r="C32" s="74" t="str">
        <f>IF(C19-G19&lt;0,G19-C19,"-")</f>
        <v>-</v>
      </c>
      <c r="D32" s="74"/>
      <c r="E32" s="74" t="str">
        <f>IF(E19-I19&lt;0,I19-E19,"-")</f>
        <v>-</v>
      </c>
      <c r="F32" s="70" t="s">
        <v>319</v>
      </c>
      <c r="G32" s="74" t="str">
        <f>IF(C19-G19&gt;0,C19-G19,"-")</f>
        <v>-</v>
      </c>
      <c r="H32" s="69"/>
      <c r="I32" s="69"/>
    </row>
    <row r="33" spans="1:9" x14ac:dyDescent="0.2">
      <c r="A33" s="70" t="s">
        <v>320</v>
      </c>
      <c r="B33" s="70" t="s">
        <v>321</v>
      </c>
      <c r="C33" s="74" t="str">
        <f>IF(C19+C30-G31&lt;0,G31-(C19+C30),"-")</f>
        <v>-</v>
      </c>
      <c r="D33" s="74"/>
      <c r="E33" s="74"/>
      <c r="F33" s="70" t="s">
        <v>322</v>
      </c>
      <c r="G33" s="74" t="str">
        <f>IF(C19+C30-G31&gt;0,C19+C30-G31,"-")</f>
        <v>-</v>
      </c>
      <c r="H33" s="74">
        <f>IF(D19+D30-H31&gt;0,D19+D30-H31,"-")</f>
        <v>4532555</v>
      </c>
      <c r="I33" s="74" t="str">
        <f>IF(E19+E30-I31&gt;0,E19+E30-I31,"-")</f>
        <v>-</v>
      </c>
    </row>
    <row r="34" spans="1:9" ht="18.75" customHeight="1" x14ac:dyDescent="0.2">
      <c r="B34" s="255"/>
      <c r="C34" s="255"/>
      <c r="D34" s="255"/>
      <c r="E34" s="255"/>
      <c r="F34" s="255"/>
    </row>
  </sheetData>
  <sheetProtection selectLockedCells="1" selectUnlockedCells="1"/>
  <mergeCells count="7">
    <mergeCell ref="B34:F34"/>
    <mergeCell ref="B1:I1"/>
    <mergeCell ref="B2:I2"/>
    <mergeCell ref="G5:I5"/>
    <mergeCell ref="A6:A7"/>
    <mergeCell ref="B6:C6"/>
    <mergeCell ref="F6:I6"/>
  </mergeCells>
  <printOptions horizontalCentered="1"/>
  <pageMargins left="0.3298611111111111" right="0.47986111111111113" top="0.74722222222222223" bottom="0.43333333333333335" header="0.51180555555555551" footer="0.51180555555555551"/>
  <pageSetup paperSize="9" scale="72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7"/>
  <sheetViews>
    <sheetView zoomScaleSheetLayoutView="115" workbookViewId="0">
      <selection activeCell="A2" sqref="A2:I2"/>
    </sheetView>
  </sheetViews>
  <sheetFormatPr defaultRowHeight="12.75" x14ac:dyDescent="0.2"/>
  <cols>
    <col min="1" max="1" width="6.83203125" style="57" customWidth="1"/>
    <col min="2" max="2" width="51.6640625" style="58" customWidth="1"/>
    <col min="3" max="5" width="12.83203125" style="57" customWidth="1"/>
    <col min="6" max="6" width="39.5" style="57" customWidth="1"/>
    <col min="7" max="7" width="13.6640625" style="57" customWidth="1"/>
    <col min="8" max="8" width="13.5" style="57" customWidth="1"/>
    <col min="9" max="9" width="12.83203125" style="57" customWidth="1"/>
    <col min="10" max="16384" width="9.33203125" style="57"/>
  </cols>
  <sheetData>
    <row r="1" spans="1:9" ht="18.600000000000001" customHeight="1" x14ac:dyDescent="0.2">
      <c r="B1" s="252" t="s">
        <v>458</v>
      </c>
      <c r="C1" s="252"/>
      <c r="D1" s="252"/>
      <c r="E1" s="252"/>
      <c r="F1" s="252"/>
      <c r="G1" s="252"/>
      <c r="H1" s="252"/>
      <c r="I1" s="252"/>
    </row>
    <row r="2" spans="1:9" ht="31.5" customHeight="1" x14ac:dyDescent="0.2">
      <c r="A2" s="259" t="s">
        <v>323</v>
      </c>
      <c r="B2" s="259"/>
      <c r="C2" s="259"/>
      <c r="D2" s="259"/>
      <c r="E2" s="259"/>
      <c r="F2" s="259"/>
      <c r="G2" s="259"/>
      <c r="H2" s="259"/>
      <c r="I2" s="259"/>
    </row>
    <row r="3" spans="1:9" ht="31.5" customHeight="1" x14ac:dyDescent="0.2">
      <c r="A3" s="192"/>
      <c r="B3" s="192"/>
      <c r="C3" s="192"/>
      <c r="D3" s="192"/>
      <c r="E3" s="192"/>
      <c r="F3" s="192"/>
      <c r="G3" s="192"/>
      <c r="H3" s="192"/>
      <c r="I3" s="192"/>
    </row>
    <row r="4" spans="1:9" ht="13.5" x14ac:dyDescent="0.2">
      <c r="G4" s="260" t="s">
        <v>271</v>
      </c>
      <c r="H4" s="260"/>
      <c r="I4" s="260"/>
    </row>
    <row r="5" spans="1:9" ht="13.5" customHeight="1" x14ac:dyDescent="0.2">
      <c r="A5" s="258" t="s">
        <v>6</v>
      </c>
      <c r="B5" s="258" t="s">
        <v>272</v>
      </c>
      <c r="C5" s="258"/>
      <c r="D5" s="60"/>
      <c r="E5" s="60"/>
      <c r="F5" s="258" t="s">
        <v>273</v>
      </c>
      <c r="G5" s="258"/>
      <c r="H5" s="258"/>
      <c r="I5" s="258"/>
    </row>
    <row r="6" spans="1:9" s="62" customFormat="1" ht="36" x14ac:dyDescent="0.2">
      <c r="A6" s="258"/>
      <c r="B6" s="60" t="s">
        <v>274</v>
      </c>
      <c r="C6" s="60" t="str">
        <f>'2.1.sz.mell  '!C7</f>
        <v>2016. évi eredeti előirányzat</v>
      </c>
      <c r="D6" s="60" t="str">
        <f>'2.1.sz.mell  '!D7</f>
        <v>2016. évi módosított előirányzat</v>
      </c>
      <c r="E6" s="60" t="str">
        <f>'2.1.sz.mell  '!E7</f>
        <v>Teljesítés</v>
      </c>
      <c r="F6" s="60" t="s">
        <v>274</v>
      </c>
      <c r="G6" s="60" t="str">
        <f>C6</f>
        <v>2016. évi eredeti előirányzat</v>
      </c>
      <c r="H6" s="60" t="str">
        <f>D6</f>
        <v>2016. évi módosított előirányzat</v>
      </c>
      <c r="I6" s="60" t="str">
        <f>E6</f>
        <v>Teljesítés</v>
      </c>
    </row>
    <row r="7" spans="1:9" s="62" customFormat="1" x14ac:dyDescent="0.2">
      <c r="A7" s="63" t="s">
        <v>11</v>
      </c>
      <c r="B7" s="63" t="s">
        <v>12</v>
      </c>
      <c r="C7" s="63" t="s">
        <v>268</v>
      </c>
      <c r="D7" s="63" t="s">
        <v>275</v>
      </c>
      <c r="E7" s="63" t="s">
        <v>269</v>
      </c>
      <c r="F7" s="63" t="s">
        <v>12</v>
      </c>
      <c r="G7" s="63" t="s">
        <v>268</v>
      </c>
      <c r="H7" s="61" t="s">
        <v>275</v>
      </c>
      <c r="I7" s="61" t="s">
        <v>269</v>
      </c>
    </row>
    <row r="8" spans="1:9" ht="12.95" customHeight="1" x14ac:dyDescent="0.2">
      <c r="A8" s="65" t="s">
        <v>14</v>
      </c>
      <c r="B8" s="66" t="s">
        <v>324</v>
      </c>
      <c r="C8" s="67">
        <v>0</v>
      </c>
      <c r="D8" s="67">
        <f>'1. összesítő'!D23</f>
        <v>0</v>
      </c>
      <c r="E8" s="67">
        <f>'1. összesítő'!E23</f>
        <v>0</v>
      </c>
      <c r="F8" s="66" t="s">
        <v>217</v>
      </c>
      <c r="G8" s="67">
        <f>'1. összesítő'!C134</f>
        <v>4000000</v>
      </c>
      <c r="H8" s="67">
        <f>'1. összesítő'!D134</f>
        <v>4717811</v>
      </c>
      <c r="I8" s="67">
        <f>'1. összesítő'!E134</f>
        <v>0</v>
      </c>
    </row>
    <row r="9" spans="1:9" x14ac:dyDescent="0.2">
      <c r="A9" s="65" t="s">
        <v>27</v>
      </c>
      <c r="B9" s="66" t="s">
        <v>325</v>
      </c>
      <c r="C9" s="67"/>
      <c r="D9" s="67"/>
      <c r="E9" s="67"/>
      <c r="F9" s="66" t="str">
        <f>'8. sz. mell Önkormányzat'!B119</f>
        <v xml:space="preserve">  Pályázati önrész</v>
      </c>
      <c r="G9" s="67"/>
      <c r="H9" s="67"/>
      <c r="I9" s="67"/>
    </row>
    <row r="10" spans="1:9" ht="12.95" customHeight="1" x14ac:dyDescent="0.2">
      <c r="A10" s="65" t="s">
        <v>40</v>
      </c>
      <c r="B10" s="66" t="s">
        <v>326</v>
      </c>
      <c r="C10" s="67">
        <f>'1. összesítő'!C50</f>
        <v>4750000</v>
      </c>
      <c r="D10" s="67">
        <f>'1. összesítő'!D50</f>
        <v>4750000</v>
      </c>
      <c r="E10" s="67"/>
      <c r="F10" s="66" t="s">
        <v>218</v>
      </c>
      <c r="G10" s="67">
        <f>G11</f>
        <v>0</v>
      </c>
      <c r="H10" s="67">
        <f>'1. összesítő'!D136</f>
        <v>3814744</v>
      </c>
      <c r="I10" s="67">
        <f>I11</f>
        <v>0</v>
      </c>
    </row>
    <row r="11" spans="1:9" x14ac:dyDescent="0.2">
      <c r="A11" s="65" t="s">
        <v>236</v>
      </c>
      <c r="B11" s="66" t="s">
        <v>327</v>
      </c>
      <c r="C11" s="67">
        <v>0</v>
      </c>
      <c r="D11" s="67"/>
      <c r="E11" s="67"/>
      <c r="F11" s="66" t="s">
        <v>435</v>
      </c>
      <c r="G11" s="67">
        <f>'1. összesítő'!C137</f>
        <v>0</v>
      </c>
      <c r="H11" s="67">
        <f>'1. összesítő'!D137</f>
        <v>0</v>
      </c>
      <c r="I11" s="67">
        <f>'1. összesítő'!E137</f>
        <v>0</v>
      </c>
    </row>
    <row r="12" spans="1:9" ht="22.5" x14ac:dyDescent="0.2">
      <c r="A12" s="65" t="s">
        <v>70</v>
      </c>
      <c r="B12" s="66" t="s">
        <v>328</v>
      </c>
      <c r="C12" s="67"/>
      <c r="D12" s="67"/>
      <c r="E12" s="67"/>
      <c r="F12" s="66" t="s">
        <v>329</v>
      </c>
      <c r="G12" s="67">
        <f>'1. összesítő'!C141</f>
        <v>750000</v>
      </c>
      <c r="H12" s="67">
        <f>'1. összesítő'!D141</f>
        <v>750000</v>
      </c>
      <c r="I12" s="67">
        <f>'1. összesítő'!E141</f>
        <v>0</v>
      </c>
    </row>
    <row r="13" spans="1:9" ht="12.95" customHeight="1" x14ac:dyDescent="0.2">
      <c r="A13" s="65" t="s">
        <v>94</v>
      </c>
      <c r="B13" s="66" t="s">
        <v>330</v>
      </c>
      <c r="C13" s="67">
        <v>0</v>
      </c>
      <c r="D13" s="67"/>
      <c r="E13" s="67"/>
      <c r="F13" s="75" t="s">
        <v>331</v>
      </c>
      <c r="G13" s="67">
        <v>0</v>
      </c>
      <c r="H13" s="67"/>
      <c r="I13" s="67">
        <f>'1. összesítő'!E132</f>
        <v>0</v>
      </c>
    </row>
    <row r="14" spans="1:9" ht="12.95" customHeight="1" x14ac:dyDescent="0.2">
      <c r="A14" s="65" t="s">
        <v>253</v>
      </c>
      <c r="B14" s="68"/>
      <c r="C14" s="67"/>
      <c r="D14" s="67"/>
      <c r="E14" s="67"/>
      <c r="F14" s="75"/>
      <c r="G14" s="67"/>
      <c r="H14" s="69"/>
      <c r="I14" s="69"/>
    </row>
    <row r="15" spans="1:9" ht="12.95" customHeight="1" x14ac:dyDescent="0.2">
      <c r="A15" s="65" t="s">
        <v>116</v>
      </c>
      <c r="B15" s="68"/>
      <c r="C15" s="67"/>
      <c r="D15" s="67"/>
      <c r="E15" s="67"/>
      <c r="F15" s="75"/>
      <c r="G15" s="67"/>
      <c r="H15" s="69"/>
      <c r="I15" s="69"/>
    </row>
    <row r="16" spans="1:9" ht="12.95" customHeight="1" x14ac:dyDescent="0.2">
      <c r="A16" s="65" t="s">
        <v>262</v>
      </c>
      <c r="B16" s="76"/>
      <c r="C16" s="67"/>
      <c r="D16" s="67"/>
      <c r="E16" s="67"/>
      <c r="F16" s="75"/>
      <c r="G16" s="67"/>
      <c r="H16" s="69"/>
      <c r="I16" s="69"/>
    </row>
    <row r="17" spans="1:9" x14ac:dyDescent="0.2">
      <c r="A17" s="65" t="s">
        <v>264</v>
      </c>
      <c r="B17" s="68"/>
      <c r="C17" s="67"/>
      <c r="D17" s="67"/>
      <c r="E17" s="67"/>
      <c r="F17" s="75"/>
      <c r="G17" s="67"/>
      <c r="H17" s="69"/>
      <c r="I17" s="69"/>
    </row>
    <row r="18" spans="1:9" ht="12.95" customHeight="1" x14ac:dyDescent="0.2">
      <c r="A18" s="65" t="s">
        <v>266</v>
      </c>
      <c r="B18" s="68"/>
      <c r="C18" s="67"/>
      <c r="D18" s="67"/>
      <c r="E18" s="67"/>
      <c r="F18" s="66" t="s">
        <v>212</v>
      </c>
      <c r="G18" s="67"/>
      <c r="H18" s="69"/>
      <c r="I18" s="69"/>
    </row>
    <row r="19" spans="1:9" ht="21" x14ac:dyDescent="0.2">
      <c r="A19" s="70" t="s">
        <v>287</v>
      </c>
      <c r="B19" s="71" t="s">
        <v>332</v>
      </c>
      <c r="C19" s="72">
        <f>+C8+C10+C11+C13+C14+C15+C16+C17+C18</f>
        <v>4750000</v>
      </c>
      <c r="D19" s="72">
        <f>+D8+D10+D11+D13+D14+D15+D16+D17+D18</f>
        <v>4750000</v>
      </c>
      <c r="E19" s="72">
        <f>+E8+E10+E11+E13+E14+E15+E16+E17+E18</f>
        <v>0</v>
      </c>
      <c r="F19" s="71" t="s">
        <v>333</v>
      </c>
      <c r="G19" s="72">
        <f>+G8+G10+G12+G13+G14+G15+G16+G17+G18</f>
        <v>4750000</v>
      </c>
      <c r="H19" s="72">
        <f>+H8+H10+H12+H13+H14+H15+H16+H17+H18</f>
        <v>9282555</v>
      </c>
      <c r="I19" s="72">
        <f>+I8+I10+I12+I13+I14+I15+I16+I17+I18</f>
        <v>0</v>
      </c>
    </row>
    <row r="20" spans="1:9" ht="12.95" customHeight="1" x14ac:dyDescent="0.2">
      <c r="A20" s="65" t="s">
        <v>290</v>
      </c>
      <c r="B20" s="77" t="s">
        <v>334</v>
      </c>
      <c r="C20" s="73">
        <f>+C21+C22+C23+C24+C25</f>
        <v>0</v>
      </c>
      <c r="D20" s="73">
        <f>+D21+D22+D23+D24+D25</f>
        <v>0</v>
      </c>
      <c r="E20" s="73">
        <f>+E21+E22+E23+E24+E25</f>
        <v>0</v>
      </c>
      <c r="F20" s="66" t="s">
        <v>289</v>
      </c>
      <c r="G20" s="67"/>
      <c r="H20" s="69"/>
      <c r="I20" s="69"/>
    </row>
    <row r="21" spans="1:9" ht="12.95" customHeight="1" x14ac:dyDescent="0.2">
      <c r="A21" s="65" t="s">
        <v>293</v>
      </c>
      <c r="B21" s="78" t="s">
        <v>335</v>
      </c>
      <c r="C21" s="67"/>
      <c r="D21" s="67"/>
      <c r="E21" s="67"/>
      <c r="F21" s="66" t="s">
        <v>336</v>
      </c>
      <c r="G21" s="67"/>
      <c r="H21" s="69"/>
      <c r="I21" s="69"/>
    </row>
    <row r="22" spans="1:9" ht="12.95" customHeight="1" x14ac:dyDescent="0.2">
      <c r="A22" s="65" t="s">
        <v>296</v>
      </c>
      <c r="B22" s="78" t="s">
        <v>337</v>
      </c>
      <c r="C22" s="67"/>
      <c r="D22" s="67"/>
      <c r="E22" s="67"/>
      <c r="F22" s="66" t="s">
        <v>295</v>
      </c>
      <c r="G22" s="67">
        <f>'1. összesítő'!C151</f>
        <v>0</v>
      </c>
      <c r="H22" s="67">
        <f>'1. összesítő'!D151</f>
        <v>0</v>
      </c>
      <c r="I22" s="67">
        <f>'1. összesítő'!E151</f>
        <v>0</v>
      </c>
    </row>
    <row r="23" spans="1:9" ht="12.95" customHeight="1" x14ac:dyDescent="0.2">
      <c r="A23" s="65" t="s">
        <v>299</v>
      </c>
      <c r="B23" s="78" t="s">
        <v>338</v>
      </c>
      <c r="C23" s="67"/>
      <c r="D23" s="67"/>
      <c r="E23" s="67"/>
      <c r="F23" s="66" t="s">
        <v>298</v>
      </c>
      <c r="G23" s="67"/>
      <c r="H23" s="69"/>
      <c r="I23" s="69"/>
    </row>
    <row r="24" spans="1:9" ht="12.95" customHeight="1" x14ac:dyDescent="0.2">
      <c r="A24" s="65" t="s">
        <v>302</v>
      </c>
      <c r="B24" s="78" t="s">
        <v>339</v>
      </c>
      <c r="C24" s="67"/>
      <c r="D24" s="67"/>
      <c r="E24" s="67"/>
      <c r="F24" s="66" t="s">
        <v>301</v>
      </c>
      <c r="G24" s="67"/>
      <c r="H24" s="69"/>
      <c r="I24" s="69"/>
    </row>
    <row r="25" spans="1:9" ht="12.95" customHeight="1" x14ac:dyDescent="0.2">
      <c r="A25" s="65" t="s">
        <v>305</v>
      </c>
      <c r="B25" s="78" t="s">
        <v>340</v>
      </c>
      <c r="C25" s="67"/>
      <c r="D25" s="67"/>
      <c r="E25" s="67"/>
      <c r="F25" s="66" t="s">
        <v>341</v>
      </c>
      <c r="G25" s="67"/>
      <c r="H25" s="69"/>
      <c r="I25" s="69"/>
    </row>
    <row r="26" spans="1:9" ht="12.95" customHeight="1" x14ac:dyDescent="0.2">
      <c r="A26" s="65" t="s">
        <v>307</v>
      </c>
      <c r="B26" s="77" t="s">
        <v>342</v>
      </c>
      <c r="C26" s="73">
        <f>+C27+C28+C29+C30+C31</f>
        <v>0</v>
      </c>
      <c r="D26" s="73"/>
      <c r="E26" s="73"/>
      <c r="F26" s="66" t="s">
        <v>343</v>
      </c>
      <c r="G26" s="67"/>
      <c r="H26" s="69"/>
      <c r="I26" s="69"/>
    </row>
    <row r="27" spans="1:9" ht="12.95" customHeight="1" x14ac:dyDescent="0.2">
      <c r="A27" s="65" t="s">
        <v>309</v>
      </c>
      <c r="B27" s="78" t="s">
        <v>344</v>
      </c>
      <c r="C27" s="67"/>
      <c r="D27" s="67"/>
      <c r="E27" s="67"/>
      <c r="F27" s="66" t="s">
        <v>252</v>
      </c>
      <c r="G27" s="67"/>
      <c r="H27" s="69"/>
      <c r="I27" s="69"/>
    </row>
    <row r="28" spans="1:9" ht="12.95" customHeight="1" x14ac:dyDescent="0.2">
      <c r="A28" s="65" t="s">
        <v>310</v>
      </c>
      <c r="B28" s="78" t="s">
        <v>345</v>
      </c>
      <c r="C28" s="67"/>
      <c r="D28" s="67"/>
      <c r="E28" s="67"/>
      <c r="F28" s="68"/>
      <c r="G28" s="67"/>
      <c r="H28" s="69"/>
      <c r="I28" s="69"/>
    </row>
    <row r="29" spans="1:9" ht="12.95" customHeight="1" x14ac:dyDescent="0.2">
      <c r="A29" s="65" t="s">
        <v>311</v>
      </c>
      <c r="B29" s="78" t="s">
        <v>346</v>
      </c>
      <c r="C29" s="67"/>
      <c r="D29" s="67"/>
      <c r="E29" s="67"/>
      <c r="F29" s="68"/>
      <c r="G29" s="67"/>
      <c r="H29" s="69"/>
      <c r="I29" s="69"/>
    </row>
    <row r="30" spans="1:9" ht="12.95" customHeight="1" x14ac:dyDescent="0.2">
      <c r="A30" s="65" t="s">
        <v>314</v>
      </c>
      <c r="B30" s="78" t="s">
        <v>347</v>
      </c>
      <c r="C30" s="67"/>
      <c r="D30" s="67"/>
      <c r="E30" s="67"/>
      <c r="F30" s="68"/>
      <c r="G30" s="67"/>
      <c r="H30" s="69"/>
      <c r="I30" s="69"/>
    </row>
    <row r="31" spans="1:9" ht="12.95" customHeight="1" x14ac:dyDescent="0.2">
      <c r="A31" s="65" t="s">
        <v>317</v>
      </c>
      <c r="B31" s="78" t="s">
        <v>348</v>
      </c>
      <c r="C31" s="67"/>
      <c r="D31" s="67"/>
      <c r="E31" s="67"/>
      <c r="F31" s="68"/>
      <c r="G31" s="67"/>
      <c r="H31" s="69"/>
      <c r="I31" s="69"/>
    </row>
    <row r="32" spans="1:9" ht="31.5" x14ac:dyDescent="0.2">
      <c r="A32" s="70" t="s">
        <v>320</v>
      </c>
      <c r="B32" s="71" t="s">
        <v>349</v>
      </c>
      <c r="C32" s="72">
        <f>+C20+C26</f>
        <v>0</v>
      </c>
      <c r="D32" s="72">
        <f>+D20+D26</f>
        <v>0</v>
      </c>
      <c r="E32" s="72">
        <f>+E20+E26</f>
        <v>0</v>
      </c>
      <c r="F32" s="71" t="s">
        <v>350</v>
      </c>
      <c r="G32" s="72">
        <f>SUM(G20:G31)</f>
        <v>0</v>
      </c>
      <c r="H32" s="72">
        <f>SUM(H20:H31)</f>
        <v>0</v>
      </c>
      <c r="I32" s="72">
        <f>SUM(I20:I31)</f>
        <v>0</v>
      </c>
    </row>
    <row r="33" spans="1:9" x14ac:dyDescent="0.2">
      <c r="A33" s="70" t="s">
        <v>351</v>
      </c>
      <c r="B33" s="70" t="s">
        <v>352</v>
      </c>
      <c r="C33" s="74">
        <f>+C19+C32</f>
        <v>4750000</v>
      </c>
      <c r="D33" s="74">
        <f>+D19+D32</f>
        <v>4750000</v>
      </c>
      <c r="E33" s="74">
        <f>+E19+E32</f>
        <v>0</v>
      </c>
      <c r="F33" s="70" t="s">
        <v>353</v>
      </c>
      <c r="G33" s="74">
        <f>+G19+G32</f>
        <v>4750000</v>
      </c>
      <c r="H33" s="74">
        <f>+H19+H32</f>
        <v>9282555</v>
      </c>
      <c r="I33" s="74">
        <f>+I19+I32</f>
        <v>0</v>
      </c>
    </row>
    <row r="34" spans="1:9" x14ac:dyDescent="0.2">
      <c r="A34" s="70" t="s">
        <v>354</v>
      </c>
      <c r="B34" s="70" t="s">
        <v>318</v>
      </c>
      <c r="C34" s="74">
        <v>0</v>
      </c>
      <c r="D34" s="74"/>
      <c r="E34" s="74"/>
      <c r="F34" s="70" t="s">
        <v>319</v>
      </c>
      <c r="G34" s="74" t="str">
        <f>IF(C19-G19&gt;0,C19-G19,"-")</f>
        <v>-</v>
      </c>
      <c r="H34" s="69"/>
      <c r="I34" s="69"/>
    </row>
    <row r="35" spans="1:9" x14ac:dyDescent="0.2">
      <c r="A35" s="70" t="s">
        <v>355</v>
      </c>
      <c r="B35" s="70" t="s">
        <v>321</v>
      </c>
      <c r="C35" s="74">
        <v>0</v>
      </c>
      <c r="D35" s="74">
        <f>D33-H33</f>
        <v>-4532555</v>
      </c>
      <c r="E35" s="74"/>
      <c r="F35" s="70" t="s">
        <v>322</v>
      </c>
      <c r="G35" s="74"/>
      <c r="H35" s="69"/>
      <c r="I35" s="69"/>
    </row>
    <row r="37" spans="1:9" x14ac:dyDescent="0.2">
      <c r="A37" s="69"/>
      <c r="B37" s="79" t="s">
        <v>356</v>
      </c>
      <c r="C37" s="69">
        <f>'2.1.sz.mell  '!C31+C33</f>
        <v>106009000</v>
      </c>
      <c r="D37" s="69">
        <f>'2.1.sz.mell  '!D31+D33</f>
        <v>140515774</v>
      </c>
      <c r="E37" s="69">
        <f>'2.1.sz.mell  '!E31+E33</f>
        <v>0</v>
      </c>
      <c r="F37" s="69"/>
      <c r="G37" s="69">
        <f>'2.1.sz.mell  '!G31+G33</f>
        <v>106009000</v>
      </c>
      <c r="H37" s="69">
        <f>'2.1.sz.mell  '!H31+H33</f>
        <v>140515774</v>
      </c>
      <c r="I37" s="69">
        <f>'2.1.sz.mell  '!I31+I33</f>
        <v>0</v>
      </c>
    </row>
  </sheetData>
  <sheetProtection selectLockedCells="1" selectUnlockedCells="1"/>
  <mergeCells count="6">
    <mergeCell ref="B1:I1"/>
    <mergeCell ref="A2:I2"/>
    <mergeCell ref="G4:I4"/>
    <mergeCell ref="A5:A6"/>
    <mergeCell ref="B5:C5"/>
    <mergeCell ref="F5:I5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77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J471"/>
  <sheetViews>
    <sheetView workbookViewId="0">
      <selection activeCell="E7" sqref="E7"/>
    </sheetView>
  </sheetViews>
  <sheetFormatPr defaultRowHeight="12.75" x14ac:dyDescent="0.2"/>
  <cols>
    <col min="1" max="1" width="47.1640625" style="217" customWidth="1"/>
    <col min="2" max="2" width="15.6640625" style="213" customWidth="1"/>
    <col min="3" max="3" width="16.33203125" style="213" customWidth="1"/>
    <col min="4" max="4" width="18" style="213" customWidth="1"/>
    <col min="5" max="6" width="12.83203125" style="213" customWidth="1"/>
    <col min="7" max="7" width="13.83203125" style="213" customWidth="1"/>
    <col min="8" max="16384" width="9.33203125" style="213"/>
  </cols>
  <sheetData>
    <row r="1" spans="1:62" ht="12.75" customHeight="1" x14ac:dyDescent="0.2">
      <c r="A1" s="218"/>
      <c r="B1" s="218"/>
      <c r="C1" s="218"/>
      <c r="D1" s="218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pans="1:62" ht="12.75" customHeight="1" x14ac:dyDescent="0.2">
      <c r="A2" s="218"/>
      <c r="B2" s="218"/>
      <c r="C2" s="218"/>
      <c r="D2" s="218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</row>
    <row r="3" spans="1:62" ht="12.75" customHeight="1" x14ac:dyDescent="0.2">
      <c r="A3" s="218"/>
      <c r="B3" s="218"/>
      <c r="C3" s="218"/>
      <c r="D3" s="218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</row>
    <row r="4" spans="1:62" ht="12.75" customHeight="1" x14ac:dyDescent="0.2">
      <c r="A4" s="218"/>
      <c r="B4" s="218"/>
      <c r="C4" s="218"/>
      <c r="D4" s="218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ht="12.75" customHeight="1" x14ac:dyDescent="0.2">
      <c r="A5" s="218"/>
      <c r="B5" s="218"/>
      <c r="C5" s="218"/>
      <c r="D5" s="218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ht="25.5" customHeight="1" x14ac:dyDescent="0.2">
      <c r="A6" s="261" t="s">
        <v>359</v>
      </c>
      <c r="B6" s="261"/>
      <c r="C6" s="261"/>
      <c r="D6" s="26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ht="25.5" customHeight="1" x14ac:dyDescent="0.2">
      <c r="A7" s="261" t="s">
        <v>446</v>
      </c>
      <c r="B7" s="261"/>
      <c r="C7" s="261"/>
      <c r="D7" s="261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8" spans="1:62" ht="22.5" customHeight="1" x14ac:dyDescent="0.2">
      <c r="A8" s="58"/>
      <c r="B8" s="57"/>
      <c r="C8" s="57"/>
      <c r="D8" s="57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</row>
    <row r="9" spans="1:62" s="215" customFormat="1" ht="44.25" customHeight="1" x14ac:dyDescent="0.2">
      <c r="A9" s="219" t="s">
        <v>360</v>
      </c>
      <c r="B9" s="220" t="s">
        <v>447</v>
      </c>
      <c r="C9" s="220" t="s">
        <v>448</v>
      </c>
      <c r="D9" s="220" t="s">
        <v>10</v>
      </c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</row>
    <row r="10" spans="1:62" s="214" customFormat="1" ht="12" customHeight="1" x14ac:dyDescent="0.2">
      <c r="A10" s="222" t="s">
        <v>11</v>
      </c>
      <c r="B10" s="223" t="s">
        <v>12</v>
      </c>
      <c r="C10" s="223" t="s">
        <v>268</v>
      </c>
      <c r="D10" s="223" t="s">
        <v>275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</row>
    <row r="11" spans="1:62" ht="15.95" customHeight="1" x14ac:dyDescent="0.2">
      <c r="A11" s="224" t="s">
        <v>449</v>
      </c>
      <c r="B11" s="225">
        <v>4000000</v>
      </c>
      <c r="C11" s="226">
        <v>1949952</v>
      </c>
      <c r="D11" s="225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ht="15.95" customHeight="1" x14ac:dyDescent="0.2">
      <c r="A12" s="224" t="s">
        <v>450</v>
      </c>
      <c r="B12" s="227"/>
      <c r="C12" s="228" t="s">
        <v>451</v>
      </c>
      <c r="D12" s="227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ht="15.95" customHeight="1" x14ac:dyDescent="0.2">
      <c r="A13" s="229" t="s">
        <v>452</v>
      </c>
      <c r="B13" s="227"/>
      <c r="C13" s="228" t="s">
        <v>453</v>
      </c>
      <c r="D13" s="227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ht="15.95" customHeight="1" x14ac:dyDescent="0.2">
      <c r="A14" s="224" t="s">
        <v>454</v>
      </c>
      <c r="B14" s="227"/>
      <c r="C14" s="228" t="s">
        <v>455</v>
      </c>
      <c r="D14" s="227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ht="15.95" customHeight="1" x14ac:dyDescent="0.2">
      <c r="A15" s="224"/>
      <c r="B15" s="227"/>
      <c r="C15" s="228"/>
      <c r="D15" s="227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ht="15.95" customHeight="1" x14ac:dyDescent="0.2">
      <c r="A16" s="229"/>
      <c r="B16" s="227"/>
      <c r="C16" s="228"/>
      <c r="D16" s="227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ht="15.95" customHeight="1" x14ac:dyDescent="0.2">
      <c r="A17" s="224"/>
      <c r="B17" s="227"/>
      <c r="C17" s="228"/>
      <c r="D17" s="227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ht="15.95" customHeight="1" x14ac:dyDescent="0.2">
      <c r="A18" s="224"/>
      <c r="B18" s="227"/>
      <c r="C18" s="228"/>
      <c r="D18" s="227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ht="15.95" customHeight="1" x14ac:dyDescent="0.2">
      <c r="A19" s="230"/>
      <c r="B19" s="231"/>
      <c r="C19" s="232"/>
      <c r="D19" s="231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s="216" customFormat="1" ht="18" customHeight="1" x14ac:dyDescent="0.2">
      <c r="A20" s="233" t="s">
        <v>358</v>
      </c>
      <c r="B20" s="234">
        <f>SUM(B11:B19)</f>
        <v>4000000</v>
      </c>
      <c r="C20" s="234">
        <f>C11+C12+C13+C14</f>
        <v>3723150</v>
      </c>
      <c r="D20" s="234">
        <f>SUM(D11:D19)</f>
        <v>0</v>
      </c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</row>
    <row r="21" spans="1:62" x14ac:dyDescent="0.2">
      <c r="A21" s="236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2" spans="1:62" x14ac:dyDescent="0.2">
      <c r="A22" s="236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</row>
    <row r="23" spans="1:62" x14ac:dyDescent="0.2">
      <c r="A23" s="236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</row>
    <row r="24" spans="1:62" x14ac:dyDescent="0.2">
      <c r="A24" s="236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</row>
    <row r="25" spans="1:62" x14ac:dyDescent="0.2">
      <c r="A25" s="236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</row>
    <row r="26" spans="1:62" x14ac:dyDescent="0.2">
      <c r="A26" s="236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</row>
    <row r="27" spans="1:62" x14ac:dyDescent="0.2">
      <c r="A27" s="236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</row>
    <row r="28" spans="1:62" x14ac:dyDescent="0.2">
      <c r="A28" s="236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</row>
    <row r="29" spans="1:62" x14ac:dyDescent="0.2">
      <c r="A29" s="236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</row>
    <row r="30" spans="1:62" x14ac:dyDescent="0.2">
      <c r="A30" s="236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</row>
    <row r="31" spans="1:62" x14ac:dyDescent="0.2">
      <c r="A31" s="236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</row>
    <row r="32" spans="1:62" x14ac:dyDescent="0.2">
      <c r="A32" s="236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</row>
    <row r="33" spans="1:62" x14ac:dyDescent="0.2">
      <c r="A33" s="236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</row>
    <row r="34" spans="1:62" x14ac:dyDescent="0.2">
      <c r="A34" s="236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</row>
    <row r="35" spans="1:62" x14ac:dyDescent="0.2">
      <c r="A35" s="236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</row>
    <row r="36" spans="1:62" x14ac:dyDescent="0.2">
      <c r="A36" s="236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</row>
    <row r="37" spans="1:62" x14ac:dyDescent="0.2">
      <c r="A37" s="236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</row>
    <row r="38" spans="1:62" x14ac:dyDescent="0.2">
      <c r="A38" s="236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</row>
    <row r="39" spans="1:62" x14ac:dyDescent="0.2">
      <c r="A39" s="236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</row>
    <row r="40" spans="1:62" x14ac:dyDescent="0.2">
      <c r="A40" s="236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</row>
    <row r="41" spans="1:62" x14ac:dyDescent="0.2">
      <c r="A41" s="23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</row>
    <row r="42" spans="1:62" x14ac:dyDescent="0.2">
      <c r="A42" s="236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</row>
    <row r="43" spans="1:62" x14ac:dyDescent="0.2">
      <c r="A43" s="236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</row>
    <row r="44" spans="1:62" x14ac:dyDescent="0.2">
      <c r="A44" s="236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</row>
    <row r="45" spans="1:62" x14ac:dyDescent="0.2">
      <c r="A45" s="236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</row>
    <row r="46" spans="1:62" x14ac:dyDescent="0.2">
      <c r="A46" s="236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</row>
    <row r="47" spans="1:62" x14ac:dyDescent="0.2">
      <c r="A47" s="236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</row>
    <row r="48" spans="1:62" x14ac:dyDescent="0.2">
      <c r="A48" s="236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</row>
    <row r="49" spans="1:62" x14ac:dyDescent="0.2">
      <c r="A49" s="236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</row>
    <row r="50" spans="1:62" x14ac:dyDescent="0.2">
      <c r="A50" s="236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</row>
    <row r="51" spans="1:62" x14ac:dyDescent="0.2">
      <c r="A51" s="236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</row>
    <row r="52" spans="1:62" x14ac:dyDescent="0.2">
      <c r="A52" s="236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</row>
    <row r="53" spans="1:62" x14ac:dyDescent="0.2">
      <c r="A53" s="236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</row>
    <row r="54" spans="1:62" x14ac:dyDescent="0.2">
      <c r="A54" s="236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</row>
    <row r="55" spans="1:62" x14ac:dyDescent="0.2">
      <c r="A55" s="236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</row>
    <row r="56" spans="1:62" x14ac:dyDescent="0.2">
      <c r="A56" s="236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</row>
    <row r="57" spans="1:62" x14ac:dyDescent="0.2">
      <c r="A57" s="236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</row>
    <row r="58" spans="1:62" x14ac:dyDescent="0.2">
      <c r="A58" s="236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</row>
    <row r="59" spans="1:62" x14ac:dyDescent="0.2">
      <c r="A59" s="236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</row>
    <row r="60" spans="1:62" x14ac:dyDescent="0.2">
      <c r="A60" s="236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</row>
    <row r="61" spans="1:62" x14ac:dyDescent="0.2">
      <c r="A61" s="236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</row>
    <row r="62" spans="1:62" x14ac:dyDescent="0.2">
      <c r="A62" s="236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</row>
    <row r="63" spans="1:62" x14ac:dyDescent="0.2">
      <c r="A63" s="236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</row>
    <row r="64" spans="1:62" x14ac:dyDescent="0.2">
      <c r="A64" s="236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</row>
    <row r="65" spans="1:62" x14ac:dyDescent="0.2">
      <c r="A65" s="236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</row>
    <row r="66" spans="1:62" x14ac:dyDescent="0.2">
      <c r="A66" s="236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</row>
    <row r="67" spans="1:62" x14ac:dyDescent="0.2">
      <c r="A67" s="236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</row>
    <row r="68" spans="1:62" x14ac:dyDescent="0.2">
      <c r="A68" s="236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</row>
    <row r="69" spans="1:62" x14ac:dyDescent="0.2">
      <c r="A69" s="236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</row>
    <row r="70" spans="1:62" x14ac:dyDescent="0.2">
      <c r="A70" s="236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</row>
    <row r="71" spans="1:62" x14ac:dyDescent="0.2">
      <c r="A71" s="236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</row>
    <row r="72" spans="1:62" x14ac:dyDescent="0.2">
      <c r="A72" s="236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</row>
    <row r="73" spans="1:62" x14ac:dyDescent="0.2">
      <c r="A73" s="236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</row>
    <row r="74" spans="1:62" x14ac:dyDescent="0.2">
      <c r="A74" s="236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</row>
    <row r="75" spans="1:62" x14ac:dyDescent="0.2">
      <c r="A75" s="236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</row>
    <row r="76" spans="1:62" x14ac:dyDescent="0.2">
      <c r="A76" s="236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</row>
    <row r="77" spans="1:62" x14ac:dyDescent="0.2">
      <c r="A77" s="236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</row>
    <row r="78" spans="1:62" x14ac:dyDescent="0.2">
      <c r="A78" s="236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</row>
    <row r="79" spans="1:62" x14ac:dyDescent="0.2">
      <c r="A79" s="236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</row>
    <row r="80" spans="1:62" x14ac:dyDescent="0.2">
      <c r="A80" s="236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</row>
    <row r="81" spans="1:62" x14ac:dyDescent="0.2">
      <c r="A81" s="236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</row>
    <row r="82" spans="1:62" x14ac:dyDescent="0.2">
      <c r="A82" s="236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</row>
    <row r="83" spans="1:62" x14ac:dyDescent="0.2">
      <c r="A83" s="236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</row>
    <row r="84" spans="1:62" x14ac:dyDescent="0.2">
      <c r="A84" s="236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</row>
    <row r="85" spans="1:62" x14ac:dyDescent="0.2">
      <c r="A85" s="236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</row>
    <row r="86" spans="1:62" x14ac:dyDescent="0.2">
      <c r="A86" s="236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</row>
    <row r="87" spans="1:62" x14ac:dyDescent="0.2">
      <c r="A87" s="236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</row>
    <row r="88" spans="1:62" x14ac:dyDescent="0.2">
      <c r="A88" s="236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</row>
    <row r="89" spans="1:62" x14ac:dyDescent="0.2">
      <c r="A89" s="236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</row>
    <row r="90" spans="1:62" x14ac:dyDescent="0.2">
      <c r="A90" s="236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</row>
    <row r="91" spans="1:62" x14ac:dyDescent="0.2">
      <c r="A91" s="236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</row>
    <row r="92" spans="1:62" x14ac:dyDescent="0.2">
      <c r="A92" s="236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</row>
    <row r="93" spans="1:62" x14ac:dyDescent="0.2">
      <c r="A93" s="236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</row>
    <row r="94" spans="1:62" x14ac:dyDescent="0.2">
      <c r="A94" s="236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</row>
    <row r="95" spans="1:62" x14ac:dyDescent="0.2">
      <c r="A95" s="236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</row>
    <row r="96" spans="1:62" x14ac:dyDescent="0.2">
      <c r="A96" s="236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</row>
    <row r="97" spans="1:62" x14ac:dyDescent="0.2">
      <c r="A97" s="236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</row>
    <row r="98" spans="1:62" x14ac:dyDescent="0.2">
      <c r="A98" s="236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</row>
    <row r="99" spans="1:62" x14ac:dyDescent="0.2">
      <c r="A99" s="236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</row>
    <row r="100" spans="1:62" x14ac:dyDescent="0.2">
      <c r="A100" s="236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</row>
    <row r="101" spans="1:62" x14ac:dyDescent="0.2">
      <c r="A101" s="236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</row>
    <row r="102" spans="1:62" x14ac:dyDescent="0.2">
      <c r="A102" s="236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</row>
    <row r="103" spans="1:62" x14ac:dyDescent="0.2">
      <c r="A103" s="236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</row>
    <row r="104" spans="1:62" x14ac:dyDescent="0.2">
      <c r="A104" s="236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</row>
    <row r="105" spans="1:62" x14ac:dyDescent="0.2">
      <c r="A105" s="236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</row>
    <row r="106" spans="1:62" x14ac:dyDescent="0.2">
      <c r="A106" s="236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</row>
    <row r="107" spans="1:62" x14ac:dyDescent="0.2">
      <c r="A107" s="236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</row>
    <row r="108" spans="1:62" x14ac:dyDescent="0.2">
      <c r="A108" s="236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</row>
    <row r="109" spans="1:62" x14ac:dyDescent="0.2">
      <c r="A109" s="236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</row>
    <row r="110" spans="1:62" x14ac:dyDescent="0.2">
      <c r="A110" s="236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</row>
    <row r="111" spans="1:62" x14ac:dyDescent="0.2">
      <c r="A111" s="236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</row>
    <row r="112" spans="1:62" x14ac:dyDescent="0.2">
      <c r="A112" s="236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</row>
    <row r="113" spans="1:62" x14ac:dyDescent="0.2">
      <c r="A113" s="236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</row>
    <row r="114" spans="1:62" x14ac:dyDescent="0.2">
      <c r="A114" s="236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</row>
    <row r="115" spans="1:62" x14ac:dyDescent="0.2">
      <c r="A115" s="236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</row>
    <row r="116" spans="1:62" x14ac:dyDescent="0.2">
      <c r="A116" s="236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</row>
    <row r="117" spans="1:62" x14ac:dyDescent="0.2">
      <c r="A117" s="236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</row>
    <row r="118" spans="1:62" x14ac:dyDescent="0.2">
      <c r="A118" s="236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</row>
    <row r="119" spans="1:62" x14ac:dyDescent="0.2">
      <c r="A119" s="236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</row>
    <row r="120" spans="1:62" x14ac:dyDescent="0.2">
      <c r="A120" s="236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</row>
    <row r="121" spans="1:62" x14ac:dyDescent="0.2">
      <c r="A121" s="236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</row>
    <row r="122" spans="1:62" x14ac:dyDescent="0.2">
      <c r="A122" s="236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</row>
    <row r="123" spans="1:62" x14ac:dyDescent="0.2">
      <c r="A123" s="236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</row>
    <row r="124" spans="1:62" x14ac:dyDescent="0.2">
      <c r="A124" s="236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</row>
    <row r="125" spans="1:62" x14ac:dyDescent="0.2">
      <c r="A125" s="236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</row>
    <row r="126" spans="1:62" x14ac:dyDescent="0.2">
      <c r="A126" s="236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</row>
    <row r="127" spans="1:62" x14ac:dyDescent="0.2">
      <c r="A127" s="236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</row>
    <row r="128" spans="1:62" x14ac:dyDescent="0.2">
      <c r="A128" s="236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</row>
    <row r="129" spans="1:62" x14ac:dyDescent="0.2">
      <c r="A129" s="236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</row>
    <row r="130" spans="1:62" x14ac:dyDescent="0.2">
      <c r="A130" s="236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</row>
    <row r="131" spans="1:62" x14ac:dyDescent="0.2">
      <c r="A131" s="236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</row>
    <row r="132" spans="1:62" x14ac:dyDescent="0.2">
      <c r="A132" s="236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</row>
    <row r="133" spans="1:62" x14ac:dyDescent="0.2">
      <c r="A133" s="236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</row>
    <row r="134" spans="1:62" x14ac:dyDescent="0.2">
      <c r="A134" s="236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</row>
    <row r="135" spans="1:62" x14ac:dyDescent="0.2">
      <c r="A135" s="236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</row>
    <row r="136" spans="1:62" x14ac:dyDescent="0.2">
      <c r="A136" s="236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</row>
    <row r="137" spans="1:62" x14ac:dyDescent="0.2">
      <c r="A137" s="236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</row>
    <row r="138" spans="1:62" x14ac:dyDescent="0.2">
      <c r="A138" s="236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</row>
    <row r="139" spans="1:62" x14ac:dyDescent="0.2">
      <c r="A139" s="236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</row>
    <row r="140" spans="1:62" x14ac:dyDescent="0.2">
      <c r="A140" s="236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</row>
    <row r="141" spans="1:62" x14ac:dyDescent="0.2">
      <c r="A141" s="236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</row>
    <row r="142" spans="1:62" x14ac:dyDescent="0.2">
      <c r="A142" s="236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</row>
    <row r="143" spans="1:62" x14ac:dyDescent="0.2">
      <c r="A143" s="236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</row>
    <row r="144" spans="1:62" x14ac:dyDescent="0.2">
      <c r="A144" s="236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</row>
    <row r="145" spans="1:62" x14ac:dyDescent="0.2">
      <c r="A145" s="236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</row>
    <row r="146" spans="1:62" x14ac:dyDescent="0.2">
      <c r="A146" s="236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</row>
    <row r="147" spans="1:62" x14ac:dyDescent="0.2">
      <c r="A147" s="236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</row>
    <row r="148" spans="1:62" x14ac:dyDescent="0.2">
      <c r="A148" s="236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</row>
    <row r="149" spans="1:62" x14ac:dyDescent="0.2">
      <c r="A149" s="236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</row>
    <row r="150" spans="1:62" x14ac:dyDescent="0.2">
      <c r="A150" s="236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</row>
    <row r="151" spans="1:62" x14ac:dyDescent="0.2">
      <c r="A151" s="236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</row>
    <row r="152" spans="1:62" x14ac:dyDescent="0.2">
      <c r="A152" s="236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</row>
    <row r="153" spans="1:62" x14ac:dyDescent="0.2">
      <c r="A153" s="236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</row>
    <row r="154" spans="1:62" x14ac:dyDescent="0.2">
      <c r="A154" s="236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</row>
    <row r="155" spans="1:62" x14ac:dyDescent="0.2">
      <c r="A155" s="236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</row>
    <row r="156" spans="1:62" x14ac:dyDescent="0.2">
      <c r="A156" s="236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</row>
    <row r="157" spans="1:62" x14ac:dyDescent="0.2">
      <c r="A157" s="236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</row>
    <row r="158" spans="1:62" x14ac:dyDescent="0.2">
      <c r="A158" s="236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</row>
    <row r="159" spans="1:62" x14ac:dyDescent="0.2">
      <c r="A159" s="236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</row>
    <row r="160" spans="1:62" x14ac:dyDescent="0.2">
      <c r="A160" s="236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</row>
    <row r="161" spans="1:62" x14ac:dyDescent="0.2">
      <c r="A161" s="236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</row>
    <row r="162" spans="1:62" x14ac:dyDescent="0.2">
      <c r="A162" s="236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</row>
    <row r="163" spans="1:62" x14ac:dyDescent="0.2">
      <c r="A163" s="236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</row>
    <row r="164" spans="1:62" x14ac:dyDescent="0.2">
      <c r="A164" s="236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</row>
    <row r="165" spans="1:62" x14ac:dyDescent="0.2">
      <c r="A165" s="236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</row>
    <row r="166" spans="1:62" x14ac:dyDescent="0.2">
      <c r="A166" s="236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</row>
    <row r="167" spans="1:62" x14ac:dyDescent="0.2">
      <c r="A167" s="236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</row>
    <row r="168" spans="1:62" x14ac:dyDescent="0.2">
      <c r="A168" s="236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</row>
    <row r="169" spans="1:62" x14ac:dyDescent="0.2">
      <c r="A169" s="236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</row>
    <row r="170" spans="1:62" x14ac:dyDescent="0.2">
      <c r="A170" s="236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</row>
    <row r="171" spans="1:62" x14ac:dyDescent="0.2">
      <c r="A171" s="236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</row>
    <row r="172" spans="1:62" x14ac:dyDescent="0.2">
      <c r="A172" s="236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</row>
    <row r="173" spans="1:62" x14ac:dyDescent="0.2">
      <c r="A173" s="236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</row>
    <row r="174" spans="1:62" x14ac:dyDescent="0.2">
      <c r="A174" s="236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</row>
    <row r="175" spans="1:62" x14ac:dyDescent="0.2">
      <c r="A175" s="236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</row>
    <row r="176" spans="1:62" x14ac:dyDescent="0.2">
      <c r="A176" s="236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</row>
    <row r="177" spans="1:62" x14ac:dyDescent="0.2">
      <c r="A177" s="236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</row>
    <row r="178" spans="1:62" x14ac:dyDescent="0.2">
      <c r="A178" s="236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</row>
    <row r="179" spans="1:62" x14ac:dyDescent="0.2">
      <c r="A179" s="236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</row>
    <row r="180" spans="1:62" x14ac:dyDescent="0.2">
      <c r="A180" s="236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</row>
    <row r="181" spans="1:62" x14ac:dyDescent="0.2">
      <c r="A181" s="236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</row>
    <row r="182" spans="1:62" x14ac:dyDescent="0.2">
      <c r="A182" s="236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</row>
    <row r="183" spans="1:62" x14ac:dyDescent="0.2">
      <c r="A183" s="236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</row>
    <row r="184" spans="1:62" x14ac:dyDescent="0.2">
      <c r="A184" s="236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</row>
    <row r="185" spans="1:62" x14ac:dyDescent="0.2">
      <c r="A185" s="236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</row>
    <row r="186" spans="1:62" x14ac:dyDescent="0.2">
      <c r="A186" s="236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</row>
    <row r="187" spans="1:62" x14ac:dyDescent="0.2">
      <c r="A187" s="236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</row>
    <row r="188" spans="1:62" x14ac:dyDescent="0.2">
      <c r="A188" s="236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</row>
    <row r="189" spans="1:62" x14ac:dyDescent="0.2">
      <c r="A189" s="236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</row>
    <row r="190" spans="1:62" x14ac:dyDescent="0.2">
      <c r="A190" s="236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</row>
    <row r="191" spans="1:62" x14ac:dyDescent="0.2">
      <c r="A191" s="236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</row>
    <row r="192" spans="1:62" x14ac:dyDescent="0.2">
      <c r="A192" s="236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</row>
    <row r="193" spans="1:62" x14ac:dyDescent="0.2">
      <c r="A193" s="236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</row>
    <row r="194" spans="1:62" x14ac:dyDescent="0.2">
      <c r="A194" s="236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</row>
    <row r="195" spans="1:62" x14ac:dyDescent="0.2">
      <c r="A195" s="236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</row>
    <row r="196" spans="1:62" x14ac:dyDescent="0.2">
      <c r="A196" s="236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</row>
    <row r="197" spans="1:62" x14ac:dyDescent="0.2">
      <c r="A197" s="236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</row>
    <row r="198" spans="1:62" x14ac:dyDescent="0.2">
      <c r="A198" s="236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</row>
    <row r="199" spans="1:62" x14ac:dyDescent="0.2">
      <c r="A199" s="236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</row>
    <row r="200" spans="1:62" x14ac:dyDescent="0.2">
      <c r="A200" s="236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</row>
    <row r="201" spans="1:62" x14ac:dyDescent="0.2">
      <c r="A201" s="236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</row>
    <row r="202" spans="1:62" x14ac:dyDescent="0.2">
      <c r="A202" s="236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</row>
    <row r="203" spans="1:62" x14ac:dyDescent="0.2">
      <c r="A203" s="236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</row>
    <row r="204" spans="1:62" x14ac:dyDescent="0.2">
      <c r="A204" s="236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</row>
    <row r="205" spans="1:62" x14ac:dyDescent="0.2">
      <c r="A205" s="236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</row>
    <row r="206" spans="1:62" x14ac:dyDescent="0.2">
      <c r="A206" s="236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</row>
    <row r="207" spans="1:62" x14ac:dyDescent="0.2">
      <c r="A207" s="236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</row>
    <row r="208" spans="1:62" x14ac:dyDescent="0.2">
      <c r="A208" s="236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</row>
    <row r="209" spans="1:62" x14ac:dyDescent="0.2">
      <c r="A209" s="236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</row>
    <row r="210" spans="1:62" x14ac:dyDescent="0.2">
      <c r="A210" s="236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</row>
    <row r="211" spans="1:62" x14ac:dyDescent="0.2">
      <c r="A211" s="236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</row>
    <row r="212" spans="1:62" x14ac:dyDescent="0.2">
      <c r="A212" s="236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0"/>
    </row>
    <row r="213" spans="1:62" x14ac:dyDescent="0.2">
      <c r="A213" s="236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</row>
    <row r="214" spans="1:62" x14ac:dyDescent="0.2">
      <c r="A214" s="236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</row>
    <row r="215" spans="1:62" x14ac:dyDescent="0.2">
      <c r="A215" s="236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0"/>
    </row>
    <row r="216" spans="1:62" x14ac:dyDescent="0.2">
      <c r="A216" s="236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</row>
    <row r="217" spans="1:62" x14ac:dyDescent="0.2">
      <c r="A217" s="236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</row>
    <row r="218" spans="1:62" x14ac:dyDescent="0.2">
      <c r="A218" s="236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</row>
    <row r="219" spans="1:62" x14ac:dyDescent="0.2">
      <c r="A219" s="236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</row>
    <row r="220" spans="1:62" x14ac:dyDescent="0.2">
      <c r="A220" s="236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</row>
    <row r="221" spans="1:62" x14ac:dyDescent="0.2">
      <c r="A221" s="236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</row>
    <row r="222" spans="1:62" x14ac:dyDescent="0.2">
      <c r="A222" s="236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</row>
    <row r="223" spans="1:62" x14ac:dyDescent="0.2">
      <c r="A223" s="236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  <c r="BI223" s="80"/>
      <c r="BJ223" s="80"/>
    </row>
    <row r="224" spans="1:62" x14ac:dyDescent="0.2">
      <c r="A224" s="236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</row>
    <row r="225" spans="1:62" x14ac:dyDescent="0.2">
      <c r="A225" s="236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  <c r="BI225" s="80"/>
      <c r="BJ225" s="80"/>
    </row>
    <row r="226" spans="1:62" x14ac:dyDescent="0.2">
      <c r="A226" s="236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  <c r="BI226" s="80"/>
      <c r="BJ226" s="80"/>
    </row>
    <row r="227" spans="1:62" x14ac:dyDescent="0.2">
      <c r="A227" s="236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</row>
    <row r="228" spans="1:62" x14ac:dyDescent="0.2">
      <c r="A228" s="236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  <c r="BI228" s="80"/>
      <c r="BJ228" s="80"/>
    </row>
    <row r="229" spans="1:62" x14ac:dyDescent="0.2">
      <c r="A229" s="236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</row>
    <row r="230" spans="1:62" x14ac:dyDescent="0.2">
      <c r="A230" s="236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  <c r="BI230" s="80"/>
      <c r="BJ230" s="80"/>
    </row>
    <row r="231" spans="1:62" x14ac:dyDescent="0.2">
      <c r="A231" s="236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  <c r="BE231" s="80"/>
      <c r="BF231" s="80"/>
      <c r="BG231" s="80"/>
      <c r="BH231" s="80"/>
      <c r="BI231" s="80"/>
      <c r="BJ231" s="80"/>
    </row>
    <row r="232" spans="1:62" x14ac:dyDescent="0.2">
      <c r="A232" s="236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  <c r="BE232" s="80"/>
      <c r="BF232" s="80"/>
      <c r="BG232" s="80"/>
      <c r="BH232" s="80"/>
      <c r="BI232" s="80"/>
      <c r="BJ232" s="80"/>
    </row>
    <row r="233" spans="1:62" x14ac:dyDescent="0.2">
      <c r="A233" s="236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  <c r="BE233" s="80"/>
      <c r="BF233" s="80"/>
      <c r="BG233" s="80"/>
      <c r="BH233" s="80"/>
      <c r="BI233" s="80"/>
      <c r="BJ233" s="80"/>
    </row>
    <row r="234" spans="1:62" x14ac:dyDescent="0.2">
      <c r="A234" s="236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</row>
    <row r="235" spans="1:62" x14ac:dyDescent="0.2">
      <c r="A235" s="236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  <c r="BE235" s="80"/>
      <c r="BF235" s="80"/>
      <c r="BG235" s="80"/>
      <c r="BH235" s="80"/>
      <c r="BI235" s="80"/>
      <c r="BJ235" s="80"/>
    </row>
    <row r="236" spans="1:62" x14ac:dyDescent="0.2">
      <c r="A236" s="236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  <c r="BE236" s="80"/>
      <c r="BF236" s="80"/>
      <c r="BG236" s="80"/>
      <c r="BH236" s="80"/>
      <c r="BI236" s="80"/>
      <c r="BJ236" s="80"/>
    </row>
    <row r="237" spans="1:62" x14ac:dyDescent="0.2">
      <c r="A237" s="236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  <c r="BE237" s="80"/>
      <c r="BF237" s="80"/>
      <c r="BG237" s="80"/>
      <c r="BH237" s="80"/>
      <c r="BI237" s="80"/>
      <c r="BJ237" s="80"/>
    </row>
    <row r="238" spans="1:62" x14ac:dyDescent="0.2">
      <c r="A238" s="236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  <c r="BE238" s="80"/>
      <c r="BF238" s="80"/>
      <c r="BG238" s="80"/>
      <c r="BH238" s="80"/>
      <c r="BI238" s="80"/>
      <c r="BJ238" s="80"/>
    </row>
    <row r="239" spans="1:62" x14ac:dyDescent="0.2">
      <c r="A239" s="236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  <c r="BE239" s="80"/>
      <c r="BF239" s="80"/>
      <c r="BG239" s="80"/>
      <c r="BH239" s="80"/>
      <c r="BI239" s="80"/>
      <c r="BJ239" s="80"/>
    </row>
    <row r="240" spans="1:62" x14ac:dyDescent="0.2">
      <c r="A240" s="236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</row>
    <row r="241" spans="1:62" x14ac:dyDescent="0.2">
      <c r="A241" s="236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  <c r="BI241" s="80"/>
      <c r="BJ241" s="80"/>
    </row>
    <row r="242" spans="1:62" x14ac:dyDescent="0.2">
      <c r="A242" s="236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  <c r="BI242" s="80"/>
      <c r="BJ242" s="80"/>
    </row>
    <row r="243" spans="1:62" x14ac:dyDescent="0.2">
      <c r="A243" s="236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0"/>
      <c r="BH243" s="80"/>
      <c r="BI243" s="80"/>
      <c r="BJ243" s="80"/>
    </row>
    <row r="244" spans="1:62" x14ac:dyDescent="0.2">
      <c r="A244" s="236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  <c r="BI244" s="80"/>
      <c r="BJ244" s="80"/>
    </row>
    <row r="245" spans="1:62" x14ac:dyDescent="0.2">
      <c r="A245" s="236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  <c r="BI245" s="80"/>
      <c r="BJ245" s="80"/>
    </row>
    <row r="246" spans="1:62" x14ac:dyDescent="0.2">
      <c r="A246" s="236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  <c r="BI246" s="80"/>
      <c r="BJ246" s="80"/>
    </row>
    <row r="247" spans="1:62" x14ac:dyDescent="0.2">
      <c r="A247" s="236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</row>
    <row r="248" spans="1:62" x14ac:dyDescent="0.2">
      <c r="A248" s="236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</row>
    <row r="249" spans="1:62" x14ac:dyDescent="0.2">
      <c r="A249" s="236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</row>
    <row r="250" spans="1:62" x14ac:dyDescent="0.2">
      <c r="A250" s="236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  <c r="BI250" s="80"/>
      <c r="BJ250" s="80"/>
    </row>
    <row r="251" spans="1:62" x14ac:dyDescent="0.2">
      <c r="A251" s="236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</row>
    <row r="252" spans="1:62" x14ac:dyDescent="0.2">
      <c r="A252" s="236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</row>
    <row r="253" spans="1:62" x14ac:dyDescent="0.2">
      <c r="A253" s="236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0"/>
      <c r="BJ253" s="80"/>
    </row>
    <row r="254" spans="1:62" x14ac:dyDescent="0.2">
      <c r="A254" s="236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/>
      <c r="BG254" s="80"/>
      <c r="BH254" s="80"/>
      <c r="BI254" s="80"/>
      <c r="BJ254" s="80"/>
    </row>
    <row r="255" spans="1:62" x14ac:dyDescent="0.2">
      <c r="A255" s="236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/>
      <c r="BG255" s="80"/>
      <c r="BH255" s="80"/>
      <c r="BI255" s="80"/>
      <c r="BJ255" s="80"/>
    </row>
    <row r="256" spans="1:62" x14ac:dyDescent="0.2">
      <c r="A256" s="236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0"/>
      <c r="BJ256" s="80"/>
    </row>
    <row r="257" spans="1:62" x14ac:dyDescent="0.2">
      <c r="A257" s="236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</row>
    <row r="258" spans="1:62" x14ac:dyDescent="0.2">
      <c r="A258" s="236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</row>
    <row r="259" spans="1:62" x14ac:dyDescent="0.2">
      <c r="A259" s="236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</row>
    <row r="260" spans="1:62" x14ac:dyDescent="0.2">
      <c r="A260" s="236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</row>
    <row r="261" spans="1:62" x14ac:dyDescent="0.2">
      <c r="A261" s="236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</row>
    <row r="262" spans="1:62" x14ac:dyDescent="0.2">
      <c r="A262" s="236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</row>
    <row r="263" spans="1:62" x14ac:dyDescent="0.2">
      <c r="A263" s="236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  <c r="BI263" s="80"/>
      <c r="BJ263" s="80"/>
    </row>
    <row r="264" spans="1:62" x14ac:dyDescent="0.2">
      <c r="A264" s="236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  <c r="BI264" s="80"/>
      <c r="BJ264" s="80"/>
    </row>
    <row r="265" spans="1:62" x14ac:dyDescent="0.2">
      <c r="A265" s="236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0"/>
      <c r="BJ265" s="80"/>
    </row>
    <row r="266" spans="1:62" x14ac:dyDescent="0.2">
      <c r="A266" s="236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</row>
    <row r="267" spans="1:62" x14ac:dyDescent="0.2">
      <c r="A267" s="236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</row>
    <row r="268" spans="1:62" x14ac:dyDescent="0.2">
      <c r="A268" s="236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/>
      <c r="BG268" s="80"/>
      <c r="BH268" s="80"/>
      <c r="BI268" s="80"/>
      <c r="BJ268" s="80"/>
    </row>
    <row r="269" spans="1:62" x14ac:dyDescent="0.2">
      <c r="A269" s="236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</row>
    <row r="270" spans="1:62" x14ac:dyDescent="0.2">
      <c r="A270" s="236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  <c r="BI270" s="80"/>
      <c r="BJ270" s="80"/>
    </row>
    <row r="271" spans="1:62" x14ac:dyDescent="0.2">
      <c r="A271" s="236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</row>
    <row r="272" spans="1:62" x14ac:dyDescent="0.2">
      <c r="A272" s="236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</row>
    <row r="273" spans="1:62" x14ac:dyDescent="0.2">
      <c r="A273" s="236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0"/>
      <c r="BG273" s="80"/>
      <c r="BH273" s="80"/>
      <c r="BI273" s="80"/>
      <c r="BJ273" s="80"/>
    </row>
    <row r="274" spans="1:62" x14ac:dyDescent="0.2">
      <c r="A274" s="236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0"/>
      <c r="BJ274" s="80"/>
    </row>
    <row r="275" spans="1:62" x14ac:dyDescent="0.2">
      <c r="A275" s="236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/>
      <c r="BG275" s="80"/>
      <c r="BH275" s="80"/>
      <c r="BI275" s="80"/>
      <c r="BJ275" s="80"/>
    </row>
    <row r="276" spans="1:62" x14ac:dyDescent="0.2">
      <c r="A276" s="236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  <c r="BE276" s="80"/>
      <c r="BF276" s="80"/>
      <c r="BG276" s="80"/>
      <c r="BH276" s="80"/>
      <c r="BI276" s="80"/>
      <c r="BJ276" s="80"/>
    </row>
    <row r="277" spans="1:62" x14ac:dyDescent="0.2">
      <c r="A277" s="236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/>
      <c r="BG277" s="80"/>
      <c r="BH277" s="80"/>
      <c r="BI277" s="80"/>
      <c r="BJ277" s="80"/>
    </row>
    <row r="278" spans="1:62" x14ac:dyDescent="0.2">
      <c r="A278" s="236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  <c r="BI278" s="80"/>
      <c r="BJ278" s="80"/>
    </row>
    <row r="279" spans="1:62" x14ac:dyDescent="0.2">
      <c r="A279" s="236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  <c r="BE279" s="80"/>
      <c r="BF279" s="80"/>
      <c r="BG279" s="80"/>
      <c r="BH279" s="80"/>
      <c r="BI279" s="80"/>
      <c r="BJ279" s="80"/>
    </row>
    <row r="280" spans="1:62" x14ac:dyDescent="0.2">
      <c r="A280" s="236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  <c r="BI280" s="80"/>
      <c r="BJ280" s="80"/>
    </row>
    <row r="281" spans="1:62" x14ac:dyDescent="0.2">
      <c r="A281" s="236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  <c r="BI281" s="80"/>
      <c r="BJ281" s="80"/>
    </row>
    <row r="282" spans="1:62" x14ac:dyDescent="0.2">
      <c r="A282" s="236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  <c r="BI282" s="80"/>
      <c r="BJ282" s="80"/>
    </row>
    <row r="283" spans="1:62" x14ac:dyDescent="0.2">
      <c r="A283" s="236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</row>
    <row r="284" spans="1:62" x14ac:dyDescent="0.2">
      <c r="A284" s="236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</row>
    <row r="285" spans="1:62" x14ac:dyDescent="0.2">
      <c r="A285" s="236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</row>
    <row r="286" spans="1:62" x14ac:dyDescent="0.2">
      <c r="A286" s="236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</row>
    <row r="287" spans="1:62" x14ac:dyDescent="0.2">
      <c r="A287" s="236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0"/>
      <c r="BH287" s="80"/>
      <c r="BI287" s="80"/>
      <c r="BJ287" s="80"/>
    </row>
    <row r="288" spans="1:62" x14ac:dyDescent="0.2">
      <c r="A288" s="236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</row>
    <row r="289" spans="1:62" x14ac:dyDescent="0.2">
      <c r="A289" s="236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  <c r="BI289" s="80"/>
      <c r="BJ289" s="80"/>
    </row>
    <row r="290" spans="1:62" x14ac:dyDescent="0.2">
      <c r="A290" s="236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  <c r="BE290" s="80"/>
      <c r="BF290" s="80"/>
      <c r="BG290" s="80"/>
      <c r="BH290" s="80"/>
      <c r="BI290" s="80"/>
      <c r="BJ290" s="80"/>
    </row>
    <row r="291" spans="1:62" x14ac:dyDescent="0.2">
      <c r="A291" s="236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  <c r="BI291" s="80"/>
      <c r="BJ291" s="80"/>
    </row>
    <row r="292" spans="1:62" x14ac:dyDescent="0.2">
      <c r="A292" s="236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/>
      <c r="BG292" s="80"/>
      <c r="BH292" s="80"/>
      <c r="BI292" s="80"/>
      <c r="BJ292" s="80"/>
    </row>
    <row r="293" spans="1:62" x14ac:dyDescent="0.2">
      <c r="A293" s="236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  <c r="BE293" s="80"/>
      <c r="BF293" s="80"/>
      <c r="BG293" s="80"/>
      <c r="BH293" s="80"/>
      <c r="BI293" s="80"/>
      <c r="BJ293" s="80"/>
    </row>
    <row r="294" spans="1:62" x14ac:dyDescent="0.2">
      <c r="A294" s="236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  <c r="BE294" s="80"/>
      <c r="BF294" s="80"/>
      <c r="BG294" s="80"/>
      <c r="BH294" s="80"/>
      <c r="BI294" s="80"/>
      <c r="BJ294" s="80"/>
    </row>
    <row r="295" spans="1:62" x14ac:dyDescent="0.2">
      <c r="A295" s="236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  <c r="BE295" s="80"/>
      <c r="BF295" s="80"/>
      <c r="BG295" s="80"/>
      <c r="BH295" s="80"/>
      <c r="BI295" s="80"/>
      <c r="BJ295" s="80"/>
    </row>
    <row r="296" spans="1:62" x14ac:dyDescent="0.2">
      <c r="A296" s="236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  <c r="BE296" s="80"/>
      <c r="BF296" s="80"/>
      <c r="BG296" s="80"/>
      <c r="BH296" s="80"/>
      <c r="BI296" s="80"/>
      <c r="BJ296" s="80"/>
    </row>
    <row r="297" spans="1:62" x14ac:dyDescent="0.2">
      <c r="A297" s="236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  <c r="BE297" s="80"/>
      <c r="BF297" s="80"/>
      <c r="BG297" s="80"/>
      <c r="BH297" s="80"/>
      <c r="BI297" s="80"/>
      <c r="BJ297" s="80"/>
    </row>
    <row r="298" spans="1:62" x14ac:dyDescent="0.2">
      <c r="A298" s="236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  <c r="BI298" s="80"/>
      <c r="BJ298" s="80"/>
    </row>
    <row r="299" spans="1:62" x14ac:dyDescent="0.2">
      <c r="A299" s="236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  <c r="BE299" s="80"/>
      <c r="BF299" s="80"/>
      <c r="BG299" s="80"/>
      <c r="BH299" s="80"/>
      <c r="BI299" s="80"/>
      <c r="BJ299" s="80"/>
    </row>
    <row r="300" spans="1:62" x14ac:dyDescent="0.2">
      <c r="A300" s="236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  <c r="BE300" s="80"/>
      <c r="BF300" s="80"/>
      <c r="BG300" s="80"/>
      <c r="BH300" s="80"/>
      <c r="BI300" s="80"/>
      <c r="BJ300" s="80"/>
    </row>
    <row r="301" spans="1:62" x14ac:dyDescent="0.2">
      <c r="A301" s="236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  <c r="BC301" s="80"/>
      <c r="BD301" s="80"/>
      <c r="BE301" s="80"/>
      <c r="BF301" s="80"/>
      <c r="BG301" s="80"/>
      <c r="BH301" s="80"/>
      <c r="BI301" s="80"/>
      <c r="BJ301" s="80"/>
    </row>
    <row r="302" spans="1:62" x14ac:dyDescent="0.2">
      <c r="A302" s="236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  <c r="BC302" s="80"/>
      <c r="BD302" s="80"/>
      <c r="BE302" s="80"/>
      <c r="BF302" s="80"/>
      <c r="BG302" s="80"/>
      <c r="BH302" s="80"/>
      <c r="BI302" s="80"/>
      <c r="BJ302" s="80"/>
    </row>
    <row r="303" spans="1:62" x14ac:dyDescent="0.2">
      <c r="A303" s="236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  <c r="BE303" s="80"/>
      <c r="BF303" s="80"/>
      <c r="BG303" s="80"/>
      <c r="BH303" s="80"/>
      <c r="BI303" s="80"/>
      <c r="BJ303" s="80"/>
    </row>
    <row r="304" spans="1:62" x14ac:dyDescent="0.2">
      <c r="A304" s="236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  <c r="BE304" s="80"/>
      <c r="BF304" s="80"/>
      <c r="BG304" s="80"/>
      <c r="BH304" s="80"/>
      <c r="BI304" s="80"/>
      <c r="BJ304" s="80"/>
    </row>
    <row r="305" spans="1:62" x14ac:dyDescent="0.2">
      <c r="A305" s="236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  <c r="BE305" s="80"/>
      <c r="BF305" s="80"/>
      <c r="BG305" s="80"/>
      <c r="BH305" s="80"/>
      <c r="BI305" s="80"/>
      <c r="BJ305" s="80"/>
    </row>
    <row r="306" spans="1:62" x14ac:dyDescent="0.2">
      <c r="A306" s="236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  <c r="BE306" s="80"/>
      <c r="BF306" s="80"/>
      <c r="BG306" s="80"/>
      <c r="BH306" s="80"/>
      <c r="BI306" s="80"/>
      <c r="BJ306" s="80"/>
    </row>
    <row r="307" spans="1:62" x14ac:dyDescent="0.2">
      <c r="A307" s="236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  <c r="BE307" s="80"/>
      <c r="BF307" s="80"/>
      <c r="BG307" s="80"/>
      <c r="BH307" s="80"/>
      <c r="BI307" s="80"/>
      <c r="BJ307" s="80"/>
    </row>
    <row r="308" spans="1:62" x14ac:dyDescent="0.2">
      <c r="A308" s="236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  <c r="AY308" s="80"/>
      <c r="AZ308" s="80"/>
      <c r="BA308" s="80"/>
      <c r="BB308" s="80"/>
      <c r="BC308" s="80"/>
      <c r="BD308" s="80"/>
      <c r="BE308" s="80"/>
      <c r="BF308" s="80"/>
      <c r="BG308" s="80"/>
      <c r="BH308" s="80"/>
      <c r="BI308" s="80"/>
      <c r="BJ308" s="80"/>
    </row>
    <row r="309" spans="1:62" x14ac:dyDescent="0.2">
      <c r="A309" s="236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0"/>
      <c r="BH309" s="80"/>
      <c r="BI309" s="80"/>
      <c r="BJ309" s="80"/>
    </row>
    <row r="310" spans="1:62" x14ac:dyDescent="0.2">
      <c r="A310" s="236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  <c r="BE310" s="80"/>
      <c r="BF310" s="80"/>
      <c r="BG310" s="80"/>
      <c r="BH310" s="80"/>
      <c r="BI310" s="80"/>
      <c r="BJ310" s="80"/>
    </row>
    <row r="311" spans="1:62" x14ac:dyDescent="0.2">
      <c r="A311" s="236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  <c r="AW311" s="80"/>
      <c r="AX311" s="80"/>
      <c r="AY311" s="80"/>
      <c r="AZ311" s="80"/>
      <c r="BA311" s="80"/>
      <c r="BB311" s="80"/>
      <c r="BC311" s="80"/>
      <c r="BD311" s="80"/>
      <c r="BE311" s="80"/>
      <c r="BF311" s="80"/>
      <c r="BG311" s="80"/>
      <c r="BH311" s="80"/>
      <c r="BI311" s="80"/>
      <c r="BJ311" s="80"/>
    </row>
    <row r="312" spans="1:62" x14ac:dyDescent="0.2">
      <c r="A312" s="236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  <c r="AY312" s="80"/>
      <c r="AZ312" s="80"/>
      <c r="BA312" s="80"/>
      <c r="BB312" s="80"/>
      <c r="BC312" s="80"/>
      <c r="BD312" s="80"/>
      <c r="BE312" s="80"/>
      <c r="BF312" s="80"/>
      <c r="BG312" s="80"/>
      <c r="BH312" s="80"/>
      <c r="BI312" s="80"/>
      <c r="BJ312" s="80"/>
    </row>
    <row r="313" spans="1:62" x14ac:dyDescent="0.2">
      <c r="A313" s="236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  <c r="AY313" s="80"/>
      <c r="AZ313" s="80"/>
      <c r="BA313" s="80"/>
      <c r="BB313" s="80"/>
      <c r="BC313" s="80"/>
      <c r="BD313" s="80"/>
      <c r="BE313" s="80"/>
      <c r="BF313" s="80"/>
      <c r="BG313" s="80"/>
      <c r="BH313" s="80"/>
      <c r="BI313" s="80"/>
      <c r="BJ313" s="80"/>
    </row>
    <row r="314" spans="1:62" x14ac:dyDescent="0.2">
      <c r="A314" s="236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  <c r="BE314" s="80"/>
      <c r="BF314" s="80"/>
      <c r="BG314" s="80"/>
      <c r="BH314" s="80"/>
      <c r="BI314" s="80"/>
      <c r="BJ314" s="80"/>
    </row>
    <row r="315" spans="1:62" x14ac:dyDescent="0.2">
      <c r="A315" s="236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  <c r="BC315" s="80"/>
      <c r="BD315" s="80"/>
      <c r="BE315" s="80"/>
      <c r="BF315" s="80"/>
      <c r="BG315" s="80"/>
      <c r="BH315" s="80"/>
      <c r="BI315" s="80"/>
      <c r="BJ315" s="80"/>
    </row>
    <row r="316" spans="1:62" x14ac:dyDescent="0.2">
      <c r="A316" s="236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  <c r="BE316" s="80"/>
      <c r="BF316" s="80"/>
      <c r="BG316" s="80"/>
      <c r="BH316" s="80"/>
      <c r="BI316" s="80"/>
      <c r="BJ316" s="80"/>
    </row>
    <row r="317" spans="1:62" x14ac:dyDescent="0.2">
      <c r="A317" s="236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  <c r="BE317" s="80"/>
      <c r="BF317" s="80"/>
      <c r="BG317" s="80"/>
      <c r="BH317" s="80"/>
      <c r="BI317" s="80"/>
      <c r="BJ317" s="80"/>
    </row>
    <row r="318" spans="1:62" x14ac:dyDescent="0.2">
      <c r="A318" s="236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  <c r="BI318" s="80"/>
      <c r="BJ318" s="80"/>
    </row>
    <row r="319" spans="1:62" x14ac:dyDescent="0.2">
      <c r="A319" s="236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  <c r="BC319" s="80"/>
      <c r="BD319" s="80"/>
      <c r="BE319" s="80"/>
      <c r="BF319" s="80"/>
      <c r="BG319" s="80"/>
      <c r="BH319" s="80"/>
      <c r="BI319" s="80"/>
      <c r="BJ319" s="80"/>
    </row>
    <row r="320" spans="1:62" x14ac:dyDescent="0.2">
      <c r="A320" s="236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  <c r="BC320" s="80"/>
      <c r="BD320" s="80"/>
      <c r="BE320" s="80"/>
      <c r="BF320" s="80"/>
      <c r="BG320" s="80"/>
      <c r="BH320" s="80"/>
      <c r="BI320" s="80"/>
      <c r="BJ320" s="80"/>
    </row>
    <row r="321" spans="1:62" x14ac:dyDescent="0.2">
      <c r="A321" s="236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  <c r="BC321" s="80"/>
      <c r="BD321" s="80"/>
      <c r="BE321" s="80"/>
      <c r="BF321" s="80"/>
      <c r="BG321" s="80"/>
      <c r="BH321" s="80"/>
      <c r="BI321" s="80"/>
      <c r="BJ321" s="80"/>
    </row>
    <row r="322" spans="1:62" x14ac:dyDescent="0.2">
      <c r="A322" s="236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  <c r="BC322" s="80"/>
      <c r="BD322" s="80"/>
      <c r="BE322" s="80"/>
      <c r="BF322" s="80"/>
      <c r="BG322" s="80"/>
      <c r="BH322" s="80"/>
      <c r="BI322" s="80"/>
      <c r="BJ322" s="80"/>
    </row>
    <row r="323" spans="1:62" x14ac:dyDescent="0.2">
      <c r="A323" s="236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  <c r="BE323" s="80"/>
      <c r="BF323" s="80"/>
      <c r="BG323" s="80"/>
      <c r="BH323" s="80"/>
      <c r="BI323" s="80"/>
      <c r="BJ323" s="80"/>
    </row>
    <row r="324" spans="1:62" x14ac:dyDescent="0.2">
      <c r="A324" s="236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  <c r="BC324" s="80"/>
      <c r="BD324" s="80"/>
      <c r="BE324" s="80"/>
      <c r="BF324" s="80"/>
      <c r="BG324" s="80"/>
      <c r="BH324" s="80"/>
      <c r="BI324" s="80"/>
      <c r="BJ324" s="80"/>
    </row>
    <row r="325" spans="1:62" x14ac:dyDescent="0.2">
      <c r="A325" s="236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  <c r="BC325" s="80"/>
      <c r="BD325" s="80"/>
      <c r="BE325" s="80"/>
      <c r="BF325" s="80"/>
      <c r="BG325" s="80"/>
      <c r="BH325" s="80"/>
      <c r="BI325" s="80"/>
      <c r="BJ325" s="80"/>
    </row>
    <row r="326" spans="1:62" x14ac:dyDescent="0.2">
      <c r="A326" s="236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  <c r="BC326" s="80"/>
      <c r="BD326" s="80"/>
      <c r="BE326" s="80"/>
      <c r="BF326" s="80"/>
      <c r="BG326" s="80"/>
      <c r="BH326" s="80"/>
      <c r="BI326" s="80"/>
      <c r="BJ326" s="80"/>
    </row>
    <row r="327" spans="1:62" x14ac:dyDescent="0.2">
      <c r="A327" s="236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80"/>
      <c r="BE327" s="80"/>
      <c r="BF327" s="80"/>
      <c r="BG327" s="80"/>
      <c r="BH327" s="80"/>
      <c r="BI327" s="80"/>
      <c r="BJ327" s="80"/>
    </row>
    <row r="328" spans="1:62" x14ac:dyDescent="0.2">
      <c r="A328" s="236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  <c r="BC328" s="80"/>
      <c r="BD328" s="80"/>
      <c r="BE328" s="80"/>
      <c r="BF328" s="80"/>
      <c r="BG328" s="80"/>
      <c r="BH328" s="80"/>
      <c r="BI328" s="80"/>
      <c r="BJ328" s="80"/>
    </row>
    <row r="329" spans="1:62" x14ac:dyDescent="0.2">
      <c r="A329" s="236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  <c r="AY329" s="80"/>
      <c r="AZ329" s="80"/>
      <c r="BA329" s="80"/>
      <c r="BB329" s="80"/>
      <c r="BC329" s="80"/>
      <c r="BD329" s="80"/>
      <c r="BE329" s="80"/>
      <c r="BF329" s="80"/>
      <c r="BG329" s="80"/>
      <c r="BH329" s="80"/>
      <c r="BI329" s="80"/>
      <c r="BJ329" s="80"/>
    </row>
    <row r="330" spans="1:62" x14ac:dyDescent="0.2">
      <c r="A330" s="236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  <c r="BE330" s="80"/>
      <c r="BF330" s="80"/>
      <c r="BG330" s="80"/>
      <c r="BH330" s="80"/>
      <c r="BI330" s="80"/>
      <c r="BJ330" s="80"/>
    </row>
    <row r="331" spans="1:62" x14ac:dyDescent="0.2">
      <c r="A331" s="236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  <c r="BE331" s="80"/>
      <c r="BF331" s="80"/>
      <c r="BG331" s="80"/>
      <c r="BH331" s="80"/>
      <c r="BI331" s="80"/>
      <c r="BJ331" s="80"/>
    </row>
    <row r="332" spans="1:62" x14ac:dyDescent="0.2">
      <c r="A332" s="236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  <c r="BI332" s="80"/>
      <c r="BJ332" s="80"/>
    </row>
    <row r="333" spans="1:62" x14ac:dyDescent="0.2">
      <c r="A333" s="236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  <c r="BE333" s="80"/>
      <c r="BF333" s="80"/>
      <c r="BG333" s="80"/>
      <c r="BH333" s="80"/>
      <c r="BI333" s="80"/>
      <c r="BJ333" s="80"/>
    </row>
    <row r="334" spans="1:62" x14ac:dyDescent="0.2">
      <c r="A334" s="236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  <c r="BE334" s="80"/>
      <c r="BF334" s="80"/>
      <c r="BG334" s="80"/>
      <c r="BH334" s="80"/>
      <c r="BI334" s="80"/>
      <c r="BJ334" s="80"/>
    </row>
    <row r="335" spans="1:62" x14ac:dyDescent="0.2">
      <c r="A335" s="236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  <c r="AY335" s="80"/>
      <c r="AZ335" s="80"/>
      <c r="BA335" s="80"/>
      <c r="BB335" s="80"/>
      <c r="BC335" s="80"/>
      <c r="BD335" s="80"/>
      <c r="BE335" s="80"/>
      <c r="BF335" s="80"/>
      <c r="BG335" s="80"/>
      <c r="BH335" s="80"/>
      <c r="BI335" s="80"/>
      <c r="BJ335" s="80"/>
    </row>
    <row r="336" spans="1:62" x14ac:dyDescent="0.2">
      <c r="A336" s="236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  <c r="BE336" s="80"/>
      <c r="BF336" s="80"/>
      <c r="BG336" s="80"/>
      <c r="BH336" s="80"/>
      <c r="BI336" s="80"/>
      <c r="BJ336" s="80"/>
    </row>
    <row r="337" spans="1:62" x14ac:dyDescent="0.2">
      <c r="A337" s="236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  <c r="BI337" s="80"/>
      <c r="BJ337" s="80"/>
    </row>
    <row r="338" spans="1:62" x14ac:dyDescent="0.2">
      <c r="A338" s="236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  <c r="BI338" s="80"/>
      <c r="BJ338" s="80"/>
    </row>
    <row r="339" spans="1:62" x14ac:dyDescent="0.2">
      <c r="A339" s="236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  <c r="BE339" s="80"/>
      <c r="BF339" s="80"/>
      <c r="BG339" s="80"/>
      <c r="BH339" s="80"/>
      <c r="BI339" s="80"/>
      <c r="BJ339" s="80"/>
    </row>
    <row r="340" spans="1:62" x14ac:dyDescent="0.2">
      <c r="A340" s="236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  <c r="AY340" s="80"/>
      <c r="AZ340" s="80"/>
      <c r="BA340" s="80"/>
      <c r="BB340" s="80"/>
      <c r="BC340" s="80"/>
      <c r="BD340" s="80"/>
      <c r="BE340" s="80"/>
      <c r="BF340" s="80"/>
      <c r="BG340" s="80"/>
      <c r="BH340" s="80"/>
      <c r="BI340" s="80"/>
      <c r="BJ340" s="80"/>
    </row>
    <row r="341" spans="1:62" x14ac:dyDescent="0.2">
      <c r="A341" s="236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  <c r="BE341" s="80"/>
      <c r="BF341" s="80"/>
      <c r="BG341" s="80"/>
      <c r="BH341" s="80"/>
      <c r="BI341" s="80"/>
      <c r="BJ341" s="80"/>
    </row>
    <row r="342" spans="1:62" x14ac:dyDescent="0.2">
      <c r="A342" s="236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  <c r="AY342" s="80"/>
      <c r="AZ342" s="80"/>
      <c r="BA342" s="80"/>
      <c r="BB342" s="80"/>
      <c r="BC342" s="80"/>
      <c r="BD342" s="80"/>
      <c r="BE342" s="80"/>
      <c r="BF342" s="80"/>
      <c r="BG342" s="80"/>
      <c r="BH342" s="80"/>
      <c r="BI342" s="80"/>
      <c r="BJ342" s="80"/>
    </row>
    <row r="343" spans="1:62" x14ac:dyDescent="0.2">
      <c r="A343" s="236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  <c r="AY343" s="80"/>
      <c r="AZ343" s="80"/>
      <c r="BA343" s="80"/>
      <c r="BB343" s="80"/>
      <c r="BC343" s="80"/>
      <c r="BD343" s="80"/>
      <c r="BE343" s="80"/>
      <c r="BF343" s="80"/>
      <c r="BG343" s="80"/>
      <c r="BH343" s="80"/>
      <c r="BI343" s="80"/>
      <c r="BJ343" s="80"/>
    </row>
    <row r="344" spans="1:62" x14ac:dyDescent="0.2">
      <c r="A344" s="236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  <c r="AV344" s="80"/>
      <c r="AW344" s="80"/>
      <c r="AX344" s="80"/>
      <c r="AY344" s="80"/>
      <c r="AZ344" s="80"/>
      <c r="BA344" s="80"/>
      <c r="BB344" s="80"/>
      <c r="BC344" s="80"/>
      <c r="BD344" s="80"/>
      <c r="BE344" s="80"/>
      <c r="BF344" s="80"/>
      <c r="BG344" s="80"/>
      <c r="BH344" s="80"/>
      <c r="BI344" s="80"/>
      <c r="BJ344" s="80"/>
    </row>
    <row r="345" spans="1:62" x14ac:dyDescent="0.2">
      <c r="A345" s="236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  <c r="AY345" s="80"/>
      <c r="AZ345" s="80"/>
      <c r="BA345" s="80"/>
      <c r="BB345" s="80"/>
      <c r="BC345" s="80"/>
      <c r="BD345" s="80"/>
      <c r="BE345" s="80"/>
      <c r="BF345" s="80"/>
      <c r="BG345" s="80"/>
      <c r="BH345" s="80"/>
      <c r="BI345" s="80"/>
      <c r="BJ345" s="80"/>
    </row>
    <row r="346" spans="1:62" x14ac:dyDescent="0.2">
      <c r="A346" s="236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  <c r="AV346" s="80"/>
      <c r="AW346" s="80"/>
      <c r="AX346" s="80"/>
      <c r="AY346" s="80"/>
      <c r="AZ346" s="80"/>
      <c r="BA346" s="80"/>
      <c r="BB346" s="80"/>
      <c r="BC346" s="80"/>
      <c r="BD346" s="80"/>
      <c r="BE346" s="80"/>
      <c r="BF346" s="80"/>
      <c r="BG346" s="80"/>
      <c r="BH346" s="80"/>
      <c r="BI346" s="80"/>
      <c r="BJ346" s="80"/>
    </row>
    <row r="347" spans="1:62" x14ac:dyDescent="0.2">
      <c r="A347" s="236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  <c r="AV347" s="80"/>
      <c r="AW347" s="80"/>
      <c r="AX347" s="80"/>
      <c r="AY347" s="80"/>
      <c r="AZ347" s="80"/>
      <c r="BA347" s="80"/>
      <c r="BB347" s="80"/>
      <c r="BC347" s="80"/>
      <c r="BD347" s="80"/>
      <c r="BE347" s="80"/>
      <c r="BF347" s="80"/>
      <c r="BG347" s="80"/>
      <c r="BH347" s="80"/>
      <c r="BI347" s="80"/>
      <c r="BJ347" s="80"/>
    </row>
    <row r="348" spans="1:62" x14ac:dyDescent="0.2">
      <c r="A348" s="236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  <c r="AV348" s="80"/>
      <c r="AW348" s="80"/>
      <c r="AX348" s="80"/>
      <c r="AY348" s="80"/>
      <c r="AZ348" s="80"/>
      <c r="BA348" s="80"/>
      <c r="BB348" s="80"/>
      <c r="BC348" s="80"/>
      <c r="BD348" s="80"/>
      <c r="BE348" s="80"/>
      <c r="BF348" s="80"/>
      <c r="BG348" s="80"/>
      <c r="BH348" s="80"/>
      <c r="BI348" s="80"/>
      <c r="BJ348" s="80"/>
    </row>
    <row r="349" spans="1:62" x14ac:dyDescent="0.2">
      <c r="A349" s="236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  <c r="AW349" s="80"/>
      <c r="AX349" s="80"/>
      <c r="AY349" s="80"/>
      <c r="AZ349" s="80"/>
      <c r="BA349" s="80"/>
      <c r="BB349" s="80"/>
      <c r="BC349" s="80"/>
      <c r="BD349" s="80"/>
      <c r="BE349" s="80"/>
      <c r="BF349" s="80"/>
      <c r="BG349" s="80"/>
      <c r="BH349" s="80"/>
      <c r="BI349" s="80"/>
      <c r="BJ349" s="80"/>
    </row>
    <row r="350" spans="1:62" x14ac:dyDescent="0.2">
      <c r="A350" s="236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  <c r="AY350" s="80"/>
      <c r="AZ350" s="80"/>
      <c r="BA350" s="80"/>
      <c r="BB350" s="80"/>
      <c r="BC350" s="80"/>
      <c r="BD350" s="80"/>
      <c r="BE350" s="80"/>
      <c r="BF350" s="80"/>
      <c r="BG350" s="80"/>
      <c r="BH350" s="80"/>
      <c r="BI350" s="80"/>
      <c r="BJ350" s="80"/>
    </row>
    <row r="351" spans="1:62" x14ac:dyDescent="0.2">
      <c r="A351" s="236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  <c r="AW351" s="80"/>
      <c r="AX351" s="80"/>
      <c r="AY351" s="80"/>
      <c r="AZ351" s="80"/>
      <c r="BA351" s="80"/>
      <c r="BB351" s="80"/>
      <c r="BC351" s="80"/>
      <c r="BD351" s="80"/>
      <c r="BE351" s="80"/>
      <c r="BF351" s="80"/>
      <c r="BG351" s="80"/>
      <c r="BH351" s="80"/>
      <c r="BI351" s="80"/>
      <c r="BJ351" s="80"/>
    </row>
    <row r="352" spans="1:62" x14ac:dyDescent="0.2">
      <c r="A352" s="236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  <c r="AW352" s="80"/>
      <c r="AX352" s="80"/>
      <c r="AY352" s="80"/>
      <c r="AZ352" s="80"/>
      <c r="BA352" s="80"/>
      <c r="BB352" s="80"/>
      <c r="BC352" s="80"/>
      <c r="BD352" s="80"/>
      <c r="BE352" s="80"/>
      <c r="BF352" s="80"/>
      <c r="BG352" s="80"/>
      <c r="BH352" s="80"/>
      <c r="BI352" s="80"/>
      <c r="BJ352" s="80"/>
    </row>
    <row r="353" spans="1:62" x14ac:dyDescent="0.2">
      <c r="A353" s="236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  <c r="AW353" s="80"/>
      <c r="AX353" s="80"/>
      <c r="AY353" s="80"/>
      <c r="AZ353" s="80"/>
      <c r="BA353" s="80"/>
      <c r="BB353" s="80"/>
      <c r="BC353" s="80"/>
      <c r="BD353" s="80"/>
      <c r="BE353" s="80"/>
      <c r="BF353" s="80"/>
      <c r="BG353" s="80"/>
      <c r="BH353" s="80"/>
      <c r="BI353" s="80"/>
      <c r="BJ353" s="80"/>
    </row>
    <row r="354" spans="1:62" x14ac:dyDescent="0.2">
      <c r="A354" s="236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  <c r="AY354" s="80"/>
      <c r="AZ354" s="80"/>
      <c r="BA354" s="80"/>
      <c r="BB354" s="80"/>
      <c r="BC354" s="80"/>
      <c r="BD354" s="80"/>
      <c r="BE354" s="80"/>
      <c r="BF354" s="80"/>
      <c r="BG354" s="80"/>
      <c r="BH354" s="80"/>
      <c r="BI354" s="80"/>
      <c r="BJ354" s="80"/>
    </row>
    <row r="355" spans="1:62" x14ac:dyDescent="0.2">
      <c r="A355" s="236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  <c r="AY355" s="80"/>
      <c r="AZ355" s="80"/>
      <c r="BA355" s="80"/>
      <c r="BB355" s="80"/>
      <c r="BC355" s="80"/>
      <c r="BD355" s="80"/>
      <c r="BE355" s="80"/>
      <c r="BF355" s="80"/>
      <c r="BG355" s="80"/>
      <c r="BH355" s="80"/>
      <c r="BI355" s="80"/>
      <c r="BJ355" s="80"/>
    </row>
    <row r="356" spans="1:62" x14ac:dyDescent="0.2">
      <c r="A356" s="236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  <c r="AY356" s="80"/>
      <c r="AZ356" s="80"/>
      <c r="BA356" s="80"/>
      <c r="BB356" s="80"/>
      <c r="BC356" s="80"/>
      <c r="BD356" s="80"/>
      <c r="BE356" s="80"/>
      <c r="BF356" s="80"/>
      <c r="BG356" s="80"/>
      <c r="BH356" s="80"/>
      <c r="BI356" s="80"/>
      <c r="BJ356" s="80"/>
    </row>
    <row r="357" spans="1:62" x14ac:dyDescent="0.2">
      <c r="A357" s="236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  <c r="AY357" s="80"/>
      <c r="AZ357" s="80"/>
      <c r="BA357" s="80"/>
      <c r="BB357" s="80"/>
      <c r="BC357" s="80"/>
      <c r="BD357" s="80"/>
      <c r="BE357" s="80"/>
      <c r="BF357" s="80"/>
      <c r="BG357" s="80"/>
      <c r="BH357" s="80"/>
      <c r="BI357" s="80"/>
      <c r="BJ357" s="80"/>
    </row>
    <row r="358" spans="1:62" x14ac:dyDescent="0.2">
      <c r="A358" s="236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  <c r="AY358" s="80"/>
      <c r="AZ358" s="80"/>
      <c r="BA358" s="80"/>
      <c r="BB358" s="80"/>
      <c r="BC358" s="80"/>
      <c r="BD358" s="80"/>
      <c r="BE358" s="80"/>
      <c r="BF358" s="80"/>
      <c r="BG358" s="80"/>
      <c r="BH358" s="80"/>
      <c r="BI358" s="80"/>
      <c r="BJ358" s="80"/>
    </row>
    <row r="359" spans="1:62" x14ac:dyDescent="0.2">
      <c r="A359" s="236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  <c r="AY359" s="80"/>
      <c r="AZ359" s="80"/>
      <c r="BA359" s="80"/>
      <c r="BB359" s="80"/>
      <c r="BC359" s="80"/>
      <c r="BD359" s="80"/>
      <c r="BE359" s="80"/>
      <c r="BF359" s="80"/>
      <c r="BG359" s="80"/>
      <c r="BH359" s="80"/>
      <c r="BI359" s="80"/>
      <c r="BJ359" s="80"/>
    </row>
    <row r="360" spans="1:62" x14ac:dyDescent="0.2">
      <c r="A360" s="236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  <c r="BC360" s="80"/>
      <c r="BD360" s="80"/>
      <c r="BE360" s="80"/>
      <c r="BF360" s="80"/>
      <c r="BG360" s="80"/>
      <c r="BH360" s="80"/>
      <c r="BI360" s="80"/>
      <c r="BJ360" s="80"/>
    </row>
    <row r="361" spans="1:62" x14ac:dyDescent="0.2">
      <c r="A361" s="236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  <c r="BC361" s="80"/>
      <c r="BD361" s="80"/>
      <c r="BE361" s="80"/>
      <c r="BF361" s="80"/>
      <c r="BG361" s="80"/>
      <c r="BH361" s="80"/>
      <c r="BI361" s="80"/>
      <c r="BJ361" s="80"/>
    </row>
    <row r="362" spans="1:62" x14ac:dyDescent="0.2">
      <c r="A362" s="236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  <c r="BC362" s="80"/>
      <c r="BD362" s="80"/>
      <c r="BE362" s="80"/>
      <c r="BF362" s="80"/>
      <c r="BG362" s="80"/>
      <c r="BH362" s="80"/>
      <c r="BI362" s="80"/>
      <c r="BJ362" s="80"/>
    </row>
    <row r="363" spans="1:62" x14ac:dyDescent="0.2">
      <c r="A363" s="236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  <c r="BC363" s="80"/>
      <c r="BD363" s="80"/>
      <c r="BE363" s="80"/>
      <c r="BF363" s="80"/>
      <c r="BG363" s="80"/>
      <c r="BH363" s="80"/>
      <c r="BI363" s="80"/>
      <c r="BJ363" s="80"/>
    </row>
    <row r="364" spans="1:62" x14ac:dyDescent="0.2">
      <c r="A364" s="236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  <c r="BC364" s="80"/>
      <c r="BD364" s="80"/>
      <c r="BE364" s="80"/>
      <c r="BF364" s="80"/>
      <c r="BG364" s="80"/>
      <c r="BH364" s="80"/>
      <c r="BI364" s="80"/>
      <c r="BJ364" s="80"/>
    </row>
    <row r="365" spans="1:62" x14ac:dyDescent="0.2">
      <c r="A365" s="236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  <c r="BE365" s="80"/>
      <c r="BF365" s="80"/>
      <c r="BG365" s="80"/>
      <c r="BH365" s="80"/>
      <c r="BI365" s="80"/>
      <c r="BJ365" s="80"/>
    </row>
    <row r="366" spans="1:62" x14ac:dyDescent="0.2">
      <c r="A366" s="236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  <c r="BC366" s="80"/>
      <c r="BD366" s="80"/>
      <c r="BE366" s="80"/>
      <c r="BF366" s="80"/>
      <c r="BG366" s="80"/>
      <c r="BH366" s="80"/>
      <c r="BI366" s="80"/>
      <c r="BJ366" s="80"/>
    </row>
    <row r="367" spans="1:62" x14ac:dyDescent="0.2">
      <c r="A367" s="236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  <c r="BC367" s="80"/>
      <c r="BD367" s="80"/>
      <c r="BE367" s="80"/>
      <c r="BF367" s="80"/>
      <c r="BG367" s="80"/>
      <c r="BH367" s="80"/>
      <c r="BI367" s="80"/>
      <c r="BJ367" s="80"/>
    </row>
    <row r="368" spans="1:62" x14ac:dyDescent="0.2">
      <c r="A368" s="236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  <c r="BE368" s="80"/>
      <c r="BF368" s="80"/>
      <c r="BG368" s="80"/>
      <c r="BH368" s="80"/>
      <c r="BI368" s="80"/>
      <c r="BJ368" s="80"/>
    </row>
    <row r="369" spans="1:62" x14ac:dyDescent="0.2">
      <c r="A369" s="236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  <c r="BC369" s="80"/>
      <c r="BD369" s="80"/>
      <c r="BE369" s="80"/>
      <c r="BF369" s="80"/>
      <c r="BG369" s="80"/>
      <c r="BH369" s="80"/>
      <c r="BI369" s="80"/>
      <c r="BJ369" s="80"/>
    </row>
    <row r="370" spans="1:62" x14ac:dyDescent="0.2">
      <c r="A370" s="236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  <c r="AY370" s="80"/>
      <c r="AZ370" s="80"/>
      <c r="BA370" s="80"/>
      <c r="BB370" s="80"/>
      <c r="BC370" s="80"/>
      <c r="BD370" s="80"/>
      <c r="BE370" s="80"/>
      <c r="BF370" s="80"/>
      <c r="BG370" s="80"/>
      <c r="BH370" s="80"/>
      <c r="BI370" s="80"/>
      <c r="BJ370" s="80"/>
    </row>
    <row r="371" spans="1:62" x14ac:dyDescent="0.2">
      <c r="A371" s="236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  <c r="AY371" s="80"/>
      <c r="AZ371" s="80"/>
      <c r="BA371" s="80"/>
      <c r="BB371" s="80"/>
      <c r="BC371" s="80"/>
      <c r="BD371" s="80"/>
      <c r="BE371" s="80"/>
      <c r="BF371" s="80"/>
      <c r="BG371" s="80"/>
      <c r="BH371" s="80"/>
      <c r="BI371" s="80"/>
      <c r="BJ371" s="80"/>
    </row>
    <row r="372" spans="1:62" x14ac:dyDescent="0.2">
      <c r="A372" s="236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  <c r="BC372" s="80"/>
      <c r="BD372" s="80"/>
      <c r="BE372" s="80"/>
      <c r="BF372" s="80"/>
      <c r="BG372" s="80"/>
      <c r="BH372" s="80"/>
      <c r="BI372" s="80"/>
      <c r="BJ372" s="80"/>
    </row>
    <row r="373" spans="1:62" x14ac:dyDescent="0.2">
      <c r="A373" s="236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  <c r="AY373" s="80"/>
      <c r="AZ373" s="80"/>
      <c r="BA373" s="80"/>
      <c r="BB373" s="80"/>
      <c r="BC373" s="80"/>
      <c r="BD373" s="80"/>
      <c r="BE373" s="80"/>
      <c r="BF373" s="80"/>
      <c r="BG373" s="80"/>
      <c r="BH373" s="80"/>
      <c r="BI373" s="80"/>
      <c r="BJ373" s="80"/>
    </row>
    <row r="374" spans="1:62" x14ac:dyDescent="0.2">
      <c r="A374" s="236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  <c r="AW374" s="80"/>
      <c r="AX374" s="80"/>
      <c r="AY374" s="80"/>
      <c r="AZ374" s="80"/>
      <c r="BA374" s="80"/>
      <c r="BB374" s="80"/>
      <c r="BC374" s="80"/>
      <c r="BD374" s="80"/>
      <c r="BE374" s="80"/>
      <c r="BF374" s="80"/>
      <c r="BG374" s="80"/>
      <c r="BH374" s="80"/>
      <c r="BI374" s="80"/>
      <c r="BJ374" s="80"/>
    </row>
    <row r="375" spans="1:62" x14ac:dyDescent="0.2">
      <c r="A375" s="236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  <c r="AV375" s="80"/>
      <c r="AW375" s="80"/>
      <c r="AX375" s="80"/>
      <c r="AY375" s="80"/>
      <c r="AZ375" s="80"/>
      <c r="BA375" s="80"/>
      <c r="BB375" s="80"/>
      <c r="BC375" s="80"/>
      <c r="BD375" s="80"/>
      <c r="BE375" s="80"/>
      <c r="BF375" s="80"/>
      <c r="BG375" s="80"/>
      <c r="BH375" s="80"/>
      <c r="BI375" s="80"/>
      <c r="BJ375" s="80"/>
    </row>
    <row r="376" spans="1:62" x14ac:dyDescent="0.2">
      <c r="A376" s="236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  <c r="AV376" s="80"/>
      <c r="AW376" s="80"/>
      <c r="AX376" s="80"/>
      <c r="AY376" s="80"/>
      <c r="AZ376" s="80"/>
      <c r="BA376" s="80"/>
      <c r="BB376" s="80"/>
      <c r="BC376" s="80"/>
      <c r="BD376" s="80"/>
      <c r="BE376" s="80"/>
      <c r="BF376" s="80"/>
      <c r="BG376" s="80"/>
      <c r="BH376" s="80"/>
      <c r="BI376" s="80"/>
      <c r="BJ376" s="80"/>
    </row>
    <row r="377" spans="1:62" x14ac:dyDescent="0.2">
      <c r="A377" s="236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  <c r="AY377" s="80"/>
      <c r="AZ377" s="80"/>
      <c r="BA377" s="80"/>
      <c r="BB377" s="80"/>
      <c r="BC377" s="80"/>
      <c r="BD377" s="80"/>
      <c r="BE377" s="80"/>
      <c r="BF377" s="80"/>
      <c r="BG377" s="80"/>
      <c r="BH377" s="80"/>
      <c r="BI377" s="80"/>
      <c r="BJ377" s="80"/>
    </row>
    <row r="378" spans="1:62" x14ac:dyDescent="0.2">
      <c r="A378" s="236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  <c r="AV378" s="80"/>
      <c r="AW378" s="80"/>
      <c r="AX378" s="80"/>
      <c r="AY378" s="80"/>
      <c r="AZ378" s="80"/>
      <c r="BA378" s="80"/>
      <c r="BB378" s="80"/>
      <c r="BC378" s="80"/>
      <c r="BD378" s="80"/>
      <c r="BE378" s="80"/>
      <c r="BF378" s="80"/>
      <c r="BG378" s="80"/>
      <c r="BH378" s="80"/>
      <c r="BI378" s="80"/>
      <c r="BJ378" s="80"/>
    </row>
    <row r="379" spans="1:62" x14ac:dyDescent="0.2">
      <c r="A379" s="236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  <c r="AV379" s="80"/>
      <c r="AW379" s="80"/>
      <c r="AX379" s="80"/>
      <c r="AY379" s="80"/>
      <c r="AZ379" s="80"/>
      <c r="BA379" s="80"/>
      <c r="BB379" s="80"/>
      <c r="BC379" s="80"/>
      <c r="BD379" s="80"/>
      <c r="BE379" s="80"/>
      <c r="BF379" s="80"/>
      <c r="BG379" s="80"/>
      <c r="BH379" s="80"/>
      <c r="BI379" s="80"/>
      <c r="BJ379" s="80"/>
    </row>
    <row r="380" spans="1:62" x14ac:dyDescent="0.2">
      <c r="A380" s="236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  <c r="AV380" s="80"/>
      <c r="AW380" s="80"/>
      <c r="AX380" s="80"/>
      <c r="AY380" s="80"/>
      <c r="AZ380" s="80"/>
      <c r="BA380" s="80"/>
      <c r="BB380" s="80"/>
      <c r="BC380" s="80"/>
      <c r="BD380" s="80"/>
      <c r="BE380" s="80"/>
      <c r="BF380" s="80"/>
      <c r="BG380" s="80"/>
      <c r="BH380" s="80"/>
      <c r="BI380" s="80"/>
      <c r="BJ380" s="80"/>
    </row>
    <row r="381" spans="1:62" x14ac:dyDescent="0.2">
      <c r="A381" s="236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  <c r="BG381" s="80"/>
      <c r="BH381" s="80"/>
      <c r="BI381" s="80"/>
      <c r="BJ381" s="80"/>
    </row>
    <row r="382" spans="1:62" x14ac:dyDescent="0.2">
      <c r="A382" s="236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W382" s="80"/>
      <c r="AX382" s="80"/>
      <c r="AY382" s="80"/>
      <c r="AZ382" s="80"/>
      <c r="BA382" s="80"/>
      <c r="BB382" s="80"/>
      <c r="BC382" s="80"/>
      <c r="BD382" s="80"/>
      <c r="BE382" s="80"/>
      <c r="BF382" s="80"/>
      <c r="BG382" s="80"/>
      <c r="BH382" s="80"/>
      <c r="BI382" s="80"/>
      <c r="BJ382" s="80"/>
    </row>
    <row r="383" spans="1:62" x14ac:dyDescent="0.2">
      <c r="A383" s="236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  <c r="AW383" s="80"/>
      <c r="AX383" s="80"/>
      <c r="AY383" s="80"/>
      <c r="AZ383" s="80"/>
      <c r="BA383" s="80"/>
      <c r="BB383" s="80"/>
      <c r="BC383" s="80"/>
      <c r="BD383" s="80"/>
      <c r="BE383" s="80"/>
      <c r="BF383" s="80"/>
      <c r="BG383" s="80"/>
      <c r="BH383" s="80"/>
      <c r="BI383" s="80"/>
      <c r="BJ383" s="80"/>
    </row>
    <row r="384" spans="1:62" x14ac:dyDescent="0.2">
      <c r="A384" s="236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  <c r="AW384" s="80"/>
      <c r="AX384" s="80"/>
      <c r="AY384" s="80"/>
      <c r="AZ384" s="80"/>
      <c r="BA384" s="80"/>
      <c r="BB384" s="80"/>
      <c r="BC384" s="80"/>
      <c r="BD384" s="80"/>
      <c r="BE384" s="80"/>
      <c r="BF384" s="80"/>
      <c r="BG384" s="80"/>
      <c r="BH384" s="80"/>
      <c r="BI384" s="80"/>
      <c r="BJ384" s="80"/>
    </row>
    <row r="385" spans="1:62" x14ac:dyDescent="0.2">
      <c r="A385" s="236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80"/>
      <c r="AZ385" s="80"/>
      <c r="BA385" s="80"/>
      <c r="BB385" s="80"/>
      <c r="BC385" s="80"/>
      <c r="BD385" s="80"/>
      <c r="BE385" s="80"/>
      <c r="BF385" s="80"/>
      <c r="BG385" s="80"/>
      <c r="BH385" s="80"/>
      <c r="BI385" s="80"/>
      <c r="BJ385" s="80"/>
    </row>
    <row r="386" spans="1:62" x14ac:dyDescent="0.2">
      <c r="A386" s="236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  <c r="AY386" s="80"/>
      <c r="AZ386" s="80"/>
      <c r="BA386" s="80"/>
      <c r="BB386" s="80"/>
      <c r="BC386" s="80"/>
      <c r="BD386" s="80"/>
      <c r="BE386" s="80"/>
      <c r="BF386" s="80"/>
      <c r="BG386" s="80"/>
      <c r="BH386" s="80"/>
      <c r="BI386" s="80"/>
      <c r="BJ386" s="80"/>
    </row>
    <row r="387" spans="1:62" x14ac:dyDescent="0.2">
      <c r="A387" s="236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  <c r="AW387" s="80"/>
      <c r="AX387" s="80"/>
      <c r="AY387" s="80"/>
      <c r="AZ387" s="80"/>
      <c r="BA387" s="80"/>
      <c r="BB387" s="80"/>
      <c r="BC387" s="80"/>
      <c r="BD387" s="80"/>
      <c r="BE387" s="80"/>
      <c r="BF387" s="80"/>
      <c r="BG387" s="80"/>
      <c r="BH387" s="80"/>
      <c r="BI387" s="80"/>
      <c r="BJ387" s="80"/>
    </row>
    <row r="388" spans="1:62" x14ac:dyDescent="0.2">
      <c r="A388" s="236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  <c r="AY388" s="80"/>
      <c r="AZ388" s="80"/>
      <c r="BA388" s="80"/>
      <c r="BB388" s="80"/>
      <c r="BC388" s="80"/>
      <c r="BD388" s="80"/>
      <c r="BE388" s="80"/>
      <c r="BF388" s="80"/>
      <c r="BG388" s="80"/>
      <c r="BH388" s="80"/>
      <c r="BI388" s="80"/>
      <c r="BJ388" s="80"/>
    </row>
    <row r="389" spans="1:62" x14ac:dyDescent="0.2">
      <c r="A389" s="236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  <c r="AW389" s="80"/>
      <c r="AX389" s="80"/>
      <c r="AY389" s="80"/>
      <c r="AZ389" s="80"/>
      <c r="BA389" s="80"/>
      <c r="BB389" s="80"/>
      <c r="BC389" s="80"/>
      <c r="BD389" s="80"/>
      <c r="BE389" s="80"/>
      <c r="BF389" s="80"/>
      <c r="BG389" s="80"/>
      <c r="BH389" s="80"/>
      <c r="BI389" s="80"/>
      <c r="BJ389" s="80"/>
    </row>
    <row r="390" spans="1:62" x14ac:dyDescent="0.2">
      <c r="A390" s="236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  <c r="AW390" s="80"/>
      <c r="AX390" s="80"/>
      <c r="AY390" s="80"/>
      <c r="AZ390" s="80"/>
      <c r="BA390" s="80"/>
      <c r="BB390" s="80"/>
      <c r="BC390" s="80"/>
      <c r="BD390" s="80"/>
      <c r="BE390" s="80"/>
      <c r="BF390" s="80"/>
      <c r="BG390" s="80"/>
      <c r="BH390" s="80"/>
      <c r="BI390" s="80"/>
      <c r="BJ390" s="80"/>
    </row>
    <row r="391" spans="1:62" x14ac:dyDescent="0.2">
      <c r="A391" s="236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  <c r="AW391" s="80"/>
      <c r="AX391" s="80"/>
      <c r="AY391" s="80"/>
      <c r="AZ391" s="80"/>
      <c r="BA391" s="80"/>
      <c r="BB391" s="80"/>
      <c r="BC391" s="80"/>
      <c r="BD391" s="80"/>
      <c r="BE391" s="80"/>
      <c r="BF391" s="80"/>
      <c r="BG391" s="80"/>
      <c r="BH391" s="80"/>
      <c r="BI391" s="80"/>
      <c r="BJ391" s="80"/>
    </row>
    <row r="392" spans="1:62" x14ac:dyDescent="0.2">
      <c r="A392" s="236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80"/>
      <c r="AZ392" s="80"/>
      <c r="BA392" s="80"/>
      <c r="BB392" s="80"/>
      <c r="BC392" s="80"/>
      <c r="BD392" s="80"/>
      <c r="BE392" s="80"/>
      <c r="BF392" s="80"/>
      <c r="BG392" s="80"/>
      <c r="BH392" s="80"/>
      <c r="BI392" s="80"/>
      <c r="BJ392" s="80"/>
    </row>
    <row r="393" spans="1:62" x14ac:dyDescent="0.2">
      <c r="A393" s="236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  <c r="AY393" s="80"/>
      <c r="AZ393" s="80"/>
      <c r="BA393" s="80"/>
      <c r="BB393" s="80"/>
      <c r="BC393" s="80"/>
      <c r="BD393" s="80"/>
      <c r="BE393" s="80"/>
      <c r="BF393" s="80"/>
      <c r="BG393" s="80"/>
      <c r="BH393" s="80"/>
      <c r="BI393" s="80"/>
      <c r="BJ393" s="80"/>
    </row>
    <row r="394" spans="1:62" x14ac:dyDescent="0.2">
      <c r="A394" s="236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  <c r="AV394" s="80"/>
      <c r="AW394" s="80"/>
      <c r="AX394" s="80"/>
      <c r="AY394" s="80"/>
      <c r="AZ394" s="80"/>
      <c r="BA394" s="80"/>
      <c r="BB394" s="80"/>
      <c r="BC394" s="80"/>
      <c r="BD394" s="80"/>
      <c r="BE394" s="80"/>
      <c r="BF394" s="80"/>
      <c r="BG394" s="80"/>
      <c r="BH394" s="80"/>
      <c r="BI394" s="80"/>
      <c r="BJ394" s="80"/>
    </row>
    <row r="395" spans="1:62" x14ac:dyDescent="0.2">
      <c r="A395" s="236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  <c r="AW395" s="80"/>
      <c r="AX395" s="80"/>
      <c r="AY395" s="80"/>
      <c r="AZ395" s="80"/>
      <c r="BA395" s="80"/>
      <c r="BB395" s="80"/>
      <c r="BC395" s="80"/>
      <c r="BD395" s="80"/>
      <c r="BE395" s="80"/>
      <c r="BF395" s="80"/>
      <c r="BG395" s="80"/>
      <c r="BH395" s="80"/>
      <c r="BI395" s="80"/>
      <c r="BJ395" s="80"/>
    </row>
    <row r="396" spans="1:62" x14ac:dyDescent="0.2">
      <c r="A396" s="236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  <c r="AY396" s="80"/>
      <c r="AZ396" s="80"/>
      <c r="BA396" s="80"/>
      <c r="BB396" s="80"/>
      <c r="BC396" s="80"/>
      <c r="BD396" s="80"/>
      <c r="BE396" s="80"/>
      <c r="BF396" s="80"/>
      <c r="BG396" s="80"/>
      <c r="BH396" s="80"/>
      <c r="BI396" s="80"/>
      <c r="BJ396" s="80"/>
    </row>
    <row r="397" spans="1:62" x14ac:dyDescent="0.2">
      <c r="A397" s="236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  <c r="AV397" s="80"/>
      <c r="AW397" s="80"/>
      <c r="AX397" s="80"/>
      <c r="AY397" s="80"/>
      <c r="AZ397" s="80"/>
      <c r="BA397" s="80"/>
      <c r="BB397" s="80"/>
      <c r="BC397" s="80"/>
      <c r="BD397" s="80"/>
      <c r="BE397" s="80"/>
      <c r="BF397" s="80"/>
      <c r="BG397" s="80"/>
      <c r="BH397" s="80"/>
      <c r="BI397" s="80"/>
      <c r="BJ397" s="80"/>
    </row>
    <row r="398" spans="1:62" x14ac:dyDescent="0.2">
      <c r="A398" s="236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  <c r="AV398" s="80"/>
      <c r="AW398" s="80"/>
      <c r="AX398" s="80"/>
      <c r="AY398" s="80"/>
      <c r="AZ398" s="80"/>
      <c r="BA398" s="80"/>
      <c r="BB398" s="80"/>
      <c r="BC398" s="80"/>
      <c r="BD398" s="80"/>
      <c r="BE398" s="80"/>
      <c r="BF398" s="80"/>
      <c r="BG398" s="80"/>
      <c r="BH398" s="80"/>
      <c r="BI398" s="80"/>
      <c r="BJ398" s="80"/>
    </row>
    <row r="399" spans="1:62" x14ac:dyDescent="0.2">
      <c r="A399" s="236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  <c r="AV399" s="80"/>
      <c r="AW399" s="80"/>
      <c r="AX399" s="80"/>
      <c r="AY399" s="80"/>
      <c r="AZ399" s="80"/>
      <c r="BA399" s="80"/>
      <c r="BB399" s="80"/>
      <c r="BC399" s="80"/>
      <c r="BD399" s="80"/>
      <c r="BE399" s="80"/>
      <c r="BF399" s="80"/>
      <c r="BG399" s="80"/>
      <c r="BH399" s="80"/>
      <c r="BI399" s="80"/>
      <c r="BJ399" s="80"/>
    </row>
    <row r="400" spans="1:62" x14ac:dyDescent="0.2">
      <c r="A400" s="236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  <c r="AW400" s="80"/>
      <c r="AX400" s="80"/>
      <c r="AY400" s="80"/>
      <c r="AZ400" s="80"/>
      <c r="BA400" s="80"/>
      <c r="BB400" s="80"/>
      <c r="BC400" s="80"/>
      <c r="BD400" s="80"/>
      <c r="BE400" s="80"/>
      <c r="BF400" s="80"/>
      <c r="BG400" s="80"/>
      <c r="BH400" s="80"/>
      <c r="BI400" s="80"/>
      <c r="BJ400" s="80"/>
    </row>
    <row r="401" spans="1:62" x14ac:dyDescent="0.2">
      <c r="A401" s="236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  <c r="AW401" s="80"/>
      <c r="AX401" s="80"/>
      <c r="AY401" s="80"/>
      <c r="AZ401" s="80"/>
      <c r="BA401" s="80"/>
      <c r="BB401" s="80"/>
      <c r="BC401" s="80"/>
      <c r="BD401" s="80"/>
      <c r="BE401" s="80"/>
      <c r="BF401" s="80"/>
      <c r="BG401" s="80"/>
      <c r="BH401" s="80"/>
      <c r="BI401" s="80"/>
      <c r="BJ401" s="80"/>
    </row>
    <row r="402" spans="1:62" x14ac:dyDescent="0.2">
      <c r="A402" s="236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  <c r="AV402" s="80"/>
      <c r="AW402" s="80"/>
      <c r="AX402" s="80"/>
      <c r="AY402" s="80"/>
      <c r="AZ402" s="80"/>
      <c r="BA402" s="80"/>
      <c r="BB402" s="80"/>
      <c r="BC402" s="80"/>
      <c r="BD402" s="80"/>
      <c r="BE402" s="80"/>
      <c r="BF402" s="80"/>
      <c r="BG402" s="80"/>
      <c r="BH402" s="80"/>
      <c r="BI402" s="80"/>
      <c r="BJ402" s="80"/>
    </row>
    <row r="403" spans="1:62" x14ac:dyDescent="0.2">
      <c r="A403" s="236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  <c r="AV403" s="80"/>
      <c r="AW403" s="80"/>
      <c r="AX403" s="80"/>
      <c r="AY403" s="80"/>
      <c r="AZ403" s="80"/>
      <c r="BA403" s="80"/>
      <c r="BB403" s="80"/>
      <c r="BC403" s="80"/>
      <c r="BD403" s="80"/>
      <c r="BE403" s="80"/>
      <c r="BF403" s="80"/>
      <c r="BG403" s="80"/>
      <c r="BH403" s="80"/>
      <c r="BI403" s="80"/>
      <c r="BJ403" s="80"/>
    </row>
    <row r="404" spans="1:62" x14ac:dyDescent="0.2">
      <c r="A404" s="236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  <c r="AV404" s="80"/>
      <c r="AW404" s="80"/>
      <c r="AX404" s="80"/>
      <c r="AY404" s="80"/>
      <c r="AZ404" s="80"/>
      <c r="BA404" s="80"/>
      <c r="BB404" s="80"/>
      <c r="BC404" s="80"/>
      <c r="BD404" s="80"/>
      <c r="BE404" s="80"/>
      <c r="BF404" s="80"/>
      <c r="BG404" s="80"/>
      <c r="BH404" s="80"/>
      <c r="BI404" s="80"/>
      <c r="BJ404" s="80"/>
    </row>
    <row r="405" spans="1:62" x14ac:dyDescent="0.2">
      <c r="A405" s="236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  <c r="AV405" s="80"/>
      <c r="AW405" s="80"/>
      <c r="AX405" s="80"/>
      <c r="AY405" s="80"/>
      <c r="AZ405" s="80"/>
      <c r="BA405" s="80"/>
      <c r="BB405" s="80"/>
      <c r="BC405" s="80"/>
      <c r="BD405" s="80"/>
      <c r="BE405" s="80"/>
      <c r="BF405" s="80"/>
      <c r="BG405" s="80"/>
      <c r="BH405" s="80"/>
      <c r="BI405" s="80"/>
      <c r="BJ405" s="80"/>
    </row>
    <row r="406" spans="1:62" x14ac:dyDescent="0.2">
      <c r="A406" s="236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  <c r="AW406" s="80"/>
      <c r="AX406" s="80"/>
      <c r="AY406" s="80"/>
      <c r="AZ406" s="80"/>
      <c r="BA406" s="80"/>
      <c r="BB406" s="80"/>
      <c r="BC406" s="80"/>
      <c r="BD406" s="80"/>
      <c r="BE406" s="80"/>
      <c r="BF406" s="80"/>
      <c r="BG406" s="80"/>
      <c r="BH406" s="80"/>
      <c r="BI406" s="80"/>
      <c r="BJ406" s="80"/>
    </row>
    <row r="407" spans="1:62" x14ac:dyDescent="0.2">
      <c r="A407" s="236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  <c r="AW407" s="80"/>
      <c r="AX407" s="80"/>
      <c r="AY407" s="80"/>
      <c r="AZ407" s="80"/>
      <c r="BA407" s="80"/>
      <c r="BB407" s="80"/>
      <c r="BC407" s="80"/>
      <c r="BD407" s="80"/>
      <c r="BE407" s="80"/>
      <c r="BF407" s="80"/>
      <c r="BG407" s="80"/>
      <c r="BH407" s="80"/>
      <c r="BI407" s="80"/>
      <c r="BJ407" s="80"/>
    </row>
    <row r="408" spans="1:62" x14ac:dyDescent="0.2">
      <c r="A408" s="236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  <c r="AW408" s="80"/>
      <c r="AX408" s="80"/>
      <c r="AY408" s="80"/>
      <c r="AZ408" s="80"/>
      <c r="BA408" s="80"/>
      <c r="BB408" s="80"/>
      <c r="BC408" s="80"/>
      <c r="BD408" s="80"/>
      <c r="BE408" s="80"/>
      <c r="BF408" s="80"/>
      <c r="BG408" s="80"/>
      <c r="BH408" s="80"/>
      <c r="BI408" s="80"/>
      <c r="BJ408" s="80"/>
    </row>
    <row r="409" spans="1:62" x14ac:dyDescent="0.2">
      <c r="A409" s="236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  <c r="AW409" s="80"/>
      <c r="AX409" s="80"/>
      <c r="AY409" s="80"/>
      <c r="AZ409" s="80"/>
      <c r="BA409" s="80"/>
      <c r="BB409" s="80"/>
      <c r="BC409" s="80"/>
      <c r="BD409" s="80"/>
      <c r="BE409" s="80"/>
      <c r="BF409" s="80"/>
      <c r="BG409" s="80"/>
      <c r="BH409" s="80"/>
      <c r="BI409" s="80"/>
      <c r="BJ409" s="80"/>
    </row>
    <row r="410" spans="1:62" x14ac:dyDescent="0.2">
      <c r="A410" s="236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  <c r="AW410" s="80"/>
      <c r="AX410" s="80"/>
      <c r="AY410" s="80"/>
      <c r="AZ410" s="80"/>
      <c r="BA410" s="80"/>
      <c r="BB410" s="80"/>
      <c r="BC410" s="80"/>
      <c r="BD410" s="80"/>
      <c r="BE410" s="80"/>
      <c r="BF410" s="80"/>
      <c r="BG410" s="80"/>
      <c r="BH410" s="80"/>
      <c r="BI410" s="80"/>
      <c r="BJ410" s="80"/>
    </row>
    <row r="411" spans="1:62" x14ac:dyDescent="0.2">
      <c r="A411" s="236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  <c r="AY411" s="80"/>
      <c r="AZ411" s="80"/>
      <c r="BA411" s="80"/>
      <c r="BB411" s="80"/>
      <c r="BC411" s="80"/>
      <c r="BD411" s="80"/>
      <c r="BE411" s="80"/>
      <c r="BF411" s="80"/>
      <c r="BG411" s="80"/>
      <c r="BH411" s="80"/>
      <c r="BI411" s="80"/>
      <c r="BJ411" s="80"/>
    </row>
    <row r="412" spans="1:62" x14ac:dyDescent="0.2">
      <c r="A412" s="236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  <c r="AW412" s="80"/>
      <c r="AX412" s="80"/>
      <c r="AY412" s="80"/>
      <c r="AZ412" s="80"/>
      <c r="BA412" s="80"/>
      <c r="BB412" s="80"/>
      <c r="BC412" s="80"/>
      <c r="BD412" s="80"/>
      <c r="BE412" s="80"/>
      <c r="BF412" s="80"/>
      <c r="BG412" s="80"/>
      <c r="BH412" s="80"/>
      <c r="BI412" s="80"/>
      <c r="BJ412" s="80"/>
    </row>
    <row r="413" spans="1:62" x14ac:dyDescent="0.2">
      <c r="A413" s="236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  <c r="AW413" s="80"/>
      <c r="AX413" s="80"/>
      <c r="AY413" s="80"/>
      <c r="AZ413" s="80"/>
      <c r="BA413" s="80"/>
      <c r="BB413" s="80"/>
      <c r="BC413" s="80"/>
      <c r="BD413" s="80"/>
      <c r="BE413" s="80"/>
      <c r="BF413" s="80"/>
      <c r="BG413" s="80"/>
      <c r="BH413" s="80"/>
      <c r="BI413" s="80"/>
      <c r="BJ413" s="80"/>
    </row>
    <row r="414" spans="1:62" x14ac:dyDescent="0.2">
      <c r="A414" s="236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  <c r="AV414" s="80"/>
      <c r="AW414" s="80"/>
      <c r="AX414" s="80"/>
      <c r="AY414" s="80"/>
      <c r="AZ414" s="80"/>
      <c r="BA414" s="80"/>
      <c r="BB414" s="80"/>
      <c r="BC414" s="80"/>
      <c r="BD414" s="80"/>
      <c r="BE414" s="80"/>
      <c r="BF414" s="80"/>
      <c r="BG414" s="80"/>
      <c r="BH414" s="80"/>
      <c r="BI414" s="80"/>
      <c r="BJ414" s="80"/>
    </row>
    <row r="415" spans="1:62" x14ac:dyDescent="0.2">
      <c r="A415" s="236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  <c r="AY415" s="80"/>
      <c r="AZ415" s="80"/>
      <c r="BA415" s="80"/>
      <c r="BB415" s="80"/>
      <c r="BC415" s="80"/>
      <c r="BD415" s="80"/>
      <c r="BE415" s="80"/>
      <c r="BF415" s="80"/>
      <c r="BG415" s="80"/>
      <c r="BH415" s="80"/>
      <c r="BI415" s="80"/>
      <c r="BJ415" s="80"/>
    </row>
    <row r="416" spans="1:62" x14ac:dyDescent="0.2">
      <c r="A416" s="236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  <c r="AV416" s="80"/>
      <c r="AW416" s="80"/>
      <c r="AX416" s="80"/>
      <c r="AY416" s="80"/>
      <c r="AZ416" s="80"/>
      <c r="BA416" s="80"/>
      <c r="BB416" s="80"/>
      <c r="BC416" s="80"/>
      <c r="BD416" s="80"/>
      <c r="BE416" s="80"/>
      <c r="BF416" s="80"/>
      <c r="BG416" s="80"/>
      <c r="BH416" s="80"/>
      <c r="BI416" s="80"/>
      <c r="BJ416" s="80"/>
    </row>
    <row r="417" spans="1:62" x14ac:dyDescent="0.2">
      <c r="A417" s="236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  <c r="AY417" s="80"/>
      <c r="AZ417" s="80"/>
      <c r="BA417" s="80"/>
      <c r="BB417" s="80"/>
      <c r="BC417" s="80"/>
      <c r="BD417" s="80"/>
      <c r="BE417" s="80"/>
      <c r="BF417" s="80"/>
      <c r="BG417" s="80"/>
      <c r="BH417" s="80"/>
      <c r="BI417" s="80"/>
      <c r="BJ417" s="80"/>
    </row>
    <row r="418" spans="1:62" x14ac:dyDescent="0.2">
      <c r="A418" s="236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  <c r="AV418" s="80"/>
      <c r="AW418" s="80"/>
      <c r="AX418" s="80"/>
      <c r="AY418" s="80"/>
      <c r="AZ418" s="80"/>
      <c r="BA418" s="80"/>
      <c r="BB418" s="80"/>
      <c r="BC418" s="80"/>
      <c r="BD418" s="80"/>
      <c r="BE418" s="80"/>
      <c r="BF418" s="80"/>
      <c r="BG418" s="80"/>
      <c r="BH418" s="80"/>
      <c r="BI418" s="80"/>
      <c r="BJ418" s="80"/>
    </row>
    <row r="419" spans="1:62" x14ac:dyDescent="0.2">
      <c r="A419" s="236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  <c r="AV419" s="80"/>
      <c r="AW419" s="80"/>
      <c r="AX419" s="80"/>
      <c r="AY419" s="80"/>
      <c r="AZ419" s="80"/>
      <c r="BA419" s="80"/>
      <c r="BB419" s="80"/>
      <c r="BC419" s="80"/>
      <c r="BD419" s="80"/>
      <c r="BE419" s="80"/>
      <c r="BF419" s="80"/>
      <c r="BG419" s="80"/>
      <c r="BH419" s="80"/>
      <c r="BI419" s="80"/>
      <c r="BJ419" s="80"/>
    </row>
    <row r="420" spans="1:62" x14ac:dyDescent="0.2">
      <c r="A420" s="236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  <c r="AV420" s="80"/>
      <c r="AW420" s="80"/>
      <c r="AX420" s="80"/>
      <c r="AY420" s="80"/>
      <c r="AZ420" s="80"/>
      <c r="BA420" s="80"/>
      <c r="BB420" s="80"/>
      <c r="BC420" s="80"/>
      <c r="BD420" s="80"/>
      <c r="BE420" s="80"/>
      <c r="BF420" s="80"/>
      <c r="BG420" s="80"/>
      <c r="BH420" s="80"/>
      <c r="BI420" s="80"/>
      <c r="BJ420" s="80"/>
    </row>
    <row r="421" spans="1:62" x14ac:dyDescent="0.2">
      <c r="A421" s="236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  <c r="AV421" s="80"/>
      <c r="AW421" s="80"/>
      <c r="AX421" s="80"/>
      <c r="AY421" s="80"/>
      <c r="AZ421" s="80"/>
      <c r="BA421" s="80"/>
      <c r="BB421" s="80"/>
      <c r="BC421" s="80"/>
      <c r="BD421" s="80"/>
      <c r="BE421" s="80"/>
      <c r="BF421" s="80"/>
      <c r="BG421" s="80"/>
      <c r="BH421" s="80"/>
      <c r="BI421" s="80"/>
      <c r="BJ421" s="80"/>
    </row>
    <row r="422" spans="1:62" x14ac:dyDescent="0.2">
      <c r="A422" s="236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  <c r="AP422" s="80"/>
      <c r="AQ422" s="80"/>
      <c r="AR422" s="80"/>
      <c r="AS422" s="80"/>
      <c r="AT422" s="80"/>
      <c r="AU422" s="80"/>
      <c r="AV422" s="80"/>
      <c r="AW422" s="80"/>
      <c r="AX422" s="80"/>
      <c r="AY422" s="80"/>
      <c r="AZ422" s="80"/>
      <c r="BA422" s="80"/>
      <c r="BB422" s="80"/>
      <c r="BC422" s="80"/>
      <c r="BD422" s="80"/>
      <c r="BE422" s="80"/>
      <c r="BF422" s="80"/>
      <c r="BG422" s="80"/>
      <c r="BH422" s="80"/>
      <c r="BI422" s="80"/>
      <c r="BJ422" s="80"/>
    </row>
    <row r="423" spans="1:62" x14ac:dyDescent="0.2">
      <c r="A423" s="236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  <c r="AP423" s="80"/>
      <c r="AQ423" s="80"/>
      <c r="AR423" s="80"/>
      <c r="AS423" s="80"/>
      <c r="AT423" s="80"/>
      <c r="AU423" s="80"/>
      <c r="AV423" s="80"/>
      <c r="AW423" s="80"/>
      <c r="AX423" s="80"/>
      <c r="AY423" s="80"/>
      <c r="AZ423" s="80"/>
      <c r="BA423" s="80"/>
      <c r="BB423" s="80"/>
      <c r="BC423" s="80"/>
      <c r="BD423" s="80"/>
      <c r="BE423" s="80"/>
      <c r="BF423" s="80"/>
      <c r="BG423" s="80"/>
      <c r="BH423" s="80"/>
      <c r="BI423" s="80"/>
      <c r="BJ423" s="80"/>
    </row>
    <row r="424" spans="1:62" x14ac:dyDescent="0.2">
      <c r="A424" s="236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  <c r="AP424" s="80"/>
      <c r="AQ424" s="80"/>
      <c r="AR424" s="80"/>
      <c r="AS424" s="80"/>
      <c r="AT424" s="80"/>
      <c r="AU424" s="80"/>
      <c r="AV424" s="80"/>
      <c r="AW424" s="80"/>
      <c r="AX424" s="80"/>
      <c r="AY424" s="80"/>
      <c r="AZ424" s="80"/>
      <c r="BA424" s="80"/>
      <c r="BB424" s="80"/>
      <c r="BC424" s="80"/>
      <c r="BD424" s="80"/>
      <c r="BE424" s="80"/>
      <c r="BF424" s="80"/>
      <c r="BG424" s="80"/>
      <c r="BH424" s="80"/>
      <c r="BI424" s="80"/>
      <c r="BJ424" s="80"/>
    </row>
    <row r="425" spans="1:62" x14ac:dyDescent="0.2">
      <c r="A425" s="236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  <c r="AV425" s="80"/>
      <c r="AW425" s="80"/>
      <c r="AX425" s="80"/>
      <c r="AY425" s="80"/>
      <c r="AZ425" s="80"/>
      <c r="BA425" s="80"/>
      <c r="BB425" s="80"/>
      <c r="BC425" s="80"/>
      <c r="BD425" s="80"/>
      <c r="BE425" s="80"/>
      <c r="BF425" s="80"/>
      <c r="BG425" s="80"/>
      <c r="BH425" s="80"/>
      <c r="BI425" s="80"/>
      <c r="BJ425" s="80"/>
    </row>
    <row r="426" spans="1:62" x14ac:dyDescent="0.2">
      <c r="A426" s="236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  <c r="AQ426" s="80"/>
      <c r="AR426" s="80"/>
      <c r="AS426" s="80"/>
      <c r="AT426" s="80"/>
      <c r="AU426" s="80"/>
      <c r="AV426" s="80"/>
      <c r="AW426" s="80"/>
      <c r="AX426" s="80"/>
      <c r="AY426" s="80"/>
      <c r="AZ426" s="80"/>
      <c r="BA426" s="80"/>
      <c r="BB426" s="80"/>
      <c r="BC426" s="80"/>
      <c r="BD426" s="80"/>
      <c r="BE426" s="80"/>
      <c r="BF426" s="80"/>
      <c r="BG426" s="80"/>
      <c r="BH426" s="80"/>
      <c r="BI426" s="80"/>
      <c r="BJ426" s="80"/>
    </row>
    <row r="427" spans="1:62" x14ac:dyDescent="0.2">
      <c r="A427" s="236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  <c r="AQ427" s="80"/>
      <c r="AR427" s="80"/>
      <c r="AS427" s="80"/>
      <c r="AT427" s="80"/>
      <c r="AU427" s="80"/>
      <c r="AV427" s="80"/>
      <c r="AW427" s="80"/>
      <c r="AX427" s="80"/>
      <c r="AY427" s="80"/>
      <c r="AZ427" s="80"/>
      <c r="BA427" s="80"/>
      <c r="BB427" s="80"/>
      <c r="BC427" s="80"/>
      <c r="BD427" s="80"/>
      <c r="BE427" s="80"/>
      <c r="BF427" s="80"/>
      <c r="BG427" s="80"/>
      <c r="BH427" s="80"/>
      <c r="BI427" s="80"/>
      <c r="BJ427" s="80"/>
    </row>
    <row r="428" spans="1:62" x14ac:dyDescent="0.2">
      <c r="A428" s="236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  <c r="AV428" s="80"/>
      <c r="AW428" s="80"/>
      <c r="AX428" s="80"/>
      <c r="AY428" s="80"/>
      <c r="AZ428" s="80"/>
      <c r="BA428" s="80"/>
      <c r="BB428" s="80"/>
      <c r="BC428" s="80"/>
      <c r="BD428" s="80"/>
      <c r="BE428" s="80"/>
      <c r="BF428" s="80"/>
      <c r="BG428" s="80"/>
      <c r="BH428" s="80"/>
      <c r="BI428" s="80"/>
      <c r="BJ428" s="80"/>
    </row>
    <row r="429" spans="1:62" x14ac:dyDescent="0.2">
      <c r="A429" s="236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  <c r="AV429" s="80"/>
      <c r="AW429" s="80"/>
      <c r="AX429" s="80"/>
      <c r="AY429" s="80"/>
      <c r="AZ429" s="80"/>
      <c r="BA429" s="80"/>
      <c r="BB429" s="80"/>
      <c r="BC429" s="80"/>
      <c r="BD429" s="80"/>
      <c r="BE429" s="80"/>
      <c r="BF429" s="80"/>
      <c r="BG429" s="80"/>
      <c r="BH429" s="80"/>
      <c r="BI429" s="80"/>
      <c r="BJ429" s="80"/>
    </row>
    <row r="430" spans="1:62" x14ac:dyDescent="0.2">
      <c r="A430" s="236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  <c r="AV430" s="80"/>
      <c r="AW430" s="80"/>
      <c r="AX430" s="80"/>
      <c r="AY430" s="80"/>
      <c r="AZ430" s="80"/>
      <c r="BA430" s="80"/>
      <c r="BB430" s="80"/>
      <c r="BC430" s="80"/>
      <c r="BD430" s="80"/>
      <c r="BE430" s="80"/>
      <c r="BF430" s="80"/>
      <c r="BG430" s="80"/>
      <c r="BH430" s="80"/>
      <c r="BI430" s="80"/>
      <c r="BJ430" s="80"/>
    </row>
    <row r="431" spans="1:62" x14ac:dyDescent="0.2">
      <c r="A431" s="236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  <c r="AV431" s="80"/>
      <c r="AW431" s="80"/>
      <c r="AX431" s="80"/>
      <c r="AY431" s="80"/>
      <c r="AZ431" s="80"/>
      <c r="BA431" s="80"/>
      <c r="BB431" s="80"/>
      <c r="BC431" s="80"/>
      <c r="BD431" s="80"/>
      <c r="BE431" s="80"/>
      <c r="BF431" s="80"/>
      <c r="BG431" s="80"/>
      <c r="BH431" s="80"/>
      <c r="BI431" s="80"/>
      <c r="BJ431" s="80"/>
    </row>
    <row r="432" spans="1:62" x14ac:dyDescent="0.2">
      <c r="A432" s="236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  <c r="AW432" s="80"/>
      <c r="AX432" s="80"/>
      <c r="AY432" s="80"/>
      <c r="AZ432" s="80"/>
      <c r="BA432" s="80"/>
      <c r="BB432" s="80"/>
      <c r="BC432" s="80"/>
      <c r="BD432" s="80"/>
      <c r="BE432" s="80"/>
      <c r="BF432" s="80"/>
      <c r="BG432" s="80"/>
      <c r="BH432" s="80"/>
      <c r="BI432" s="80"/>
      <c r="BJ432" s="80"/>
    </row>
    <row r="433" spans="1:62" x14ac:dyDescent="0.2">
      <c r="A433" s="236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  <c r="AY433" s="80"/>
      <c r="AZ433" s="80"/>
      <c r="BA433" s="80"/>
      <c r="BB433" s="80"/>
      <c r="BC433" s="80"/>
      <c r="BD433" s="80"/>
      <c r="BE433" s="80"/>
      <c r="BF433" s="80"/>
      <c r="BG433" s="80"/>
      <c r="BH433" s="80"/>
      <c r="BI433" s="80"/>
      <c r="BJ433" s="80"/>
    </row>
    <row r="434" spans="1:62" x14ac:dyDescent="0.2">
      <c r="A434" s="236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  <c r="AW434" s="80"/>
      <c r="AX434" s="80"/>
      <c r="AY434" s="80"/>
      <c r="AZ434" s="80"/>
      <c r="BA434" s="80"/>
      <c r="BB434" s="80"/>
      <c r="BC434" s="80"/>
      <c r="BD434" s="80"/>
      <c r="BE434" s="80"/>
      <c r="BF434" s="80"/>
      <c r="BG434" s="80"/>
      <c r="BH434" s="80"/>
      <c r="BI434" s="80"/>
      <c r="BJ434" s="80"/>
    </row>
    <row r="435" spans="1:62" x14ac:dyDescent="0.2">
      <c r="A435" s="236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  <c r="AW435" s="80"/>
      <c r="AX435" s="80"/>
      <c r="AY435" s="80"/>
      <c r="AZ435" s="80"/>
      <c r="BA435" s="80"/>
      <c r="BB435" s="80"/>
      <c r="BC435" s="80"/>
      <c r="BD435" s="80"/>
      <c r="BE435" s="80"/>
      <c r="BF435" s="80"/>
      <c r="BG435" s="80"/>
      <c r="BH435" s="80"/>
      <c r="BI435" s="80"/>
      <c r="BJ435" s="80"/>
    </row>
    <row r="436" spans="1:62" x14ac:dyDescent="0.2">
      <c r="A436" s="236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  <c r="AW436" s="80"/>
      <c r="AX436" s="80"/>
      <c r="AY436" s="80"/>
      <c r="AZ436" s="80"/>
      <c r="BA436" s="80"/>
      <c r="BB436" s="80"/>
      <c r="BC436" s="80"/>
      <c r="BD436" s="80"/>
      <c r="BE436" s="80"/>
      <c r="BF436" s="80"/>
      <c r="BG436" s="80"/>
      <c r="BH436" s="80"/>
      <c r="BI436" s="80"/>
      <c r="BJ436" s="80"/>
    </row>
    <row r="437" spans="1:62" x14ac:dyDescent="0.2">
      <c r="A437" s="236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  <c r="AW437" s="80"/>
      <c r="AX437" s="80"/>
      <c r="AY437" s="80"/>
      <c r="AZ437" s="80"/>
      <c r="BA437" s="80"/>
      <c r="BB437" s="80"/>
      <c r="BC437" s="80"/>
      <c r="BD437" s="80"/>
      <c r="BE437" s="80"/>
      <c r="BF437" s="80"/>
      <c r="BG437" s="80"/>
      <c r="BH437" s="80"/>
      <c r="BI437" s="80"/>
      <c r="BJ437" s="80"/>
    </row>
    <row r="438" spans="1:62" x14ac:dyDescent="0.2">
      <c r="A438" s="236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  <c r="AY438" s="80"/>
      <c r="AZ438" s="80"/>
      <c r="BA438" s="80"/>
      <c r="BB438" s="80"/>
      <c r="BC438" s="80"/>
      <c r="BD438" s="80"/>
      <c r="BE438" s="80"/>
      <c r="BF438" s="80"/>
      <c r="BG438" s="80"/>
      <c r="BH438" s="80"/>
      <c r="BI438" s="80"/>
      <c r="BJ438" s="80"/>
    </row>
    <row r="439" spans="1:62" x14ac:dyDescent="0.2">
      <c r="A439" s="236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  <c r="AY439" s="80"/>
      <c r="AZ439" s="80"/>
      <c r="BA439" s="80"/>
      <c r="BB439" s="80"/>
      <c r="BC439" s="80"/>
      <c r="BD439" s="80"/>
      <c r="BE439" s="80"/>
      <c r="BF439" s="80"/>
      <c r="BG439" s="80"/>
      <c r="BH439" s="80"/>
      <c r="BI439" s="80"/>
      <c r="BJ439" s="80"/>
    </row>
    <row r="440" spans="1:62" x14ac:dyDescent="0.2">
      <c r="A440" s="236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  <c r="AW440" s="80"/>
      <c r="AX440" s="80"/>
      <c r="AY440" s="80"/>
      <c r="AZ440" s="80"/>
      <c r="BA440" s="80"/>
      <c r="BB440" s="80"/>
      <c r="BC440" s="80"/>
      <c r="BD440" s="80"/>
      <c r="BE440" s="80"/>
      <c r="BF440" s="80"/>
      <c r="BG440" s="80"/>
      <c r="BH440" s="80"/>
      <c r="BI440" s="80"/>
      <c r="BJ440" s="80"/>
    </row>
    <row r="441" spans="1:62" x14ac:dyDescent="0.2">
      <c r="A441" s="236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  <c r="AW441" s="80"/>
      <c r="AX441" s="80"/>
      <c r="AY441" s="80"/>
      <c r="AZ441" s="80"/>
      <c r="BA441" s="80"/>
      <c r="BB441" s="80"/>
      <c r="BC441" s="80"/>
      <c r="BD441" s="80"/>
      <c r="BE441" s="80"/>
      <c r="BF441" s="80"/>
      <c r="BG441" s="80"/>
      <c r="BH441" s="80"/>
      <c r="BI441" s="80"/>
      <c r="BJ441" s="80"/>
    </row>
    <row r="442" spans="1:62" x14ac:dyDescent="0.2">
      <c r="A442" s="236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  <c r="AW442" s="80"/>
      <c r="AX442" s="80"/>
      <c r="AY442" s="80"/>
      <c r="AZ442" s="80"/>
      <c r="BA442" s="80"/>
      <c r="BB442" s="80"/>
      <c r="BC442" s="80"/>
      <c r="BD442" s="80"/>
      <c r="BE442" s="80"/>
      <c r="BF442" s="80"/>
      <c r="BG442" s="80"/>
      <c r="BH442" s="80"/>
      <c r="BI442" s="80"/>
      <c r="BJ442" s="80"/>
    </row>
    <row r="443" spans="1:62" x14ac:dyDescent="0.2">
      <c r="A443" s="236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  <c r="AW443" s="80"/>
      <c r="AX443" s="80"/>
      <c r="AY443" s="80"/>
      <c r="AZ443" s="80"/>
      <c r="BA443" s="80"/>
      <c r="BB443" s="80"/>
      <c r="BC443" s="80"/>
      <c r="BD443" s="80"/>
      <c r="BE443" s="80"/>
      <c r="BF443" s="80"/>
      <c r="BG443" s="80"/>
      <c r="BH443" s="80"/>
      <c r="BI443" s="80"/>
      <c r="BJ443" s="80"/>
    </row>
    <row r="444" spans="1:62" x14ac:dyDescent="0.2">
      <c r="A444" s="236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  <c r="AY444" s="80"/>
      <c r="AZ444" s="80"/>
      <c r="BA444" s="80"/>
      <c r="BB444" s="80"/>
      <c r="BC444" s="80"/>
      <c r="BD444" s="80"/>
      <c r="BE444" s="80"/>
      <c r="BF444" s="80"/>
      <c r="BG444" s="80"/>
      <c r="BH444" s="80"/>
      <c r="BI444" s="80"/>
      <c r="BJ444" s="80"/>
    </row>
    <row r="445" spans="1:62" x14ac:dyDescent="0.2">
      <c r="A445" s="236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  <c r="AW445" s="80"/>
      <c r="AX445" s="80"/>
      <c r="AY445" s="80"/>
      <c r="AZ445" s="80"/>
      <c r="BA445" s="80"/>
      <c r="BB445" s="80"/>
      <c r="BC445" s="80"/>
      <c r="BD445" s="80"/>
      <c r="BE445" s="80"/>
      <c r="BF445" s="80"/>
      <c r="BG445" s="80"/>
      <c r="BH445" s="80"/>
      <c r="BI445" s="80"/>
      <c r="BJ445" s="80"/>
    </row>
    <row r="446" spans="1:62" x14ac:dyDescent="0.2">
      <c r="A446" s="236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  <c r="AW446" s="80"/>
      <c r="AX446" s="80"/>
      <c r="AY446" s="80"/>
      <c r="AZ446" s="80"/>
      <c r="BA446" s="80"/>
      <c r="BB446" s="80"/>
      <c r="BC446" s="80"/>
      <c r="BD446" s="80"/>
      <c r="BE446" s="80"/>
      <c r="BF446" s="80"/>
      <c r="BG446" s="80"/>
      <c r="BH446" s="80"/>
      <c r="BI446" s="80"/>
      <c r="BJ446" s="80"/>
    </row>
    <row r="447" spans="1:62" x14ac:dyDescent="0.2">
      <c r="A447" s="236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  <c r="AP447" s="80"/>
      <c r="AQ447" s="80"/>
      <c r="AR447" s="80"/>
      <c r="AS447" s="80"/>
      <c r="AT447" s="80"/>
      <c r="AU447" s="80"/>
      <c r="AV447" s="80"/>
      <c r="AW447" s="80"/>
      <c r="AX447" s="80"/>
      <c r="AY447" s="80"/>
      <c r="AZ447" s="80"/>
      <c r="BA447" s="80"/>
      <c r="BB447" s="80"/>
      <c r="BC447" s="80"/>
      <c r="BD447" s="80"/>
      <c r="BE447" s="80"/>
      <c r="BF447" s="80"/>
      <c r="BG447" s="80"/>
      <c r="BH447" s="80"/>
      <c r="BI447" s="80"/>
      <c r="BJ447" s="80"/>
    </row>
    <row r="448" spans="1:62" x14ac:dyDescent="0.2">
      <c r="A448" s="236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  <c r="AV448" s="80"/>
      <c r="AW448" s="80"/>
      <c r="AX448" s="80"/>
      <c r="AY448" s="80"/>
      <c r="AZ448" s="80"/>
      <c r="BA448" s="80"/>
      <c r="BB448" s="80"/>
      <c r="BC448" s="80"/>
      <c r="BD448" s="80"/>
      <c r="BE448" s="80"/>
      <c r="BF448" s="80"/>
      <c r="BG448" s="80"/>
      <c r="BH448" s="80"/>
      <c r="BI448" s="80"/>
      <c r="BJ448" s="80"/>
    </row>
    <row r="449" spans="1:62" x14ac:dyDescent="0.2">
      <c r="A449" s="236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  <c r="AP449" s="80"/>
      <c r="AQ449" s="80"/>
      <c r="AR449" s="80"/>
      <c r="AS449" s="80"/>
      <c r="AT449" s="80"/>
      <c r="AU449" s="80"/>
      <c r="AV449" s="80"/>
      <c r="AW449" s="80"/>
      <c r="AX449" s="80"/>
      <c r="AY449" s="80"/>
      <c r="AZ449" s="80"/>
      <c r="BA449" s="80"/>
      <c r="BB449" s="80"/>
      <c r="BC449" s="80"/>
      <c r="BD449" s="80"/>
      <c r="BE449" s="80"/>
      <c r="BF449" s="80"/>
      <c r="BG449" s="80"/>
      <c r="BH449" s="80"/>
      <c r="BI449" s="80"/>
      <c r="BJ449" s="80"/>
    </row>
    <row r="450" spans="1:62" x14ac:dyDescent="0.2">
      <c r="A450" s="236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  <c r="AP450" s="80"/>
      <c r="AQ450" s="80"/>
      <c r="AR450" s="80"/>
      <c r="AS450" s="80"/>
      <c r="AT450" s="80"/>
      <c r="AU450" s="80"/>
      <c r="AV450" s="80"/>
      <c r="AW450" s="80"/>
      <c r="AX450" s="80"/>
      <c r="AY450" s="80"/>
      <c r="AZ450" s="80"/>
      <c r="BA450" s="80"/>
      <c r="BB450" s="80"/>
      <c r="BC450" s="80"/>
      <c r="BD450" s="80"/>
      <c r="BE450" s="80"/>
      <c r="BF450" s="80"/>
      <c r="BG450" s="80"/>
      <c r="BH450" s="80"/>
      <c r="BI450" s="80"/>
      <c r="BJ450" s="80"/>
    </row>
    <row r="451" spans="1:62" x14ac:dyDescent="0.2">
      <c r="A451" s="236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  <c r="AP451" s="80"/>
      <c r="AQ451" s="80"/>
      <c r="AR451" s="80"/>
      <c r="AS451" s="80"/>
      <c r="AT451" s="80"/>
      <c r="AU451" s="80"/>
      <c r="AV451" s="80"/>
      <c r="AW451" s="80"/>
      <c r="AX451" s="80"/>
      <c r="AY451" s="80"/>
      <c r="AZ451" s="80"/>
      <c r="BA451" s="80"/>
      <c r="BB451" s="80"/>
      <c r="BC451" s="80"/>
      <c r="BD451" s="80"/>
      <c r="BE451" s="80"/>
      <c r="BF451" s="80"/>
      <c r="BG451" s="80"/>
      <c r="BH451" s="80"/>
      <c r="BI451" s="80"/>
      <c r="BJ451" s="80"/>
    </row>
    <row r="452" spans="1:62" x14ac:dyDescent="0.2">
      <c r="A452" s="236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  <c r="AP452" s="80"/>
      <c r="AQ452" s="80"/>
      <c r="AR452" s="80"/>
      <c r="AS452" s="80"/>
      <c r="AT452" s="80"/>
      <c r="AU452" s="80"/>
      <c r="AV452" s="80"/>
      <c r="AW452" s="80"/>
      <c r="AX452" s="80"/>
      <c r="AY452" s="80"/>
      <c r="AZ452" s="80"/>
      <c r="BA452" s="80"/>
      <c r="BB452" s="80"/>
      <c r="BC452" s="80"/>
      <c r="BD452" s="80"/>
      <c r="BE452" s="80"/>
      <c r="BF452" s="80"/>
      <c r="BG452" s="80"/>
      <c r="BH452" s="80"/>
      <c r="BI452" s="80"/>
      <c r="BJ452" s="80"/>
    </row>
    <row r="453" spans="1:62" x14ac:dyDescent="0.2">
      <c r="A453" s="236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80"/>
      <c r="AO453" s="80"/>
      <c r="AP453" s="80"/>
      <c r="AQ453" s="80"/>
      <c r="AR453" s="80"/>
      <c r="AS453" s="80"/>
      <c r="AT453" s="80"/>
      <c r="AU453" s="80"/>
      <c r="AV453" s="80"/>
      <c r="AW453" s="80"/>
      <c r="AX453" s="80"/>
      <c r="AY453" s="80"/>
      <c r="AZ453" s="80"/>
      <c r="BA453" s="80"/>
      <c r="BB453" s="80"/>
      <c r="BC453" s="80"/>
      <c r="BD453" s="80"/>
      <c r="BE453" s="80"/>
      <c r="BF453" s="80"/>
      <c r="BG453" s="80"/>
      <c r="BH453" s="80"/>
      <c r="BI453" s="80"/>
      <c r="BJ453" s="80"/>
    </row>
    <row r="454" spans="1:62" x14ac:dyDescent="0.2">
      <c r="A454" s="236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80"/>
      <c r="AO454" s="80"/>
      <c r="AP454" s="80"/>
      <c r="AQ454" s="80"/>
      <c r="AR454" s="80"/>
      <c r="AS454" s="80"/>
      <c r="AT454" s="80"/>
      <c r="AU454" s="80"/>
      <c r="AV454" s="80"/>
      <c r="AW454" s="80"/>
      <c r="AX454" s="80"/>
      <c r="AY454" s="80"/>
      <c r="AZ454" s="80"/>
      <c r="BA454" s="80"/>
      <c r="BB454" s="80"/>
      <c r="BC454" s="80"/>
      <c r="BD454" s="80"/>
      <c r="BE454" s="80"/>
      <c r="BF454" s="80"/>
      <c r="BG454" s="80"/>
      <c r="BH454" s="80"/>
      <c r="BI454" s="80"/>
      <c r="BJ454" s="80"/>
    </row>
    <row r="455" spans="1:62" x14ac:dyDescent="0.2">
      <c r="A455" s="236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  <c r="AP455" s="80"/>
      <c r="AQ455" s="80"/>
      <c r="AR455" s="80"/>
      <c r="AS455" s="80"/>
      <c r="AT455" s="80"/>
      <c r="AU455" s="80"/>
      <c r="AV455" s="80"/>
      <c r="AW455" s="80"/>
      <c r="AX455" s="80"/>
      <c r="AY455" s="80"/>
      <c r="AZ455" s="80"/>
      <c r="BA455" s="80"/>
      <c r="BB455" s="80"/>
      <c r="BC455" s="80"/>
      <c r="BD455" s="80"/>
      <c r="BE455" s="80"/>
      <c r="BF455" s="80"/>
      <c r="BG455" s="80"/>
      <c r="BH455" s="80"/>
      <c r="BI455" s="80"/>
      <c r="BJ455" s="80"/>
    </row>
    <row r="456" spans="1:62" x14ac:dyDescent="0.2">
      <c r="A456" s="236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  <c r="AP456" s="80"/>
      <c r="AQ456" s="80"/>
      <c r="AR456" s="80"/>
      <c r="AS456" s="80"/>
      <c r="AT456" s="80"/>
      <c r="AU456" s="80"/>
      <c r="AV456" s="80"/>
      <c r="AW456" s="80"/>
      <c r="AX456" s="80"/>
      <c r="AY456" s="80"/>
      <c r="AZ456" s="80"/>
      <c r="BA456" s="80"/>
      <c r="BB456" s="80"/>
      <c r="BC456" s="80"/>
      <c r="BD456" s="80"/>
      <c r="BE456" s="80"/>
      <c r="BF456" s="80"/>
      <c r="BG456" s="80"/>
      <c r="BH456" s="80"/>
      <c r="BI456" s="80"/>
      <c r="BJ456" s="80"/>
    </row>
    <row r="457" spans="1:62" x14ac:dyDescent="0.2">
      <c r="A457" s="236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  <c r="AP457" s="80"/>
      <c r="AQ457" s="80"/>
      <c r="AR457" s="80"/>
      <c r="AS457" s="80"/>
      <c r="AT457" s="80"/>
      <c r="AU457" s="80"/>
      <c r="AV457" s="80"/>
      <c r="AW457" s="80"/>
      <c r="AX457" s="80"/>
      <c r="AY457" s="80"/>
      <c r="AZ457" s="80"/>
      <c r="BA457" s="80"/>
      <c r="BB457" s="80"/>
      <c r="BC457" s="80"/>
      <c r="BD457" s="80"/>
      <c r="BE457" s="80"/>
      <c r="BF457" s="80"/>
      <c r="BG457" s="80"/>
      <c r="BH457" s="80"/>
      <c r="BI457" s="80"/>
      <c r="BJ457" s="80"/>
    </row>
    <row r="458" spans="1:62" x14ac:dyDescent="0.2">
      <c r="A458" s="236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  <c r="AV458" s="80"/>
      <c r="AW458" s="80"/>
      <c r="AX458" s="80"/>
      <c r="AY458" s="80"/>
      <c r="AZ458" s="80"/>
      <c r="BA458" s="80"/>
      <c r="BB458" s="80"/>
      <c r="BC458" s="80"/>
      <c r="BD458" s="80"/>
      <c r="BE458" s="80"/>
      <c r="BF458" s="80"/>
      <c r="BG458" s="80"/>
      <c r="BH458" s="80"/>
      <c r="BI458" s="80"/>
      <c r="BJ458" s="80"/>
    </row>
    <row r="459" spans="1:62" x14ac:dyDescent="0.2">
      <c r="A459" s="236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  <c r="AP459" s="80"/>
      <c r="AQ459" s="80"/>
      <c r="AR459" s="80"/>
      <c r="AS459" s="80"/>
      <c r="AT459" s="80"/>
      <c r="AU459" s="80"/>
      <c r="AV459" s="80"/>
      <c r="AW459" s="80"/>
      <c r="AX459" s="80"/>
      <c r="AY459" s="80"/>
      <c r="AZ459" s="80"/>
      <c r="BA459" s="80"/>
      <c r="BB459" s="80"/>
      <c r="BC459" s="80"/>
      <c r="BD459" s="80"/>
      <c r="BE459" s="80"/>
      <c r="BF459" s="80"/>
      <c r="BG459" s="80"/>
      <c r="BH459" s="80"/>
      <c r="BI459" s="80"/>
      <c r="BJ459" s="80"/>
    </row>
    <row r="460" spans="1:62" x14ac:dyDescent="0.2">
      <c r="A460" s="236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  <c r="AP460" s="80"/>
      <c r="AQ460" s="80"/>
      <c r="AR460" s="80"/>
      <c r="AS460" s="80"/>
      <c r="AT460" s="80"/>
      <c r="AU460" s="80"/>
      <c r="AV460" s="80"/>
      <c r="AW460" s="80"/>
      <c r="AX460" s="80"/>
      <c r="AY460" s="80"/>
      <c r="AZ460" s="80"/>
      <c r="BA460" s="80"/>
      <c r="BB460" s="80"/>
      <c r="BC460" s="80"/>
      <c r="BD460" s="80"/>
      <c r="BE460" s="80"/>
      <c r="BF460" s="80"/>
      <c r="BG460" s="80"/>
      <c r="BH460" s="80"/>
      <c r="BI460" s="80"/>
      <c r="BJ460" s="80"/>
    </row>
    <row r="461" spans="1:62" x14ac:dyDescent="0.2">
      <c r="A461" s="236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  <c r="AP461" s="80"/>
      <c r="AQ461" s="80"/>
      <c r="AR461" s="80"/>
      <c r="AS461" s="80"/>
      <c r="AT461" s="80"/>
      <c r="AU461" s="80"/>
      <c r="AV461" s="80"/>
      <c r="AW461" s="80"/>
      <c r="AX461" s="80"/>
      <c r="AY461" s="80"/>
      <c r="AZ461" s="80"/>
      <c r="BA461" s="80"/>
      <c r="BB461" s="80"/>
      <c r="BC461" s="80"/>
      <c r="BD461" s="80"/>
      <c r="BE461" s="80"/>
      <c r="BF461" s="80"/>
      <c r="BG461" s="80"/>
      <c r="BH461" s="80"/>
      <c r="BI461" s="80"/>
      <c r="BJ461" s="80"/>
    </row>
    <row r="462" spans="1:62" x14ac:dyDescent="0.2">
      <c r="A462" s="236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  <c r="AP462" s="80"/>
      <c r="AQ462" s="80"/>
      <c r="AR462" s="80"/>
      <c r="AS462" s="80"/>
      <c r="AT462" s="80"/>
      <c r="AU462" s="80"/>
      <c r="AV462" s="80"/>
      <c r="AW462" s="80"/>
      <c r="AX462" s="80"/>
      <c r="AY462" s="80"/>
      <c r="AZ462" s="80"/>
      <c r="BA462" s="80"/>
      <c r="BB462" s="80"/>
      <c r="BC462" s="80"/>
      <c r="BD462" s="80"/>
      <c r="BE462" s="80"/>
      <c r="BF462" s="80"/>
      <c r="BG462" s="80"/>
      <c r="BH462" s="80"/>
      <c r="BI462" s="80"/>
      <c r="BJ462" s="80"/>
    </row>
    <row r="463" spans="1:62" x14ac:dyDescent="0.2">
      <c r="A463" s="236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  <c r="AP463" s="80"/>
      <c r="AQ463" s="80"/>
      <c r="AR463" s="80"/>
      <c r="AS463" s="80"/>
      <c r="AT463" s="80"/>
      <c r="AU463" s="80"/>
      <c r="AV463" s="80"/>
      <c r="AW463" s="80"/>
      <c r="AX463" s="80"/>
      <c r="AY463" s="80"/>
      <c r="AZ463" s="80"/>
      <c r="BA463" s="80"/>
      <c r="BB463" s="80"/>
      <c r="BC463" s="80"/>
      <c r="BD463" s="80"/>
      <c r="BE463" s="80"/>
      <c r="BF463" s="80"/>
      <c r="BG463" s="80"/>
      <c r="BH463" s="80"/>
      <c r="BI463" s="80"/>
      <c r="BJ463" s="80"/>
    </row>
    <row r="464" spans="1:62" x14ac:dyDescent="0.2">
      <c r="A464" s="236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  <c r="AV464" s="80"/>
      <c r="AW464" s="80"/>
      <c r="AX464" s="80"/>
      <c r="AY464" s="80"/>
      <c r="AZ464" s="80"/>
      <c r="BA464" s="80"/>
      <c r="BB464" s="80"/>
      <c r="BC464" s="80"/>
      <c r="BD464" s="80"/>
      <c r="BE464" s="80"/>
      <c r="BF464" s="80"/>
      <c r="BG464" s="80"/>
      <c r="BH464" s="80"/>
      <c r="BI464" s="80"/>
      <c r="BJ464" s="80"/>
    </row>
    <row r="465" spans="1:62" x14ac:dyDescent="0.2">
      <c r="A465" s="236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  <c r="AQ465" s="80"/>
      <c r="AR465" s="80"/>
      <c r="AS465" s="80"/>
      <c r="AT465" s="80"/>
      <c r="AU465" s="80"/>
      <c r="AV465" s="80"/>
      <c r="AW465" s="80"/>
      <c r="AX465" s="80"/>
      <c r="AY465" s="80"/>
      <c r="AZ465" s="80"/>
      <c r="BA465" s="80"/>
      <c r="BB465" s="80"/>
      <c r="BC465" s="80"/>
      <c r="BD465" s="80"/>
      <c r="BE465" s="80"/>
      <c r="BF465" s="80"/>
      <c r="BG465" s="80"/>
      <c r="BH465" s="80"/>
      <c r="BI465" s="80"/>
      <c r="BJ465" s="80"/>
    </row>
    <row r="466" spans="1:62" x14ac:dyDescent="0.2">
      <c r="A466" s="236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  <c r="AP466" s="80"/>
      <c r="AQ466" s="80"/>
      <c r="AR466" s="80"/>
      <c r="AS466" s="80"/>
      <c r="AT466" s="80"/>
      <c r="AU466" s="80"/>
      <c r="AV466" s="80"/>
      <c r="AW466" s="80"/>
      <c r="AX466" s="80"/>
      <c r="AY466" s="80"/>
      <c r="AZ466" s="80"/>
      <c r="BA466" s="80"/>
      <c r="BB466" s="80"/>
      <c r="BC466" s="80"/>
      <c r="BD466" s="80"/>
      <c r="BE466" s="80"/>
      <c r="BF466" s="80"/>
      <c r="BG466" s="80"/>
      <c r="BH466" s="80"/>
      <c r="BI466" s="80"/>
      <c r="BJ466" s="80"/>
    </row>
    <row r="467" spans="1:62" x14ac:dyDescent="0.2">
      <c r="A467" s="236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  <c r="AY467" s="80"/>
      <c r="AZ467" s="80"/>
      <c r="BA467" s="80"/>
      <c r="BB467" s="80"/>
      <c r="BC467" s="80"/>
      <c r="BD467" s="80"/>
      <c r="BE467" s="80"/>
      <c r="BF467" s="80"/>
      <c r="BG467" s="80"/>
      <c r="BH467" s="80"/>
      <c r="BI467" s="80"/>
      <c r="BJ467" s="80"/>
    </row>
    <row r="468" spans="1:62" x14ac:dyDescent="0.2">
      <c r="A468" s="236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  <c r="BC468" s="80"/>
      <c r="BD468" s="80"/>
      <c r="BE468" s="80"/>
      <c r="BF468" s="80"/>
      <c r="BG468" s="80"/>
      <c r="BH468" s="80"/>
      <c r="BI468" s="80"/>
      <c r="BJ468" s="80"/>
    </row>
    <row r="469" spans="1:62" x14ac:dyDescent="0.2">
      <c r="A469" s="236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  <c r="AV469" s="80"/>
      <c r="AW469" s="80"/>
      <c r="AX469" s="80"/>
      <c r="AY469" s="80"/>
      <c r="AZ469" s="80"/>
      <c r="BA469" s="80"/>
      <c r="BB469" s="80"/>
      <c r="BC469" s="80"/>
      <c r="BD469" s="80"/>
      <c r="BE469" s="80"/>
      <c r="BF469" s="80"/>
      <c r="BG469" s="80"/>
      <c r="BH469" s="80"/>
      <c r="BI469" s="80"/>
      <c r="BJ469" s="80"/>
    </row>
    <row r="470" spans="1:62" x14ac:dyDescent="0.2">
      <c r="A470" s="236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  <c r="AV470" s="80"/>
      <c r="AW470" s="80"/>
      <c r="AX470" s="80"/>
      <c r="AY470" s="80"/>
      <c r="AZ470" s="80"/>
      <c r="BA470" s="80"/>
      <c r="BB470" s="80"/>
      <c r="BC470" s="80"/>
      <c r="BD470" s="80"/>
      <c r="BE470" s="80"/>
      <c r="BF470" s="80"/>
      <c r="BG470" s="80"/>
      <c r="BH470" s="80"/>
      <c r="BI470" s="80"/>
      <c r="BJ470" s="80"/>
    </row>
    <row r="471" spans="1:62" x14ac:dyDescent="0.2">
      <c r="A471" s="236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  <c r="AP471" s="80"/>
      <c r="AQ471" s="80"/>
      <c r="AR471" s="80"/>
      <c r="AS471" s="80"/>
      <c r="AT471" s="80"/>
      <c r="AU471" s="80"/>
      <c r="AV471" s="80"/>
      <c r="AW471" s="80"/>
      <c r="AX471" s="80"/>
      <c r="AY471" s="80"/>
      <c r="AZ471" s="80"/>
      <c r="BA471" s="80"/>
      <c r="BB471" s="80"/>
      <c r="BC471" s="80"/>
      <c r="BD471" s="80"/>
      <c r="BE471" s="80"/>
      <c r="BF471" s="80"/>
      <c r="BG471" s="80"/>
      <c r="BH471" s="80"/>
      <c r="BI471" s="80"/>
      <c r="BJ471" s="80"/>
    </row>
  </sheetData>
  <sheetProtection selectLockedCells="1" selectUnlockedCells="1"/>
  <mergeCells count="2">
    <mergeCell ref="A6:D6"/>
    <mergeCell ref="A7:D7"/>
  </mergeCells>
  <printOptions horizontalCentered="1"/>
  <pageMargins left="0.78740157480314965" right="0.78740157480314965" top="1.0236220472440944" bottom="0.98425196850393704" header="0.78740157480314965" footer="0.51181102362204722"/>
  <pageSetup paperSize="9" scale="105" firstPageNumber="0" orientation="landscape" horizontalDpi="300" verticalDpi="300" r:id="rId1"/>
  <headerFooter alignWithMargins="0">
    <oddHeader>&amp;R&amp;"Times New Roman CE,Félkövér dőlt"&amp;11 6. melléklet a   18/2016. (11.16.)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163"/>
  <sheetViews>
    <sheetView zoomScaleSheetLayoutView="85" workbookViewId="0">
      <selection activeCell="B2" sqref="B2"/>
    </sheetView>
  </sheetViews>
  <sheetFormatPr defaultRowHeight="12.75" x14ac:dyDescent="0.2"/>
  <cols>
    <col min="1" max="1" width="19.5" style="81" customWidth="1"/>
    <col min="2" max="2" width="85.5" style="82" customWidth="1"/>
    <col min="3" max="3" width="15.83203125" style="83" customWidth="1"/>
    <col min="4" max="5" width="12.83203125" style="84" customWidth="1"/>
    <col min="6" max="6" width="9.33203125" style="84"/>
    <col min="7" max="7" width="14" style="84" bestFit="1" customWidth="1"/>
    <col min="8" max="16384" width="9.33203125" style="84"/>
  </cols>
  <sheetData>
    <row r="1" spans="1:5" s="86" customFormat="1" ht="16.5" customHeight="1" x14ac:dyDescent="0.2">
      <c r="A1" s="85"/>
      <c r="B1" s="252" t="s">
        <v>459</v>
      </c>
      <c r="C1" s="252"/>
      <c r="D1" s="252"/>
      <c r="E1" s="252"/>
    </row>
    <row r="2" spans="1:5" s="86" customFormat="1" ht="16.5" customHeight="1" x14ac:dyDescent="0.2">
      <c r="A2" s="85"/>
      <c r="B2" s="6">
        <v>0</v>
      </c>
      <c r="C2" s="6"/>
    </row>
    <row r="3" spans="1:5" s="87" customFormat="1" ht="21" customHeight="1" x14ac:dyDescent="0.2">
      <c r="A3" s="130" t="s">
        <v>274</v>
      </c>
      <c r="B3" s="131" t="s">
        <v>361</v>
      </c>
      <c r="C3" s="263">
        <v>1</v>
      </c>
      <c r="D3" s="263"/>
      <c r="E3" s="263"/>
    </row>
    <row r="4" spans="1:5" s="87" customFormat="1" ht="15.75" x14ac:dyDescent="0.2">
      <c r="A4" s="132" t="s">
        <v>362</v>
      </c>
      <c r="B4" s="131" t="s">
        <v>363</v>
      </c>
      <c r="C4" s="264" t="s">
        <v>364</v>
      </c>
      <c r="D4" s="264"/>
      <c r="E4" s="264"/>
    </row>
    <row r="5" spans="1:5" s="88" customFormat="1" ht="15.95" customHeight="1" x14ac:dyDescent="0.2">
      <c r="A5" s="132"/>
      <c r="B5" s="132"/>
      <c r="C5" s="265" t="s">
        <v>357</v>
      </c>
      <c r="D5" s="265"/>
      <c r="E5" s="265"/>
    </row>
    <row r="6" spans="1:5" x14ac:dyDescent="0.2">
      <c r="A6" s="130" t="s">
        <v>365</v>
      </c>
      <c r="B6" s="130" t="s">
        <v>366</v>
      </c>
      <c r="C6" s="133" t="s">
        <v>8</v>
      </c>
      <c r="D6" s="133" t="s">
        <v>9</v>
      </c>
      <c r="E6" s="133" t="s">
        <v>10</v>
      </c>
    </row>
    <row r="7" spans="1:5" s="89" customFormat="1" ht="12.95" customHeight="1" x14ac:dyDescent="0.2">
      <c r="A7" s="135" t="s">
        <v>11</v>
      </c>
      <c r="B7" s="135" t="s">
        <v>12</v>
      </c>
      <c r="C7" s="133" t="s">
        <v>13</v>
      </c>
      <c r="D7" s="133" t="s">
        <v>13</v>
      </c>
      <c r="E7" s="133"/>
    </row>
    <row r="8" spans="1:5" s="89" customFormat="1" ht="15.95" customHeight="1" x14ac:dyDescent="0.2">
      <c r="A8" s="130"/>
      <c r="B8" s="130" t="s">
        <v>272</v>
      </c>
      <c r="C8" s="136"/>
      <c r="D8" s="137"/>
      <c r="E8" s="137"/>
    </row>
    <row r="9" spans="1:5" s="89" customFormat="1" ht="12" customHeight="1" x14ac:dyDescent="0.2">
      <c r="A9" s="138" t="s">
        <v>14</v>
      </c>
      <c r="B9" s="139" t="s">
        <v>15</v>
      </c>
      <c r="C9" s="140">
        <f>SUM(C10:C14)</f>
        <v>84034000</v>
      </c>
      <c r="D9" s="208">
        <f>+D10+D11+D12+D13+D14+D15</f>
        <v>84964340</v>
      </c>
      <c r="E9" s="140">
        <f>+E10+E11+E12+E13+E14+E15</f>
        <v>0</v>
      </c>
    </row>
    <row r="10" spans="1:5" s="90" customFormat="1" ht="12" customHeight="1" x14ac:dyDescent="0.2">
      <c r="A10" s="141" t="s">
        <v>16</v>
      </c>
      <c r="B10" s="142" t="s">
        <v>17</v>
      </c>
      <c r="C10" s="143">
        <v>19744033</v>
      </c>
      <c r="D10" s="209">
        <f>19744033+51308+787709</f>
        <v>20583050</v>
      </c>
      <c r="E10" s="143"/>
    </row>
    <row r="11" spans="1:5" s="91" customFormat="1" ht="12" customHeight="1" x14ac:dyDescent="0.2">
      <c r="A11" s="141" t="s">
        <v>18</v>
      </c>
      <c r="B11" s="142" t="s">
        <v>19</v>
      </c>
      <c r="C11" s="143">
        <v>24096967</v>
      </c>
      <c r="D11" s="209">
        <v>24096967</v>
      </c>
      <c r="E11" s="143"/>
    </row>
    <row r="12" spans="1:5" s="91" customFormat="1" ht="12" customHeight="1" x14ac:dyDescent="0.2">
      <c r="A12" s="141" t="s">
        <v>20</v>
      </c>
      <c r="B12" s="142" t="s">
        <v>21</v>
      </c>
      <c r="C12" s="143">
        <v>23925669</v>
      </c>
      <c r="D12" s="209">
        <v>23925669</v>
      </c>
      <c r="E12" s="143"/>
    </row>
    <row r="13" spans="1:5" s="91" customFormat="1" ht="12" customHeight="1" x14ac:dyDescent="0.2">
      <c r="A13" s="141" t="s">
        <v>22</v>
      </c>
      <c r="B13" s="142" t="s">
        <v>23</v>
      </c>
      <c r="C13" s="143">
        <v>1739640</v>
      </c>
      <c r="D13" s="209">
        <v>1739640</v>
      </c>
      <c r="E13" s="143"/>
    </row>
    <row r="14" spans="1:5" s="91" customFormat="1" ht="12" customHeight="1" x14ac:dyDescent="0.15">
      <c r="A14" s="141" t="s">
        <v>24</v>
      </c>
      <c r="B14" s="194" t="s">
        <v>434</v>
      </c>
      <c r="C14" s="143">
        <f>18804000+49690+24000-4750000+400001</f>
        <v>14527691</v>
      </c>
      <c r="D14" s="209">
        <f>(18804000+49690+24000-4750000+400001)+262048+(359000)-787709+55880</f>
        <v>14416910</v>
      </c>
      <c r="E14" s="143"/>
    </row>
    <row r="15" spans="1:5" s="90" customFormat="1" ht="12" customHeight="1" x14ac:dyDescent="0.2">
      <c r="A15" s="141" t="s">
        <v>25</v>
      </c>
      <c r="B15" s="142" t="s">
        <v>26</v>
      </c>
      <c r="C15" s="143"/>
      <c r="D15" s="207">
        <v>202104</v>
      </c>
      <c r="E15" s="144"/>
    </row>
    <row r="16" spans="1:5" s="90" customFormat="1" ht="12" customHeight="1" x14ac:dyDescent="0.2">
      <c r="A16" s="138" t="s">
        <v>27</v>
      </c>
      <c r="B16" s="145" t="s">
        <v>28</v>
      </c>
      <c r="C16" s="140">
        <f>+C17+C18+C19+C20+C21</f>
        <v>0</v>
      </c>
      <c r="D16" s="208">
        <f>+D17+D18+D19+D20+D21+D22</f>
        <v>16232166</v>
      </c>
      <c r="E16" s="140">
        <f>+E17+E18+E19+E20+E21</f>
        <v>0</v>
      </c>
    </row>
    <row r="17" spans="1:5" s="90" customFormat="1" ht="12" customHeight="1" x14ac:dyDescent="0.2">
      <c r="A17" s="141"/>
      <c r="B17" s="142" t="s">
        <v>30</v>
      </c>
      <c r="C17" s="143"/>
      <c r="D17" s="144"/>
      <c r="E17" s="144"/>
    </row>
    <row r="18" spans="1:5" s="90" customFormat="1" ht="12" customHeight="1" x14ac:dyDescent="0.2">
      <c r="A18" s="141" t="s">
        <v>31</v>
      </c>
      <c r="B18" s="142" t="s">
        <v>32</v>
      </c>
      <c r="C18" s="143"/>
      <c r="D18" s="144"/>
      <c r="E18" s="144"/>
    </row>
    <row r="19" spans="1:5" s="90" customFormat="1" ht="12" customHeight="1" x14ac:dyDescent="0.2">
      <c r="A19" s="141" t="s">
        <v>33</v>
      </c>
      <c r="B19" s="142" t="s">
        <v>34</v>
      </c>
      <c r="C19" s="143"/>
      <c r="D19" s="144"/>
      <c r="E19" s="144"/>
    </row>
    <row r="20" spans="1:5" s="90" customFormat="1" ht="12" customHeight="1" x14ac:dyDescent="0.2">
      <c r="A20" s="141" t="s">
        <v>35</v>
      </c>
      <c r="B20" s="142" t="s">
        <v>36</v>
      </c>
      <c r="C20" s="143"/>
      <c r="D20" s="144"/>
      <c r="E20" s="144"/>
    </row>
    <row r="21" spans="1:5" s="90" customFormat="1" ht="12" customHeight="1" x14ac:dyDescent="0.2">
      <c r="A21" s="141" t="s">
        <v>37</v>
      </c>
      <c r="B21" s="142" t="s">
        <v>442</v>
      </c>
      <c r="C21" s="143"/>
      <c r="D21" s="198">
        <f>(1630711+8000000)+6390000</f>
        <v>16020711</v>
      </c>
      <c r="E21" s="144"/>
    </row>
    <row r="22" spans="1:5" s="91" customFormat="1" ht="12" customHeight="1" x14ac:dyDescent="0.2">
      <c r="A22" s="141" t="s">
        <v>39</v>
      </c>
      <c r="B22" s="142" t="s">
        <v>444</v>
      </c>
      <c r="C22" s="143"/>
      <c r="D22" s="146">
        <v>211455</v>
      </c>
      <c r="E22" s="144"/>
    </row>
    <row r="23" spans="1:5" s="91" customFormat="1" ht="12" customHeight="1" x14ac:dyDescent="0.2">
      <c r="A23" s="138" t="s">
        <v>40</v>
      </c>
      <c r="B23" s="139" t="s">
        <v>41</v>
      </c>
      <c r="C23" s="140">
        <f>+C24+C25+C26+C27+C28</f>
        <v>0</v>
      </c>
      <c r="D23" s="208">
        <f>+D24+D25+D26+D27+D28</f>
        <v>0</v>
      </c>
      <c r="E23" s="140">
        <f>+E24+E25+E26+E27+E28</f>
        <v>0</v>
      </c>
    </row>
    <row r="24" spans="1:5" s="91" customFormat="1" ht="12" customHeight="1" x14ac:dyDescent="0.2">
      <c r="A24" s="141" t="s">
        <v>42</v>
      </c>
      <c r="B24" s="142" t="s">
        <v>43</v>
      </c>
      <c r="C24" s="143"/>
      <c r="D24" s="146"/>
      <c r="E24" s="146"/>
    </row>
    <row r="25" spans="1:5" s="90" customFormat="1" ht="12" customHeight="1" x14ac:dyDescent="0.2">
      <c r="A25" s="141" t="s">
        <v>44</v>
      </c>
      <c r="B25" s="142" t="s">
        <v>45</v>
      </c>
      <c r="C25" s="143"/>
      <c r="D25" s="144"/>
      <c r="E25" s="144"/>
    </row>
    <row r="26" spans="1:5" s="91" customFormat="1" ht="12" customHeight="1" x14ac:dyDescent="0.2">
      <c r="A26" s="141" t="s">
        <v>46</v>
      </c>
      <c r="B26" s="142" t="s">
        <v>47</v>
      </c>
      <c r="C26" s="143"/>
      <c r="D26" s="146"/>
      <c r="E26" s="146"/>
    </row>
    <row r="27" spans="1:5" s="91" customFormat="1" ht="12" customHeight="1" x14ac:dyDescent="0.2">
      <c r="A27" s="141" t="s">
        <v>48</v>
      </c>
      <c r="B27" s="142" t="s">
        <v>49</v>
      </c>
      <c r="C27" s="143"/>
      <c r="D27" s="146"/>
      <c r="E27" s="146"/>
    </row>
    <row r="28" spans="1:5" s="91" customFormat="1" ht="12" customHeight="1" x14ac:dyDescent="0.2">
      <c r="A28" s="141" t="s">
        <v>50</v>
      </c>
      <c r="B28" s="142" t="s">
        <v>51</v>
      </c>
      <c r="C28" s="143"/>
      <c r="D28" s="146"/>
      <c r="E28" s="146"/>
    </row>
    <row r="29" spans="1:5" s="91" customFormat="1" ht="12" customHeight="1" x14ac:dyDescent="0.2">
      <c r="A29" s="141" t="s">
        <v>52</v>
      </c>
      <c r="B29" s="142" t="s">
        <v>53</v>
      </c>
      <c r="C29" s="143"/>
      <c r="D29" s="146"/>
      <c r="E29" s="146"/>
    </row>
    <row r="30" spans="1:5" s="91" customFormat="1" ht="12" customHeight="1" x14ac:dyDescent="0.2">
      <c r="A30" s="138" t="s">
        <v>54</v>
      </c>
      <c r="B30" s="139" t="s">
        <v>55</v>
      </c>
      <c r="C30" s="140">
        <f>+C31+C35+C36+C37</f>
        <v>14250000</v>
      </c>
      <c r="D30" s="208">
        <f>+D31+D35+D36+D37</f>
        <v>15629437</v>
      </c>
      <c r="E30" s="140">
        <f>+E31+E35+E36+E37</f>
        <v>0</v>
      </c>
    </row>
    <row r="31" spans="1:5" s="91" customFormat="1" ht="12" customHeight="1" x14ac:dyDescent="0.2">
      <c r="A31" s="141" t="s">
        <v>56</v>
      </c>
      <c r="B31" s="142" t="s">
        <v>367</v>
      </c>
      <c r="C31" s="147">
        <f>+C32+C33+C34</f>
        <v>10100000</v>
      </c>
      <c r="D31" s="210">
        <f>+D32+D33+D34</f>
        <v>11479437</v>
      </c>
      <c r="E31" s="210"/>
    </row>
    <row r="32" spans="1:5" s="91" customFormat="1" ht="12" customHeight="1" x14ac:dyDescent="0.2">
      <c r="A32" s="141" t="s">
        <v>58</v>
      </c>
      <c r="B32" s="142" t="s">
        <v>59</v>
      </c>
      <c r="C32" s="143">
        <v>1900000</v>
      </c>
      <c r="D32" s="209">
        <v>1900000</v>
      </c>
      <c r="E32" s="143"/>
    </row>
    <row r="33" spans="1:5" s="91" customFormat="1" ht="12" customHeight="1" x14ac:dyDescent="0.2">
      <c r="A33" s="141" t="s">
        <v>60</v>
      </c>
      <c r="B33" s="142" t="s">
        <v>61</v>
      </c>
      <c r="C33" s="143"/>
      <c r="D33" s="209"/>
      <c r="E33" s="146"/>
    </row>
    <row r="34" spans="1:5" s="91" customFormat="1" ht="12" customHeight="1" x14ac:dyDescent="0.2">
      <c r="A34" s="141" t="s">
        <v>62</v>
      </c>
      <c r="B34" s="142" t="s">
        <v>63</v>
      </c>
      <c r="C34" s="143">
        <v>8200000</v>
      </c>
      <c r="D34" s="209">
        <f>8200000+1379437</f>
        <v>9579437</v>
      </c>
      <c r="E34" s="143"/>
    </row>
    <row r="35" spans="1:5" s="91" customFormat="1" ht="12" customHeight="1" x14ac:dyDescent="0.2">
      <c r="A35" s="141" t="s">
        <v>64</v>
      </c>
      <c r="B35" s="142" t="s">
        <v>65</v>
      </c>
      <c r="C35" s="143">
        <v>2500000</v>
      </c>
      <c r="D35" s="209">
        <v>2500000</v>
      </c>
      <c r="E35" s="143"/>
    </row>
    <row r="36" spans="1:5" s="91" customFormat="1" ht="12" customHeight="1" x14ac:dyDescent="0.2">
      <c r="A36" s="141" t="s">
        <v>66</v>
      </c>
      <c r="B36" s="142" t="s">
        <v>67</v>
      </c>
      <c r="C36" s="143">
        <v>100000</v>
      </c>
      <c r="D36" s="209">
        <v>100000</v>
      </c>
      <c r="E36" s="143"/>
    </row>
    <row r="37" spans="1:5" s="91" customFormat="1" ht="12" customHeight="1" x14ac:dyDescent="0.2">
      <c r="A37" s="141" t="s">
        <v>68</v>
      </c>
      <c r="B37" s="142" t="s">
        <v>69</v>
      </c>
      <c r="C37" s="143">
        <v>1550000</v>
      </c>
      <c r="D37" s="209">
        <v>1550000</v>
      </c>
      <c r="E37" s="143"/>
    </row>
    <row r="38" spans="1:5" s="91" customFormat="1" ht="12" customHeight="1" x14ac:dyDescent="0.2">
      <c r="A38" s="138" t="s">
        <v>70</v>
      </c>
      <c r="B38" s="139" t="s">
        <v>71</v>
      </c>
      <c r="C38" s="140">
        <f>SUM(C39:C49)</f>
        <v>2975000</v>
      </c>
      <c r="D38" s="208">
        <f>SUM(D39:D49)</f>
        <v>8175244</v>
      </c>
      <c r="E38" s="140">
        <f>SUM(E39:E49)</f>
        <v>0</v>
      </c>
    </row>
    <row r="39" spans="1:5" s="91" customFormat="1" ht="12" customHeight="1" x14ac:dyDescent="0.2">
      <c r="A39" s="141" t="s">
        <v>72</v>
      </c>
      <c r="B39" s="142" t="s">
        <v>73</v>
      </c>
      <c r="C39" s="143"/>
      <c r="D39" s="146"/>
      <c r="E39" s="146"/>
    </row>
    <row r="40" spans="1:5" s="91" customFormat="1" ht="12" customHeight="1" x14ac:dyDescent="0.2">
      <c r="A40" s="141" t="s">
        <v>74</v>
      </c>
      <c r="B40" s="142" t="s">
        <v>75</v>
      </c>
      <c r="C40" s="143">
        <v>2057000</v>
      </c>
      <c r="D40" s="209">
        <f>2057000+4094680</f>
        <v>6151680</v>
      </c>
      <c r="E40" s="143"/>
    </row>
    <row r="41" spans="1:5" s="91" customFormat="1" ht="12" customHeight="1" x14ac:dyDescent="0.2">
      <c r="A41" s="141" t="s">
        <v>76</v>
      </c>
      <c r="B41" s="142" t="s">
        <v>77</v>
      </c>
      <c r="C41" s="143"/>
      <c r="D41" s="146"/>
      <c r="E41" s="146"/>
    </row>
    <row r="42" spans="1:5" s="91" customFormat="1" ht="12" customHeight="1" x14ac:dyDescent="0.2">
      <c r="A42" s="141" t="s">
        <v>78</v>
      </c>
      <c r="B42" s="142" t="s">
        <v>79</v>
      </c>
      <c r="C42" s="143"/>
      <c r="D42" s="146"/>
      <c r="E42" s="146"/>
    </row>
    <row r="43" spans="1:5" s="91" customFormat="1" ht="12" customHeight="1" x14ac:dyDescent="0.2">
      <c r="A43" s="141" t="s">
        <v>80</v>
      </c>
      <c r="B43" s="142" t="s">
        <v>81</v>
      </c>
      <c r="C43" s="143">
        <f>182000+736000</f>
        <v>918000</v>
      </c>
      <c r="D43" s="209">
        <v>918000</v>
      </c>
      <c r="E43" s="143"/>
    </row>
    <row r="44" spans="1:5" s="91" customFormat="1" ht="12" customHeight="1" x14ac:dyDescent="0.2">
      <c r="A44" s="141"/>
      <c r="B44" s="142" t="s">
        <v>83</v>
      </c>
      <c r="C44" s="143"/>
      <c r="D44" s="209">
        <v>1105564</v>
      </c>
      <c r="E44" s="143"/>
    </row>
    <row r="45" spans="1:5" s="91" customFormat="1" ht="12" customHeight="1" x14ac:dyDescent="0.2">
      <c r="A45" s="141" t="s">
        <v>84</v>
      </c>
      <c r="B45" s="142" t="s">
        <v>85</v>
      </c>
      <c r="C45" s="143"/>
      <c r="D45" s="146"/>
      <c r="E45" s="143"/>
    </row>
    <row r="46" spans="1:5" s="91" customFormat="1" ht="12" customHeight="1" x14ac:dyDescent="0.2">
      <c r="A46" s="141" t="s">
        <v>86</v>
      </c>
      <c r="B46" s="142" t="s">
        <v>87</v>
      </c>
      <c r="C46" s="143"/>
      <c r="D46" s="146"/>
      <c r="E46" s="143"/>
    </row>
    <row r="47" spans="1:5" s="91" customFormat="1" ht="12" customHeight="1" x14ac:dyDescent="0.2">
      <c r="A47" s="141" t="s">
        <v>88</v>
      </c>
      <c r="B47" s="142" t="s">
        <v>89</v>
      </c>
      <c r="C47" s="143"/>
      <c r="D47" s="146"/>
      <c r="E47" s="143"/>
    </row>
    <row r="48" spans="1:5" s="91" customFormat="1" ht="12" customHeight="1" x14ac:dyDescent="0.2">
      <c r="A48" s="141" t="s">
        <v>90</v>
      </c>
      <c r="B48" s="142" t="s">
        <v>91</v>
      </c>
      <c r="C48" s="143"/>
      <c r="D48" s="146"/>
      <c r="E48" s="146"/>
    </row>
    <row r="49" spans="1:5" s="91" customFormat="1" ht="12" customHeight="1" x14ac:dyDescent="0.2">
      <c r="A49" s="141" t="s">
        <v>92</v>
      </c>
      <c r="B49" s="142" t="s">
        <v>93</v>
      </c>
      <c r="C49" s="143"/>
      <c r="D49" s="146"/>
      <c r="E49" s="146"/>
    </row>
    <row r="50" spans="1:5" s="91" customFormat="1" ht="12" customHeight="1" x14ac:dyDescent="0.2">
      <c r="A50" s="138" t="s">
        <v>94</v>
      </c>
      <c r="B50" s="139" t="s">
        <v>95</v>
      </c>
      <c r="C50" s="140">
        <f>SUM(C51:C55)</f>
        <v>4750000</v>
      </c>
      <c r="D50" s="208">
        <f>SUM(D51:D55)</f>
        <v>4750000</v>
      </c>
      <c r="E50" s="140">
        <f>SUM(E51:E55)</f>
        <v>0</v>
      </c>
    </row>
    <row r="51" spans="1:5" s="91" customFormat="1" ht="12" customHeight="1" x14ac:dyDescent="0.2">
      <c r="A51" s="141" t="s">
        <v>96</v>
      </c>
      <c r="B51" s="142" t="s">
        <v>97</v>
      </c>
      <c r="C51" s="143"/>
      <c r="D51" s="146"/>
      <c r="E51" s="146"/>
    </row>
    <row r="52" spans="1:5" s="91" customFormat="1" ht="12" customHeight="1" x14ac:dyDescent="0.2">
      <c r="A52" s="141" t="s">
        <v>98</v>
      </c>
      <c r="B52" s="142" t="s">
        <v>99</v>
      </c>
      <c r="C52" s="143">
        <v>4750000</v>
      </c>
      <c r="D52" s="199">
        <v>4750000</v>
      </c>
      <c r="E52" s="146"/>
    </row>
    <row r="53" spans="1:5" s="91" customFormat="1" ht="12" customHeight="1" x14ac:dyDescent="0.2">
      <c r="A53" s="141" t="s">
        <v>100</v>
      </c>
      <c r="B53" s="142" t="s">
        <v>101</v>
      </c>
      <c r="C53" s="143"/>
      <c r="D53" s="146"/>
      <c r="E53" s="146"/>
    </row>
    <row r="54" spans="1:5" s="91" customFormat="1" ht="12" customHeight="1" x14ac:dyDescent="0.2">
      <c r="A54" s="141" t="s">
        <v>102</v>
      </c>
      <c r="B54" s="142" t="s">
        <v>103</v>
      </c>
      <c r="C54" s="143"/>
      <c r="D54" s="146"/>
      <c r="E54" s="146"/>
    </row>
    <row r="55" spans="1:5" s="91" customFormat="1" ht="12" customHeight="1" x14ac:dyDescent="0.2">
      <c r="A55" s="141" t="s">
        <v>104</v>
      </c>
      <c r="B55" s="142" t="s">
        <v>105</v>
      </c>
      <c r="C55" s="143"/>
      <c r="D55" s="146"/>
      <c r="E55" s="146"/>
    </row>
    <row r="56" spans="1:5" s="91" customFormat="1" ht="12" customHeight="1" x14ac:dyDescent="0.2">
      <c r="A56" s="138" t="s">
        <v>106</v>
      </c>
      <c r="B56" s="139" t="s">
        <v>107</v>
      </c>
      <c r="C56" s="140">
        <f>SUM(C57:C59)</f>
        <v>0</v>
      </c>
      <c r="D56" s="208">
        <f>SUM(D57:D59)</f>
        <v>0</v>
      </c>
      <c r="E56" s="140">
        <f>SUM(E57:E59)</f>
        <v>0</v>
      </c>
    </row>
    <row r="57" spans="1:5" s="91" customFormat="1" ht="12" customHeight="1" x14ac:dyDescent="0.2">
      <c r="A57" s="141" t="s">
        <v>108</v>
      </c>
      <c r="B57" s="142" t="s">
        <v>109</v>
      </c>
      <c r="C57" s="143"/>
      <c r="D57" s="146"/>
      <c r="E57" s="146"/>
    </row>
    <row r="58" spans="1:5" s="91" customFormat="1" ht="12" customHeight="1" x14ac:dyDescent="0.2">
      <c r="A58" s="141" t="s">
        <v>110</v>
      </c>
      <c r="B58" s="142" t="s">
        <v>111</v>
      </c>
      <c r="C58" s="143"/>
      <c r="D58" s="146"/>
      <c r="E58" s="146"/>
    </row>
    <row r="59" spans="1:5" s="91" customFormat="1" ht="12" customHeight="1" x14ac:dyDescent="0.2">
      <c r="A59" s="141" t="s">
        <v>112</v>
      </c>
      <c r="B59" s="142" t="s">
        <v>113</v>
      </c>
      <c r="C59" s="143"/>
      <c r="D59" s="209"/>
      <c r="E59" s="143"/>
    </row>
    <row r="60" spans="1:5" s="91" customFormat="1" ht="12" customHeight="1" x14ac:dyDescent="0.2">
      <c r="A60" s="141" t="s">
        <v>114</v>
      </c>
      <c r="B60" s="142" t="s">
        <v>115</v>
      </c>
      <c r="C60" s="143"/>
      <c r="D60" s="146"/>
      <c r="E60" s="146"/>
    </row>
    <row r="61" spans="1:5" s="91" customFormat="1" ht="12" customHeight="1" x14ac:dyDescent="0.2">
      <c r="A61" s="138" t="s">
        <v>116</v>
      </c>
      <c r="B61" s="145" t="s">
        <v>117</v>
      </c>
      <c r="C61" s="140">
        <f>SUM(C62:C64)</f>
        <v>0</v>
      </c>
      <c r="D61" s="146"/>
      <c r="E61" s="146"/>
    </row>
    <row r="62" spans="1:5" s="91" customFormat="1" ht="12" customHeight="1" x14ac:dyDescent="0.2">
      <c r="A62" s="141" t="s">
        <v>118</v>
      </c>
      <c r="B62" s="142" t="s">
        <v>119</v>
      </c>
      <c r="C62" s="143"/>
      <c r="D62" s="146"/>
      <c r="E62" s="146"/>
    </row>
    <row r="63" spans="1:5" s="91" customFormat="1" ht="12" customHeight="1" x14ac:dyDescent="0.2">
      <c r="A63" s="141" t="s">
        <v>120</v>
      </c>
      <c r="B63" s="142" t="s">
        <v>121</v>
      </c>
      <c r="C63" s="143"/>
      <c r="D63" s="146"/>
      <c r="E63" s="146"/>
    </row>
    <row r="64" spans="1:5" s="91" customFormat="1" ht="12" customHeight="1" x14ac:dyDescent="0.2">
      <c r="A64" s="141" t="s">
        <v>122</v>
      </c>
      <c r="B64" s="142" t="s">
        <v>368</v>
      </c>
      <c r="C64" s="143"/>
      <c r="D64" s="146"/>
      <c r="E64" s="146"/>
    </row>
    <row r="65" spans="1:5" s="91" customFormat="1" ht="12" customHeight="1" x14ac:dyDescent="0.2">
      <c r="A65" s="141" t="s">
        <v>124</v>
      </c>
      <c r="B65" s="142" t="s">
        <v>125</v>
      </c>
      <c r="C65" s="143"/>
      <c r="D65" s="146"/>
      <c r="E65" s="146"/>
    </row>
    <row r="66" spans="1:5" s="91" customFormat="1" ht="12" customHeight="1" x14ac:dyDescent="0.2">
      <c r="A66" s="138" t="s">
        <v>262</v>
      </c>
      <c r="B66" s="139" t="s">
        <v>127</v>
      </c>
      <c r="C66" s="140">
        <f>+C9+C16+C23+C30+C38+C50+C56+C61</f>
        <v>106009000</v>
      </c>
      <c r="D66" s="208">
        <f>+D9+D16+D23+D30+D38+D50+D56+D61</f>
        <v>129751187</v>
      </c>
      <c r="E66" s="140">
        <f>+E9+E16+E23+E30+E38+E50+E56+E61</f>
        <v>0</v>
      </c>
    </row>
    <row r="67" spans="1:5" s="91" customFormat="1" ht="12" customHeight="1" x14ac:dyDescent="0.15">
      <c r="A67" s="148" t="s">
        <v>369</v>
      </c>
      <c r="B67" s="145" t="s">
        <v>129</v>
      </c>
      <c r="C67" s="140">
        <f>SUM(C68:C70)</f>
        <v>0</v>
      </c>
      <c r="D67" s="146"/>
      <c r="E67" s="146"/>
    </row>
    <row r="68" spans="1:5" s="91" customFormat="1" ht="12" customHeight="1" x14ac:dyDescent="0.2">
      <c r="A68" s="141" t="s">
        <v>130</v>
      </c>
      <c r="B68" s="142" t="s">
        <v>131</v>
      </c>
      <c r="C68" s="143"/>
      <c r="D68" s="146"/>
      <c r="E68" s="146"/>
    </row>
    <row r="69" spans="1:5" s="91" customFormat="1" ht="12" customHeight="1" x14ac:dyDescent="0.2">
      <c r="A69" s="141" t="s">
        <v>132</v>
      </c>
      <c r="B69" s="142" t="s">
        <v>133</v>
      </c>
      <c r="C69" s="143"/>
      <c r="D69" s="146"/>
      <c r="E69" s="146"/>
    </row>
    <row r="70" spans="1:5" s="91" customFormat="1" ht="12" customHeight="1" x14ac:dyDescent="0.2">
      <c r="A70" s="141" t="s">
        <v>134</v>
      </c>
      <c r="B70" s="149" t="s">
        <v>370</v>
      </c>
      <c r="C70" s="143"/>
      <c r="D70" s="146"/>
      <c r="E70" s="146"/>
    </row>
    <row r="71" spans="1:5" s="91" customFormat="1" ht="12" customHeight="1" x14ac:dyDescent="0.15">
      <c r="A71" s="148" t="s">
        <v>136</v>
      </c>
      <c r="B71" s="145" t="s">
        <v>137</v>
      </c>
      <c r="C71" s="140">
        <f>SUM(C72:C75)</f>
        <v>0</v>
      </c>
      <c r="D71" s="146"/>
      <c r="E71" s="146"/>
    </row>
    <row r="72" spans="1:5" s="91" customFormat="1" ht="12" customHeight="1" x14ac:dyDescent="0.2">
      <c r="A72" s="141" t="s">
        <v>138</v>
      </c>
      <c r="B72" s="142" t="s">
        <v>139</v>
      </c>
      <c r="C72" s="143"/>
      <c r="D72" s="146"/>
      <c r="E72" s="146"/>
    </row>
    <row r="73" spans="1:5" s="91" customFormat="1" ht="12" customHeight="1" x14ac:dyDescent="0.2">
      <c r="A73" s="141" t="s">
        <v>140</v>
      </c>
      <c r="B73" s="142" t="s">
        <v>141</v>
      </c>
      <c r="C73" s="143"/>
      <c r="D73" s="146"/>
      <c r="E73" s="146"/>
    </row>
    <row r="74" spans="1:5" s="91" customFormat="1" ht="12" customHeight="1" x14ac:dyDescent="0.2">
      <c r="A74" s="141" t="s">
        <v>142</v>
      </c>
      <c r="B74" s="142" t="s">
        <v>143</v>
      </c>
      <c r="C74" s="143"/>
      <c r="D74" s="146"/>
      <c r="E74" s="146"/>
    </row>
    <row r="75" spans="1:5" s="91" customFormat="1" ht="12" customHeight="1" x14ac:dyDescent="0.2">
      <c r="A75" s="141" t="s">
        <v>144</v>
      </c>
      <c r="B75" s="142" t="s">
        <v>145</v>
      </c>
      <c r="C75" s="143"/>
      <c r="D75" s="146"/>
      <c r="E75" s="146"/>
    </row>
    <row r="76" spans="1:5" s="91" customFormat="1" ht="12" customHeight="1" x14ac:dyDescent="0.15">
      <c r="A76" s="148" t="s">
        <v>146</v>
      </c>
      <c r="B76" s="145" t="s">
        <v>147</v>
      </c>
      <c r="C76" s="140">
        <f>SUM(C77:C78)</f>
        <v>0</v>
      </c>
      <c r="D76" s="208">
        <f>SUM(D77:D78)</f>
        <v>10585773</v>
      </c>
      <c r="E76" s="140">
        <f>SUM(E77:E78)</f>
        <v>0</v>
      </c>
    </row>
    <row r="77" spans="1:5" s="91" customFormat="1" ht="12" customHeight="1" x14ac:dyDescent="0.2">
      <c r="A77" s="141" t="s">
        <v>148</v>
      </c>
      <c r="B77" s="142" t="s">
        <v>149</v>
      </c>
      <c r="C77" s="143"/>
      <c r="D77" s="209">
        <v>10585773</v>
      </c>
      <c r="E77" s="143"/>
    </row>
    <row r="78" spans="1:5" s="91" customFormat="1" ht="12" customHeight="1" x14ac:dyDescent="0.2">
      <c r="A78" s="141" t="s">
        <v>150</v>
      </c>
      <c r="B78" s="142" t="s">
        <v>151</v>
      </c>
      <c r="C78" s="143"/>
      <c r="D78" s="146"/>
      <c r="E78" s="146"/>
    </row>
    <row r="79" spans="1:5" s="90" customFormat="1" ht="12" customHeight="1" x14ac:dyDescent="0.15">
      <c r="A79" s="148" t="s">
        <v>152</v>
      </c>
      <c r="B79" s="145" t="s">
        <v>153</v>
      </c>
      <c r="C79" s="140">
        <f>SUM(C80:C82)</f>
        <v>0</v>
      </c>
      <c r="D79" s="144"/>
      <c r="E79" s="144"/>
    </row>
    <row r="80" spans="1:5" s="91" customFormat="1" ht="12" customHeight="1" x14ac:dyDescent="0.2">
      <c r="A80" s="141" t="s">
        <v>154</v>
      </c>
      <c r="B80" s="142" t="s">
        <v>155</v>
      </c>
      <c r="C80" s="143"/>
      <c r="D80" s="146"/>
      <c r="E80" s="146"/>
    </row>
    <row r="81" spans="1:7" s="91" customFormat="1" ht="12" customHeight="1" x14ac:dyDescent="0.2">
      <c r="A81" s="141" t="s">
        <v>156</v>
      </c>
      <c r="B81" s="142" t="s">
        <v>157</v>
      </c>
      <c r="C81" s="143"/>
      <c r="D81" s="146"/>
      <c r="E81" s="146"/>
    </row>
    <row r="82" spans="1:7" s="91" customFormat="1" ht="12" customHeight="1" x14ac:dyDescent="0.2">
      <c r="A82" s="141" t="s">
        <v>158</v>
      </c>
      <c r="B82" s="142" t="s">
        <v>159</v>
      </c>
      <c r="C82" s="143"/>
      <c r="D82" s="146"/>
      <c r="E82" s="146"/>
    </row>
    <row r="83" spans="1:7" s="91" customFormat="1" ht="12" customHeight="1" x14ac:dyDescent="0.15">
      <c r="A83" s="148" t="s">
        <v>160</v>
      </c>
      <c r="B83" s="145" t="s">
        <v>161</v>
      </c>
      <c r="C83" s="140">
        <f>SUM(C84:C87)</f>
        <v>0</v>
      </c>
      <c r="D83" s="146"/>
      <c r="E83" s="146"/>
    </row>
    <row r="84" spans="1:7" s="91" customFormat="1" ht="12" customHeight="1" x14ac:dyDescent="0.2">
      <c r="A84" s="150" t="s">
        <v>162</v>
      </c>
      <c r="B84" s="142" t="s">
        <v>163</v>
      </c>
      <c r="C84" s="143"/>
      <c r="D84" s="146"/>
      <c r="E84" s="146"/>
    </row>
    <row r="85" spans="1:7" s="91" customFormat="1" ht="12" customHeight="1" x14ac:dyDescent="0.2">
      <c r="A85" s="150" t="s">
        <v>164</v>
      </c>
      <c r="B85" s="142" t="s">
        <v>165</v>
      </c>
      <c r="C85" s="143"/>
      <c r="D85" s="146"/>
      <c r="E85" s="146"/>
    </row>
    <row r="86" spans="1:7" s="91" customFormat="1" ht="12" customHeight="1" x14ac:dyDescent="0.2">
      <c r="A86" s="150" t="s">
        <v>166</v>
      </c>
      <c r="B86" s="142" t="s">
        <v>167</v>
      </c>
      <c r="C86" s="143"/>
      <c r="D86" s="146"/>
      <c r="E86" s="146"/>
    </row>
    <row r="87" spans="1:7" s="90" customFormat="1" ht="12" customHeight="1" x14ac:dyDescent="0.2">
      <c r="A87" s="150" t="s">
        <v>168</v>
      </c>
      <c r="B87" s="142" t="s">
        <v>169</v>
      </c>
      <c r="C87" s="143"/>
      <c r="D87" s="144"/>
      <c r="E87" s="144"/>
    </row>
    <row r="88" spans="1:7" s="90" customFormat="1" ht="12" customHeight="1" x14ac:dyDescent="0.15">
      <c r="A88" s="148" t="s">
        <v>170</v>
      </c>
      <c r="B88" s="145" t="s">
        <v>171</v>
      </c>
      <c r="C88" s="151"/>
      <c r="D88" s="144"/>
      <c r="E88" s="144"/>
    </row>
    <row r="89" spans="1:7" s="90" customFormat="1" ht="12" customHeight="1" x14ac:dyDescent="0.15">
      <c r="A89" s="148" t="s">
        <v>371</v>
      </c>
      <c r="B89" s="145" t="s">
        <v>173</v>
      </c>
      <c r="C89" s="151"/>
      <c r="D89" s="144"/>
      <c r="E89" s="144"/>
    </row>
    <row r="90" spans="1:7" s="90" customFormat="1" ht="12" customHeight="1" x14ac:dyDescent="0.15">
      <c r="A90" s="148" t="s">
        <v>372</v>
      </c>
      <c r="B90" s="152" t="s">
        <v>175</v>
      </c>
      <c r="C90" s="140">
        <f>+C67+C71+C76+C79+C83+C89+C88</f>
        <v>0</v>
      </c>
      <c r="D90" s="208">
        <f>+D67+D71+D76+D79+D83+D89+D88</f>
        <v>10585773</v>
      </c>
      <c r="E90" s="140">
        <f>+E67+E71+E76+E79+E83+E89+E88</f>
        <v>0</v>
      </c>
    </row>
    <row r="91" spans="1:7" s="90" customFormat="1" ht="12" customHeight="1" x14ac:dyDescent="0.15">
      <c r="A91" s="148" t="s">
        <v>373</v>
      </c>
      <c r="B91" s="152" t="s">
        <v>374</v>
      </c>
      <c r="C91" s="140">
        <f>+C66+C90</f>
        <v>106009000</v>
      </c>
      <c r="D91" s="208">
        <f>+D66+D90</f>
        <v>140336960</v>
      </c>
      <c r="E91" s="140">
        <f>+E66+E90</f>
        <v>0</v>
      </c>
    </row>
    <row r="92" spans="1:7" s="91" customFormat="1" ht="15" customHeight="1" x14ac:dyDescent="0.2">
      <c r="A92" s="92"/>
      <c r="B92" s="93"/>
      <c r="C92" s="94"/>
      <c r="G92" s="195"/>
    </row>
    <row r="93" spans="1:7" s="91" customFormat="1" ht="15" customHeight="1" x14ac:dyDescent="0.2">
      <c r="A93" s="92"/>
      <c r="B93" s="93"/>
      <c r="C93" s="94"/>
    </row>
    <row r="94" spans="1:7" s="91" customFormat="1" ht="15" customHeight="1" x14ac:dyDescent="0.2">
      <c r="A94" s="153"/>
      <c r="B94" s="154"/>
      <c r="C94" s="133" t="s">
        <v>8</v>
      </c>
      <c r="D94" s="134" t="s">
        <v>9</v>
      </c>
      <c r="E94" s="134" t="s">
        <v>10</v>
      </c>
    </row>
    <row r="95" spans="1:7" s="89" customFormat="1" ht="16.5" customHeight="1" x14ac:dyDescent="0.2">
      <c r="A95" s="135"/>
      <c r="B95" s="130" t="s">
        <v>273</v>
      </c>
      <c r="C95" s="133" t="s">
        <v>13</v>
      </c>
      <c r="D95" s="133" t="s">
        <v>13</v>
      </c>
      <c r="E95" s="133"/>
    </row>
    <row r="96" spans="1:7" s="95" customFormat="1" ht="12" customHeight="1" x14ac:dyDescent="0.2">
      <c r="A96" s="138" t="s">
        <v>14</v>
      </c>
      <c r="B96" s="155" t="s">
        <v>375</v>
      </c>
      <c r="C96" s="140">
        <f>+C97+C98+C99+C100+C101+C114</f>
        <v>75367000</v>
      </c>
      <c r="D96" s="140">
        <f>+D97+D98+D99+D100+D101+D114</f>
        <v>102362106</v>
      </c>
      <c r="E96" s="140">
        <f>+E97+E98+E99+E100+E101+E114</f>
        <v>0</v>
      </c>
    </row>
    <row r="97" spans="1:5" ht="12" customHeight="1" x14ac:dyDescent="0.2">
      <c r="A97" s="141" t="s">
        <v>16</v>
      </c>
      <c r="B97" s="156" t="s">
        <v>182</v>
      </c>
      <c r="C97" s="143">
        <v>16066000</v>
      </c>
      <c r="D97" s="143">
        <f>(16066000+1436750)+(7050000+100437+183000)+4965000+166500+553100</f>
        <v>30520787</v>
      </c>
      <c r="E97" s="143"/>
    </row>
    <row r="98" spans="1:5" ht="12" customHeight="1" x14ac:dyDescent="0.2">
      <c r="A98" s="141" t="s">
        <v>18</v>
      </c>
      <c r="B98" s="156" t="s">
        <v>183</v>
      </c>
      <c r="C98" s="143">
        <v>4316000</v>
      </c>
      <c r="D98" s="143">
        <f>(4316000+193961)+(950000+27118+49000)+715000+44955+149337</f>
        <v>6445371</v>
      </c>
      <c r="E98" s="143"/>
    </row>
    <row r="99" spans="1:5" ht="12" customHeight="1" x14ac:dyDescent="0.2">
      <c r="A99" s="141" t="s">
        <v>20</v>
      </c>
      <c r="B99" s="156" t="s">
        <v>184</v>
      </c>
      <c r="C99" s="143">
        <v>38262000</v>
      </c>
      <c r="D99" s="143">
        <f>38262000+8146344+(411000+110970+863530)</f>
        <v>47793844</v>
      </c>
      <c r="E99" s="143"/>
    </row>
    <row r="100" spans="1:5" ht="12" customHeight="1" x14ac:dyDescent="0.2">
      <c r="A100" s="141" t="s">
        <v>22</v>
      </c>
      <c r="B100" s="156" t="s">
        <v>185</v>
      </c>
      <c r="C100" s="143">
        <v>6901000</v>
      </c>
      <c r="D100" s="143">
        <v>6901000</v>
      </c>
      <c r="E100" s="143"/>
    </row>
    <row r="101" spans="1:5" ht="12" customHeight="1" x14ac:dyDescent="0.2">
      <c r="A101" s="141" t="s">
        <v>186</v>
      </c>
      <c r="B101" s="156" t="s">
        <v>187</v>
      </c>
      <c r="C101" s="143">
        <f>SUM(C102:C113)</f>
        <v>7822000</v>
      </c>
      <c r="D101" s="143">
        <f>SUM(D102:D113)</f>
        <v>8843550</v>
      </c>
      <c r="E101" s="143">
        <f>SUM(E102:E113)</f>
        <v>0</v>
      </c>
    </row>
    <row r="102" spans="1:5" ht="12" customHeight="1" x14ac:dyDescent="0.2">
      <c r="A102" s="141" t="s">
        <v>25</v>
      </c>
      <c r="B102" s="156" t="s">
        <v>376</v>
      </c>
      <c r="C102" s="143"/>
      <c r="D102" s="157">
        <v>7550</v>
      </c>
      <c r="E102" s="157"/>
    </row>
    <row r="103" spans="1:5" ht="12" customHeight="1" x14ac:dyDescent="0.2">
      <c r="A103" s="141" t="s">
        <v>189</v>
      </c>
      <c r="B103" s="158" t="s">
        <v>190</v>
      </c>
      <c r="C103" s="143"/>
      <c r="D103" s="157"/>
      <c r="E103" s="157"/>
    </row>
    <row r="104" spans="1:5" ht="12" customHeight="1" x14ac:dyDescent="0.2">
      <c r="A104" s="141" t="s">
        <v>191</v>
      </c>
      <c r="B104" s="158" t="s">
        <v>192</v>
      </c>
      <c r="C104" s="143"/>
      <c r="D104" s="157"/>
      <c r="E104" s="157"/>
    </row>
    <row r="105" spans="1:5" ht="12" customHeight="1" x14ac:dyDescent="0.2">
      <c r="A105" s="141" t="s">
        <v>193</v>
      </c>
      <c r="B105" s="158" t="s">
        <v>194</v>
      </c>
      <c r="C105" s="143"/>
      <c r="D105" s="157"/>
      <c r="E105" s="157"/>
    </row>
    <row r="106" spans="1:5" ht="12" customHeight="1" x14ac:dyDescent="0.2">
      <c r="A106" s="141" t="s">
        <v>195</v>
      </c>
      <c r="B106" s="159" t="s">
        <v>196</v>
      </c>
      <c r="C106" s="143"/>
      <c r="D106" s="157"/>
      <c r="E106" s="157"/>
    </row>
    <row r="107" spans="1:5" ht="12" customHeight="1" x14ac:dyDescent="0.2">
      <c r="A107" s="141" t="s">
        <v>197</v>
      </c>
      <c r="B107" s="159" t="s">
        <v>198</v>
      </c>
      <c r="C107" s="143"/>
      <c r="D107" s="157"/>
      <c r="E107" s="157"/>
    </row>
    <row r="108" spans="1:5" ht="12" customHeight="1" x14ac:dyDescent="0.2">
      <c r="A108" s="141" t="s">
        <v>199</v>
      </c>
      <c r="B108" s="158" t="s">
        <v>200</v>
      </c>
      <c r="C108" s="143">
        <v>5422000</v>
      </c>
      <c r="D108" s="143">
        <f>5422000+337000+677000</f>
        <v>6436000</v>
      </c>
      <c r="E108" s="143"/>
    </row>
    <row r="109" spans="1:5" ht="12" customHeight="1" x14ac:dyDescent="0.2">
      <c r="A109" s="141" t="s">
        <v>201</v>
      </c>
      <c r="B109" s="158" t="s">
        <v>202</v>
      </c>
      <c r="C109" s="143"/>
      <c r="D109" s="157"/>
      <c r="E109" s="157"/>
    </row>
    <row r="110" spans="1:5" ht="12" customHeight="1" x14ac:dyDescent="0.2">
      <c r="A110" s="141" t="s">
        <v>203</v>
      </c>
      <c r="B110" s="159" t="s">
        <v>204</v>
      </c>
      <c r="C110" s="143"/>
      <c r="D110" s="157"/>
      <c r="E110" s="157"/>
    </row>
    <row r="111" spans="1:5" ht="12" customHeight="1" x14ac:dyDescent="0.2">
      <c r="A111" s="141" t="s">
        <v>205</v>
      </c>
      <c r="B111" s="159" t="s">
        <v>206</v>
      </c>
      <c r="C111" s="143"/>
      <c r="D111" s="157"/>
      <c r="E111" s="157"/>
    </row>
    <row r="112" spans="1:5" ht="12" customHeight="1" x14ac:dyDescent="0.2">
      <c r="A112" s="141" t="s">
        <v>207</v>
      </c>
      <c r="B112" s="159" t="s">
        <v>208</v>
      </c>
      <c r="C112" s="143"/>
      <c r="D112" s="157"/>
      <c r="E112" s="157"/>
    </row>
    <row r="113" spans="1:5" ht="12" customHeight="1" x14ac:dyDescent="0.2">
      <c r="A113" s="141" t="s">
        <v>209</v>
      </c>
      <c r="B113" s="159" t="s">
        <v>210</v>
      </c>
      <c r="C113" s="143">
        <f>2000000+400000</f>
        <v>2400000</v>
      </c>
      <c r="D113" s="143">
        <v>2400000</v>
      </c>
      <c r="E113" s="143"/>
    </row>
    <row r="114" spans="1:5" ht="12" customHeight="1" x14ac:dyDescent="0.2">
      <c r="A114" s="141" t="s">
        <v>211</v>
      </c>
      <c r="B114" s="156" t="s">
        <v>212</v>
      </c>
      <c r="C114" s="143">
        <f>C115+C116</f>
        <v>2000000</v>
      </c>
      <c r="D114" s="143">
        <f>D115+D116</f>
        <v>1857554</v>
      </c>
      <c r="E114" s="143"/>
    </row>
    <row r="115" spans="1:5" ht="12" customHeight="1" x14ac:dyDescent="0.2">
      <c r="A115" s="141" t="s">
        <v>213</v>
      </c>
      <c r="B115" s="156" t="s">
        <v>377</v>
      </c>
      <c r="C115" s="143">
        <v>1000000</v>
      </c>
      <c r="D115" s="143">
        <f>1202104-7550-337000</f>
        <v>857554</v>
      </c>
      <c r="E115" s="143"/>
    </row>
    <row r="116" spans="1:5" ht="12" customHeight="1" x14ac:dyDescent="0.2">
      <c r="A116" s="141" t="s">
        <v>215</v>
      </c>
      <c r="B116" s="159" t="s">
        <v>430</v>
      </c>
      <c r="C116" s="143">
        <v>1000000</v>
      </c>
      <c r="D116" s="143">
        <v>1000000</v>
      </c>
      <c r="E116" s="143"/>
    </row>
    <row r="117" spans="1:5" ht="12" customHeight="1" x14ac:dyDescent="0.2">
      <c r="A117" s="138" t="s">
        <v>27</v>
      </c>
      <c r="B117" s="155" t="s">
        <v>216</v>
      </c>
      <c r="C117" s="140">
        <f>+C118+C120+C122</f>
        <v>4750000</v>
      </c>
      <c r="D117" s="140">
        <f>+D118+D120+D122</f>
        <v>9274744</v>
      </c>
      <c r="E117" s="140">
        <f>+E118+E120+E122</f>
        <v>0</v>
      </c>
    </row>
    <row r="118" spans="1:5" ht="12" customHeight="1" x14ac:dyDescent="0.2">
      <c r="A118" s="141" t="s">
        <v>29</v>
      </c>
      <c r="B118" s="156" t="s">
        <v>217</v>
      </c>
      <c r="C118" s="143">
        <f>C119</f>
        <v>4000000</v>
      </c>
      <c r="D118" s="143">
        <f>D119</f>
        <v>4710000</v>
      </c>
      <c r="E118" s="143"/>
    </row>
    <row r="119" spans="1:5" ht="12" customHeight="1" x14ac:dyDescent="0.2">
      <c r="A119" s="141" t="s">
        <v>31</v>
      </c>
      <c r="B119" s="156" t="s">
        <v>429</v>
      </c>
      <c r="C119" s="143">
        <v>4000000</v>
      </c>
      <c r="D119" s="143">
        <f>4000000+710000</f>
        <v>4710000</v>
      </c>
      <c r="E119" s="143"/>
    </row>
    <row r="120" spans="1:5" ht="12" customHeight="1" x14ac:dyDescent="0.2">
      <c r="A120" s="141" t="s">
        <v>33</v>
      </c>
      <c r="B120" s="156" t="s">
        <v>218</v>
      </c>
      <c r="C120" s="143">
        <f>C121</f>
        <v>0</v>
      </c>
      <c r="D120" s="143">
        <f>3003735+811009</f>
        <v>3814744</v>
      </c>
      <c r="E120" s="143"/>
    </row>
    <row r="121" spans="1:5" ht="12" customHeight="1" x14ac:dyDescent="0.2">
      <c r="A121" s="141" t="s">
        <v>35</v>
      </c>
      <c r="B121" s="156" t="s">
        <v>219</v>
      </c>
      <c r="C121" s="143">
        <v>0</v>
      </c>
      <c r="D121" s="143"/>
      <c r="E121" s="143"/>
    </row>
    <row r="122" spans="1:5" ht="12" customHeight="1" x14ac:dyDescent="0.2">
      <c r="A122" s="141" t="s">
        <v>37</v>
      </c>
      <c r="B122" s="160" t="s">
        <v>220</v>
      </c>
      <c r="C122" s="151">
        <f>SUM(C123:C130)</f>
        <v>750000</v>
      </c>
      <c r="D122" s="151">
        <f>SUM(D123:D130)</f>
        <v>750000</v>
      </c>
      <c r="E122" s="151">
        <f>SUM(E123:E130)</f>
        <v>0</v>
      </c>
    </row>
    <row r="123" spans="1:5" ht="12" customHeight="1" x14ac:dyDescent="0.2">
      <c r="A123" s="141" t="s">
        <v>39</v>
      </c>
      <c r="B123" s="160" t="s">
        <v>221</v>
      </c>
      <c r="C123" s="143"/>
      <c r="D123" s="157"/>
      <c r="E123" s="157"/>
    </row>
    <row r="124" spans="1:5" ht="12" customHeight="1" x14ac:dyDescent="0.2">
      <c r="A124" s="141" t="s">
        <v>222</v>
      </c>
      <c r="B124" s="159" t="s">
        <v>223</v>
      </c>
      <c r="C124" s="143"/>
      <c r="D124" s="157"/>
      <c r="E124" s="157"/>
    </row>
    <row r="125" spans="1:5" ht="12" customHeight="1" x14ac:dyDescent="0.2">
      <c r="A125" s="141" t="s">
        <v>224</v>
      </c>
      <c r="B125" s="159" t="s">
        <v>378</v>
      </c>
      <c r="C125" s="143">
        <v>750000</v>
      </c>
      <c r="D125" s="143">
        <v>750000</v>
      </c>
      <c r="E125" s="143"/>
    </row>
    <row r="126" spans="1:5" ht="12" customHeight="1" x14ac:dyDescent="0.2">
      <c r="A126" s="141" t="s">
        <v>226</v>
      </c>
      <c r="B126" s="159" t="s">
        <v>227</v>
      </c>
      <c r="C126" s="143"/>
      <c r="D126" s="157"/>
      <c r="E126" s="157"/>
    </row>
    <row r="127" spans="1:5" ht="12" customHeight="1" x14ac:dyDescent="0.2">
      <c r="A127" s="141" t="s">
        <v>228</v>
      </c>
      <c r="B127" s="159" t="s">
        <v>229</v>
      </c>
      <c r="C127" s="143"/>
      <c r="D127" s="157"/>
      <c r="E127" s="157"/>
    </row>
    <row r="128" spans="1:5" ht="12" customHeight="1" x14ac:dyDescent="0.2">
      <c r="A128" s="141" t="s">
        <v>230</v>
      </c>
      <c r="B128" s="159" t="s">
        <v>204</v>
      </c>
      <c r="C128" s="143"/>
      <c r="D128" s="157"/>
      <c r="E128" s="157"/>
    </row>
    <row r="129" spans="1:11" ht="12" customHeight="1" x14ac:dyDescent="0.2">
      <c r="A129" s="141" t="s">
        <v>231</v>
      </c>
      <c r="B129" s="159" t="s">
        <v>232</v>
      </c>
      <c r="C129" s="143"/>
      <c r="D129" s="157"/>
      <c r="E129" s="157"/>
    </row>
    <row r="130" spans="1:11" ht="12" customHeight="1" x14ac:dyDescent="0.2">
      <c r="A130" s="141" t="s">
        <v>233</v>
      </c>
      <c r="B130" s="159" t="s">
        <v>234</v>
      </c>
      <c r="C130" s="143"/>
      <c r="D130" s="157"/>
      <c r="E130" s="157"/>
    </row>
    <row r="131" spans="1:11" ht="12" customHeight="1" x14ac:dyDescent="0.2">
      <c r="A131" s="138" t="s">
        <v>40</v>
      </c>
      <c r="B131" s="139" t="s">
        <v>235</v>
      </c>
      <c r="C131" s="140">
        <f>+C96+C117</f>
        <v>80117000</v>
      </c>
      <c r="D131" s="140">
        <f>+D96+D117</f>
        <v>111636850</v>
      </c>
      <c r="E131" s="140">
        <f>+E96+E117</f>
        <v>0</v>
      </c>
    </row>
    <row r="132" spans="1:11" ht="12" customHeight="1" x14ac:dyDescent="0.2">
      <c r="A132" s="138" t="s">
        <v>236</v>
      </c>
      <c r="B132" s="139" t="s">
        <v>237</v>
      </c>
      <c r="C132" s="140">
        <f>+C133+C134+C135</f>
        <v>0</v>
      </c>
      <c r="D132" s="140">
        <f>+D133+D134+D135</f>
        <v>0</v>
      </c>
      <c r="E132" s="140">
        <f>+E133+E134+E135</f>
        <v>0</v>
      </c>
    </row>
    <row r="133" spans="1:11" s="95" customFormat="1" ht="12" customHeight="1" x14ac:dyDescent="0.2">
      <c r="A133" s="141" t="s">
        <v>56</v>
      </c>
      <c r="B133" s="156" t="s">
        <v>379</v>
      </c>
      <c r="C133" s="143"/>
      <c r="D133" s="161"/>
      <c r="E133" s="161"/>
    </row>
    <row r="134" spans="1:11" ht="12" customHeight="1" x14ac:dyDescent="0.2">
      <c r="A134" s="141" t="s">
        <v>64</v>
      </c>
      <c r="B134" s="156" t="s">
        <v>239</v>
      </c>
      <c r="C134" s="143"/>
      <c r="D134" s="157"/>
      <c r="E134" s="157"/>
    </row>
    <row r="135" spans="1:11" ht="12" customHeight="1" x14ac:dyDescent="0.2">
      <c r="A135" s="141" t="s">
        <v>66</v>
      </c>
      <c r="B135" s="156" t="s">
        <v>240</v>
      </c>
      <c r="C135" s="143">
        <v>0</v>
      </c>
      <c r="D135" s="143"/>
      <c r="E135" s="143"/>
    </row>
    <row r="136" spans="1:11" ht="12" customHeight="1" x14ac:dyDescent="0.2">
      <c r="A136" s="138" t="s">
        <v>70</v>
      </c>
      <c r="B136" s="139" t="s">
        <v>241</v>
      </c>
      <c r="C136" s="140">
        <f>+C137+C138+C139+C140+C141+C142</f>
        <v>0</v>
      </c>
      <c r="D136" s="157"/>
      <c r="E136" s="157"/>
    </row>
    <row r="137" spans="1:11" ht="12" customHeight="1" x14ac:dyDescent="0.2">
      <c r="A137" s="141" t="s">
        <v>72</v>
      </c>
      <c r="B137" s="156" t="s">
        <v>242</v>
      </c>
      <c r="C137" s="143"/>
      <c r="D137" s="157"/>
      <c r="E137" s="157"/>
    </row>
    <row r="138" spans="1:11" ht="12" customHeight="1" x14ac:dyDescent="0.2">
      <c r="A138" s="141" t="s">
        <v>74</v>
      </c>
      <c r="B138" s="156" t="s">
        <v>243</v>
      </c>
      <c r="C138" s="143"/>
      <c r="D138" s="157"/>
      <c r="E138" s="157"/>
    </row>
    <row r="139" spans="1:11" ht="12" customHeight="1" x14ac:dyDescent="0.2">
      <c r="A139" s="141" t="s">
        <v>76</v>
      </c>
      <c r="B139" s="156" t="s">
        <v>244</v>
      </c>
      <c r="C139" s="143"/>
      <c r="D139" s="157"/>
      <c r="E139" s="157"/>
    </row>
    <row r="140" spans="1:11" ht="12" customHeight="1" x14ac:dyDescent="0.2">
      <c r="A140" s="141" t="s">
        <v>78</v>
      </c>
      <c r="B140" s="156" t="s">
        <v>380</v>
      </c>
      <c r="C140" s="143"/>
      <c r="D140" s="157"/>
      <c r="E140" s="157"/>
    </row>
    <row r="141" spans="1:11" ht="12" customHeight="1" x14ac:dyDescent="0.2">
      <c r="A141" s="141" t="s">
        <v>80</v>
      </c>
      <c r="B141" s="156" t="s">
        <v>246</v>
      </c>
      <c r="C141" s="143"/>
      <c r="D141" s="157"/>
      <c r="E141" s="157"/>
    </row>
    <row r="142" spans="1:11" s="95" customFormat="1" ht="12" customHeight="1" x14ac:dyDescent="0.2">
      <c r="A142" s="141" t="s">
        <v>82</v>
      </c>
      <c r="B142" s="156" t="s">
        <v>247</v>
      </c>
      <c r="C142" s="143"/>
      <c r="D142" s="161"/>
      <c r="E142" s="161"/>
    </row>
    <row r="143" spans="1:11" ht="12" customHeight="1" x14ac:dyDescent="0.2">
      <c r="A143" s="138" t="s">
        <v>94</v>
      </c>
      <c r="B143" s="139" t="s">
        <v>381</v>
      </c>
      <c r="C143" s="140">
        <f>+C144+C145+C147+C148+C146</f>
        <v>25892000</v>
      </c>
      <c r="D143" s="140">
        <f>+D144+D145+D147+D148+D146</f>
        <v>28700110</v>
      </c>
      <c r="E143" s="140">
        <f>+E144+E145+E147+E148+E146</f>
        <v>0</v>
      </c>
      <c r="K143" s="96"/>
    </row>
    <row r="144" spans="1:11" x14ac:dyDescent="0.2">
      <c r="A144" s="141" t="s">
        <v>96</v>
      </c>
      <c r="B144" s="156" t="s">
        <v>249</v>
      </c>
      <c r="C144" s="143"/>
      <c r="D144" s="157"/>
      <c r="E144" s="157"/>
    </row>
    <row r="145" spans="1:6" ht="12" customHeight="1" x14ac:dyDescent="0.2">
      <c r="A145" s="141" t="s">
        <v>98</v>
      </c>
      <c r="B145" s="156" t="s">
        <v>250</v>
      </c>
      <c r="C145" s="143"/>
      <c r="D145" s="200">
        <v>2439429</v>
      </c>
      <c r="E145" s="157"/>
    </row>
    <row r="146" spans="1:6" ht="12" customHeight="1" x14ac:dyDescent="0.2">
      <c r="A146" s="141" t="s">
        <v>100</v>
      </c>
      <c r="B146" s="156" t="s">
        <v>382</v>
      </c>
      <c r="C146" s="143">
        <v>25892000</v>
      </c>
      <c r="D146" s="143">
        <f>25892000+185801+127000+55880</f>
        <v>26260681</v>
      </c>
      <c r="E146" s="143"/>
    </row>
    <row r="147" spans="1:6" s="95" customFormat="1" ht="12" customHeight="1" x14ac:dyDescent="0.2">
      <c r="A147" s="141" t="s">
        <v>102</v>
      </c>
      <c r="B147" s="156" t="s">
        <v>251</v>
      </c>
      <c r="C147" s="143"/>
      <c r="D147" s="161"/>
      <c r="E147" s="161"/>
    </row>
    <row r="148" spans="1:6" s="95" customFormat="1" ht="12" customHeight="1" x14ac:dyDescent="0.2">
      <c r="A148" s="141" t="s">
        <v>104</v>
      </c>
      <c r="B148" s="156" t="s">
        <v>252</v>
      </c>
      <c r="C148" s="143"/>
      <c r="D148" s="161"/>
      <c r="E148" s="161"/>
    </row>
    <row r="149" spans="1:6" s="95" customFormat="1" ht="12" customHeight="1" x14ac:dyDescent="0.2">
      <c r="A149" s="138" t="s">
        <v>253</v>
      </c>
      <c r="B149" s="139" t="s">
        <v>254</v>
      </c>
      <c r="C149" s="162">
        <f>+C150+C151+C152+C153+C154</f>
        <v>0</v>
      </c>
      <c r="D149" s="161"/>
      <c r="E149" s="161"/>
    </row>
    <row r="150" spans="1:6" s="95" customFormat="1" ht="12" customHeight="1" x14ac:dyDescent="0.2">
      <c r="A150" s="141" t="s">
        <v>108</v>
      </c>
      <c r="B150" s="156" t="s">
        <v>255</v>
      </c>
      <c r="C150" s="143"/>
      <c r="D150" s="161"/>
      <c r="E150" s="161"/>
    </row>
    <row r="151" spans="1:6" s="95" customFormat="1" ht="12" customHeight="1" x14ac:dyDescent="0.2">
      <c r="A151" s="141" t="s">
        <v>110</v>
      </c>
      <c r="B151" s="156" t="s">
        <v>256</v>
      </c>
      <c r="C151" s="143"/>
      <c r="D151" s="161"/>
      <c r="E151" s="161"/>
    </row>
    <row r="152" spans="1:6" s="95" customFormat="1" ht="12" customHeight="1" x14ac:dyDescent="0.2">
      <c r="A152" s="141" t="s">
        <v>112</v>
      </c>
      <c r="B152" s="156" t="s">
        <v>257</v>
      </c>
      <c r="C152" s="143"/>
      <c r="D152" s="161"/>
      <c r="E152" s="161"/>
    </row>
    <row r="153" spans="1:6" s="95" customFormat="1" ht="12" customHeight="1" x14ac:dyDescent="0.2">
      <c r="A153" s="141" t="s">
        <v>114</v>
      </c>
      <c r="B153" s="156" t="s">
        <v>383</v>
      </c>
      <c r="C153" s="143"/>
      <c r="D153" s="161"/>
      <c r="E153" s="161"/>
    </row>
    <row r="154" spans="1:6" ht="12.75" customHeight="1" x14ac:dyDescent="0.2">
      <c r="A154" s="141" t="s">
        <v>259</v>
      </c>
      <c r="B154" s="156" t="s">
        <v>260</v>
      </c>
      <c r="C154" s="143"/>
      <c r="D154" s="157"/>
      <c r="E154" s="157"/>
    </row>
    <row r="155" spans="1:6" ht="12.75" customHeight="1" x14ac:dyDescent="0.2">
      <c r="A155" s="163" t="s">
        <v>116</v>
      </c>
      <c r="B155" s="139" t="s">
        <v>261</v>
      </c>
      <c r="C155" s="162"/>
      <c r="D155" s="157"/>
      <c r="E155" s="157"/>
    </row>
    <row r="156" spans="1:6" ht="12.75" customHeight="1" x14ac:dyDescent="0.2">
      <c r="A156" s="163" t="s">
        <v>262</v>
      </c>
      <c r="B156" s="139" t="s">
        <v>263</v>
      </c>
      <c r="C156" s="162"/>
      <c r="D156" s="157"/>
      <c r="E156" s="157"/>
    </row>
    <row r="157" spans="1:6" ht="12" customHeight="1" x14ac:dyDescent="0.2">
      <c r="A157" s="138" t="s">
        <v>264</v>
      </c>
      <c r="B157" s="139" t="s">
        <v>265</v>
      </c>
      <c r="C157" s="164">
        <f>+C132+C136+C143+C149+C155+C156</f>
        <v>25892000</v>
      </c>
      <c r="D157" s="164">
        <f>+D132+D136+D143+D149+D155+D156</f>
        <v>28700110</v>
      </c>
      <c r="E157" s="164">
        <f>+E132+E136+E143+E149+E155+E156</f>
        <v>0</v>
      </c>
    </row>
    <row r="158" spans="1:6" ht="15" customHeight="1" x14ac:dyDescent="0.2">
      <c r="A158" s="165" t="s">
        <v>266</v>
      </c>
      <c r="B158" s="166" t="s">
        <v>267</v>
      </c>
      <c r="C158" s="164">
        <f>+C131+C157</f>
        <v>106009000</v>
      </c>
      <c r="D158" s="164">
        <f>+D131+D157</f>
        <v>140336960</v>
      </c>
      <c r="E158" s="164">
        <f>+E131+E157</f>
        <v>0</v>
      </c>
      <c r="F158" s="80">
        <f>D158-D91</f>
        <v>0</v>
      </c>
    </row>
    <row r="159" spans="1:6" x14ac:dyDescent="0.2">
      <c r="A159" s="167"/>
      <c r="B159" s="168"/>
      <c r="C159" s="169"/>
      <c r="D159" s="157"/>
      <c r="E159" s="157"/>
    </row>
    <row r="160" spans="1:6" ht="15" customHeight="1" x14ac:dyDescent="0.2">
      <c r="A160" s="262" t="s">
        <v>384</v>
      </c>
      <c r="B160" s="262"/>
      <c r="C160" s="171">
        <v>4</v>
      </c>
      <c r="D160" s="171">
        <v>4</v>
      </c>
      <c r="E160" s="171"/>
    </row>
    <row r="161" spans="1:5" ht="14.25" customHeight="1" x14ac:dyDescent="0.2">
      <c r="A161" s="262" t="s">
        <v>385</v>
      </c>
      <c r="B161" s="262"/>
      <c r="C161" s="171">
        <v>8</v>
      </c>
      <c r="D161" s="171">
        <v>8</v>
      </c>
      <c r="E161" s="171"/>
    </row>
    <row r="163" spans="1:5" x14ac:dyDescent="0.2">
      <c r="C163" s="129"/>
      <c r="D163" s="80">
        <f>D91-D158</f>
        <v>0</v>
      </c>
    </row>
  </sheetData>
  <sheetProtection selectLockedCells="1" selectUnlockedCells="1"/>
  <mergeCells count="6">
    <mergeCell ref="A161:B161"/>
    <mergeCell ref="B1:E1"/>
    <mergeCell ref="C3:E3"/>
    <mergeCell ref="C4:E4"/>
    <mergeCell ref="C5:E5"/>
    <mergeCell ref="A160:B160"/>
  </mergeCells>
  <printOptions horizontalCentered="1"/>
  <pageMargins left="0.78749999999999998" right="0.78749999999999998" top="0.98402777777777772" bottom="0.51180555555555551" header="0.51180555555555551" footer="0.51180555555555551"/>
  <pageSetup paperSize="9" scale="62" firstPageNumber="0" orientation="portrait" horizontalDpi="300" verticalDpi="300" r:id="rId1"/>
  <headerFooter alignWithMargins="0"/>
  <rowBreaks count="1" manualBreakCount="1">
    <brk id="9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E62"/>
  <sheetViews>
    <sheetView workbookViewId="0">
      <selection activeCell="B2" sqref="B2"/>
    </sheetView>
  </sheetViews>
  <sheetFormatPr defaultRowHeight="12.75" x14ac:dyDescent="0.2"/>
  <cols>
    <col min="1" max="1" width="13.83203125" style="97" customWidth="1"/>
    <col min="2" max="2" width="79.1640625" style="98" customWidth="1"/>
    <col min="3" max="4" width="12.83203125" style="98" customWidth="1"/>
    <col min="5" max="5" width="12.5" style="98" customWidth="1"/>
    <col min="6" max="16384" width="9.33203125" style="98"/>
  </cols>
  <sheetData>
    <row r="1" spans="1:5" s="99" customFormat="1" ht="21" customHeight="1" x14ac:dyDescent="0.2">
      <c r="A1" s="85"/>
      <c r="B1" s="252" t="s">
        <v>460</v>
      </c>
      <c r="C1" s="252"/>
      <c r="D1" s="252"/>
      <c r="E1" s="252"/>
    </row>
    <row r="2" spans="1:5" s="99" customFormat="1" ht="21" customHeight="1" x14ac:dyDescent="0.2">
      <c r="A2" s="85"/>
      <c r="B2" s="6"/>
      <c r="C2" s="6"/>
    </row>
    <row r="3" spans="1:5" s="99" customFormat="1" ht="21" customHeight="1" x14ac:dyDescent="0.2">
      <c r="A3" s="85"/>
      <c r="B3" s="6"/>
      <c r="C3" s="6"/>
    </row>
    <row r="4" spans="1:5" s="100" customFormat="1" ht="36" x14ac:dyDescent="0.2">
      <c r="A4" s="130" t="s">
        <v>387</v>
      </c>
      <c r="B4" s="131" t="s">
        <v>388</v>
      </c>
      <c r="C4" s="266" t="s">
        <v>386</v>
      </c>
      <c r="D4" s="266"/>
      <c r="E4" s="266"/>
    </row>
    <row r="5" spans="1:5" s="100" customFormat="1" ht="24" x14ac:dyDescent="0.2">
      <c r="A5" s="130" t="s">
        <v>362</v>
      </c>
      <c r="B5" s="131" t="s">
        <v>363</v>
      </c>
      <c r="C5" s="266" t="s">
        <v>364</v>
      </c>
      <c r="D5" s="266"/>
      <c r="E5" s="266"/>
    </row>
    <row r="6" spans="1:5" s="101" customFormat="1" ht="15.95" customHeight="1" x14ac:dyDescent="0.2">
      <c r="A6" s="132"/>
      <c r="B6" s="267" t="s">
        <v>357</v>
      </c>
      <c r="C6" s="267"/>
      <c r="D6" s="267"/>
      <c r="E6" s="267"/>
    </row>
    <row r="7" spans="1:5" x14ac:dyDescent="0.2">
      <c r="A7" s="130" t="s">
        <v>365</v>
      </c>
      <c r="B7" s="130" t="s">
        <v>366</v>
      </c>
      <c r="C7" s="133" t="s">
        <v>8</v>
      </c>
      <c r="D7" s="134" t="s">
        <v>9</v>
      </c>
      <c r="E7" s="134" t="s">
        <v>10</v>
      </c>
    </row>
    <row r="8" spans="1:5" s="102" customFormat="1" ht="12.95" customHeight="1" x14ac:dyDescent="0.2">
      <c r="A8" s="135" t="s">
        <v>11</v>
      </c>
      <c r="B8" s="135" t="s">
        <v>12</v>
      </c>
      <c r="C8" s="133" t="s">
        <v>13</v>
      </c>
      <c r="D8" s="133" t="s">
        <v>13</v>
      </c>
      <c r="E8" s="133"/>
    </row>
    <row r="9" spans="1:5" s="102" customFormat="1" ht="15.95" customHeight="1" x14ac:dyDescent="0.2">
      <c r="A9" s="130"/>
      <c r="B9" s="130" t="s">
        <v>272</v>
      </c>
      <c r="C9" s="172"/>
      <c r="D9" s="173"/>
      <c r="E9" s="173"/>
    </row>
    <row r="10" spans="1:5" s="103" customFormat="1" ht="12" customHeight="1" x14ac:dyDescent="0.2">
      <c r="A10" s="135" t="s">
        <v>14</v>
      </c>
      <c r="B10" s="174" t="s">
        <v>389</v>
      </c>
      <c r="C10" s="175">
        <f>SUM(C12:C20)</f>
        <v>0</v>
      </c>
      <c r="D10" s="202">
        <f>SUM(D12:D20)</f>
        <v>100000</v>
      </c>
      <c r="E10" s="175">
        <f>SUM(E12:E20)</f>
        <v>0</v>
      </c>
    </row>
    <row r="11" spans="1:5" s="103" customFormat="1" ht="12" customHeight="1" x14ac:dyDescent="0.2">
      <c r="A11" s="176" t="s">
        <v>16</v>
      </c>
      <c r="B11" s="156" t="s">
        <v>73</v>
      </c>
      <c r="C11" s="177"/>
      <c r="D11" s="178"/>
      <c r="E11" s="178"/>
    </row>
    <row r="12" spans="1:5" s="103" customFormat="1" ht="12" customHeight="1" x14ac:dyDescent="0.2">
      <c r="A12" s="176" t="s">
        <v>18</v>
      </c>
      <c r="B12" s="156" t="s">
        <v>75</v>
      </c>
      <c r="C12" s="177"/>
      <c r="D12" s="178"/>
      <c r="E12" s="178"/>
    </row>
    <row r="13" spans="1:5" s="103" customFormat="1" ht="12" customHeight="1" x14ac:dyDescent="0.2">
      <c r="A13" s="176" t="s">
        <v>20</v>
      </c>
      <c r="B13" s="156" t="s">
        <v>77</v>
      </c>
      <c r="C13" s="177"/>
      <c r="D13" s="204">
        <v>100000</v>
      </c>
      <c r="E13" s="178"/>
    </row>
    <row r="14" spans="1:5" s="103" customFormat="1" ht="12" customHeight="1" x14ac:dyDescent="0.2">
      <c r="A14" s="176" t="s">
        <v>22</v>
      </c>
      <c r="B14" s="156" t="s">
        <v>79</v>
      </c>
      <c r="C14" s="177"/>
      <c r="D14" s="178"/>
      <c r="E14" s="178"/>
    </row>
    <row r="15" spans="1:5" s="103" customFormat="1" ht="12" customHeight="1" x14ac:dyDescent="0.2">
      <c r="A15" s="176" t="s">
        <v>24</v>
      </c>
      <c r="B15" s="156" t="s">
        <v>81</v>
      </c>
      <c r="C15" s="177"/>
      <c r="D15" s="178"/>
      <c r="E15" s="178"/>
    </row>
    <row r="16" spans="1:5" s="103" customFormat="1" ht="12" customHeight="1" x14ac:dyDescent="0.2">
      <c r="A16" s="176" t="s">
        <v>25</v>
      </c>
      <c r="B16" s="156" t="s">
        <v>390</v>
      </c>
      <c r="C16" s="177"/>
      <c r="D16" s="178"/>
      <c r="E16" s="178"/>
    </row>
    <row r="17" spans="1:5" s="103" customFormat="1" ht="12" customHeight="1" x14ac:dyDescent="0.2">
      <c r="A17" s="176" t="s">
        <v>189</v>
      </c>
      <c r="B17" s="156" t="s">
        <v>391</v>
      </c>
      <c r="C17" s="177"/>
      <c r="D17" s="178"/>
      <c r="E17" s="178"/>
    </row>
    <row r="18" spans="1:5" s="103" customFormat="1" ht="12" customHeight="1" x14ac:dyDescent="0.2">
      <c r="A18" s="176" t="s">
        <v>191</v>
      </c>
      <c r="B18" s="156" t="s">
        <v>87</v>
      </c>
      <c r="C18" s="177"/>
      <c r="D18" s="178"/>
      <c r="E18" s="178"/>
    </row>
    <row r="19" spans="1:5" s="104" customFormat="1" ht="12" customHeight="1" x14ac:dyDescent="0.2">
      <c r="A19" s="176" t="s">
        <v>193</v>
      </c>
      <c r="B19" s="156" t="s">
        <v>89</v>
      </c>
      <c r="C19" s="177"/>
      <c r="D19" s="179"/>
      <c r="E19" s="179"/>
    </row>
    <row r="20" spans="1:5" s="104" customFormat="1" ht="12" customHeight="1" x14ac:dyDescent="0.2">
      <c r="A20" s="176" t="s">
        <v>195</v>
      </c>
      <c r="B20" s="156" t="s">
        <v>91</v>
      </c>
      <c r="C20" s="177"/>
      <c r="D20" s="179"/>
      <c r="E20" s="179"/>
    </row>
    <row r="21" spans="1:5" s="104" customFormat="1" ht="12" customHeight="1" x14ac:dyDescent="0.2">
      <c r="A21" s="176" t="s">
        <v>197</v>
      </c>
      <c r="B21" s="156" t="s">
        <v>93</v>
      </c>
      <c r="C21" s="177"/>
      <c r="D21" s="179"/>
      <c r="E21" s="179"/>
    </row>
    <row r="22" spans="1:5" s="103" customFormat="1" ht="12" customHeight="1" x14ac:dyDescent="0.2">
      <c r="A22" s="135" t="s">
        <v>27</v>
      </c>
      <c r="B22" s="174" t="s">
        <v>392</v>
      </c>
      <c r="C22" s="175">
        <f>SUM(C23:C25)</f>
        <v>0</v>
      </c>
      <c r="D22" s="178"/>
      <c r="E22" s="178"/>
    </row>
    <row r="23" spans="1:5" s="104" customFormat="1" ht="12" customHeight="1" x14ac:dyDescent="0.2">
      <c r="A23" s="176" t="s">
        <v>29</v>
      </c>
      <c r="B23" s="156" t="s">
        <v>30</v>
      </c>
      <c r="C23" s="177"/>
      <c r="D23" s="179"/>
      <c r="E23" s="179"/>
    </row>
    <row r="24" spans="1:5" s="104" customFormat="1" ht="12" customHeight="1" x14ac:dyDescent="0.2">
      <c r="A24" s="176" t="s">
        <v>31</v>
      </c>
      <c r="B24" s="156" t="s">
        <v>393</v>
      </c>
      <c r="C24" s="177"/>
      <c r="D24" s="179"/>
      <c r="E24" s="179"/>
    </row>
    <row r="25" spans="1:5" s="104" customFormat="1" ht="12" customHeight="1" x14ac:dyDescent="0.2">
      <c r="A25" s="176" t="s">
        <v>33</v>
      </c>
      <c r="B25" s="156" t="s">
        <v>394</v>
      </c>
      <c r="C25" s="177"/>
      <c r="D25" s="179"/>
      <c r="E25" s="179"/>
    </row>
    <row r="26" spans="1:5" s="104" customFormat="1" ht="12" customHeight="1" x14ac:dyDescent="0.2">
      <c r="A26" s="176" t="s">
        <v>35</v>
      </c>
      <c r="B26" s="156" t="s">
        <v>395</v>
      </c>
      <c r="C26" s="177"/>
      <c r="D26" s="179"/>
      <c r="E26" s="179"/>
    </row>
    <row r="27" spans="1:5" s="104" customFormat="1" ht="12" customHeight="1" x14ac:dyDescent="0.2">
      <c r="A27" s="135" t="s">
        <v>40</v>
      </c>
      <c r="B27" s="139" t="s">
        <v>281</v>
      </c>
      <c r="C27" s="180"/>
      <c r="D27" s="179"/>
      <c r="E27" s="179"/>
    </row>
    <row r="28" spans="1:5" s="104" customFormat="1" ht="12" customHeight="1" x14ac:dyDescent="0.2">
      <c r="A28" s="135" t="s">
        <v>236</v>
      </c>
      <c r="B28" s="139" t="s">
        <v>396</v>
      </c>
      <c r="C28" s="175">
        <f>+C29+C30</f>
        <v>0</v>
      </c>
      <c r="D28" s="179"/>
      <c r="E28" s="179"/>
    </row>
    <row r="29" spans="1:5" s="104" customFormat="1" ht="12" customHeight="1" x14ac:dyDescent="0.2">
      <c r="A29" s="176" t="s">
        <v>56</v>
      </c>
      <c r="B29" s="156" t="s">
        <v>393</v>
      </c>
      <c r="C29" s="177"/>
      <c r="D29" s="179"/>
      <c r="E29" s="179"/>
    </row>
    <row r="30" spans="1:5" s="104" customFormat="1" ht="12" customHeight="1" x14ac:dyDescent="0.2">
      <c r="A30" s="176" t="s">
        <v>64</v>
      </c>
      <c r="B30" s="156" t="s">
        <v>397</v>
      </c>
      <c r="C30" s="177"/>
      <c r="D30" s="179"/>
      <c r="E30" s="179"/>
    </row>
    <row r="31" spans="1:5" s="104" customFormat="1" ht="12" customHeight="1" x14ac:dyDescent="0.2">
      <c r="A31" s="176" t="s">
        <v>66</v>
      </c>
      <c r="B31" s="156" t="s">
        <v>398</v>
      </c>
      <c r="C31" s="177"/>
      <c r="D31" s="179"/>
      <c r="E31" s="179"/>
    </row>
    <row r="32" spans="1:5" s="104" customFormat="1" ht="12" customHeight="1" x14ac:dyDescent="0.2">
      <c r="A32" s="135" t="s">
        <v>70</v>
      </c>
      <c r="B32" s="139" t="s">
        <v>399</v>
      </c>
      <c r="C32" s="175">
        <f>+C33+C34+C35</f>
        <v>0</v>
      </c>
      <c r="D32" s="179"/>
      <c r="E32" s="179"/>
    </row>
    <row r="33" spans="1:5" s="104" customFormat="1" ht="12" customHeight="1" x14ac:dyDescent="0.2">
      <c r="A33" s="176" t="s">
        <v>72</v>
      </c>
      <c r="B33" s="156" t="s">
        <v>97</v>
      </c>
      <c r="C33" s="177"/>
      <c r="D33" s="179"/>
      <c r="E33" s="179"/>
    </row>
    <row r="34" spans="1:5" s="104" customFormat="1" ht="12" customHeight="1" x14ac:dyDescent="0.2">
      <c r="A34" s="176" t="s">
        <v>74</v>
      </c>
      <c r="B34" s="156" t="s">
        <v>99</v>
      </c>
      <c r="C34" s="177"/>
      <c r="D34" s="179"/>
      <c r="E34" s="179"/>
    </row>
    <row r="35" spans="1:5" s="104" customFormat="1" ht="12" customHeight="1" x14ac:dyDescent="0.2">
      <c r="A35" s="176" t="s">
        <v>76</v>
      </c>
      <c r="B35" s="156" t="s">
        <v>101</v>
      </c>
      <c r="C35" s="177"/>
      <c r="D35" s="179"/>
      <c r="E35" s="179"/>
    </row>
    <row r="36" spans="1:5" s="103" customFormat="1" ht="12" customHeight="1" x14ac:dyDescent="0.2">
      <c r="A36" s="135" t="s">
        <v>94</v>
      </c>
      <c r="B36" s="139" t="s">
        <v>400</v>
      </c>
      <c r="C36" s="180"/>
      <c r="D36" s="178"/>
      <c r="E36" s="178"/>
    </row>
    <row r="37" spans="1:5" s="103" customFormat="1" ht="12" customHeight="1" x14ac:dyDescent="0.2">
      <c r="A37" s="135" t="s">
        <v>253</v>
      </c>
      <c r="B37" s="139" t="s">
        <v>401</v>
      </c>
      <c r="C37" s="180"/>
      <c r="D37" s="178"/>
      <c r="E37" s="178"/>
    </row>
    <row r="38" spans="1:5" s="103" customFormat="1" ht="12" customHeight="1" x14ac:dyDescent="0.2">
      <c r="A38" s="135" t="s">
        <v>116</v>
      </c>
      <c r="B38" s="139" t="s">
        <v>402</v>
      </c>
      <c r="C38" s="175">
        <f>+C10+C22+C27+C28+C32+C36+C37</f>
        <v>0</v>
      </c>
      <c r="D38" s="204">
        <f>D32+D28+D27+D22+D10</f>
        <v>100000</v>
      </c>
      <c r="E38" s="178">
        <f>E32+E28+E27+E22+E10</f>
        <v>0</v>
      </c>
    </row>
    <row r="39" spans="1:5" s="103" customFormat="1" ht="12" customHeight="1" x14ac:dyDescent="0.2">
      <c r="A39" s="165" t="s">
        <v>262</v>
      </c>
      <c r="B39" s="139" t="s">
        <v>403</v>
      </c>
      <c r="C39" s="202">
        <f>+C40+C41+C42</f>
        <v>25892000</v>
      </c>
      <c r="D39" s="202">
        <f>+D40+D41+D42</f>
        <v>26339495</v>
      </c>
      <c r="E39" s="175">
        <f>+E40+E41+E42</f>
        <v>0</v>
      </c>
    </row>
    <row r="40" spans="1:5" s="103" customFormat="1" ht="12" customHeight="1" x14ac:dyDescent="0.2">
      <c r="A40" s="176" t="s">
        <v>404</v>
      </c>
      <c r="B40" s="156" t="s">
        <v>335</v>
      </c>
      <c r="C40" s="203"/>
      <c r="D40" s="204">
        <v>78814</v>
      </c>
      <c r="E40" s="178"/>
    </row>
    <row r="41" spans="1:5" s="103" customFormat="1" ht="12" customHeight="1" x14ac:dyDescent="0.2">
      <c r="A41" s="176" t="s">
        <v>405</v>
      </c>
      <c r="B41" s="156" t="s">
        <v>406</v>
      </c>
      <c r="C41" s="203"/>
      <c r="D41" s="178"/>
      <c r="E41" s="178"/>
    </row>
    <row r="42" spans="1:5" s="104" customFormat="1" ht="12" customHeight="1" x14ac:dyDescent="0.2">
      <c r="A42" s="176" t="s">
        <v>407</v>
      </c>
      <c r="B42" s="156" t="s">
        <v>408</v>
      </c>
      <c r="C42" s="203">
        <v>25892000</v>
      </c>
      <c r="D42" s="203">
        <f>25892000+185801+127000+55880</f>
        <v>26260681</v>
      </c>
      <c r="E42" s="177"/>
    </row>
    <row r="43" spans="1:5" s="104" customFormat="1" ht="15" customHeight="1" x14ac:dyDescent="0.2">
      <c r="A43" s="165" t="s">
        <v>264</v>
      </c>
      <c r="B43" s="181" t="s">
        <v>409</v>
      </c>
      <c r="C43" s="202">
        <f>+C38+C39</f>
        <v>25892000</v>
      </c>
      <c r="D43" s="202">
        <f>+D38+D39</f>
        <v>26439495</v>
      </c>
      <c r="E43" s="175">
        <f>+E38+E39</f>
        <v>0</v>
      </c>
    </row>
    <row r="44" spans="1:5" s="104" customFormat="1" ht="15" customHeight="1" x14ac:dyDescent="0.2">
      <c r="A44" s="92"/>
      <c r="B44" s="93"/>
      <c r="C44" s="94"/>
    </row>
    <row r="45" spans="1:5" x14ac:dyDescent="0.2">
      <c r="A45" s="182"/>
      <c r="B45" s="183"/>
      <c r="C45" s="184"/>
      <c r="D45" s="185"/>
      <c r="E45" s="185"/>
    </row>
    <row r="46" spans="1:5" s="102" customFormat="1" ht="16.5" customHeight="1" x14ac:dyDescent="0.2">
      <c r="A46" s="135"/>
      <c r="B46" s="130" t="s">
        <v>273</v>
      </c>
      <c r="C46" s="175"/>
      <c r="D46" s="173"/>
      <c r="E46" s="173"/>
    </row>
    <row r="47" spans="1:5" s="105" customFormat="1" ht="12" customHeight="1" x14ac:dyDescent="0.2">
      <c r="A47" s="135" t="s">
        <v>14</v>
      </c>
      <c r="B47" s="139" t="s">
        <v>410</v>
      </c>
      <c r="C47" s="202">
        <f>SUM(C48:C52)</f>
        <v>25892000</v>
      </c>
      <c r="D47" s="202">
        <f>SUM(D48:D52)</f>
        <v>26431684</v>
      </c>
      <c r="E47" s="175">
        <f>SUM(E48:E52)</f>
        <v>0</v>
      </c>
    </row>
    <row r="48" spans="1:5" ht="12" customHeight="1" x14ac:dyDescent="0.2">
      <c r="A48" s="176" t="s">
        <v>16</v>
      </c>
      <c r="B48" s="156" t="s">
        <v>182</v>
      </c>
      <c r="C48" s="203">
        <v>17698000</v>
      </c>
      <c r="D48" s="203">
        <f>17698000+146300+100000+44000</f>
        <v>17988300</v>
      </c>
      <c r="E48" s="177"/>
    </row>
    <row r="49" spans="1:5" ht="12" customHeight="1" x14ac:dyDescent="0.2">
      <c r="A49" s="176" t="s">
        <v>18</v>
      </c>
      <c r="B49" s="156" t="s">
        <v>183</v>
      </c>
      <c r="C49" s="203">
        <v>4815000</v>
      </c>
      <c r="D49" s="203">
        <f>4815000+39501+27000+11880</f>
        <v>4893381</v>
      </c>
      <c r="E49" s="177"/>
    </row>
    <row r="50" spans="1:5" ht="12" customHeight="1" x14ac:dyDescent="0.2">
      <c r="A50" s="176" t="s">
        <v>20</v>
      </c>
      <c r="B50" s="156" t="s">
        <v>184</v>
      </c>
      <c r="C50" s="203">
        <v>3379000</v>
      </c>
      <c r="D50" s="203">
        <f>3379000+78814+100000-7811</f>
        <v>3550003</v>
      </c>
      <c r="E50" s="177"/>
    </row>
    <row r="51" spans="1:5" ht="12" customHeight="1" x14ac:dyDescent="0.2">
      <c r="A51" s="176" t="s">
        <v>22</v>
      </c>
      <c r="B51" s="156" t="s">
        <v>185</v>
      </c>
      <c r="C51" s="203"/>
      <c r="D51" s="186"/>
      <c r="E51" s="186"/>
    </row>
    <row r="52" spans="1:5" ht="12" customHeight="1" x14ac:dyDescent="0.2">
      <c r="A52" s="176" t="s">
        <v>24</v>
      </c>
      <c r="B52" s="156" t="s">
        <v>187</v>
      </c>
      <c r="C52" s="203"/>
      <c r="D52" s="186"/>
      <c r="E52" s="186"/>
    </row>
    <row r="53" spans="1:5" ht="12" customHeight="1" x14ac:dyDescent="0.2">
      <c r="A53" s="135" t="s">
        <v>27</v>
      </c>
      <c r="B53" s="139" t="s">
        <v>411</v>
      </c>
      <c r="C53" s="202">
        <f>SUM(C54:C56)</f>
        <v>0</v>
      </c>
      <c r="D53" s="202">
        <f>SUM(D54:D56)</f>
        <v>7811</v>
      </c>
      <c r="E53" s="186"/>
    </row>
    <row r="54" spans="1:5" s="105" customFormat="1" ht="12" customHeight="1" x14ac:dyDescent="0.2">
      <c r="A54" s="176" t="s">
        <v>29</v>
      </c>
      <c r="B54" s="156" t="s">
        <v>217</v>
      </c>
      <c r="C54" s="203"/>
      <c r="D54" s="187">
        <v>7811</v>
      </c>
      <c r="E54" s="187"/>
    </row>
    <row r="55" spans="1:5" ht="12" customHeight="1" x14ac:dyDescent="0.2">
      <c r="A55" s="176" t="s">
        <v>31</v>
      </c>
      <c r="B55" s="156" t="s">
        <v>218</v>
      </c>
      <c r="C55" s="203"/>
      <c r="D55" s="186"/>
      <c r="E55" s="186"/>
    </row>
    <row r="56" spans="1:5" ht="12" customHeight="1" x14ac:dyDescent="0.2">
      <c r="A56" s="176" t="s">
        <v>33</v>
      </c>
      <c r="B56" s="156" t="s">
        <v>412</v>
      </c>
      <c r="C56" s="203"/>
      <c r="D56" s="186"/>
      <c r="E56" s="186"/>
    </row>
    <row r="57" spans="1:5" ht="12" customHeight="1" x14ac:dyDescent="0.2">
      <c r="A57" s="176" t="s">
        <v>35</v>
      </c>
      <c r="B57" s="156" t="s">
        <v>413</v>
      </c>
      <c r="C57" s="203"/>
      <c r="D57" s="186"/>
      <c r="E57" s="186"/>
    </row>
    <row r="58" spans="1:5" ht="15" customHeight="1" x14ac:dyDescent="0.2">
      <c r="A58" s="135" t="s">
        <v>40</v>
      </c>
      <c r="B58" s="139" t="s">
        <v>414</v>
      </c>
      <c r="C58" s="205"/>
      <c r="D58" s="186"/>
      <c r="E58" s="186"/>
    </row>
    <row r="59" spans="1:5" x14ac:dyDescent="0.2">
      <c r="A59" s="135" t="s">
        <v>236</v>
      </c>
      <c r="B59" s="154" t="s">
        <v>415</v>
      </c>
      <c r="C59" s="202">
        <f>+C47+C53+C58</f>
        <v>25892000</v>
      </c>
      <c r="D59" s="202">
        <f>+D47+D53+D58</f>
        <v>26439495</v>
      </c>
      <c r="E59" s="175">
        <f>+E47+E53+E58</f>
        <v>0</v>
      </c>
    </row>
    <row r="60" spans="1:5" ht="15" customHeight="1" x14ac:dyDescent="0.2">
      <c r="A60" s="188"/>
      <c r="B60" s="186"/>
      <c r="C60" s="189"/>
      <c r="D60" s="186"/>
      <c r="E60" s="186"/>
    </row>
    <row r="61" spans="1:5" ht="14.25" customHeight="1" x14ac:dyDescent="0.2">
      <c r="A61" s="170" t="s">
        <v>384</v>
      </c>
      <c r="B61" s="190"/>
      <c r="C61" s="171">
        <v>6</v>
      </c>
      <c r="D61" s="171">
        <v>6</v>
      </c>
      <c r="E61" s="171"/>
    </row>
    <row r="62" spans="1:5" x14ac:dyDescent="0.2">
      <c r="A62" s="170" t="s">
        <v>385</v>
      </c>
      <c r="B62" s="190"/>
      <c r="C62" s="191">
        <v>0</v>
      </c>
      <c r="D62" s="186">
        <v>0</v>
      </c>
      <c r="E62" s="186"/>
    </row>
  </sheetData>
  <sheetProtection selectLockedCells="1" selectUnlockedCells="1"/>
  <mergeCells count="4">
    <mergeCell ref="B1:E1"/>
    <mergeCell ref="C4:E4"/>
    <mergeCell ref="C5:E5"/>
    <mergeCell ref="B6:E6"/>
  </mergeCells>
  <printOptions horizontalCentered="1"/>
  <pageMargins left="0.59055118110236227" right="0.19685039370078741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SheetLayoutView="100" workbookViewId="0">
      <selection activeCell="A2" sqref="A2"/>
    </sheetView>
  </sheetViews>
  <sheetFormatPr defaultColWidth="10" defaultRowHeight="15.75" x14ac:dyDescent="0.25"/>
  <cols>
    <col min="1" max="1" width="19.1640625" style="106" customWidth="1"/>
    <col min="2" max="2" width="51.6640625" style="106" customWidth="1"/>
    <col min="3" max="3" width="17.33203125" style="106" customWidth="1"/>
    <col min="4" max="16384" width="10" style="106"/>
  </cols>
  <sheetData>
    <row r="1" spans="1:10" x14ac:dyDescent="0.25">
      <c r="A1" s="268" t="s">
        <v>461</v>
      </c>
      <c r="B1" s="268"/>
      <c r="C1" s="268"/>
    </row>
    <row r="2" spans="1:10" x14ac:dyDescent="0.25">
      <c r="A2" s="107"/>
      <c r="B2" s="108"/>
      <c r="C2" s="109"/>
      <c r="D2" s="109"/>
      <c r="E2" s="109"/>
      <c r="F2" s="109"/>
      <c r="G2" s="109"/>
      <c r="H2" s="109"/>
      <c r="I2" s="109"/>
      <c r="J2" s="109"/>
    </row>
    <row r="4" spans="1:10" x14ac:dyDescent="0.25">
      <c r="A4" s="269" t="s">
        <v>361</v>
      </c>
      <c r="B4" s="269"/>
      <c r="C4" s="269"/>
    </row>
    <row r="5" spans="1:10" x14ac:dyDescent="0.25">
      <c r="A5" s="269" t="s">
        <v>416</v>
      </c>
      <c r="B5" s="269"/>
      <c r="C5" s="269"/>
    </row>
    <row r="8" spans="1:10" x14ac:dyDescent="0.25">
      <c r="A8" s="110"/>
      <c r="B8" s="111" t="s">
        <v>274</v>
      </c>
      <c r="C8" s="112" t="s">
        <v>417</v>
      </c>
    </row>
    <row r="9" spans="1:10" x14ac:dyDescent="0.25">
      <c r="A9" s="110"/>
      <c r="B9" s="111"/>
      <c r="C9" s="112"/>
    </row>
    <row r="10" spans="1:10" x14ac:dyDescent="0.25">
      <c r="A10" s="113" t="s">
        <v>418</v>
      </c>
      <c r="B10" s="110"/>
      <c r="C10" s="114"/>
    </row>
    <row r="11" spans="1:10" x14ac:dyDescent="0.25">
      <c r="A11" s="113" t="s">
        <v>419</v>
      </c>
      <c r="B11" s="115"/>
      <c r="C11" s="114"/>
    </row>
    <row r="12" spans="1:10" x14ac:dyDescent="0.25">
      <c r="A12" s="110"/>
      <c r="B12" s="116" t="s">
        <v>420</v>
      </c>
      <c r="C12" s="114"/>
    </row>
    <row r="13" spans="1:10" x14ac:dyDescent="0.25">
      <c r="A13" s="110"/>
      <c r="B13" s="116" t="s">
        <v>421</v>
      </c>
      <c r="C13" s="114">
        <v>1</v>
      </c>
    </row>
    <row r="14" spans="1:10" x14ac:dyDescent="0.25">
      <c r="A14" s="110"/>
      <c r="B14" s="116" t="s">
        <v>440</v>
      </c>
      <c r="C14" s="114">
        <f>4+1</f>
        <v>5</v>
      </c>
    </row>
    <row r="15" spans="1:10" x14ac:dyDescent="0.25">
      <c r="A15" s="110"/>
      <c r="B15" s="116" t="s">
        <v>441</v>
      </c>
      <c r="C15" s="114">
        <v>0.5</v>
      </c>
    </row>
    <row r="16" spans="1:10" x14ac:dyDescent="0.25">
      <c r="A16" s="110"/>
      <c r="B16" s="116" t="s">
        <v>437</v>
      </c>
      <c r="C16" s="114">
        <v>1</v>
      </c>
    </row>
    <row r="17" spans="1:3" x14ac:dyDescent="0.25">
      <c r="A17" s="110"/>
      <c r="B17" s="116" t="s">
        <v>436</v>
      </c>
      <c r="C17" s="114">
        <v>1</v>
      </c>
    </row>
    <row r="18" spans="1:3" x14ac:dyDescent="0.25">
      <c r="A18" s="110"/>
      <c r="B18" s="117" t="s">
        <v>422</v>
      </c>
      <c r="C18" s="118">
        <v>1</v>
      </c>
    </row>
    <row r="19" spans="1:3" x14ac:dyDescent="0.25">
      <c r="A19" s="119"/>
      <c r="B19" s="120" t="s">
        <v>356</v>
      </c>
      <c r="C19" s="121">
        <f>SUM(C12:C18)</f>
        <v>9.5</v>
      </c>
    </row>
    <row r="20" spans="1:3" x14ac:dyDescent="0.25">
      <c r="A20" s="113" t="s">
        <v>423</v>
      </c>
      <c r="B20" s="122" t="s">
        <v>424</v>
      </c>
      <c r="C20" s="114">
        <v>4</v>
      </c>
    </row>
    <row r="21" spans="1:3" x14ac:dyDescent="0.25">
      <c r="A21" s="110"/>
      <c r="B21" s="122" t="s">
        <v>425</v>
      </c>
      <c r="C21" s="114">
        <v>2</v>
      </c>
    </row>
    <row r="22" spans="1:3" s="123" customFormat="1" x14ac:dyDescent="0.25">
      <c r="A22" s="121"/>
      <c r="B22" s="120" t="s">
        <v>356</v>
      </c>
      <c r="C22" s="121">
        <f>SUM(C20:C21)</f>
        <v>6</v>
      </c>
    </row>
    <row r="23" spans="1:3" x14ac:dyDescent="0.25">
      <c r="A23" s="110"/>
      <c r="B23" s="113"/>
      <c r="C23" s="114"/>
    </row>
    <row r="24" spans="1:3" x14ac:dyDescent="0.25">
      <c r="A24" s="119"/>
      <c r="B24" s="124" t="s">
        <v>426</v>
      </c>
      <c r="C24" s="121">
        <f>C22+C19</f>
        <v>15.5</v>
      </c>
    </row>
    <row r="25" spans="1:3" x14ac:dyDescent="0.25">
      <c r="A25" s="110"/>
      <c r="B25" s="125"/>
      <c r="C25" s="114"/>
    </row>
    <row r="26" spans="1:3" ht="38.25" customHeight="1" x14ac:dyDescent="0.25">
      <c r="A26" s="270" t="s">
        <v>427</v>
      </c>
      <c r="B26" s="270"/>
      <c r="C26" s="270"/>
    </row>
    <row r="27" spans="1:3" x14ac:dyDescent="0.25">
      <c r="A27" s="126"/>
      <c r="B27" s="121" t="s">
        <v>428</v>
      </c>
      <c r="C27" s="126">
        <v>8</v>
      </c>
    </row>
    <row r="30" spans="1:3" x14ac:dyDescent="0.25">
      <c r="A30" s="127"/>
      <c r="B30" s="128" t="s">
        <v>426</v>
      </c>
      <c r="C30" s="197">
        <f>C27+C24</f>
        <v>23.5</v>
      </c>
    </row>
  </sheetData>
  <sheetProtection selectLockedCells="1" selectUnlockedCells="1"/>
  <mergeCells count="4">
    <mergeCell ref="A1:C1"/>
    <mergeCell ref="A4:C4"/>
    <mergeCell ref="A5:C5"/>
    <mergeCell ref="A26:C26"/>
  </mergeCells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2.832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Előlap</vt:lpstr>
      <vt:lpstr>1. összesítő</vt:lpstr>
      <vt:lpstr>2.1.sz.mell  </vt:lpstr>
      <vt:lpstr>2.2.sz.mell  </vt:lpstr>
      <vt:lpstr>6.sz.mell.</vt:lpstr>
      <vt:lpstr>8. sz. mell Önkormányzat</vt:lpstr>
      <vt:lpstr>Óvoda    9. sz. mell</vt:lpstr>
      <vt:lpstr>10. Létszám</vt:lpstr>
      <vt:lpstr>Munkalap23</vt:lpstr>
      <vt:lpstr>'8. sz. mell Önkormányzat'!Nyomtatási_cím</vt:lpstr>
      <vt:lpstr>'Óvoda    9. sz. mell'!Nyomtatási_cím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</dc:creator>
  <cp:lastModifiedBy>User</cp:lastModifiedBy>
  <cp:lastPrinted>2016-11-24T07:36:57Z</cp:lastPrinted>
  <dcterms:created xsi:type="dcterms:W3CDTF">2016-03-04T09:05:31Z</dcterms:created>
  <dcterms:modified xsi:type="dcterms:W3CDTF">2016-11-24T07:39:18Z</dcterms:modified>
</cp:coreProperties>
</file>