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Zsolt\Desktop\Baracs\Munka\Rendeletek - Baracs\2017költégsévetés\"/>
    </mc:Choice>
  </mc:AlternateContent>
  <bookViews>
    <workbookView xWindow="0" yWindow="0" windowWidth="21570" windowHeight="7965"/>
  </bookViews>
  <sheets>
    <sheet name="6.1. BÖ mérleg" sheetId="11" r:id="rId1"/>
    <sheet name="6.2. Hivatal mérleg" sheetId="19" r:id="rId2"/>
    <sheet name="6.3. BNVÓ mérleg" sheetId="12" r:id="rId3"/>
    <sheet name="6.4. CsÖT mérleg" sheetId="20" r:id="rId4"/>
    <sheet name="7. BÖ kihatás" sheetId="22" r:id="rId5"/>
    <sheet name="8.1. BÖ létszám" sheetId="21" r:id="rId6"/>
    <sheet name="8.2. Hivatal létszám" sheetId="23" r:id="rId7"/>
    <sheet name="8.3. BNVÓ létszám" sheetId="24" r:id="rId8"/>
    <sheet name="8.4. CsÖT létszám" sheetId="25" r:id="rId9"/>
    <sheet name="9. BÖ tartalék" sheetId="26" r:id="rId10"/>
    <sheet name="10.1. BÖ Elői felh ütemt" sheetId="9" r:id="rId11"/>
    <sheet name="10.2. Hivatal Elői felh ütemt" sheetId="27" r:id="rId12"/>
    <sheet name="10.3. BNVÓ Elői felh ütemt" sheetId="10" r:id="rId13"/>
    <sheet name="10.4. CsÖT Elői felh ütemt" sheetId="28" r:id="rId14"/>
  </sheets>
  <calcPr calcId="162913"/>
</workbook>
</file>

<file path=xl/calcChain.xml><?xml version="1.0" encoding="utf-8"?>
<calcChain xmlns="http://schemas.openxmlformats.org/spreadsheetml/2006/main">
  <c r="J10" i="9" l="1"/>
  <c r="K10" i="9"/>
  <c r="K14" i="9" s="1"/>
  <c r="I10" i="9"/>
  <c r="I14" i="9" s="1"/>
  <c r="C11" i="9"/>
  <c r="C14" i="9" s="1"/>
  <c r="N10" i="9"/>
  <c r="N14" i="9" s="1"/>
  <c r="N16" i="9"/>
  <c r="O17" i="9"/>
  <c r="O18" i="9"/>
  <c r="O19" i="9"/>
  <c r="N19" i="9"/>
  <c r="N22" i="9"/>
  <c r="M22" i="9"/>
  <c r="L22" i="9"/>
  <c r="K22" i="9"/>
  <c r="J22" i="9"/>
  <c r="I22" i="9"/>
  <c r="H22" i="9"/>
  <c r="G22" i="9"/>
  <c r="F22" i="9"/>
  <c r="C22" i="9"/>
  <c r="B24" i="9"/>
  <c r="N14" i="27"/>
  <c r="O14" i="27" s="1"/>
  <c r="N13" i="27"/>
  <c r="N12" i="27"/>
  <c r="O12" i="27" s="1"/>
  <c r="D9" i="27"/>
  <c r="C9" i="27"/>
  <c r="N10" i="10"/>
  <c r="N11" i="10" s="1"/>
  <c r="K10" i="10"/>
  <c r="C10" i="10"/>
  <c r="I14" i="10"/>
  <c r="J14" i="10"/>
  <c r="G14" i="10"/>
  <c r="F14" i="10"/>
  <c r="H14" i="10"/>
  <c r="E14" i="10"/>
  <c r="C14" i="10"/>
  <c r="B10" i="10"/>
  <c r="N14" i="28"/>
  <c r="M14" i="28"/>
  <c r="L14" i="28"/>
  <c r="K14" i="28"/>
  <c r="J14" i="28"/>
  <c r="I14" i="28"/>
  <c r="H14" i="28"/>
  <c r="G14" i="28"/>
  <c r="F14" i="28"/>
  <c r="E14" i="28"/>
  <c r="D14" i="28"/>
  <c r="C14" i="28"/>
  <c r="B14" i="28"/>
  <c r="O13" i="28"/>
  <c r="O12" i="28"/>
  <c r="O11" i="28"/>
  <c r="N10" i="28"/>
  <c r="M10" i="28"/>
  <c r="L10" i="28"/>
  <c r="K10" i="28"/>
  <c r="J10" i="28"/>
  <c r="I10" i="28"/>
  <c r="H10" i="28"/>
  <c r="G10" i="28"/>
  <c r="F10" i="28"/>
  <c r="E10" i="28"/>
  <c r="D10" i="28"/>
  <c r="C10" i="28"/>
  <c r="B10" i="28"/>
  <c r="O9" i="28"/>
  <c r="O10" i="28" s="1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O14" i="10"/>
  <c r="O13" i="10"/>
  <c r="O12" i="10"/>
  <c r="M11" i="10"/>
  <c r="L11" i="10"/>
  <c r="K11" i="10"/>
  <c r="J11" i="10"/>
  <c r="I11" i="10"/>
  <c r="H11" i="10"/>
  <c r="G11" i="10"/>
  <c r="F11" i="10"/>
  <c r="E11" i="10"/>
  <c r="D11" i="10"/>
  <c r="B11" i="10"/>
  <c r="O9" i="10"/>
  <c r="N15" i="27"/>
  <c r="N10" i="27" s="1"/>
  <c r="N11" i="27" s="1"/>
  <c r="M15" i="27"/>
  <c r="M10" i="27" s="1"/>
  <c r="M11" i="27" s="1"/>
  <c r="L15" i="27"/>
  <c r="L10" i="27" s="1"/>
  <c r="L11" i="27" s="1"/>
  <c r="K15" i="27"/>
  <c r="K10" i="27" s="1"/>
  <c r="K11" i="27" s="1"/>
  <c r="J15" i="27"/>
  <c r="J10" i="27" s="1"/>
  <c r="J11" i="27" s="1"/>
  <c r="I15" i="27"/>
  <c r="I10" i="27" s="1"/>
  <c r="I11" i="27" s="1"/>
  <c r="H15" i="27"/>
  <c r="H10" i="27" s="1"/>
  <c r="H11" i="27" s="1"/>
  <c r="G15" i="27"/>
  <c r="G10" i="27" s="1"/>
  <c r="G11" i="27" s="1"/>
  <c r="F15" i="27"/>
  <c r="F10" i="27" s="1"/>
  <c r="F11" i="27" s="1"/>
  <c r="E15" i="27"/>
  <c r="E10" i="27" s="1"/>
  <c r="E11" i="27" s="1"/>
  <c r="D15" i="27"/>
  <c r="D10" i="27" s="1"/>
  <c r="D11" i="27" s="1"/>
  <c r="C15" i="27"/>
  <c r="C10" i="27" s="1"/>
  <c r="B15" i="27"/>
  <c r="O13" i="27"/>
  <c r="B11" i="27"/>
  <c r="O9" i="27"/>
  <c r="D14" i="9"/>
  <c r="E14" i="9"/>
  <c r="F14" i="9"/>
  <c r="G14" i="9"/>
  <c r="H14" i="9"/>
  <c r="J14" i="9"/>
  <c r="L14" i="9"/>
  <c r="M14" i="9"/>
  <c r="B14" i="9"/>
  <c r="O11" i="9"/>
  <c r="O12" i="9"/>
  <c r="O13" i="9"/>
  <c r="D14" i="26"/>
  <c r="D14" i="25"/>
  <c r="C14" i="25"/>
  <c r="B14" i="25"/>
  <c r="D15" i="24"/>
  <c r="C15" i="24"/>
  <c r="B15" i="24"/>
  <c r="D14" i="23"/>
  <c r="C14" i="23"/>
  <c r="B14" i="23"/>
  <c r="O10" i="9" l="1"/>
  <c r="O22" i="9"/>
  <c r="O10" i="27"/>
  <c r="O11" i="27" s="1"/>
  <c r="C11" i="27"/>
  <c r="O15" i="27"/>
  <c r="O10" i="10"/>
  <c r="O11" i="10" s="1"/>
  <c r="C11" i="10"/>
  <c r="O15" i="10"/>
  <c r="O14" i="28"/>
  <c r="C20" i="21"/>
  <c r="D20" i="21"/>
  <c r="B20" i="21"/>
  <c r="F14" i="22"/>
  <c r="F15" i="22"/>
  <c r="F13" i="22"/>
  <c r="B12" i="20"/>
  <c r="B18" i="20" s="1"/>
  <c r="B16" i="20"/>
  <c r="B19" i="20" s="1"/>
  <c r="B16" i="19"/>
  <c r="B19" i="19" s="1"/>
  <c r="B12" i="19"/>
  <c r="B18" i="19" s="1"/>
  <c r="B13" i="12"/>
  <c r="B19" i="12" s="1"/>
  <c r="B17" i="12"/>
  <c r="B20" i="12" s="1"/>
  <c r="B24" i="11"/>
  <c r="B12" i="11"/>
  <c r="B27" i="11"/>
  <c r="B29" i="11" l="1"/>
  <c r="B20" i="11" l="1"/>
  <c r="B30" i="11" s="1"/>
  <c r="N24" i="9" l="1"/>
  <c r="M24" i="9"/>
  <c r="L24" i="9"/>
  <c r="K24" i="9"/>
  <c r="J24" i="9"/>
  <c r="I24" i="9"/>
  <c r="H24" i="9"/>
  <c r="F24" i="9"/>
  <c r="E24" i="9"/>
  <c r="D24" i="9"/>
  <c r="C24" i="9"/>
  <c r="G24" i="9"/>
  <c r="O23" i="9"/>
  <c r="O21" i="9"/>
  <c r="O20" i="9"/>
  <c r="O16" i="9"/>
  <c r="O15" i="9"/>
  <c r="O9" i="9"/>
  <c r="O14" i="9" l="1"/>
  <c r="O24" i="9"/>
</calcChain>
</file>

<file path=xl/sharedStrings.xml><?xml version="1.0" encoding="utf-8"?>
<sst xmlns="http://schemas.openxmlformats.org/spreadsheetml/2006/main" count="400" uniqueCount="164">
  <si>
    <t>Megnevezés</t>
  </si>
  <si>
    <t>Összesen</t>
  </si>
  <si>
    <t>ezer Ft-ban</t>
  </si>
  <si>
    <t>Előirányzat</t>
  </si>
  <si>
    <t>jan.</t>
  </si>
  <si>
    <t>febr.</t>
  </si>
  <si>
    <t>márc.</t>
  </si>
  <si>
    <t>ápr.</t>
  </si>
  <si>
    <t>máj.</t>
  </si>
  <si>
    <t>júl.</t>
  </si>
  <si>
    <t>aug.</t>
  </si>
  <si>
    <t>szept.</t>
  </si>
  <si>
    <t>okt.</t>
  </si>
  <si>
    <t>nov.</t>
  </si>
  <si>
    <t>dec.</t>
  </si>
  <si>
    <t>jún.</t>
  </si>
  <si>
    <t>1. Önkormányzati jogalkotás</t>
  </si>
  <si>
    <t>1. Működési célú támogatások államháztartáson belülről</t>
  </si>
  <si>
    <t>2. Közhatalmi bevételek</t>
  </si>
  <si>
    <t>3. Működési bevételek</t>
  </si>
  <si>
    <t>1. Működési bevételek</t>
  </si>
  <si>
    <t>Baracs, 2017. február 16.</t>
  </si>
  <si>
    <t>dr. Horváth Zsolt</t>
  </si>
  <si>
    <t>jegyző</t>
  </si>
  <si>
    <t xml:space="preserve">        Várai Róbert</t>
  </si>
  <si>
    <t xml:space="preserve">        polgármester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</si>
  <si>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</si>
  <si>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</si>
  <si>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</si>
  <si>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</si>
  <si>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</si>
  <si>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</si>
  <si>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</si>
  <si>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</si>
  <si>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</si>
  <si>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</si>
  <si>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Baracs Község Önkormányzata Képviselő-testülete 2017. évi költségvetésről szóló   /2017. (II. .) Önkormányzati Rendelete</t>
  </si>
  <si>
    <t>6. sz. melléklet 1. pontja</t>
  </si>
  <si>
    <t>Baracs Község Önkormányzata 2017. évi tervezett pénzügyi mérlege</t>
  </si>
  <si>
    <t>I. Működési bevételek és kiadások</t>
  </si>
  <si>
    <t>II. Felhalmozási célú bevételek és kiadások</t>
  </si>
  <si>
    <t>4. Működési célú pénzeszköz átvétel</t>
  </si>
  <si>
    <t>5. Működési bevételek összesen:</t>
  </si>
  <si>
    <t>6. Személyi juttatás</t>
  </si>
  <si>
    <t>7. Munkaadókat terhelő járulékok és szociális hozzájárulási adó</t>
  </si>
  <si>
    <t>8. Dologi kiadások</t>
  </si>
  <si>
    <t>9. Ellátottak pénzbeli juttatásai</t>
  </si>
  <si>
    <t>10. Egyéb működési célú kiadások</t>
  </si>
  <si>
    <t>11. Költségvetési tartalék</t>
  </si>
  <si>
    <t>12. Finanszírozási kiadások</t>
  </si>
  <si>
    <t xml:space="preserve">                                                      Várai Róbert</t>
  </si>
  <si>
    <t xml:space="preserve">                                                     polgármester</t>
  </si>
  <si>
    <t>6. sz. melléklet 3. pontja</t>
  </si>
  <si>
    <t>Baracsi Négy Vándor Óvoda 2017. évi tervezett pénzügyi mérlege</t>
  </si>
  <si>
    <t>2. Finanszírozási bevétel</t>
  </si>
  <si>
    <t>6. sz. melléklet 2. pontja</t>
  </si>
  <si>
    <t>Baracsi Közös Önkormányzati Hivatal 2017. évi tervezett pénzügyi mérlege</t>
  </si>
  <si>
    <t>3. Működési bevételek összesen:</t>
  </si>
  <si>
    <t>4. Személyi juttatás</t>
  </si>
  <si>
    <t>5. Munkaadókat terhelő járulékok és szociális hozzájárulási adó</t>
  </si>
  <si>
    <t>6. Dologi kiadások</t>
  </si>
  <si>
    <t>7. Működési kiadások összesen:</t>
  </si>
  <si>
    <t>8. Bevételek összesen:</t>
  </si>
  <si>
    <t>9. Kiadások összesen:</t>
  </si>
  <si>
    <t>13. Működési kiadások összesen:</t>
  </si>
  <si>
    <t>14. Felhalmozási célú támogatási kölcsönök visszatérülése</t>
  </si>
  <si>
    <t>15. Felhalmozási célú bevételek összesen:</t>
  </si>
  <si>
    <t>16. Beruházások</t>
  </si>
  <si>
    <t>17. Egyéb felhalmozási kiadások</t>
  </si>
  <si>
    <t>18. Felhalmozási célú kiadások összesen:</t>
  </si>
  <si>
    <t>19. Bevételek összesen:</t>
  </si>
  <si>
    <t>20. Kiadások összesen:</t>
  </si>
  <si>
    <t>6. sz. melléklet 4. pontja</t>
  </si>
  <si>
    <t>Családokért Önkormányzati Társulás 2017. évi tervezett pénzügyi mérlege</t>
  </si>
  <si>
    <t>1. Finanszírozási bevétel</t>
  </si>
  <si>
    <t>2. Működési bevételek összesen:</t>
  </si>
  <si>
    <t>3. Személyi juttatás</t>
  </si>
  <si>
    <t>4. Munkaadókat terhelő járulékok és szociális hozzájárulási adó</t>
  </si>
  <si>
    <t>5. Dologi kiadások</t>
  </si>
  <si>
    <t>6. Működési kiadások összesen:</t>
  </si>
  <si>
    <t>7. Bevételek összesen:</t>
  </si>
  <si>
    <t>8. Kiadások összesen:</t>
  </si>
  <si>
    <t>7. sz. melléklet</t>
  </si>
  <si>
    <t>Baracs Község Önkormányzata 2017. évi költségvetésében tervezett több éves kihatással járó feladatai és előirányzatai éves bontásban</t>
  </si>
  <si>
    <t>Sorszám</t>
  </si>
  <si>
    <t>Előirányzatok éves bontásban</t>
  </si>
  <si>
    <t>2017.</t>
  </si>
  <si>
    <t>2018.</t>
  </si>
  <si>
    <t>2019.</t>
  </si>
  <si>
    <t>Összesen:</t>
  </si>
  <si>
    <t xml:space="preserve">A többéves kihatással járó feladat megnevezése </t>
  </si>
  <si>
    <t>A</t>
  </si>
  <si>
    <t>B</t>
  </si>
  <si>
    <t>1.</t>
  </si>
  <si>
    <t>Illegálisan lerakott hulladékok felszámolása</t>
  </si>
  <si>
    <t>2.</t>
  </si>
  <si>
    <t>Felhalmozási célú hitel visszafizetés</t>
  </si>
  <si>
    <t>3.</t>
  </si>
  <si>
    <t>Felhalmozási célú hitel kamat fizetés</t>
  </si>
  <si>
    <t xml:space="preserve">        jegyző</t>
  </si>
  <si>
    <t>adatok ezer Forintban</t>
  </si>
  <si>
    <t>8. sz. melléklet 1. pontja</t>
  </si>
  <si>
    <t>Baracs Község Önkormányzata 2017. évi tervezett létszám előirányzat</t>
  </si>
  <si>
    <t>Kormányzati funkció</t>
  </si>
  <si>
    <t>2017. évi nyitó létszám (fő)</t>
  </si>
  <si>
    <t>2017. évi engedélyezett létszámkeret (fő)</t>
  </si>
  <si>
    <t>Éves átlagos statisztikai létszám (fő)</t>
  </si>
  <si>
    <t>1. Család- és nővédelmi egészségügyi gondozás</t>
  </si>
  <si>
    <t>2. Önkormányzati jogalkotás</t>
  </si>
  <si>
    <t>3. Házi segítségnyújtás</t>
  </si>
  <si>
    <t>4. Város- és községgazdálkodás</t>
  </si>
  <si>
    <t>5. Közművelődési intézmények, közösségi színterek működtetése</t>
  </si>
  <si>
    <t>6. Közfoglalkoztatás</t>
  </si>
  <si>
    <t>7. Kertészet</t>
  </si>
  <si>
    <t>8. Összesen:</t>
  </si>
  <si>
    <t>8. sz. melléklet 2. pontja</t>
  </si>
  <si>
    <t>Baracsi Közös Önkormányzati Hivatal 2017. évi tervezett létszám előirányzat</t>
  </si>
  <si>
    <t>2. Összesen:</t>
  </si>
  <si>
    <t>8. sz. melléklet 3. pontja</t>
  </si>
  <si>
    <t>Baracsi Négy Vándor Óvoda 2017. évi tervezett létszám előirányzat</t>
  </si>
  <si>
    <t>1. Óvodai intézményi étkezés</t>
  </si>
  <si>
    <t>2. Óvodai nevelés</t>
  </si>
  <si>
    <t>3. Összesen:</t>
  </si>
  <si>
    <t>8. sz. melléklet 4. pontja</t>
  </si>
  <si>
    <t>Családokért Önkormányzati Társulás 2017. évi tervezett létszám előirányzat</t>
  </si>
  <si>
    <t>1. Családsegítés és gyermekjóléti szolgáltatás</t>
  </si>
  <si>
    <t>9. sz. melléklet</t>
  </si>
  <si>
    <t>Baracs Község Önkormányzata 2017. évi költségvetésében tervezett tartaléka</t>
  </si>
  <si>
    <t>Összeg</t>
  </si>
  <si>
    <t>1. Költségvetési tartalék</t>
  </si>
  <si>
    <t>2. Tartalék összesen:</t>
  </si>
  <si>
    <t>10. sz. melléklet 1. pontja</t>
  </si>
  <si>
    <t>Baracs Község Önkormányzata 2017. évi előirányzat-felhasználási ütemterve</t>
  </si>
  <si>
    <t>M</t>
  </si>
  <si>
    <t>N</t>
  </si>
  <si>
    <t>1. Intézményi működési bevételek</t>
  </si>
  <si>
    <t>10. sz. melléklet 2. pontja</t>
  </si>
  <si>
    <t>Baracsi Közös Önkormányzati Hivatal 2017. évi előirányzat-felhasználási ütemterve</t>
  </si>
  <si>
    <t>10. sz. melléklet 3. pontja</t>
  </si>
  <si>
    <t>Baracsi Négy Vándor Óvoda 2017. évi előirányzat-felhasználási ütemterve</t>
  </si>
  <si>
    <t>2. Intézményfinanszírozás</t>
  </si>
  <si>
    <t>3. BEVÉTELEK ÖSSZESEN</t>
  </si>
  <si>
    <t>4. Személyi juttatások</t>
  </si>
  <si>
    <t>7. KIADÁSOK ÖSSZESEN</t>
  </si>
  <si>
    <t>10. sz. melléklet 4. pontja</t>
  </si>
  <si>
    <t>1. Intézményfinanszírozás</t>
  </si>
  <si>
    <t>2. BEVÉTELEK ÖSSZESEN</t>
  </si>
  <si>
    <t>3. Személyi juttatások</t>
  </si>
  <si>
    <t>6. KIADÁSOK ÖSSZESEN</t>
  </si>
  <si>
    <t>O</t>
  </si>
  <si>
    <t>3. Általános működési támogatás</t>
  </si>
  <si>
    <t>4. Átvett pénzeszközök</t>
  </si>
  <si>
    <t>5. Felhalmozási bevételek</t>
  </si>
  <si>
    <t>6. BEVÉTELEK ÖSSZESEN</t>
  </si>
  <si>
    <t>7. Személyi juttatások</t>
  </si>
  <si>
    <t>8. Munkaadókat terhelő járulékok és szociális hozzájárulási adó</t>
  </si>
  <si>
    <t>9. Dologi kiadások</t>
  </si>
  <si>
    <t>10. Pénzeszköz átadás</t>
  </si>
  <si>
    <t>11. Ellátottak pénzbeli juttatásai</t>
  </si>
  <si>
    <t>12. Beruházás</t>
  </si>
  <si>
    <t>13. Felhalmozási célú pénzeszköz átadás</t>
  </si>
  <si>
    <t>14. Finanszírozási kiadások</t>
  </si>
  <si>
    <t>15. Költségvetési tartalék</t>
  </si>
  <si>
    <t>16.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</si>
</sst>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u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0" fillId="0" borderId="0" xfId="0" applyAlignment="1"/>
    <xf numFmtId="0" fontId="0" fillId="0" borderId="0" xfId="0" applyFill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Fill="1" applyAlignment="1">
      <alignment vertical="center" wrapText="1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3" fontId="4" fillId="0" borderId="3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/>
    </xf>
    <xf numFmtId="3" fontId="0" fillId="0" borderId="3" xfId="0" applyNumberFormat="1" applyBorder="1"/>
    <xf numFmtId="3" fontId="4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center"/>
    </xf>
    <xf numFmtId="2" fontId="1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3" fillId="0" borderId="0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Font="1" applyBorder="1"/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4" fillId="0" borderId="8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7" fillId="0" borderId="12" xfId="0" applyFont="1" applyBorder="1" applyAlignment="1">
      <alignment horizontal="left"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8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2">
    <cellStyle name="Ezres 2" xfId="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topLeftCell="A19" workbookViewId="0">
      <selection activeCell="A37" sqref="A37"/>
    </sheetView>
  </sheetViews>
  <sheetFormatPr defaultRowHeight="15" x14ac:dyDescent="0.25"/>
  <cols>
    <col min="1" max="1" width="55.7109375" style="2" bestFit="1" customWidth="1"/>
    <col min="2" max="2" width="17.7109375" style="2" bestFit="1" customWidth="1"/>
  </cols>
  <sheetData>
    <row r="1" spans="1:15" ht="30" customHeight="1" x14ac:dyDescent="0.25">
      <c r="A1" s="72" t="s">
        <v>36</v>
      </c>
      <c r="B1" s="72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74" t="s">
        <v>37</v>
      </c>
      <c r="B2" s="74"/>
      <c r="C2" s="74"/>
      <c r="D2" s="1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3"/>
      <c r="B3" s="3"/>
      <c r="C3" s="20"/>
      <c r="D3" s="18"/>
      <c r="G3" s="8"/>
      <c r="H3" s="8"/>
      <c r="I3" s="8"/>
      <c r="J3" s="8"/>
      <c r="K3" s="8"/>
      <c r="L3" s="8"/>
      <c r="M3" s="8"/>
      <c r="N3" s="8"/>
      <c r="O3" s="8"/>
    </row>
    <row r="4" spans="1:15" ht="15.75" x14ac:dyDescent="0.25">
      <c r="A4" s="75" t="s">
        <v>38</v>
      </c>
      <c r="B4" s="75"/>
      <c r="C4" s="1"/>
      <c r="D4" s="1"/>
      <c r="E4" s="1"/>
    </row>
    <row r="5" spans="1:15" x14ac:dyDescent="0.25">
      <c r="A5" s="3"/>
      <c r="B5" s="3"/>
      <c r="C5" s="1"/>
      <c r="D5" s="1"/>
      <c r="E5" s="1"/>
    </row>
    <row r="6" spans="1:15" ht="15.75" thickBot="1" x14ac:dyDescent="0.3">
      <c r="A6" s="3"/>
      <c r="B6" s="23" t="s">
        <v>2</v>
      </c>
      <c r="C6" s="1"/>
      <c r="D6" s="1"/>
      <c r="E6" s="1"/>
    </row>
    <row r="7" spans="1:15" ht="15.75" thickBot="1" x14ac:dyDescent="0.3">
      <c r="A7" s="36" t="s">
        <v>39</v>
      </c>
      <c r="B7" s="24"/>
      <c r="C7" s="1"/>
      <c r="D7" s="1"/>
      <c r="E7" s="1"/>
    </row>
    <row r="8" spans="1:15" s="4" customFormat="1" x14ac:dyDescent="0.25">
      <c r="A8" s="37" t="s">
        <v>17</v>
      </c>
      <c r="B8" s="40">
        <v>176501</v>
      </c>
      <c r="C8" s="1"/>
      <c r="D8" s="1"/>
      <c r="E8" s="1"/>
    </row>
    <row r="9" spans="1:15" s="4" customFormat="1" x14ac:dyDescent="0.25">
      <c r="A9" s="37" t="s">
        <v>18</v>
      </c>
      <c r="B9" s="41">
        <v>116500</v>
      </c>
      <c r="C9" s="1"/>
      <c r="D9" s="1"/>
      <c r="E9" s="1"/>
    </row>
    <row r="10" spans="1:15" s="4" customFormat="1" x14ac:dyDescent="0.25">
      <c r="A10" s="37" t="s">
        <v>19</v>
      </c>
      <c r="B10" s="41">
        <v>34009</v>
      </c>
      <c r="C10" s="1"/>
      <c r="D10" s="1"/>
      <c r="E10" s="1"/>
    </row>
    <row r="11" spans="1:15" s="4" customFormat="1" x14ac:dyDescent="0.25">
      <c r="A11" s="37" t="s">
        <v>41</v>
      </c>
      <c r="B11" s="41">
        <v>32133</v>
      </c>
      <c r="C11" s="1"/>
      <c r="D11" s="1"/>
      <c r="E11" s="1"/>
    </row>
    <row r="12" spans="1:15" s="17" customFormat="1" x14ac:dyDescent="0.25">
      <c r="A12" s="38" t="s">
        <v>42</v>
      </c>
      <c r="B12" s="42">
        <f>SUM(B8,B9,B10,B11)</f>
        <v>359143</v>
      </c>
      <c r="C12" s="16"/>
      <c r="D12" s="16"/>
      <c r="E12" s="16"/>
    </row>
    <row r="13" spans="1:15" x14ac:dyDescent="0.25">
      <c r="A13" s="37" t="s">
        <v>43</v>
      </c>
      <c r="B13" s="41">
        <v>51024</v>
      </c>
      <c r="C13" s="1"/>
      <c r="D13" s="1"/>
      <c r="E13" s="1"/>
    </row>
    <row r="14" spans="1:15" x14ac:dyDescent="0.25">
      <c r="A14" s="37" t="s">
        <v>44</v>
      </c>
      <c r="B14" s="41">
        <v>9911</v>
      </c>
      <c r="C14" s="1"/>
      <c r="D14" s="1"/>
      <c r="E14" s="1"/>
    </row>
    <row r="15" spans="1:15" x14ac:dyDescent="0.25">
      <c r="A15" s="37" t="s">
        <v>45</v>
      </c>
      <c r="B15" s="41">
        <v>87048</v>
      </c>
      <c r="C15" s="1"/>
      <c r="D15" s="1"/>
      <c r="E15" s="1"/>
    </row>
    <row r="16" spans="1:15" x14ac:dyDescent="0.25">
      <c r="A16" s="37" t="s">
        <v>46</v>
      </c>
      <c r="B16" s="41">
        <v>6569</v>
      </c>
      <c r="C16" s="1"/>
      <c r="D16" s="1"/>
      <c r="E16" s="1"/>
    </row>
    <row r="17" spans="1:5" x14ac:dyDescent="0.25">
      <c r="A17" s="37" t="s">
        <v>47</v>
      </c>
      <c r="B17" s="41">
        <v>7642</v>
      </c>
      <c r="C17" s="1"/>
      <c r="D17" s="1"/>
      <c r="E17" s="1"/>
    </row>
    <row r="18" spans="1:5" x14ac:dyDescent="0.25">
      <c r="A18" s="37" t="s">
        <v>48</v>
      </c>
      <c r="B18" s="41">
        <v>289</v>
      </c>
      <c r="C18" s="1"/>
      <c r="D18" s="1"/>
      <c r="E18" s="1"/>
    </row>
    <row r="19" spans="1:5" x14ac:dyDescent="0.25">
      <c r="A19" s="37" t="s">
        <v>49</v>
      </c>
      <c r="B19" s="41">
        <v>169420</v>
      </c>
      <c r="C19" s="1"/>
      <c r="D19" s="1"/>
      <c r="E19" s="1"/>
    </row>
    <row r="20" spans="1:5" s="17" customFormat="1" ht="15.75" thickBot="1" x14ac:dyDescent="0.3">
      <c r="A20" s="39" t="s">
        <v>64</v>
      </c>
      <c r="B20" s="43">
        <f>SUM(B13:B19)</f>
        <v>331903</v>
      </c>
      <c r="C20" s="16"/>
      <c r="D20" s="16"/>
      <c r="E20" s="16"/>
    </row>
    <row r="21" spans="1:5" ht="15.75" thickBot="1" x14ac:dyDescent="0.3"/>
    <row r="22" spans="1:5" ht="15.75" thickBot="1" x14ac:dyDescent="0.3">
      <c r="A22" s="36" t="s">
        <v>40</v>
      </c>
      <c r="B22" s="24"/>
      <c r="C22" s="1"/>
      <c r="D22" s="1"/>
      <c r="E22" s="1"/>
    </row>
    <row r="23" spans="1:5" s="4" customFormat="1" x14ac:dyDescent="0.25">
      <c r="A23" s="37" t="s">
        <v>65</v>
      </c>
      <c r="B23" s="40">
        <v>550</v>
      </c>
      <c r="C23" s="1"/>
      <c r="D23" s="1"/>
      <c r="E23" s="1"/>
    </row>
    <row r="24" spans="1:5" s="17" customFormat="1" x14ac:dyDescent="0.25">
      <c r="A24" s="38" t="s">
        <v>66</v>
      </c>
      <c r="B24" s="42">
        <f>SUM(B23)</f>
        <v>550</v>
      </c>
      <c r="C24" s="16"/>
      <c r="D24" s="16"/>
      <c r="E24" s="16"/>
    </row>
    <row r="25" spans="1:5" x14ac:dyDescent="0.25">
      <c r="A25" s="37" t="s">
        <v>67</v>
      </c>
      <c r="B25" s="41">
        <v>9790</v>
      </c>
      <c r="C25" s="1"/>
      <c r="D25" s="1"/>
      <c r="E25" s="1"/>
    </row>
    <row r="26" spans="1:5" x14ac:dyDescent="0.25">
      <c r="A26" s="37" t="s">
        <v>68</v>
      </c>
      <c r="B26" s="41">
        <v>18000</v>
      </c>
      <c r="C26" s="1"/>
      <c r="D26" s="1"/>
      <c r="E26" s="1"/>
    </row>
    <row r="27" spans="1:5" s="17" customFormat="1" ht="15.75" thickBot="1" x14ac:dyDescent="0.3">
      <c r="A27" s="39" t="s">
        <v>69</v>
      </c>
      <c r="B27" s="43">
        <f>SUM(B25:B26)</f>
        <v>27790</v>
      </c>
      <c r="C27" s="16"/>
      <c r="D27" s="16"/>
      <c r="E27" s="16"/>
    </row>
    <row r="28" spans="1:5" ht="15.75" thickBot="1" x14ac:dyDescent="0.3"/>
    <row r="29" spans="1:5" x14ac:dyDescent="0.25">
      <c r="A29" s="44" t="s">
        <v>70</v>
      </c>
      <c r="B29" s="45">
        <f>B24+B12</f>
        <v>359693</v>
      </c>
    </row>
    <row r="30" spans="1:5" ht="15.75" thickBot="1" x14ac:dyDescent="0.3">
      <c r="A30" s="46" t="s">
        <v>71</v>
      </c>
      <c r="B30" s="47">
        <f>B20+B27</f>
        <v>359693</v>
      </c>
    </row>
    <row r="33" spans="1:4" s="4" customFormat="1" x14ac:dyDescent="0.25">
      <c r="A33" s="5" t="s">
        <v>21</v>
      </c>
      <c r="B33" s="5"/>
      <c r="C33" s="53"/>
      <c r="D33" s="53"/>
    </row>
    <row r="34" spans="1:4" s="4" customFormat="1" x14ac:dyDescent="0.25">
      <c r="A34" s="5"/>
      <c r="B34" s="5"/>
      <c r="C34" s="53"/>
      <c r="D34" s="53"/>
    </row>
    <row r="35" spans="1:4" s="4" customFormat="1" x14ac:dyDescent="0.25">
      <c r="A35" s="5"/>
      <c r="B35" s="5"/>
      <c r="C35" s="53"/>
      <c r="D35" s="53"/>
    </row>
    <row r="36" spans="1:4" s="4" customFormat="1" x14ac:dyDescent="0.25">
      <c r="A36" s="5"/>
      <c r="B36" s="5"/>
      <c r="C36" s="53"/>
      <c r="D36" s="53"/>
    </row>
    <row r="37" spans="1:4" s="4" customFormat="1" x14ac:dyDescent="0.25">
      <c r="A37" s="5" t="s">
        <v>50</v>
      </c>
      <c r="B37" s="6" t="s">
        <v>22</v>
      </c>
    </row>
    <row r="38" spans="1:4" s="4" customFormat="1" x14ac:dyDescent="0.25">
      <c r="A38" s="54" t="s">
        <v>51</v>
      </c>
      <c r="B38" s="6" t="s">
        <v>23</v>
      </c>
    </row>
    <row r="39" spans="1:4" s="4" customFormat="1" x14ac:dyDescent="0.25">
      <c r="A39" s="5"/>
      <c r="B39" s="5"/>
    </row>
  </sheetData>
  <mergeCells count="3">
    <mergeCell ref="A2:C2"/>
    <mergeCell ref="A1:B1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4" workbookViewId="0">
      <selection activeCell="A10" sqref="A10:C11"/>
    </sheetView>
  </sheetViews>
  <sheetFormatPr defaultRowHeight="15" x14ac:dyDescent="0.25"/>
  <cols>
    <col min="1" max="1" width="21.42578125" style="2" customWidth="1"/>
    <col min="2" max="2" width="18.5703125" style="2" customWidth="1"/>
    <col min="3" max="4" width="18.5703125" customWidth="1"/>
  </cols>
  <sheetData>
    <row r="1" spans="1:14" ht="30" customHeight="1" x14ac:dyDescent="0.25">
      <c r="A1" s="72" t="s">
        <v>36</v>
      </c>
      <c r="B1" s="72"/>
      <c r="C1" s="72"/>
      <c r="D1" s="72"/>
      <c r="E1" s="72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74" t="s">
        <v>126</v>
      </c>
      <c r="B2" s="74"/>
      <c r="C2" s="74"/>
      <c r="D2" s="1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33"/>
      <c r="B3" s="33"/>
      <c r="C3" s="33"/>
      <c r="D3" s="1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32"/>
      <c r="B4" s="32"/>
      <c r="C4" s="33"/>
      <c r="D4" s="18"/>
      <c r="F4" s="8"/>
      <c r="G4" s="8"/>
      <c r="H4" s="8"/>
      <c r="I4" s="8"/>
      <c r="J4" s="8"/>
      <c r="K4" s="8"/>
      <c r="L4" s="8"/>
      <c r="M4" s="8"/>
      <c r="N4" s="8"/>
    </row>
    <row r="5" spans="1:14" ht="15.75" customHeight="1" x14ac:dyDescent="0.25">
      <c r="A5" s="80" t="s">
        <v>127</v>
      </c>
      <c r="B5" s="80"/>
      <c r="C5" s="80"/>
      <c r="D5" s="80"/>
      <c r="E5" s="80"/>
      <c r="F5" s="48"/>
    </row>
    <row r="6" spans="1:14" ht="15" customHeight="1" x14ac:dyDescent="0.25">
      <c r="A6" s="80"/>
      <c r="B6" s="80"/>
      <c r="C6" s="80"/>
      <c r="D6" s="80"/>
      <c r="E6" s="80"/>
      <c r="F6" s="48"/>
    </row>
    <row r="7" spans="1:14" ht="15" customHeight="1" x14ac:dyDescent="0.25">
      <c r="A7" s="49"/>
      <c r="B7" s="49"/>
      <c r="C7" s="49"/>
      <c r="D7" s="49"/>
      <c r="E7" s="49"/>
      <c r="F7" s="49"/>
    </row>
    <row r="8" spans="1:14" ht="15" customHeight="1" x14ac:dyDescent="0.25">
      <c r="A8" s="49"/>
      <c r="B8" s="49"/>
      <c r="C8" s="49"/>
      <c r="D8" s="49"/>
      <c r="E8" s="49"/>
      <c r="F8" s="49"/>
    </row>
    <row r="9" spans="1:14" x14ac:dyDescent="0.25">
      <c r="A9" s="32"/>
      <c r="B9" s="32"/>
      <c r="C9" s="1"/>
      <c r="D9" s="23" t="s">
        <v>100</v>
      </c>
      <c r="E9" s="55"/>
    </row>
    <row r="10" spans="1:14" s="17" customFormat="1" ht="37.5" customHeight="1" x14ac:dyDescent="0.25">
      <c r="A10" s="99" t="s">
        <v>0</v>
      </c>
      <c r="B10" s="100"/>
      <c r="C10" s="101"/>
      <c r="D10" s="98" t="s">
        <v>128</v>
      </c>
      <c r="E10" s="58"/>
    </row>
    <row r="11" spans="1:14" s="17" customFormat="1" x14ac:dyDescent="0.25">
      <c r="A11" s="102"/>
      <c r="B11" s="103"/>
      <c r="C11" s="104"/>
      <c r="D11" s="98"/>
    </row>
    <row r="12" spans="1:14" s="17" customFormat="1" x14ac:dyDescent="0.25">
      <c r="A12" s="89" t="s">
        <v>91</v>
      </c>
      <c r="B12" s="90"/>
      <c r="C12" s="91"/>
      <c r="D12" s="61" t="s">
        <v>92</v>
      </c>
    </row>
    <row r="13" spans="1:14" x14ac:dyDescent="0.25">
      <c r="A13" s="92" t="s">
        <v>129</v>
      </c>
      <c r="B13" s="93"/>
      <c r="C13" s="94"/>
      <c r="D13" s="62">
        <v>289</v>
      </c>
    </row>
    <row r="14" spans="1:14" s="17" customFormat="1" x14ac:dyDescent="0.25">
      <c r="A14" s="95" t="s">
        <v>130</v>
      </c>
      <c r="B14" s="96"/>
      <c r="C14" s="97"/>
      <c r="D14" s="63">
        <f>SUM(D13:D13)</f>
        <v>289</v>
      </c>
    </row>
    <row r="15" spans="1:14" x14ac:dyDescent="0.25">
      <c r="A15" s="31"/>
      <c r="B15" s="31"/>
    </row>
    <row r="16" spans="1:14" x14ac:dyDescent="0.25">
      <c r="A16" s="31"/>
      <c r="B16" s="31"/>
    </row>
    <row r="17" spans="1:5" x14ac:dyDescent="0.25">
      <c r="A17" s="31"/>
      <c r="B17" s="31"/>
    </row>
    <row r="18" spans="1:5" x14ac:dyDescent="0.25">
      <c r="A18" s="5" t="s">
        <v>21</v>
      </c>
      <c r="B18" s="5"/>
      <c r="C18" s="53"/>
      <c r="D18" s="53"/>
      <c r="E18" s="4"/>
    </row>
    <row r="19" spans="1:5" x14ac:dyDescent="0.25">
      <c r="A19" s="5"/>
      <c r="B19" s="5"/>
      <c r="C19" s="53"/>
      <c r="D19" s="53"/>
      <c r="E19" s="4"/>
    </row>
    <row r="20" spans="1:5" x14ac:dyDescent="0.25">
      <c r="A20" s="5"/>
      <c r="B20" s="5"/>
      <c r="C20" s="53"/>
      <c r="D20" s="53"/>
      <c r="E20" s="4"/>
    </row>
    <row r="21" spans="1:5" x14ac:dyDescent="0.25">
      <c r="A21" s="5"/>
      <c r="B21" s="5"/>
      <c r="C21" s="53"/>
      <c r="D21" s="53"/>
      <c r="E21" s="4"/>
    </row>
    <row r="22" spans="1:5" x14ac:dyDescent="0.25">
      <c r="A22" s="5"/>
      <c r="B22" s="5"/>
      <c r="C22" s="53"/>
      <c r="D22" s="53"/>
      <c r="E22" s="4"/>
    </row>
    <row r="23" spans="1:5" x14ac:dyDescent="0.25">
      <c r="A23" s="5" t="s">
        <v>50</v>
      </c>
      <c r="B23" s="6"/>
      <c r="C23" s="4"/>
      <c r="D23" s="4" t="s">
        <v>22</v>
      </c>
    </row>
    <row r="24" spans="1:5" x14ac:dyDescent="0.25">
      <c r="A24" s="54" t="s">
        <v>51</v>
      </c>
      <c r="B24" s="6"/>
      <c r="C24" s="4"/>
      <c r="D24" s="4" t="s">
        <v>99</v>
      </c>
    </row>
    <row r="25" spans="1:5" x14ac:dyDescent="0.25">
      <c r="A25" s="5"/>
      <c r="B25" s="5"/>
      <c r="C25" s="4"/>
      <c r="D25" s="4"/>
      <c r="E25" s="4"/>
    </row>
  </sheetData>
  <mergeCells count="8">
    <mergeCell ref="A12:C12"/>
    <mergeCell ref="A13:C13"/>
    <mergeCell ref="A14:C14"/>
    <mergeCell ref="A1:E1"/>
    <mergeCell ref="A2:C2"/>
    <mergeCell ref="A5:E6"/>
    <mergeCell ref="D10:D11"/>
    <mergeCell ref="A10:C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11" workbookViewId="0">
      <selection activeCell="J27" sqref="J27"/>
    </sheetView>
  </sheetViews>
  <sheetFormatPr defaultRowHeight="15" x14ac:dyDescent="0.25"/>
  <cols>
    <col min="1" max="1" width="33.85546875" style="2" bestFit="1" customWidth="1"/>
    <col min="2" max="2" width="9.42578125" style="2" bestFit="1" customWidth="1"/>
    <col min="3" max="14" width="6.42578125" style="2" customWidth="1"/>
    <col min="15" max="15" width="9" style="2" bestFit="1" customWidth="1"/>
  </cols>
  <sheetData>
    <row r="1" spans="1:16" ht="15" customHeight="1" x14ac:dyDescent="0.25">
      <c r="A1" s="72" t="s">
        <v>36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6" x14ac:dyDescent="0.25">
      <c r="A2" s="73" t="s">
        <v>131</v>
      </c>
      <c r="B2" s="73"/>
      <c r="C2" s="73"/>
      <c r="G2" s="8"/>
      <c r="H2" s="8"/>
      <c r="I2" s="8"/>
      <c r="J2" s="8"/>
      <c r="K2" s="8"/>
      <c r="L2" s="8"/>
      <c r="M2" s="8"/>
      <c r="N2" s="8"/>
      <c r="O2" s="8"/>
    </row>
    <row r="3" spans="1:16" x14ac:dyDescent="0.25">
      <c r="A3" s="1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6" ht="15.75" x14ac:dyDescent="0.25">
      <c r="A4" s="106" t="s">
        <v>132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6" ht="15.7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5" t="s">
        <v>2</v>
      </c>
      <c r="O6" s="105"/>
    </row>
    <row r="7" spans="1:16" x14ac:dyDescent="0.25">
      <c r="A7" s="10" t="s">
        <v>0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15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</v>
      </c>
    </row>
    <row r="8" spans="1:16" x14ac:dyDescent="0.25">
      <c r="A8" s="10" t="s">
        <v>91</v>
      </c>
      <c r="B8" s="10" t="s">
        <v>92</v>
      </c>
      <c r="C8" s="10" t="s">
        <v>26</v>
      </c>
      <c r="D8" s="10" t="s">
        <v>27</v>
      </c>
      <c r="E8" s="10" t="s">
        <v>28</v>
      </c>
      <c r="F8" s="10" t="s">
        <v>29</v>
      </c>
      <c r="G8" s="10" t="s">
        <v>30</v>
      </c>
      <c r="H8" s="10" t="s">
        <v>31</v>
      </c>
      <c r="I8" s="10" t="s">
        <v>32</v>
      </c>
      <c r="J8" s="10" t="s">
        <v>33</v>
      </c>
      <c r="K8" s="10" t="s">
        <v>34</v>
      </c>
      <c r="L8" s="10" t="s">
        <v>35</v>
      </c>
      <c r="M8" s="10" t="s">
        <v>133</v>
      </c>
      <c r="N8" s="10" t="s">
        <v>134</v>
      </c>
      <c r="O8" s="10"/>
    </row>
    <row r="9" spans="1:16" x14ac:dyDescent="0.25">
      <c r="A9" s="14" t="s">
        <v>135</v>
      </c>
      <c r="B9" s="11">
        <v>34009</v>
      </c>
      <c r="C9" s="11">
        <v>2834</v>
      </c>
      <c r="D9" s="11">
        <v>2834</v>
      </c>
      <c r="E9" s="11">
        <v>2834</v>
      </c>
      <c r="F9" s="11">
        <v>2834</v>
      </c>
      <c r="G9" s="11">
        <v>2834</v>
      </c>
      <c r="H9" s="11">
        <v>2834</v>
      </c>
      <c r="I9" s="11">
        <v>2834</v>
      </c>
      <c r="J9" s="11">
        <v>2834</v>
      </c>
      <c r="K9" s="11">
        <v>2834</v>
      </c>
      <c r="L9" s="11">
        <v>2834</v>
      </c>
      <c r="M9" s="11">
        <v>2834</v>
      </c>
      <c r="N9" s="11">
        <v>2835</v>
      </c>
      <c r="O9" s="11">
        <f>SUM(C9:N9)</f>
        <v>34009</v>
      </c>
      <c r="P9" s="25"/>
    </row>
    <row r="10" spans="1:16" x14ac:dyDescent="0.25">
      <c r="A10" s="14" t="s">
        <v>18</v>
      </c>
      <c r="B10" s="11">
        <v>116500</v>
      </c>
      <c r="C10" s="11">
        <v>2883</v>
      </c>
      <c r="D10" s="11">
        <v>2883</v>
      </c>
      <c r="E10" s="11">
        <v>38833</v>
      </c>
      <c r="F10" s="11">
        <v>2883</v>
      </c>
      <c r="G10" s="11">
        <v>2883</v>
      </c>
      <c r="H10" s="11">
        <v>2883</v>
      </c>
      <c r="I10" s="11">
        <f>4476+2883</f>
        <v>7359</v>
      </c>
      <c r="J10" s="11">
        <f>5545+2883</f>
        <v>8428</v>
      </c>
      <c r="K10" s="11">
        <f>38833-4476-5545</f>
        <v>28812</v>
      </c>
      <c r="L10" s="11">
        <v>2883</v>
      </c>
      <c r="M10" s="11">
        <v>2883</v>
      </c>
      <c r="N10" s="11">
        <f>12887</f>
        <v>12887</v>
      </c>
      <c r="O10" s="11">
        <f t="shared" ref="O10:O13" si="0">SUM(C10:N10)</f>
        <v>116500</v>
      </c>
      <c r="P10" s="26"/>
    </row>
    <row r="11" spans="1:16" x14ac:dyDescent="0.25">
      <c r="A11" s="14" t="s">
        <v>150</v>
      </c>
      <c r="B11" s="11">
        <v>176501</v>
      </c>
      <c r="C11" s="11">
        <f>13577*2</f>
        <v>27154</v>
      </c>
      <c r="D11" s="11">
        <v>13577</v>
      </c>
      <c r="E11" s="11">
        <v>13577</v>
      </c>
      <c r="F11" s="11">
        <v>13577</v>
      </c>
      <c r="G11" s="11">
        <v>13577</v>
      </c>
      <c r="H11" s="11">
        <v>13577</v>
      </c>
      <c r="I11" s="11">
        <v>13577</v>
      </c>
      <c r="J11" s="11">
        <v>13577</v>
      </c>
      <c r="K11" s="11">
        <v>13577</v>
      </c>
      <c r="L11" s="11">
        <v>13577</v>
      </c>
      <c r="M11" s="11">
        <v>13577</v>
      </c>
      <c r="N11" s="11">
        <v>13577</v>
      </c>
      <c r="O11" s="11">
        <f t="shared" si="0"/>
        <v>176501</v>
      </c>
      <c r="P11" s="25"/>
    </row>
    <row r="12" spans="1:16" x14ac:dyDescent="0.25">
      <c r="A12" s="14" t="s">
        <v>151</v>
      </c>
      <c r="B12" s="11">
        <v>32133</v>
      </c>
      <c r="C12" s="11">
        <v>2678</v>
      </c>
      <c r="D12" s="11">
        <v>2678</v>
      </c>
      <c r="E12" s="11">
        <v>2678</v>
      </c>
      <c r="F12" s="11">
        <v>2678</v>
      </c>
      <c r="G12" s="11">
        <v>2678</v>
      </c>
      <c r="H12" s="11">
        <v>2678</v>
      </c>
      <c r="I12" s="11">
        <v>2678</v>
      </c>
      <c r="J12" s="11">
        <v>2678</v>
      </c>
      <c r="K12" s="11">
        <v>2678</v>
      </c>
      <c r="L12" s="11">
        <v>2678</v>
      </c>
      <c r="M12" s="11">
        <v>2678</v>
      </c>
      <c r="N12" s="11">
        <v>2675</v>
      </c>
      <c r="O12" s="11">
        <f t="shared" si="0"/>
        <v>32133</v>
      </c>
      <c r="P12" s="25"/>
    </row>
    <row r="13" spans="1:16" ht="15.75" thickBot="1" x14ac:dyDescent="0.3">
      <c r="A13" s="65" t="s">
        <v>152</v>
      </c>
      <c r="B13" s="66">
        <v>550</v>
      </c>
      <c r="C13" s="66">
        <v>46</v>
      </c>
      <c r="D13" s="66">
        <v>46</v>
      </c>
      <c r="E13" s="66">
        <v>46</v>
      </c>
      <c r="F13" s="66">
        <v>46</v>
      </c>
      <c r="G13" s="66">
        <v>46</v>
      </c>
      <c r="H13" s="66">
        <v>46</v>
      </c>
      <c r="I13" s="66">
        <v>46</v>
      </c>
      <c r="J13" s="66">
        <v>46</v>
      </c>
      <c r="K13" s="66">
        <v>46</v>
      </c>
      <c r="L13" s="66">
        <v>46</v>
      </c>
      <c r="M13" s="66">
        <v>46</v>
      </c>
      <c r="N13" s="66">
        <v>44</v>
      </c>
      <c r="O13" s="66">
        <f t="shared" si="0"/>
        <v>550</v>
      </c>
      <c r="P13" s="26"/>
    </row>
    <row r="14" spans="1:16" ht="15.75" thickBot="1" x14ac:dyDescent="0.3">
      <c r="A14" s="68" t="s">
        <v>153</v>
      </c>
      <c r="B14" s="69">
        <f t="shared" ref="B14:O14" si="1">SUM(B9:B13)</f>
        <v>359693</v>
      </c>
      <c r="C14" s="69">
        <f t="shared" si="1"/>
        <v>35595</v>
      </c>
      <c r="D14" s="69">
        <f t="shared" si="1"/>
        <v>22018</v>
      </c>
      <c r="E14" s="69">
        <f t="shared" si="1"/>
        <v>57968</v>
      </c>
      <c r="F14" s="69">
        <f t="shared" si="1"/>
        <v>22018</v>
      </c>
      <c r="G14" s="69">
        <f t="shared" si="1"/>
        <v>22018</v>
      </c>
      <c r="H14" s="69">
        <f t="shared" si="1"/>
        <v>22018</v>
      </c>
      <c r="I14" s="69">
        <f t="shared" si="1"/>
        <v>26494</v>
      </c>
      <c r="J14" s="69">
        <f t="shared" si="1"/>
        <v>27563</v>
      </c>
      <c r="K14" s="69">
        <f t="shared" si="1"/>
        <v>47947</v>
      </c>
      <c r="L14" s="69">
        <f t="shared" si="1"/>
        <v>22018</v>
      </c>
      <c r="M14" s="69">
        <f t="shared" si="1"/>
        <v>22018</v>
      </c>
      <c r="N14" s="69">
        <f t="shared" si="1"/>
        <v>32018</v>
      </c>
      <c r="O14" s="70">
        <f t="shared" si="1"/>
        <v>359693</v>
      </c>
      <c r="P14" s="67"/>
    </row>
    <row r="15" spans="1:16" x14ac:dyDescent="0.25">
      <c r="A15" s="15" t="s">
        <v>154</v>
      </c>
      <c r="B15" s="11">
        <v>51024</v>
      </c>
      <c r="C15" s="11">
        <v>4252</v>
      </c>
      <c r="D15" s="11">
        <v>4252</v>
      </c>
      <c r="E15" s="11">
        <v>4252</v>
      </c>
      <c r="F15" s="11">
        <v>4252</v>
      </c>
      <c r="G15" s="11">
        <v>4252</v>
      </c>
      <c r="H15" s="11">
        <v>4252</v>
      </c>
      <c r="I15" s="11">
        <v>4252</v>
      </c>
      <c r="J15" s="11">
        <v>4252</v>
      </c>
      <c r="K15" s="11">
        <v>4252</v>
      </c>
      <c r="L15" s="11">
        <v>4252</v>
      </c>
      <c r="M15" s="11">
        <v>4252</v>
      </c>
      <c r="N15" s="11">
        <v>4252</v>
      </c>
      <c r="O15" s="11">
        <f t="shared" ref="O15:O23" si="2">SUM(C15:N15)</f>
        <v>51024</v>
      </c>
      <c r="P15" s="28"/>
    </row>
    <row r="16" spans="1:16" ht="25.5" x14ac:dyDescent="0.25">
      <c r="A16" s="14" t="s">
        <v>155</v>
      </c>
      <c r="B16" s="11">
        <v>9911</v>
      </c>
      <c r="C16" s="11">
        <v>826</v>
      </c>
      <c r="D16" s="11">
        <v>826</v>
      </c>
      <c r="E16" s="11">
        <v>826</v>
      </c>
      <c r="F16" s="11">
        <v>826</v>
      </c>
      <c r="G16" s="11">
        <v>826</v>
      </c>
      <c r="H16" s="11">
        <v>826</v>
      </c>
      <c r="I16" s="11">
        <v>826</v>
      </c>
      <c r="J16" s="11">
        <v>826</v>
      </c>
      <c r="K16" s="11">
        <v>826</v>
      </c>
      <c r="L16" s="11">
        <v>826</v>
      </c>
      <c r="M16" s="11">
        <v>826</v>
      </c>
      <c r="N16" s="11">
        <f>9911-9086</f>
        <v>825</v>
      </c>
      <c r="O16" s="11">
        <f t="shared" si="2"/>
        <v>9911</v>
      </c>
      <c r="P16" s="28"/>
    </row>
    <row r="17" spans="1:16" x14ac:dyDescent="0.25">
      <c r="A17" s="15" t="s">
        <v>156</v>
      </c>
      <c r="B17" s="13">
        <v>87048</v>
      </c>
      <c r="C17" s="11">
        <v>7254</v>
      </c>
      <c r="D17" s="11">
        <v>7254</v>
      </c>
      <c r="E17" s="11">
        <v>7254</v>
      </c>
      <c r="F17" s="11">
        <v>7254</v>
      </c>
      <c r="G17" s="11">
        <v>7254</v>
      </c>
      <c r="H17" s="11">
        <v>7254</v>
      </c>
      <c r="I17" s="11">
        <v>7254</v>
      </c>
      <c r="J17" s="11">
        <v>7254</v>
      </c>
      <c r="K17" s="11">
        <v>7254</v>
      </c>
      <c r="L17" s="11">
        <v>7254</v>
      </c>
      <c r="M17" s="11">
        <v>7254</v>
      </c>
      <c r="N17" s="11">
        <v>7254</v>
      </c>
      <c r="O17" s="11">
        <f t="shared" si="2"/>
        <v>87048</v>
      </c>
      <c r="P17" s="28"/>
    </row>
    <row r="18" spans="1:16" x14ac:dyDescent="0.25">
      <c r="A18" s="15" t="s">
        <v>157</v>
      </c>
      <c r="B18" s="13">
        <v>7642</v>
      </c>
      <c r="C18" s="11">
        <v>637</v>
      </c>
      <c r="D18" s="11">
        <v>637</v>
      </c>
      <c r="E18" s="11">
        <v>637</v>
      </c>
      <c r="F18" s="11">
        <v>637</v>
      </c>
      <c r="G18" s="11">
        <v>637</v>
      </c>
      <c r="H18" s="11">
        <v>637</v>
      </c>
      <c r="I18" s="11">
        <v>637</v>
      </c>
      <c r="J18" s="11">
        <v>637</v>
      </c>
      <c r="K18" s="11">
        <v>637</v>
      </c>
      <c r="L18" s="11">
        <v>637</v>
      </c>
      <c r="M18" s="11">
        <v>637</v>
      </c>
      <c r="N18" s="11">
        <v>635</v>
      </c>
      <c r="O18" s="11">
        <f t="shared" si="2"/>
        <v>7642</v>
      </c>
      <c r="P18" s="28"/>
    </row>
    <row r="19" spans="1:16" x14ac:dyDescent="0.25">
      <c r="A19" s="15" t="s">
        <v>158</v>
      </c>
      <c r="B19" s="11">
        <v>6569</v>
      </c>
      <c r="C19" s="11">
        <v>300</v>
      </c>
      <c r="D19" s="11">
        <v>300</v>
      </c>
      <c r="E19" s="11">
        <v>574</v>
      </c>
      <c r="F19" s="11">
        <v>300</v>
      </c>
      <c r="G19" s="11">
        <v>300</v>
      </c>
      <c r="H19" s="11">
        <v>300</v>
      </c>
      <c r="I19" s="11">
        <v>300</v>
      </c>
      <c r="J19" s="11">
        <v>300</v>
      </c>
      <c r="K19" s="11">
        <v>300</v>
      </c>
      <c r="L19" s="11">
        <v>300</v>
      </c>
      <c r="M19" s="11">
        <v>300</v>
      </c>
      <c r="N19" s="11">
        <f>6569-4734+1160</f>
        <v>2995</v>
      </c>
      <c r="O19" s="11">
        <f t="shared" si="2"/>
        <v>6569</v>
      </c>
      <c r="P19" s="28"/>
    </row>
    <row r="20" spans="1:16" x14ac:dyDescent="0.25">
      <c r="A20" s="15" t="s">
        <v>159</v>
      </c>
      <c r="B20" s="11">
        <v>9790</v>
      </c>
      <c r="C20" s="11">
        <v>0</v>
      </c>
      <c r="D20" s="11">
        <v>0</v>
      </c>
      <c r="E20" s="11">
        <v>0</v>
      </c>
      <c r="F20" s="11">
        <v>3850</v>
      </c>
      <c r="G20" s="11">
        <v>0</v>
      </c>
      <c r="H20" s="11">
        <v>0</v>
      </c>
      <c r="I20" s="11">
        <v>5940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>SUM(C20:N20)</f>
        <v>9790</v>
      </c>
      <c r="P20" s="28"/>
    </row>
    <row r="21" spans="1:16" x14ac:dyDescent="0.25">
      <c r="A21" s="14" t="s">
        <v>160</v>
      </c>
      <c r="B21" s="11">
        <v>18000</v>
      </c>
      <c r="C21" s="11">
        <v>0</v>
      </c>
      <c r="D21" s="11">
        <v>0</v>
      </c>
      <c r="E21" s="11">
        <v>4000</v>
      </c>
      <c r="F21" s="11">
        <v>0</v>
      </c>
      <c r="G21" s="11">
        <v>0</v>
      </c>
      <c r="H21" s="11">
        <v>4000</v>
      </c>
      <c r="I21" s="11">
        <v>500</v>
      </c>
      <c r="J21" s="11">
        <v>500</v>
      </c>
      <c r="K21" s="11">
        <v>4000</v>
      </c>
      <c r="L21" s="11">
        <v>500</v>
      </c>
      <c r="M21" s="11">
        <v>500</v>
      </c>
      <c r="N21" s="11">
        <v>4000</v>
      </c>
      <c r="O21" s="11">
        <f t="shared" si="2"/>
        <v>18000</v>
      </c>
      <c r="P21" s="28"/>
    </row>
    <row r="22" spans="1:16" x14ac:dyDescent="0.25">
      <c r="A22" s="14" t="s">
        <v>161</v>
      </c>
      <c r="B22" s="11">
        <v>169420</v>
      </c>
      <c r="C22" s="11">
        <f>1673+6736+5386</f>
        <v>13795</v>
      </c>
      <c r="D22" s="11">
        <v>13794</v>
      </c>
      <c r="E22" s="11">
        <v>13795</v>
      </c>
      <c r="F22" s="11">
        <f>5386+6735+1673</f>
        <v>13794</v>
      </c>
      <c r="G22" s="11">
        <f>5386+6736+1673</f>
        <v>13795</v>
      </c>
      <c r="H22" s="11">
        <f>5386+6735+1673</f>
        <v>13794</v>
      </c>
      <c r="I22" s="11">
        <f>5506+6736+1673</f>
        <v>13915</v>
      </c>
      <c r="J22" s="11">
        <f>5386+6735+1673</f>
        <v>13794</v>
      </c>
      <c r="K22" s="11">
        <f>1674+4455+6736</f>
        <v>12865</v>
      </c>
      <c r="L22" s="11">
        <f>5386+6741+1674</f>
        <v>13801</v>
      </c>
      <c r="M22" s="11">
        <f>5386+6789+1675</f>
        <v>13850</v>
      </c>
      <c r="N22" s="11">
        <f>5391+11358+1679</f>
        <v>18428</v>
      </c>
      <c r="O22" s="11">
        <f t="shared" si="2"/>
        <v>169420</v>
      </c>
      <c r="P22" s="28"/>
    </row>
    <row r="23" spans="1:16" x14ac:dyDescent="0.25">
      <c r="A23" s="15" t="s">
        <v>162</v>
      </c>
      <c r="B23" s="13">
        <v>289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289</v>
      </c>
      <c r="O23" s="11">
        <f t="shared" si="2"/>
        <v>289</v>
      </c>
      <c r="P23" s="28"/>
    </row>
    <row r="24" spans="1:16" x14ac:dyDescent="0.25">
      <c r="A24" s="64" t="s">
        <v>163</v>
      </c>
      <c r="B24" s="12">
        <f t="shared" ref="B24:O24" si="3">SUM(B15:B23)</f>
        <v>359693</v>
      </c>
      <c r="C24" s="12">
        <f t="shared" si="3"/>
        <v>27064</v>
      </c>
      <c r="D24" s="12">
        <f t="shared" si="3"/>
        <v>27063</v>
      </c>
      <c r="E24" s="12">
        <f t="shared" si="3"/>
        <v>31338</v>
      </c>
      <c r="F24" s="12">
        <f t="shared" si="3"/>
        <v>30913</v>
      </c>
      <c r="G24" s="12">
        <f t="shared" si="3"/>
        <v>27064</v>
      </c>
      <c r="H24" s="12">
        <f t="shared" si="3"/>
        <v>31063</v>
      </c>
      <c r="I24" s="12">
        <f t="shared" si="3"/>
        <v>33624</v>
      </c>
      <c r="J24" s="12">
        <f t="shared" si="3"/>
        <v>27563</v>
      </c>
      <c r="K24" s="12">
        <f t="shared" si="3"/>
        <v>30134</v>
      </c>
      <c r="L24" s="12">
        <f t="shared" si="3"/>
        <v>27570</v>
      </c>
      <c r="M24" s="12">
        <f t="shared" si="3"/>
        <v>27619</v>
      </c>
      <c r="N24" s="12">
        <f t="shared" si="3"/>
        <v>38678</v>
      </c>
      <c r="O24" s="12">
        <f t="shared" si="3"/>
        <v>359693</v>
      </c>
      <c r="P24" s="27"/>
    </row>
    <row r="26" spans="1:16" s="4" customFormat="1" x14ac:dyDescent="0.25">
      <c r="A26" s="5" t="s">
        <v>21</v>
      </c>
      <c r="B26" s="5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6" s="4" customFormat="1" x14ac:dyDescent="0.25">
      <c r="A27" s="5"/>
      <c r="B27" s="5"/>
      <c r="C27" s="53"/>
      <c r="D27" s="53"/>
    </row>
    <row r="28" spans="1:16" s="4" customFormat="1" x14ac:dyDescent="0.25">
      <c r="A28" s="5"/>
      <c r="B28" s="5"/>
      <c r="C28" s="53"/>
      <c r="D28" s="53"/>
    </row>
    <row r="29" spans="1:16" s="4" customFormat="1" x14ac:dyDescent="0.25">
      <c r="A29" s="5"/>
      <c r="B29" s="5"/>
      <c r="C29" s="107" t="s">
        <v>24</v>
      </c>
      <c r="D29" s="107"/>
      <c r="E29" s="107"/>
      <c r="I29" s="71" t="s">
        <v>22</v>
      </c>
      <c r="J29" s="71"/>
      <c r="K29" s="71"/>
    </row>
    <row r="30" spans="1:16" s="4" customFormat="1" x14ac:dyDescent="0.25">
      <c r="A30" s="5"/>
      <c r="B30" s="5"/>
      <c r="C30" s="107" t="s">
        <v>25</v>
      </c>
      <c r="D30" s="107"/>
      <c r="E30" s="107"/>
      <c r="I30" s="71" t="s">
        <v>23</v>
      </c>
      <c r="J30" s="71"/>
      <c r="K30" s="71"/>
    </row>
  </sheetData>
  <mergeCells count="8">
    <mergeCell ref="C30:E30"/>
    <mergeCell ref="I29:K29"/>
    <mergeCell ref="I30:K30"/>
    <mergeCell ref="A1:O1"/>
    <mergeCell ref="N6:O6"/>
    <mergeCell ref="A4:O4"/>
    <mergeCell ref="A2:C2"/>
    <mergeCell ref="C29:E2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ignoredErrors>
    <ignoredError sqref="G22:I22" formula="1"/>
    <ignoredError sqref="O9:O16 O20:O23 O17:O18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O9" sqref="O9"/>
    </sheetView>
  </sheetViews>
  <sheetFormatPr defaultRowHeight="15" x14ac:dyDescent="0.25"/>
  <cols>
    <col min="1" max="1" width="33.85546875" style="2" customWidth="1"/>
    <col min="2" max="2" width="9.42578125" style="2" customWidth="1"/>
    <col min="3" max="14" width="6.42578125" style="2" customWidth="1"/>
    <col min="15" max="15" width="9" style="2"/>
  </cols>
  <sheetData>
    <row r="1" spans="1:16" ht="15" customHeight="1" x14ac:dyDescent="0.25">
      <c r="A1" s="72" t="s">
        <v>36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6" x14ac:dyDescent="0.25">
      <c r="A2" s="73" t="s">
        <v>136</v>
      </c>
      <c r="B2" s="73"/>
      <c r="C2" s="73"/>
      <c r="G2" s="8"/>
      <c r="H2" s="8"/>
      <c r="I2" s="8"/>
      <c r="J2" s="8"/>
      <c r="K2" s="8"/>
      <c r="L2" s="8"/>
      <c r="M2" s="8"/>
      <c r="N2" s="8"/>
      <c r="O2" s="8"/>
    </row>
    <row r="3" spans="1:16" x14ac:dyDescent="0.25">
      <c r="A3" s="1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6" ht="15.75" x14ac:dyDescent="0.25">
      <c r="A4" s="106" t="s">
        <v>137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6" ht="15.7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5" t="s">
        <v>2</v>
      </c>
      <c r="O6" s="105"/>
    </row>
    <row r="7" spans="1:16" x14ac:dyDescent="0.25">
      <c r="A7" s="10" t="s">
        <v>0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15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</v>
      </c>
    </row>
    <row r="8" spans="1:16" x14ac:dyDescent="0.25">
      <c r="A8" s="10" t="s">
        <v>91</v>
      </c>
      <c r="B8" s="10" t="s">
        <v>92</v>
      </c>
      <c r="C8" s="10" t="s">
        <v>26</v>
      </c>
      <c r="D8" s="10" t="s">
        <v>27</v>
      </c>
      <c r="E8" s="10" t="s">
        <v>28</v>
      </c>
      <c r="F8" s="10" t="s">
        <v>29</v>
      </c>
      <c r="G8" s="10" t="s">
        <v>30</v>
      </c>
      <c r="H8" s="10" t="s">
        <v>31</v>
      </c>
      <c r="I8" s="10" t="s">
        <v>32</v>
      </c>
      <c r="J8" s="10" t="s">
        <v>33</v>
      </c>
      <c r="K8" s="10" t="s">
        <v>34</v>
      </c>
      <c r="L8" s="10" t="s">
        <v>35</v>
      </c>
      <c r="M8" s="10" t="s">
        <v>133</v>
      </c>
      <c r="N8" s="10" t="s">
        <v>134</v>
      </c>
      <c r="O8" s="10" t="s">
        <v>149</v>
      </c>
    </row>
    <row r="9" spans="1:16" x14ac:dyDescent="0.25">
      <c r="A9" s="14" t="s">
        <v>135</v>
      </c>
      <c r="B9" s="11">
        <v>613</v>
      </c>
      <c r="C9" s="11">
        <f>55+5</f>
        <v>60</v>
      </c>
      <c r="D9" s="11">
        <f>55+6</f>
        <v>61</v>
      </c>
      <c r="E9" s="11">
        <v>60</v>
      </c>
      <c r="F9" s="11">
        <v>61</v>
      </c>
      <c r="G9" s="11">
        <v>60</v>
      </c>
      <c r="H9" s="11">
        <v>61</v>
      </c>
      <c r="I9" s="11">
        <v>60</v>
      </c>
      <c r="J9" s="11">
        <v>61</v>
      </c>
      <c r="K9" s="11">
        <v>60</v>
      </c>
      <c r="L9" s="11">
        <v>55</v>
      </c>
      <c r="M9" s="11">
        <v>7</v>
      </c>
      <c r="N9" s="11">
        <v>7</v>
      </c>
      <c r="O9" s="11">
        <f>SUM(C9:N9)</f>
        <v>613</v>
      </c>
      <c r="P9" s="25"/>
    </row>
    <row r="10" spans="1:16" ht="15.75" thickBot="1" x14ac:dyDescent="0.3">
      <c r="A10" s="14" t="s">
        <v>140</v>
      </c>
      <c r="B10" s="11">
        <v>85508</v>
      </c>
      <c r="C10" s="11">
        <f>C15-C9</f>
        <v>6736</v>
      </c>
      <c r="D10" s="11">
        <f t="shared" ref="D10:N10" si="0">D15-D9</f>
        <v>6735</v>
      </c>
      <c r="E10" s="11">
        <f t="shared" si="0"/>
        <v>6736</v>
      </c>
      <c r="F10" s="11">
        <f t="shared" si="0"/>
        <v>6735</v>
      </c>
      <c r="G10" s="11">
        <f t="shared" si="0"/>
        <v>6736</v>
      </c>
      <c r="H10" s="11">
        <f t="shared" si="0"/>
        <v>6735</v>
      </c>
      <c r="I10" s="11">
        <f t="shared" si="0"/>
        <v>6736</v>
      </c>
      <c r="J10" s="11">
        <f t="shared" si="0"/>
        <v>6735</v>
      </c>
      <c r="K10" s="11">
        <f t="shared" si="0"/>
        <v>6736</v>
      </c>
      <c r="L10" s="11">
        <f t="shared" si="0"/>
        <v>6741</v>
      </c>
      <c r="M10" s="11">
        <f t="shared" si="0"/>
        <v>6789</v>
      </c>
      <c r="N10" s="11">
        <f t="shared" si="0"/>
        <v>11358</v>
      </c>
      <c r="O10" s="11">
        <f t="shared" ref="O10" si="1">SUM(C10:N10)</f>
        <v>85508</v>
      </c>
      <c r="P10" s="26"/>
    </row>
    <row r="11" spans="1:16" ht="15.75" thickBot="1" x14ac:dyDescent="0.3">
      <c r="A11" s="68" t="s">
        <v>141</v>
      </c>
      <c r="B11" s="69">
        <f t="shared" ref="B11:O11" si="2">SUM(B9:B10)</f>
        <v>86121</v>
      </c>
      <c r="C11" s="69">
        <f t="shared" si="2"/>
        <v>6796</v>
      </c>
      <c r="D11" s="69">
        <f t="shared" si="2"/>
        <v>6796</v>
      </c>
      <c r="E11" s="69">
        <f t="shared" si="2"/>
        <v>6796</v>
      </c>
      <c r="F11" s="69">
        <f t="shared" si="2"/>
        <v>6796</v>
      </c>
      <c r="G11" s="69">
        <f t="shared" si="2"/>
        <v>6796</v>
      </c>
      <c r="H11" s="69">
        <f t="shared" si="2"/>
        <v>6796</v>
      </c>
      <c r="I11" s="69">
        <f t="shared" si="2"/>
        <v>6796</v>
      </c>
      <c r="J11" s="69">
        <f t="shared" si="2"/>
        <v>6796</v>
      </c>
      <c r="K11" s="69">
        <f t="shared" si="2"/>
        <v>6796</v>
      </c>
      <c r="L11" s="69">
        <f t="shared" si="2"/>
        <v>6796</v>
      </c>
      <c r="M11" s="69">
        <f t="shared" si="2"/>
        <v>6796</v>
      </c>
      <c r="N11" s="69">
        <f t="shared" si="2"/>
        <v>11365</v>
      </c>
      <c r="O11" s="70">
        <f t="shared" si="2"/>
        <v>86121</v>
      </c>
      <c r="P11" s="67"/>
    </row>
    <row r="12" spans="1:16" x14ac:dyDescent="0.25">
      <c r="A12" s="15" t="s">
        <v>142</v>
      </c>
      <c r="B12" s="11">
        <v>59791</v>
      </c>
      <c r="C12" s="11">
        <v>4683</v>
      </c>
      <c r="D12" s="11">
        <v>4683</v>
      </c>
      <c r="E12" s="11">
        <v>4683</v>
      </c>
      <c r="F12" s="11">
        <v>4683</v>
      </c>
      <c r="G12" s="11">
        <v>4683</v>
      </c>
      <c r="H12" s="11">
        <v>4683</v>
      </c>
      <c r="I12" s="11">
        <v>4683</v>
      </c>
      <c r="J12" s="11">
        <v>4683</v>
      </c>
      <c r="K12" s="11">
        <v>4683</v>
      </c>
      <c r="L12" s="11">
        <v>4683</v>
      </c>
      <c r="M12" s="11">
        <v>4683</v>
      </c>
      <c r="N12" s="11">
        <f>59791-51513</f>
        <v>8278</v>
      </c>
      <c r="O12" s="11">
        <f t="shared" ref="O12:O13" si="3">SUM(C12:N12)</f>
        <v>59791</v>
      </c>
      <c r="P12" s="28"/>
    </row>
    <row r="13" spans="1:16" ht="25.5" x14ac:dyDescent="0.25">
      <c r="A13" s="14" t="s">
        <v>59</v>
      </c>
      <c r="B13" s="11">
        <v>12261</v>
      </c>
      <c r="C13" s="11">
        <v>941</v>
      </c>
      <c r="D13" s="11">
        <v>941</v>
      </c>
      <c r="E13" s="11">
        <v>941</v>
      </c>
      <c r="F13" s="11">
        <v>941</v>
      </c>
      <c r="G13" s="11">
        <v>941</v>
      </c>
      <c r="H13" s="11">
        <v>941</v>
      </c>
      <c r="I13" s="11">
        <v>941</v>
      </c>
      <c r="J13" s="11">
        <v>941</v>
      </c>
      <c r="K13" s="11">
        <v>941</v>
      </c>
      <c r="L13" s="11">
        <v>941</v>
      </c>
      <c r="M13" s="11">
        <v>941</v>
      </c>
      <c r="N13" s="11">
        <f>12261-10351</f>
        <v>1910</v>
      </c>
      <c r="O13" s="11">
        <f t="shared" si="3"/>
        <v>12261</v>
      </c>
      <c r="P13" s="28"/>
    </row>
    <row r="14" spans="1:16" x14ac:dyDescent="0.25">
      <c r="A14" s="15" t="s">
        <v>60</v>
      </c>
      <c r="B14" s="13">
        <v>14069</v>
      </c>
      <c r="C14" s="11">
        <v>1172</v>
      </c>
      <c r="D14" s="11">
        <v>1172</v>
      </c>
      <c r="E14" s="11">
        <v>1172</v>
      </c>
      <c r="F14" s="11">
        <v>1172</v>
      </c>
      <c r="G14" s="11">
        <v>1172</v>
      </c>
      <c r="H14" s="11">
        <v>1172</v>
      </c>
      <c r="I14" s="11">
        <v>1172</v>
      </c>
      <c r="J14" s="11">
        <v>1172</v>
      </c>
      <c r="K14" s="11">
        <v>1172</v>
      </c>
      <c r="L14" s="11">
        <v>1172</v>
      </c>
      <c r="M14" s="11">
        <v>1172</v>
      </c>
      <c r="N14" s="11">
        <f>14069-12892</f>
        <v>1177</v>
      </c>
      <c r="O14" s="11">
        <f>SUM(C14:N14)</f>
        <v>14069</v>
      </c>
      <c r="P14" s="28"/>
    </row>
    <row r="15" spans="1:16" x14ac:dyDescent="0.25">
      <c r="A15" s="64" t="s">
        <v>143</v>
      </c>
      <c r="B15" s="12">
        <f t="shared" ref="B15:O15" si="4">SUM(B12:B14)</f>
        <v>86121</v>
      </c>
      <c r="C15" s="12">
        <f t="shared" si="4"/>
        <v>6796</v>
      </c>
      <c r="D15" s="12">
        <f t="shared" si="4"/>
        <v>6796</v>
      </c>
      <c r="E15" s="12">
        <f t="shared" si="4"/>
        <v>6796</v>
      </c>
      <c r="F15" s="12">
        <f t="shared" si="4"/>
        <v>6796</v>
      </c>
      <c r="G15" s="12">
        <f t="shared" si="4"/>
        <v>6796</v>
      </c>
      <c r="H15" s="12">
        <f t="shared" si="4"/>
        <v>6796</v>
      </c>
      <c r="I15" s="12">
        <f t="shared" si="4"/>
        <v>6796</v>
      </c>
      <c r="J15" s="12">
        <f t="shared" si="4"/>
        <v>6796</v>
      </c>
      <c r="K15" s="12">
        <f t="shared" si="4"/>
        <v>6796</v>
      </c>
      <c r="L15" s="12">
        <f t="shared" si="4"/>
        <v>6796</v>
      </c>
      <c r="M15" s="12">
        <f t="shared" si="4"/>
        <v>6796</v>
      </c>
      <c r="N15" s="12">
        <f t="shared" si="4"/>
        <v>11365</v>
      </c>
      <c r="O15" s="12">
        <f t="shared" si="4"/>
        <v>86121</v>
      </c>
      <c r="P15" s="27"/>
    </row>
    <row r="18" spans="1:11" s="4" customFormat="1" x14ac:dyDescent="0.25">
      <c r="A18" s="5" t="s">
        <v>21</v>
      </c>
      <c r="B18" s="5"/>
      <c r="C18" s="53"/>
      <c r="D18" s="53"/>
    </row>
    <row r="19" spans="1:11" s="4" customFormat="1" x14ac:dyDescent="0.25">
      <c r="A19" s="5"/>
      <c r="B19" s="5"/>
      <c r="C19" s="53"/>
      <c r="D19" s="53"/>
    </row>
    <row r="20" spans="1:11" s="4" customFormat="1" x14ac:dyDescent="0.25">
      <c r="A20" s="5"/>
      <c r="B20" s="5"/>
      <c r="C20" s="53"/>
      <c r="D20" s="53"/>
    </row>
    <row r="21" spans="1:11" s="4" customFormat="1" x14ac:dyDescent="0.25">
      <c r="A21" s="5"/>
      <c r="B21" s="5"/>
      <c r="C21" s="107" t="s">
        <v>24</v>
      </c>
      <c r="D21" s="107"/>
      <c r="E21" s="107"/>
      <c r="I21" s="71" t="s">
        <v>22</v>
      </c>
      <c r="J21" s="71"/>
      <c r="K21" s="71"/>
    </row>
    <row r="22" spans="1:11" s="4" customFormat="1" x14ac:dyDescent="0.25">
      <c r="A22" s="5"/>
      <c r="B22" s="5"/>
      <c r="C22" s="107" t="s">
        <v>25</v>
      </c>
      <c r="D22" s="107"/>
      <c r="E22" s="107"/>
      <c r="I22" s="71" t="s">
        <v>23</v>
      </c>
      <c r="J22" s="71"/>
      <c r="K22" s="71"/>
    </row>
  </sheetData>
  <mergeCells count="8">
    <mergeCell ref="C22:E22"/>
    <mergeCell ref="I22:K22"/>
    <mergeCell ref="A1:O1"/>
    <mergeCell ref="A2:C2"/>
    <mergeCell ref="A4:O4"/>
    <mergeCell ref="N6:O6"/>
    <mergeCell ref="C21:E21"/>
    <mergeCell ref="I21:K2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H16" sqref="H16"/>
    </sheetView>
  </sheetViews>
  <sheetFormatPr defaultRowHeight="15" x14ac:dyDescent="0.25"/>
  <cols>
    <col min="1" max="1" width="33.85546875" style="2" customWidth="1"/>
    <col min="2" max="2" width="9.42578125" style="2" customWidth="1"/>
    <col min="3" max="14" width="6.42578125" style="2" customWidth="1"/>
    <col min="15" max="15" width="9" style="2"/>
  </cols>
  <sheetData>
    <row r="1" spans="1:16" ht="15" customHeight="1" x14ac:dyDescent="0.25">
      <c r="A1" s="72" t="s">
        <v>36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6" x14ac:dyDescent="0.25">
      <c r="A2" s="73" t="s">
        <v>138</v>
      </c>
      <c r="B2" s="73"/>
      <c r="C2" s="73"/>
      <c r="G2" s="8"/>
      <c r="H2" s="8"/>
      <c r="I2" s="8"/>
      <c r="J2" s="8"/>
      <c r="K2" s="8"/>
      <c r="L2" s="8"/>
      <c r="M2" s="8"/>
      <c r="N2" s="8"/>
      <c r="O2" s="8"/>
    </row>
    <row r="3" spans="1:16" x14ac:dyDescent="0.25">
      <c r="A3" s="1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6" ht="15.75" x14ac:dyDescent="0.25">
      <c r="A4" s="106" t="s">
        <v>139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6" ht="15.7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5" t="s">
        <v>2</v>
      </c>
      <c r="O6" s="105"/>
    </row>
    <row r="7" spans="1:16" x14ac:dyDescent="0.25">
      <c r="A7" s="10" t="s">
        <v>0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15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</v>
      </c>
    </row>
    <row r="8" spans="1:16" x14ac:dyDescent="0.25">
      <c r="A8" s="10" t="s">
        <v>91</v>
      </c>
      <c r="B8" s="10" t="s">
        <v>92</v>
      </c>
      <c r="C8" s="10" t="s">
        <v>26</v>
      </c>
      <c r="D8" s="10" t="s">
        <v>27</v>
      </c>
      <c r="E8" s="10" t="s">
        <v>28</v>
      </c>
      <c r="F8" s="10" t="s">
        <v>29</v>
      </c>
      <c r="G8" s="10" t="s">
        <v>30</v>
      </c>
      <c r="H8" s="10" t="s">
        <v>31</v>
      </c>
      <c r="I8" s="10" t="s">
        <v>32</v>
      </c>
      <c r="J8" s="10" t="s">
        <v>33</v>
      </c>
      <c r="K8" s="10" t="s">
        <v>34</v>
      </c>
      <c r="L8" s="10" t="s">
        <v>35</v>
      </c>
      <c r="M8" s="10" t="s">
        <v>133</v>
      </c>
      <c r="N8" s="10" t="s">
        <v>134</v>
      </c>
      <c r="O8" s="10" t="s">
        <v>149</v>
      </c>
    </row>
    <row r="9" spans="1:16" x14ac:dyDescent="0.25">
      <c r="A9" s="14" t="s">
        <v>135</v>
      </c>
      <c r="B9" s="11">
        <v>1320</v>
      </c>
      <c r="C9" s="11">
        <v>120</v>
      </c>
      <c r="D9" s="11">
        <v>120</v>
      </c>
      <c r="E9" s="11">
        <v>120</v>
      </c>
      <c r="F9" s="11">
        <v>120</v>
      </c>
      <c r="G9" s="11">
        <v>120</v>
      </c>
      <c r="H9" s="11">
        <v>120</v>
      </c>
      <c r="I9" s="11">
        <v>0</v>
      </c>
      <c r="J9" s="11">
        <v>120</v>
      </c>
      <c r="K9" s="11">
        <v>120</v>
      </c>
      <c r="L9" s="11">
        <v>120</v>
      </c>
      <c r="M9" s="11">
        <v>120</v>
      </c>
      <c r="N9" s="11">
        <v>120</v>
      </c>
      <c r="O9" s="11">
        <f>SUM(C9:N9)</f>
        <v>1320</v>
      </c>
      <c r="P9" s="25"/>
    </row>
    <row r="10" spans="1:16" ht="15.75" thickBot="1" x14ac:dyDescent="0.3">
      <c r="A10" s="14" t="s">
        <v>140</v>
      </c>
      <c r="B10" s="11">
        <f>63826</f>
        <v>63826</v>
      </c>
      <c r="C10" s="11">
        <f>5506-120</f>
        <v>5386</v>
      </c>
      <c r="D10" s="11">
        <v>5386</v>
      </c>
      <c r="E10" s="11">
        <v>5386</v>
      </c>
      <c r="F10" s="11">
        <v>5386</v>
      </c>
      <c r="G10" s="11">
        <v>5386</v>
      </c>
      <c r="H10" s="11">
        <v>5386</v>
      </c>
      <c r="I10" s="11">
        <v>5506</v>
      </c>
      <c r="J10" s="11">
        <v>5386</v>
      </c>
      <c r="K10" s="11">
        <f>4575-120</f>
        <v>4455</v>
      </c>
      <c r="L10" s="11">
        <v>5386</v>
      </c>
      <c r="M10" s="11">
        <v>5386</v>
      </c>
      <c r="N10" s="11">
        <f>5511-120</f>
        <v>5391</v>
      </c>
      <c r="O10" s="11">
        <f t="shared" ref="O10" si="0">SUM(C10:N10)</f>
        <v>63826</v>
      </c>
      <c r="P10" s="26"/>
    </row>
    <row r="11" spans="1:16" ht="15.75" thickBot="1" x14ac:dyDescent="0.3">
      <c r="A11" s="68" t="s">
        <v>141</v>
      </c>
      <c r="B11" s="69">
        <f t="shared" ref="B11:O11" si="1">SUM(B9:B10)</f>
        <v>65146</v>
      </c>
      <c r="C11" s="69">
        <f t="shared" si="1"/>
        <v>5506</v>
      </c>
      <c r="D11" s="69">
        <f t="shared" si="1"/>
        <v>5506</v>
      </c>
      <c r="E11" s="69">
        <f t="shared" si="1"/>
        <v>5506</v>
      </c>
      <c r="F11" s="69">
        <f t="shared" si="1"/>
        <v>5506</v>
      </c>
      <c r="G11" s="69">
        <f t="shared" si="1"/>
        <v>5506</v>
      </c>
      <c r="H11" s="69">
        <f t="shared" si="1"/>
        <v>5506</v>
      </c>
      <c r="I11" s="69">
        <f t="shared" si="1"/>
        <v>5506</v>
      </c>
      <c r="J11" s="69">
        <f t="shared" si="1"/>
        <v>5506</v>
      </c>
      <c r="K11" s="69">
        <f t="shared" si="1"/>
        <v>4575</v>
      </c>
      <c r="L11" s="69">
        <f t="shared" si="1"/>
        <v>5506</v>
      </c>
      <c r="M11" s="69">
        <f t="shared" si="1"/>
        <v>5506</v>
      </c>
      <c r="N11" s="69">
        <f t="shared" si="1"/>
        <v>5511</v>
      </c>
      <c r="O11" s="70">
        <f t="shared" si="1"/>
        <v>65146</v>
      </c>
      <c r="P11" s="67"/>
    </row>
    <row r="12" spans="1:16" x14ac:dyDescent="0.25">
      <c r="A12" s="15" t="s">
        <v>142</v>
      </c>
      <c r="B12" s="11">
        <v>41773</v>
      </c>
      <c r="C12" s="11">
        <v>3481</v>
      </c>
      <c r="D12" s="11">
        <v>3481</v>
      </c>
      <c r="E12" s="11">
        <v>3481</v>
      </c>
      <c r="F12" s="11">
        <v>3481</v>
      </c>
      <c r="G12" s="11">
        <v>3481</v>
      </c>
      <c r="H12" s="11">
        <v>3481</v>
      </c>
      <c r="I12" s="11">
        <v>3481</v>
      </c>
      <c r="J12" s="11">
        <v>3481</v>
      </c>
      <c r="K12" s="11">
        <v>3481</v>
      </c>
      <c r="L12" s="11">
        <v>3481</v>
      </c>
      <c r="M12" s="11">
        <v>3481</v>
      </c>
      <c r="N12" s="11">
        <v>3482</v>
      </c>
      <c r="O12" s="11">
        <f t="shared" ref="O12:O13" si="2">SUM(C12:N12)</f>
        <v>41773</v>
      </c>
      <c r="P12" s="28"/>
    </row>
    <row r="13" spans="1:16" ht="25.5" x14ac:dyDescent="0.25">
      <c r="A13" s="14" t="s">
        <v>59</v>
      </c>
      <c r="B13" s="11">
        <v>8783</v>
      </c>
      <c r="C13" s="11">
        <v>732</v>
      </c>
      <c r="D13" s="11">
        <v>732</v>
      </c>
      <c r="E13" s="11">
        <v>732</v>
      </c>
      <c r="F13" s="11">
        <v>732</v>
      </c>
      <c r="G13" s="11">
        <v>732</v>
      </c>
      <c r="H13" s="11">
        <v>732</v>
      </c>
      <c r="I13" s="11">
        <v>732</v>
      </c>
      <c r="J13" s="11">
        <v>732</v>
      </c>
      <c r="K13" s="11">
        <v>732</v>
      </c>
      <c r="L13" s="11">
        <v>732</v>
      </c>
      <c r="M13" s="11">
        <v>732</v>
      </c>
      <c r="N13" s="11">
        <v>731</v>
      </c>
      <c r="O13" s="11">
        <f t="shared" si="2"/>
        <v>8783</v>
      </c>
      <c r="P13" s="28"/>
    </row>
    <row r="14" spans="1:16" x14ac:dyDescent="0.25">
      <c r="A14" s="15" t="s">
        <v>60</v>
      </c>
      <c r="B14" s="13">
        <v>14590</v>
      </c>
      <c r="C14" s="11">
        <f>931+362</f>
        <v>1293</v>
      </c>
      <c r="D14" s="11">
        <v>1293</v>
      </c>
      <c r="E14" s="11">
        <f t="shared" ref="E14:J14" si="3">931+362</f>
        <v>1293</v>
      </c>
      <c r="F14" s="11">
        <f t="shared" si="3"/>
        <v>1293</v>
      </c>
      <c r="G14" s="11">
        <f t="shared" si="3"/>
        <v>1293</v>
      </c>
      <c r="H14" s="11">
        <f t="shared" si="3"/>
        <v>1293</v>
      </c>
      <c r="I14" s="11">
        <f t="shared" si="3"/>
        <v>1293</v>
      </c>
      <c r="J14" s="11">
        <f t="shared" si="3"/>
        <v>1293</v>
      </c>
      <c r="K14" s="11">
        <v>362</v>
      </c>
      <c r="L14" s="11">
        <v>1293</v>
      </c>
      <c r="M14" s="11">
        <v>1293</v>
      </c>
      <c r="N14" s="11">
        <v>1298</v>
      </c>
      <c r="O14" s="11">
        <f>SUM(C14:N14)</f>
        <v>14590</v>
      </c>
      <c r="P14" s="28"/>
    </row>
    <row r="15" spans="1:16" x14ac:dyDescent="0.25">
      <c r="A15" s="64" t="s">
        <v>143</v>
      </c>
      <c r="B15" s="12">
        <f t="shared" ref="B15:O15" si="4">SUM(B12:B14)</f>
        <v>65146</v>
      </c>
      <c r="C15" s="12">
        <f t="shared" si="4"/>
        <v>5506</v>
      </c>
      <c r="D15" s="12">
        <f t="shared" si="4"/>
        <v>5506</v>
      </c>
      <c r="E15" s="12">
        <f t="shared" si="4"/>
        <v>5506</v>
      </c>
      <c r="F15" s="12">
        <f t="shared" si="4"/>
        <v>5506</v>
      </c>
      <c r="G15" s="12">
        <f t="shared" si="4"/>
        <v>5506</v>
      </c>
      <c r="H15" s="12">
        <f t="shared" si="4"/>
        <v>5506</v>
      </c>
      <c r="I15" s="12">
        <f t="shared" si="4"/>
        <v>5506</v>
      </c>
      <c r="J15" s="12">
        <f t="shared" si="4"/>
        <v>5506</v>
      </c>
      <c r="K15" s="12">
        <f t="shared" si="4"/>
        <v>4575</v>
      </c>
      <c r="L15" s="12">
        <f t="shared" si="4"/>
        <v>5506</v>
      </c>
      <c r="M15" s="12">
        <f t="shared" si="4"/>
        <v>5506</v>
      </c>
      <c r="N15" s="12">
        <f t="shared" si="4"/>
        <v>5511</v>
      </c>
      <c r="O15" s="12">
        <f t="shared" si="4"/>
        <v>65146</v>
      </c>
      <c r="P15" s="27"/>
    </row>
    <row r="18" spans="1:11" s="4" customFormat="1" x14ac:dyDescent="0.25">
      <c r="A18" s="5" t="s">
        <v>21</v>
      </c>
      <c r="B18" s="5"/>
      <c r="C18" s="53"/>
      <c r="D18" s="53"/>
    </row>
    <row r="19" spans="1:11" s="4" customFormat="1" x14ac:dyDescent="0.25">
      <c r="A19" s="5"/>
      <c r="B19" s="5"/>
      <c r="C19" s="53"/>
      <c r="D19" s="53"/>
    </row>
    <row r="20" spans="1:11" s="4" customFormat="1" x14ac:dyDescent="0.25">
      <c r="A20" s="5"/>
      <c r="B20" s="5"/>
      <c r="C20" s="53"/>
      <c r="D20" s="53"/>
    </row>
    <row r="21" spans="1:11" s="4" customFormat="1" x14ac:dyDescent="0.25">
      <c r="A21" s="5"/>
      <c r="B21" s="5"/>
      <c r="C21" s="107" t="s">
        <v>24</v>
      </c>
      <c r="D21" s="107"/>
      <c r="E21" s="107"/>
      <c r="I21" s="71" t="s">
        <v>22</v>
      </c>
      <c r="J21" s="71"/>
      <c r="K21" s="71"/>
    </row>
    <row r="22" spans="1:11" s="4" customFormat="1" x14ac:dyDescent="0.25">
      <c r="A22" s="5"/>
      <c r="B22" s="5"/>
      <c r="C22" s="107" t="s">
        <v>25</v>
      </c>
      <c r="D22" s="107"/>
      <c r="E22" s="107"/>
      <c r="I22" s="71" t="s">
        <v>23</v>
      </c>
      <c r="J22" s="71"/>
      <c r="K22" s="71"/>
    </row>
  </sheetData>
  <mergeCells count="8">
    <mergeCell ref="C21:E21"/>
    <mergeCell ref="I21:K21"/>
    <mergeCell ref="C22:E22"/>
    <mergeCell ref="I22:K22"/>
    <mergeCell ref="A1:O1"/>
    <mergeCell ref="A4:O4"/>
    <mergeCell ref="N6:O6"/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G17" sqref="G17"/>
    </sheetView>
  </sheetViews>
  <sheetFormatPr defaultRowHeight="15" x14ac:dyDescent="0.25"/>
  <cols>
    <col min="1" max="1" width="33.85546875" style="2" customWidth="1"/>
    <col min="2" max="2" width="9.42578125" style="2" customWidth="1"/>
    <col min="3" max="14" width="6.42578125" style="2" customWidth="1"/>
    <col min="15" max="15" width="9" style="2"/>
  </cols>
  <sheetData>
    <row r="1" spans="1:16" ht="15" customHeight="1" x14ac:dyDescent="0.25">
      <c r="A1" s="72" t="s">
        <v>36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6" x14ac:dyDescent="0.25">
      <c r="A2" s="73" t="s">
        <v>144</v>
      </c>
      <c r="B2" s="73"/>
      <c r="C2" s="73"/>
      <c r="G2" s="8"/>
      <c r="H2" s="8"/>
      <c r="I2" s="8"/>
      <c r="J2" s="8"/>
      <c r="K2" s="8"/>
      <c r="L2" s="8"/>
      <c r="M2" s="8"/>
      <c r="N2" s="8"/>
      <c r="O2" s="8"/>
    </row>
    <row r="3" spans="1:16" x14ac:dyDescent="0.25">
      <c r="A3" s="1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6" ht="15.75" x14ac:dyDescent="0.25">
      <c r="A4" s="106" t="s">
        <v>139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6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6" ht="15.7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5" t="s">
        <v>2</v>
      </c>
      <c r="O6" s="105"/>
    </row>
    <row r="7" spans="1:16" x14ac:dyDescent="0.25">
      <c r="A7" s="10" t="s">
        <v>0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15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  <c r="O7" s="10" t="s">
        <v>1</v>
      </c>
    </row>
    <row r="8" spans="1:16" x14ac:dyDescent="0.25">
      <c r="A8" s="10" t="s">
        <v>91</v>
      </c>
      <c r="B8" s="10" t="s">
        <v>92</v>
      </c>
      <c r="C8" s="10" t="s">
        <v>26</v>
      </c>
      <c r="D8" s="10" t="s">
        <v>27</v>
      </c>
      <c r="E8" s="10" t="s">
        <v>28</v>
      </c>
      <c r="F8" s="10" t="s">
        <v>29</v>
      </c>
      <c r="G8" s="10" t="s">
        <v>30</v>
      </c>
      <c r="H8" s="10" t="s">
        <v>31</v>
      </c>
      <c r="I8" s="10" t="s">
        <v>32</v>
      </c>
      <c r="J8" s="10" t="s">
        <v>33</v>
      </c>
      <c r="K8" s="10" t="s">
        <v>34</v>
      </c>
      <c r="L8" s="10" t="s">
        <v>35</v>
      </c>
      <c r="M8" s="10" t="s">
        <v>133</v>
      </c>
      <c r="N8" s="10" t="s">
        <v>134</v>
      </c>
      <c r="O8" s="10" t="s">
        <v>149</v>
      </c>
    </row>
    <row r="9" spans="1:16" ht="15.75" thickBot="1" x14ac:dyDescent="0.3">
      <c r="A9" s="14" t="s">
        <v>145</v>
      </c>
      <c r="B9" s="11">
        <v>20086</v>
      </c>
      <c r="C9" s="11">
        <v>1673</v>
      </c>
      <c r="D9" s="11">
        <v>1673</v>
      </c>
      <c r="E9" s="11">
        <v>1673</v>
      </c>
      <c r="F9" s="11">
        <v>1673</v>
      </c>
      <c r="G9" s="11">
        <v>1673</v>
      </c>
      <c r="H9" s="11">
        <v>1673</v>
      </c>
      <c r="I9" s="11">
        <v>1673</v>
      </c>
      <c r="J9" s="11">
        <v>1673</v>
      </c>
      <c r="K9" s="11">
        <v>1674</v>
      </c>
      <c r="L9" s="11">
        <v>1674</v>
      </c>
      <c r="M9" s="11">
        <v>1675</v>
      </c>
      <c r="N9" s="11">
        <v>1679</v>
      </c>
      <c r="O9" s="11">
        <f t="shared" ref="O9" si="0">SUM(C9:N9)</f>
        <v>20086</v>
      </c>
      <c r="P9" s="26"/>
    </row>
    <row r="10" spans="1:16" ht="15.75" thickBot="1" x14ac:dyDescent="0.3">
      <c r="A10" s="68" t="s">
        <v>146</v>
      </c>
      <c r="B10" s="69">
        <f t="shared" ref="B10:O10" si="1">SUM(B9:B9)</f>
        <v>20086</v>
      </c>
      <c r="C10" s="69">
        <f t="shared" si="1"/>
        <v>1673</v>
      </c>
      <c r="D10" s="69">
        <f t="shared" si="1"/>
        <v>1673</v>
      </c>
      <c r="E10" s="69">
        <f t="shared" si="1"/>
        <v>1673</v>
      </c>
      <c r="F10" s="69">
        <f t="shared" si="1"/>
        <v>1673</v>
      </c>
      <c r="G10" s="69">
        <f t="shared" si="1"/>
        <v>1673</v>
      </c>
      <c r="H10" s="69">
        <f t="shared" si="1"/>
        <v>1673</v>
      </c>
      <c r="I10" s="69">
        <f t="shared" si="1"/>
        <v>1673</v>
      </c>
      <c r="J10" s="69">
        <f t="shared" si="1"/>
        <v>1673</v>
      </c>
      <c r="K10" s="69">
        <f t="shared" si="1"/>
        <v>1674</v>
      </c>
      <c r="L10" s="69">
        <f t="shared" si="1"/>
        <v>1674</v>
      </c>
      <c r="M10" s="69">
        <f t="shared" si="1"/>
        <v>1675</v>
      </c>
      <c r="N10" s="69">
        <f t="shared" si="1"/>
        <v>1679</v>
      </c>
      <c r="O10" s="70">
        <f t="shared" si="1"/>
        <v>20086</v>
      </c>
      <c r="P10" s="67"/>
    </row>
    <row r="11" spans="1:16" x14ac:dyDescent="0.25">
      <c r="A11" s="15" t="s">
        <v>147</v>
      </c>
      <c r="B11" s="11">
        <v>16694</v>
      </c>
      <c r="C11" s="11">
        <v>1391</v>
      </c>
      <c r="D11" s="11">
        <v>1391</v>
      </c>
      <c r="E11" s="11">
        <v>1391</v>
      </c>
      <c r="F11" s="11">
        <v>1391</v>
      </c>
      <c r="G11" s="11">
        <v>1391</v>
      </c>
      <c r="H11" s="11">
        <v>1391</v>
      </c>
      <c r="I11" s="11">
        <v>1391</v>
      </c>
      <c r="J11" s="11">
        <v>1391</v>
      </c>
      <c r="K11" s="11">
        <v>1391</v>
      </c>
      <c r="L11" s="11">
        <v>1391</v>
      </c>
      <c r="M11" s="11">
        <v>1392</v>
      </c>
      <c r="N11" s="11">
        <v>1392</v>
      </c>
      <c r="O11" s="11">
        <f t="shared" ref="O11:O12" si="2">SUM(C11:N11)</f>
        <v>16694</v>
      </c>
      <c r="P11" s="28"/>
    </row>
    <row r="12" spans="1:16" ht="25.5" x14ac:dyDescent="0.25">
      <c r="A12" s="14" t="s">
        <v>77</v>
      </c>
      <c r="B12" s="11">
        <v>3280</v>
      </c>
      <c r="C12" s="11">
        <v>273</v>
      </c>
      <c r="D12" s="11">
        <v>273</v>
      </c>
      <c r="E12" s="11">
        <v>273</v>
      </c>
      <c r="F12" s="11">
        <v>273</v>
      </c>
      <c r="G12" s="11">
        <v>273</v>
      </c>
      <c r="H12" s="11">
        <v>273</v>
      </c>
      <c r="I12" s="11">
        <v>273</v>
      </c>
      <c r="J12" s="11">
        <v>273</v>
      </c>
      <c r="K12" s="11">
        <v>274</v>
      </c>
      <c r="L12" s="11">
        <v>274</v>
      </c>
      <c r="M12" s="11">
        <v>274</v>
      </c>
      <c r="N12" s="11">
        <v>274</v>
      </c>
      <c r="O12" s="11">
        <f t="shared" si="2"/>
        <v>3280</v>
      </c>
      <c r="P12" s="28"/>
    </row>
    <row r="13" spans="1:16" x14ac:dyDescent="0.25">
      <c r="A13" s="15" t="s">
        <v>78</v>
      </c>
      <c r="B13" s="13">
        <v>112</v>
      </c>
      <c r="C13" s="11">
        <v>9</v>
      </c>
      <c r="D13" s="11">
        <v>9</v>
      </c>
      <c r="E13" s="11">
        <v>9</v>
      </c>
      <c r="F13" s="11">
        <v>9</v>
      </c>
      <c r="G13" s="11">
        <v>9</v>
      </c>
      <c r="H13" s="11">
        <v>9</v>
      </c>
      <c r="I13" s="11">
        <v>9</v>
      </c>
      <c r="J13" s="11">
        <v>9</v>
      </c>
      <c r="K13" s="11">
        <v>9</v>
      </c>
      <c r="L13" s="11">
        <v>9</v>
      </c>
      <c r="M13" s="11">
        <v>9</v>
      </c>
      <c r="N13" s="11">
        <v>13</v>
      </c>
      <c r="O13" s="11">
        <f>SUM(C13:N13)</f>
        <v>112</v>
      </c>
      <c r="P13" s="28"/>
    </row>
    <row r="14" spans="1:16" x14ac:dyDescent="0.25">
      <c r="A14" s="64" t="s">
        <v>148</v>
      </c>
      <c r="B14" s="12">
        <f t="shared" ref="B14:O14" si="3">SUM(B11:B13)</f>
        <v>20086</v>
      </c>
      <c r="C14" s="12">
        <f t="shared" si="3"/>
        <v>1673</v>
      </c>
      <c r="D14" s="12">
        <f t="shared" si="3"/>
        <v>1673</v>
      </c>
      <c r="E14" s="12">
        <f t="shared" si="3"/>
        <v>1673</v>
      </c>
      <c r="F14" s="12">
        <f t="shared" si="3"/>
        <v>1673</v>
      </c>
      <c r="G14" s="12">
        <f t="shared" si="3"/>
        <v>1673</v>
      </c>
      <c r="H14" s="12">
        <f t="shared" si="3"/>
        <v>1673</v>
      </c>
      <c r="I14" s="12">
        <f t="shared" si="3"/>
        <v>1673</v>
      </c>
      <c r="J14" s="12">
        <f t="shared" si="3"/>
        <v>1673</v>
      </c>
      <c r="K14" s="12">
        <f t="shared" si="3"/>
        <v>1674</v>
      </c>
      <c r="L14" s="12">
        <f t="shared" si="3"/>
        <v>1674</v>
      </c>
      <c r="M14" s="12">
        <f t="shared" si="3"/>
        <v>1675</v>
      </c>
      <c r="N14" s="12">
        <f t="shared" si="3"/>
        <v>1679</v>
      </c>
      <c r="O14" s="12">
        <f t="shared" si="3"/>
        <v>20086</v>
      </c>
      <c r="P14" s="27"/>
    </row>
    <row r="17" spans="1:11" s="4" customFormat="1" x14ac:dyDescent="0.25">
      <c r="A17" s="5" t="s">
        <v>21</v>
      </c>
      <c r="B17" s="5"/>
      <c r="C17" s="53"/>
      <c r="D17" s="53"/>
    </row>
    <row r="18" spans="1:11" s="4" customFormat="1" x14ac:dyDescent="0.25">
      <c r="A18" s="5"/>
      <c r="B18" s="5"/>
      <c r="C18" s="53"/>
      <c r="D18" s="53"/>
    </row>
    <row r="19" spans="1:11" s="4" customFormat="1" x14ac:dyDescent="0.25">
      <c r="A19" s="5"/>
      <c r="B19" s="5"/>
      <c r="C19" s="53"/>
      <c r="D19" s="53"/>
    </row>
    <row r="20" spans="1:11" s="4" customFormat="1" x14ac:dyDescent="0.25">
      <c r="A20" s="5"/>
      <c r="B20" s="5"/>
      <c r="C20" s="107" t="s">
        <v>24</v>
      </c>
      <c r="D20" s="107"/>
      <c r="E20" s="107"/>
      <c r="I20" s="71" t="s">
        <v>22</v>
      </c>
      <c r="J20" s="71"/>
      <c r="K20" s="71"/>
    </row>
    <row r="21" spans="1:11" s="4" customFormat="1" x14ac:dyDescent="0.25">
      <c r="A21" s="5"/>
      <c r="B21" s="5"/>
      <c r="C21" s="107" t="s">
        <v>25</v>
      </c>
      <c r="D21" s="107"/>
      <c r="E21" s="107"/>
      <c r="I21" s="71" t="s">
        <v>23</v>
      </c>
      <c r="J21" s="71"/>
      <c r="K21" s="71"/>
    </row>
  </sheetData>
  <mergeCells count="8">
    <mergeCell ref="C21:E21"/>
    <mergeCell ref="I21:K21"/>
    <mergeCell ref="A1:O1"/>
    <mergeCell ref="A2:C2"/>
    <mergeCell ref="A4:O4"/>
    <mergeCell ref="N6:O6"/>
    <mergeCell ref="C20:E20"/>
    <mergeCell ref="I20:K20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ignoredErrors>
    <ignoredError sqref="O9 O11:O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0" workbookViewId="0">
      <selection activeCell="A26" sqref="A26"/>
    </sheetView>
  </sheetViews>
  <sheetFormatPr defaultRowHeight="15" x14ac:dyDescent="0.25"/>
  <cols>
    <col min="1" max="1" width="55.7109375" style="2" customWidth="1"/>
    <col min="2" max="2" width="17.7109375" style="2" customWidth="1"/>
  </cols>
  <sheetData>
    <row r="1" spans="1:15" ht="30" customHeight="1" x14ac:dyDescent="0.25">
      <c r="A1" s="72" t="s">
        <v>36</v>
      </c>
      <c r="B1" s="72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74" t="s">
        <v>55</v>
      </c>
      <c r="B2" s="74"/>
      <c r="C2" s="74"/>
      <c r="D2" s="1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29"/>
      <c r="B3" s="29"/>
      <c r="C3" s="30"/>
      <c r="D3" s="1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32"/>
      <c r="B4" s="32"/>
      <c r="C4" s="33"/>
      <c r="D4" s="1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A5" s="75" t="s">
        <v>56</v>
      </c>
      <c r="B5" s="75"/>
      <c r="C5" s="1"/>
      <c r="D5" s="1"/>
      <c r="E5" s="1"/>
    </row>
    <row r="6" spans="1:15" x14ac:dyDescent="0.25">
      <c r="A6" s="29"/>
      <c r="B6" s="29"/>
      <c r="C6" s="1"/>
      <c r="D6" s="1"/>
      <c r="E6" s="1"/>
    </row>
    <row r="7" spans="1:15" x14ac:dyDescent="0.25">
      <c r="A7" s="32"/>
      <c r="B7" s="32"/>
      <c r="C7" s="1"/>
      <c r="D7" s="1"/>
      <c r="E7" s="1"/>
    </row>
    <row r="8" spans="1:15" ht="15.75" thickBot="1" x14ac:dyDescent="0.3">
      <c r="A8" s="29"/>
      <c r="B8" s="23" t="s">
        <v>2</v>
      </c>
      <c r="C8" s="1"/>
      <c r="D8" s="1"/>
      <c r="E8" s="1"/>
    </row>
    <row r="9" spans="1:15" x14ac:dyDescent="0.25">
      <c r="A9" s="36" t="s">
        <v>39</v>
      </c>
      <c r="B9" s="24"/>
      <c r="C9" s="1"/>
      <c r="D9" s="1"/>
      <c r="E9" s="1"/>
    </row>
    <row r="10" spans="1:15" s="4" customFormat="1" x14ac:dyDescent="0.25">
      <c r="A10" s="37" t="s">
        <v>20</v>
      </c>
      <c r="B10" s="41">
        <v>613</v>
      </c>
      <c r="C10" s="1"/>
      <c r="D10" s="1"/>
      <c r="E10" s="1"/>
    </row>
    <row r="11" spans="1:15" s="4" customFormat="1" x14ac:dyDescent="0.25">
      <c r="A11" s="37" t="s">
        <v>54</v>
      </c>
      <c r="B11" s="41">
        <v>85508</v>
      </c>
      <c r="C11" s="1"/>
      <c r="D11" s="1"/>
      <c r="E11" s="1"/>
    </row>
    <row r="12" spans="1:15" s="17" customFormat="1" x14ac:dyDescent="0.25">
      <c r="A12" s="38" t="s">
        <v>57</v>
      </c>
      <c r="B12" s="42">
        <f>SUM(B10,B11)</f>
        <v>86121</v>
      </c>
      <c r="C12" s="16"/>
      <c r="D12" s="16"/>
      <c r="E12" s="16"/>
    </row>
    <row r="13" spans="1:15" x14ac:dyDescent="0.25">
      <c r="A13" s="37" t="s">
        <v>58</v>
      </c>
      <c r="B13" s="41">
        <v>59791</v>
      </c>
      <c r="C13" s="1"/>
      <c r="D13" s="1"/>
      <c r="E13" s="1"/>
    </row>
    <row r="14" spans="1:15" x14ac:dyDescent="0.25">
      <c r="A14" s="37" t="s">
        <v>59</v>
      </c>
      <c r="B14" s="41">
        <v>12261</v>
      </c>
      <c r="C14" s="1"/>
      <c r="D14" s="1"/>
      <c r="E14" s="1"/>
    </row>
    <row r="15" spans="1:15" x14ac:dyDescent="0.25">
      <c r="A15" s="37" t="s">
        <v>60</v>
      </c>
      <c r="B15" s="41">
        <v>14069</v>
      </c>
      <c r="C15" s="1"/>
      <c r="D15" s="1"/>
      <c r="E15" s="1"/>
    </row>
    <row r="16" spans="1:15" s="17" customFormat="1" ht="15.75" thickBot="1" x14ac:dyDescent="0.3">
      <c r="A16" s="39" t="s">
        <v>61</v>
      </c>
      <c r="B16" s="43">
        <f>SUM(B13:B15)</f>
        <v>86121</v>
      </c>
      <c r="C16" s="16"/>
      <c r="D16" s="16"/>
      <c r="E16" s="16"/>
    </row>
    <row r="17" spans="1:4" ht="15.75" thickBot="1" x14ac:dyDescent="0.3"/>
    <row r="18" spans="1:4" x14ac:dyDescent="0.25">
      <c r="A18" s="44" t="s">
        <v>62</v>
      </c>
      <c r="B18" s="45">
        <f>B12</f>
        <v>86121</v>
      </c>
    </row>
    <row r="19" spans="1:4" ht="15.75" thickBot="1" x14ac:dyDescent="0.3">
      <c r="A19" s="46" t="s">
        <v>63</v>
      </c>
      <c r="B19" s="47">
        <f>B16</f>
        <v>86121</v>
      </c>
    </row>
    <row r="22" spans="1:4" s="4" customFormat="1" x14ac:dyDescent="0.25">
      <c r="A22" s="5" t="s">
        <v>21</v>
      </c>
      <c r="B22" s="5"/>
      <c r="C22" s="53"/>
      <c r="D22" s="53"/>
    </row>
    <row r="23" spans="1:4" s="4" customFormat="1" x14ac:dyDescent="0.25">
      <c r="A23" s="5"/>
      <c r="B23" s="5"/>
      <c r="C23" s="53"/>
      <c r="D23" s="53"/>
    </row>
    <row r="24" spans="1:4" s="4" customFormat="1" x14ac:dyDescent="0.25">
      <c r="A24" s="5"/>
      <c r="B24" s="5"/>
      <c r="C24" s="53"/>
      <c r="D24" s="53"/>
    </row>
    <row r="25" spans="1:4" s="4" customFormat="1" x14ac:dyDescent="0.25">
      <c r="A25" s="5"/>
      <c r="B25" s="5"/>
      <c r="C25" s="53"/>
      <c r="D25" s="53"/>
    </row>
    <row r="26" spans="1:4" s="4" customFormat="1" x14ac:dyDescent="0.25">
      <c r="A26" s="5" t="s">
        <v>50</v>
      </c>
      <c r="B26" s="6" t="s">
        <v>22</v>
      </c>
    </row>
    <row r="27" spans="1:4" s="4" customFormat="1" x14ac:dyDescent="0.25">
      <c r="A27" s="54" t="s">
        <v>51</v>
      </c>
      <c r="B27" s="6" t="s">
        <v>23</v>
      </c>
    </row>
  </sheetData>
  <mergeCells count="3">
    <mergeCell ref="A1:B1"/>
    <mergeCell ref="A2:C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10" workbookViewId="0">
      <selection activeCell="A5" sqref="A5:B5"/>
    </sheetView>
  </sheetViews>
  <sheetFormatPr defaultRowHeight="15" x14ac:dyDescent="0.25"/>
  <cols>
    <col min="1" max="1" width="55.7109375" style="2" customWidth="1"/>
    <col min="2" max="2" width="17.7109375" style="2" customWidth="1"/>
  </cols>
  <sheetData>
    <row r="1" spans="1:15" ht="30" customHeight="1" x14ac:dyDescent="0.25">
      <c r="A1" s="72" t="s">
        <v>36</v>
      </c>
      <c r="B1" s="72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74" t="s">
        <v>52</v>
      </c>
      <c r="B2" s="74"/>
      <c r="C2" s="74"/>
      <c r="D2" s="1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33"/>
      <c r="B3" s="33"/>
      <c r="C3" s="33"/>
      <c r="D3" s="1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29"/>
      <c r="B4" s="29"/>
      <c r="C4" s="30"/>
      <c r="D4" s="1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A5" s="75" t="s">
        <v>53</v>
      </c>
      <c r="B5" s="75"/>
      <c r="C5" s="1"/>
      <c r="D5" s="1"/>
      <c r="E5" s="1"/>
    </row>
    <row r="6" spans="1:15" ht="15.75" x14ac:dyDescent="0.25">
      <c r="A6" s="34"/>
      <c r="B6" s="34"/>
      <c r="C6" s="1"/>
      <c r="D6" s="1"/>
      <c r="E6" s="1"/>
    </row>
    <row r="7" spans="1:15" ht="15.75" x14ac:dyDescent="0.25">
      <c r="A7" s="34"/>
      <c r="B7" s="34"/>
      <c r="C7" s="1"/>
      <c r="D7" s="1"/>
      <c r="E7" s="1"/>
    </row>
    <row r="8" spans="1:15" x14ac:dyDescent="0.25">
      <c r="A8" s="29"/>
      <c r="B8" s="29"/>
      <c r="C8" s="1"/>
      <c r="D8" s="1"/>
      <c r="E8" s="1"/>
    </row>
    <row r="9" spans="1:15" ht="15.75" thickBot="1" x14ac:dyDescent="0.3">
      <c r="A9" s="29"/>
      <c r="B9" s="23" t="s">
        <v>2</v>
      </c>
      <c r="C9" s="1"/>
      <c r="D9" s="1"/>
      <c r="E9" s="1"/>
    </row>
    <row r="10" spans="1:15" x14ac:dyDescent="0.25">
      <c r="A10" s="36" t="s">
        <v>39</v>
      </c>
      <c r="B10" s="24"/>
      <c r="C10" s="1"/>
      <c r="D10" s="1"/>
      <c r="E10" s="1"/>
    </row>
    <row r="11" spans="1:15" s="4" customFormat="1" x14ac:dyDescent="0.25">
      <c r="A11" s="37" t="s">
        <v>20</v>
      </c>
      <c r="B11" s="41">
        <v>1320</v>
      </c>
      <c r="C11" s="1"/>
      <c r="D11" s="1"/>
      <c r="E11" s="1"/>
    </row>
    <row r="12" spans="1:15" s="4" customFormat="1" x14ac:dyDescent="0.25">
      <c r="A12" s="37" t="s">
        <v>54</v>
      </c>
      <c r="B12" s="41">
        <v>63826</v>
      </c>
      <c r="C12" s="1"/>
      <c r="D12" s="1"/>
      <c r="E12" s="1"/>
    </row>
    <row r="13" spans="1:15" s="17" customFormat="1" x14ac:dyDescent="0.25">
      <c r="A13" s="38" t="s">
        <v>57</v>
      </c>
      <c r="B13" s="42">
        <f>SUM(B11,B12)</f>
        <v>65146</v>
      </c>
      <c r="C13" s="16"/>
      <c r="D13" s="16"/>
      <c r="E13" s="16"/>
    </row>
    <row r="14" spans="1:15" x14ac:dyDescent="0.25">
      <c r="A14" s="37" t="s">
        <v>58</v>
      </c>
      <c r="B14" s="41">
        <v>41773</v>
      </c>
      <c r="C14" s="1"/>
      <c r="D14" s="1"/>
      <c r="E14" s="1"/>
    </row>
    <row r="15" spans="1:15" x14ac:dyDescent="0.25">
      <c r="A15" s="37" t="s">
        <v>59</v>
      </c>
      <c r="B15" s="41">
        <v>8783</v>
      </c>
      <c r="C15" s="1"/>
      <c r="D15" s="1"/>
      <c r="E15" s="1"/>
    </row>
    <row r="16" spans="1:15" x14ac:dyDescent="0.25">
      <c r="A16" s="37" t="s">
        <v>60</v>
      </c>
      <c r="B16" s="41">
        <v>14590</v>
      </c>
      <c r="C16" s="1"/>
      <c r="D16" s="1"/>
      <c r="E16" s="1"/>
    </row>
    <row r="17" spans="1:5" s="17" customFormat="1" ht="15.75" thickBot="1" x14ac:dyDescent="0.3">
      <c r="A17" s="39" t="s">
        <v>61</v>
      </c>
      <c r="B17" s="43">
        <f>SUM(B14:B16)</f>
        <v>65146</v>
      </c>
      <c r="C17" s="16"/>
      <c r="D17" s="16"/>
      <c r="E17" s="16"/>
    </row>
    <row r="18" spans="1:5" ht="15.75" thickBot="1" x14ac:dyDescent="0.3"/>
    <row r="19" spans="1:5" x14ac:dyDescent="0.25">
      <c r="A19" s="44" t="s">
        <v>62</v>
      </c>
      <c r="B19" s="45">
        <f>B13</f>
        <v>65146</v>
      </c>
    </row>
    <row r="20" spans="1:5" ht="15.75" thickBot="1" x14ac:dyDescent="0.3">
      <c r="A20" s="46" t="s">
        <v>63</v>
      </c>
      <c r="B20" s="47">
        <f>B17</f>
        <v>65146</v>
      </c>
    </row>
    <row r="24" spans="1:5" x14ac:dyDescent="0.25">
      <c r="A24" s="5" t="s">
        <v>21</v>
      </c>
      <c r="B24" s="5"/>
      <c r="C24" s="22"/>
      <c r="D24" s="22"/>
    </row>
    <row r="25" spans="1:5" x14ac:dyDescent="0.25">
      <c r="A25" s="5"/>
      <c r="B25" s="5"/>
      <c r="C25" s="22"/>
      <c r="D25" s="22"/>
    </row>
    <row r="26" spans="1:5" x14ac:dyDescent="0.25">
      <c r="A26" s="5"/>
      <c r="B26" s="5"/>
      <c r="C26" s="22"/>
      <c r="D26" s="22"/>
    </row>
    <row r="27" spans="1:5" x14ac:dyDescent="0.25">
      <c r="A27" s="5"/>
      <c r="B27" s="5"/>
      <c r="C27" s="22"/>
      <c r="D27" s="22"/>
    </row>
    <row r="28" spans="1:5" x14ac:dyDescent="0.25">
      <c r="A28" s="5"/>
      <c r="B28" s="5"/>
      <c r="C28" s="22"/>
      <c r="D28" s="22"/>
    </row>
    <row r="29" spans="1:5" x14ac:dyDescent="0.25">
      <c r="A29" s="5" t="s">
        <v>50</v>
      </c>
      <c r="B29" s="6" t="s">
        <v>22</v>
      </c>
    </row>
    <row r="30" spans="1:5" x14ac:dyDescent="0.25">
      <c r="A30" s="54" t="s">
        <v>51</v>
      </c>
      <c r="B30" s="6" t="s">
        <v>23</v>
      </c>
    </row>
  </sheetData>
  <mergeCells count="3">
    <mergeCell ref="A1:B1"/>
    <mergeCell ref="A2:C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13" workbookViewId="0">
      <selection activeCell="A28" sqref="A28"/>
    </sheetView>
  </sheetViews>
  <sheetFormatPr defaultRowHeight="15" x14ac:dyDescent="0.25"/>
  <cols>
    <col min="1" max="1" width="55.7109375" style="2" customWidth="1"/>
    <col min="2" max="2" width="17.7109375" style="2" customWidth="1"/>
  </cols>
  <sheetData>
    <row r="1" spans="1:15" ht="30" customHeight="1" x14ac:dyDescent="0.25">
      <c r="A1" s="72" t="s">
        <v>36</v>
      </c>
      <c r="B1" s="72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74" t="s">
        <v>72</v>
      </c>
      <c r="B2" s="74"/>
      <c r="C2" s="74"/>
      <c r="D2" s="1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33"/>
      <c r="B3" s="33"/>
      <c r="C3" s="33"/>
      <c r="D3" s="1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29"/>
      <c r="B4" s="29"/>
      <c r="C4" s="30"/>
      <c r="D4" s="1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A5" s="75" t="s">
        <v>73</v>
      </c>
      <c r="B5" s="75"/>
      <c r="C5" s="1"/>
      <c r="D5" s="1"/>
      <c r="E5" s="1"/>
    </row>
    <row r="6" spans="1:15" ht="15.75" x14ac:dyDescent="0.25">
      <c r="A6" s="34"/>
      <c r="B6" s="34"/>
      <c r="C6" s="1"/>
      <c r="D6" s="1"/>
      <c r="E6" s="1"/>
    </row>
    <row r="7" spans="1:15" ht="15.75" x14ac:dyDescent="0.25">
      <c r="A7" s="34"/>
      <c r="B7" s="34"/>
      <c r="C7" s="1"/>
      <c r="D7" s="1"/>
      <c r="E7" s="1"/>
    </row>
    <row r="8" spans="1:15" x14ac:dyDescent="0.25">
      <c r="A8" s="29"/>
      <c r="B8" s="29"/>
      <c r="C8" s="1"/>
      <c r="D8" s="1"/>
      <c r="E8" s="1"/>
    </row>
    <row r="9" spans="1:15" ht="15.75" thickBot="1" x14ac:dyDescent="0.3">
      <c r="A9" s="29"/>
      <c r="B9" s="23" t="s">
        <v>2</v>
      </c>
      <c r="C9" s="1"/>
      <c r="D9" s="1"/>
      <c r="E9" s="1"/>
    </row>
    <row r="10" spans="1:15" x14ac:dyDescent="0.25">
      <c r="A10" s="36" t="s">
        <v>39</v>
      </c>
      <c r="B10" s="24"/>
      <c r="C10" s="1"/>
      <c r="D10" s="1"/>
      <c r="E10" s="1"/>
    </row>
    <row r="11" spans="1:15" s="4" customFormat="1" x14ac:dyDescent="0.25">
      <c r="A11" s="37" t="s">
        <v>74</v>
      </c>
      <c r="B11" s="41">
        <v>20086</v>
      </c>
      <c r="C11" s="1"/>
      <c r="D11" s="1"/>
      <c r="E11" s="1"/>
    </row>
    <row r="12" spans="1:15" s="17" customFormat="1" x14ac:dyDescent="0.25">
      <c r="A12" s="38" t="s">
        <v>75</v>
      </c>
      <c r="B12" s="42">
        <f>SUM(B11)</f>
        <v>20086</v>
      </c>
      <c r="C12" s="16"/>
      <c r="D12" s="16"/>
      <c r="E12" s="16"/>
    </row>
    <row r="13" spans="1:15" x14ac:dyDescent="0.25">
      <c r="A13" s="37" t="s">
        <v>76</v>
      </c>
      <c r="B13" s="41">
        <v>16694</v>
      </c>
      <c r="C13" s="1"/>
      <c r="D13" s="1"/>
      <c r="E13" s="1"/>
    </row>
    <row r="14" spans="1:15" x14ac:dyDescent="0.25">
      <c r="A14" s="37" t="s">
        <v>77</v>
      </c>
      <c r="B14" s="41">
        <v>3280</v>
      </c>
      <c r="C14" s="1"/>
      <c r="D14" s="1"/>
      <c r="E14" s="1"/>
    </row>
    <row r="15" spans="1:15" x14ac:dyDescent="0.25">
      <c r="A15" s="37" t="s">
        <v>78</v>
      </c>
      <c r="B15" s="41">
        <v>112</v>
      </c>
      <c r="C15" s="1"/>
      <c r="D15" s="1"/>
      <c r="E15" s="1"/>
    </row>
    <row r="16" spans="1:15" s="17" customFormat="1" ht="15.75" thickBot="1" x14ac:dyDescent="0.3">
      <c r="A16" s="39" t="s">
        <v>79</v>
      </c>
      <c r="B16" s="43">
        <f>SUM(B13:B15)</f>
        <v>20086</v>
      </c>
      <c r="C16" s="16"/>
      <c r="D16" s="16"/>
      <c r="E16" s="16"/>
    </row>
    <row r="17" spans="1:4" ht="15.75" thickBot="1" x14ac:dyDescent="0.3"/>
    <row r="18" spans="1:4" x14ac:dyDescent="0.25">
      <c r="A18" s="44" t="s">
        <v>80</v>
      </c>
      <c r="B18" s="45">
        <f>B12</f>
        <v>20086</v>
      </c>
    </row>
    <row r="19" spans="1:4" ht="15.75" thickBot="1" x14ac:dyDescent="0.3">
      <c r="A19" s="46" t="s">
        <v>81</v>
      </c>
      <c r="B19" s="47">
        <f>B16</f>
        <v>20086</v>
      </c>
    </row>
    <row r="23" spans="1:4" s="4" customFormat="1" x14ac:dyDescent="0.25">
      <c r="A23" s="5" t="s">
        <v>21</v>
      </c>
      <c r="B23" s="5"/>
      <c r="C23" s="53"/>
      <c r="D23" s="53"/>
    </row>
    <row r="24" spans="1:4" s="4" customFormat="1" x14ac:dyDescent="0.25">
      <c r="A24" s="5"/>
      <c r="B24" s="5"/>
      <c r="C24" s="53"/>
      <c r="D24" s="53"/>
    </row>
    <row r="25" spans="1:4" s="4" customFormat="1" x14ac:dyDescent="0.25">
      <c r="A25" s="5"/>
      <c r="B25" s="5"/>
      <c r="C25" s="53"/>
      <c r="D25" s="53"/>
    </row>
    <row r="26" spans="1:4" s="4" customFormat="1" x14ac:dyDescent="0.25">
      <c r="A26" s="5"/>
      <c r="B26" s="5"/>
      <c r="C26" s="53"/>
      <c r="D26" s="53"/>
    </row>
    <row r="27" spans="1:4" s="4" customFormat="1" x14ac:dyDescent="0.25">
      <c r="A27" s="5"/>
      <c r="B27" s="5"/>
      <c r="C27" s="53"/>
      <c r="D27" s="53"/>
    </row>
    <row r="28" spans="1:4" s="4" customFormat="1" x14ac:dyDescent="0.25">
      <c r="A28" s="5" t="s">
        <v>50</v>
      </c>
      <c r="B28" s="6" t="s">
        <v>22</v>
      </c>
    </row>
    <row r="29" spans="1:4" s="4" customFormat="1" x14ac:dyDescent="0.25">
      <c r="A29" s="54" t="s">
        <v>51</v>
      </c>
      <c r="B29" s="6" t="s">
        <v>23</v>
      </c>
    </row>
    <row r="30" spans="1:4" s="4" customFormat="1" x14ac:dyDescent="0.25">
      <c r="A30" s="5"/>
      <c r="B30" s="5"/>
    </row>
  </sheetData>
  <mergeCells count="3">
    <mergeCell ref="A1:B1"/>
    <mergeCell ref="A2:C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4" workbookViewId="0">
      <selection activeCell="B20" sqref="B20"/>
    </sheetView>
  </sheetViews>
  <sheetFormatPr defaultRowHeight="15" x14ac:dyDescent="0.25"/>
  <cols>
    <col min="1" max="1" width="8.5703125" style="2" customWidth="1"/>
    <col min="2" max="2" width="36.140625" style="2" customWidth="1"/>
  </cols>
  <sheetData>
    <row r="1" spans="1:15" ht="30" customHeight="1" x14ac:dyDescent="0.25">
      <c r="A1" s="82" t="s">
        <v>36</v>
      </c>
      <c r="B1" s="82"/>
      <c r="C1" s="82"/>
      <c r="D1" s="82"/>
      <c r="E1" s="82"/>
      <c r="F1" s="82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74" t="s">
        <v>82</v>
      </c>
      <c r="B2" s="74"/>
      <c r="C2" s="74"/>
      <c r="D2" s="1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5">
      <c r="A3" s="33"/>
      <c r="B3" s="33"/>
      <c r="C3" s="33"/>
      <c r="D3" s="1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29"/>
      <c r="B4" s="29"/>
      <c r="C4" s="30"/>
      <c r="D4" s="18"/>
      <c r="G4" s="8"/>
      <c r="H4" s="8"/>
      <c r="I4" s="8"/>
      <c r="J4" s="8"/>
      <c r="K4" s="8"/>
      <c r="L4" s="8"/>
      <c r="M4" s="8"/>
      <c r="N4" s="8"/>
      <c r="O4" s="8"/>
    </row>
    <row r="5" spans="1:15" ht="15.75" customHeight="1" x14ac:dyDescent="0.25">
      <c r="A5" s="80" t="s">
        <v>83</v>
      </c>
      <c r="B5" s="80"/>
      <c r="C5" s="80"/>
      <c r="D5" s="80"/>
      <c r="E5" s="80"/>
      <c r="F5" s="80"/>
      <c r="G5" s="48"/>
    </row>
    <row r="6" spans="1:15" ht="15" customHeight="1" x14ac:dyDescent="0.25">
      <c r="A6" s="80"/>
      <c r="B6" s="80"/>
      <c r="C6" s="80"/>
      <c r="D6" s="80"/>
      <c r="E6" s="80"/>
      <c r="F6" s="80"/>
      <c r="G6" s="48"/>
    </row>
    <row r="7" spans="1:15" ht="15" customHeight="1" x14ac:dyDescent="0.25">
      <c r="A7" s="49"/>
      <c r="B7" s="49"/>
      <c r="C7" s="49"/>
      <c r="D7" s="49"/>
      <c r="E7" s="49"/>
      <c r="F7" s="49"/>
      <c r="G7" s="49"/>
    </row>
    <row r="8" spans="1:15" ht="15" customHeight="1" x14ac:dyDescent="0.25">
      <c r="A8" s="49"/>
      <c r="B8" s="49"/>
      <c r="C8" s="49"/>
      <c r="D8" s="49"/>
      <c r="E8" s="49"/>
      <c r="F8" s="49"/>
      <c r="G8" s="49"/>
    </row>
    <row r="9" spans="1:15" x14ac:dyDescent="0.25">
      <c r="A9" s="29"/>
      <c r="B9" s="29"/>
      <c r="C9" s="1"/>
      <c r="D9" s="1"/>
      <c r="E9" s="81" t="s">
        <v>100</v>
      </c>
      <c r="F9" s="81"/>
    </row>
    <row r="10" spans="1:15" ht="15" customHeight="1" x14ac:dyDescent="0.25">
      <c r="A10" s="76" t="s">
        <v>84</v>
      </c>
      <c r="B10" s="78" t="s">
        <v>90</v>
      </c>
      <c r="C10" s="83" t="s">
        <v>85</v>
      </c>
      <c r="D10" s="83"/>
      <c r="E10" s="83"/>
      <c r="F10" s="83"/>
    </row>
    <row r="11" spans="1:15" x14ac:dyDescent="0.25">
      <c r="A11" s="77"/>
      <c r="B11" s="79"/>
      <c r="C11" s="50" t="s">
        <v>86</v>
      </c>
      <c r="D11" s="50" t="s">
        <v>87</v>
      </c>
      <c r="E11" s="50" t="s">
        <v>88</v>
      </c>
      <c r="F11" s="50" t="s">
        <v>89</v>
      </c>
    </row>
    <row r="12" spans="1:15" x14ac:dyDescent="0.25">
      <c r="A12" s="35" t="s">
        <v>91</v>
      </c>
      <c r="B12" s="51" t="s">
        <v>92</v>
      </c>
      <c r="C12" s="50" t="s">
        <v>26</v>
      </c>
      <c r="D12" s="50" t="s">
        <v>27</v>
      </c>
      <c r="E12" s="50" t="s">
        <v>28</v>
      </c>
      <c r="F12" s="50" t="s">
        <v>29</v>
      </c>
    </row>
    <row r="13" spans="1:15" s="4" customFormat="1" x14ac:dyDescent="0.25">
      <c r="A13" s="35" t="s">
        <v>93</v>
      </c>
      <c r="B13" s="35" t="s">
        <v>94</v>
      </c>
      <c r="C13" s="52">
        <v>150</v>
      </c>
      <c r="D13" s="52">
        <v>150</v>
      </c>
      <c r="E13" s="52">
        <v>150</v>
      </c>
      <c r="F13" s="52">
        <f>SUM(C13:E13)</f>
        <v>450</v>
      </c>
    </row>
    <row r="14" spans="1:15" s="17" customFormat="1" x14ac:dyDescent="0.25">
      <c r="A14" s="35" t="s">
        <v>95</v>
      </c>
      <c r="B14" s="35" t="s">
        <v>96</v>
      </c>
      <c r="C14" s="52">
        <v>16000</v>
      </c>
      <c r="D14" s="52">
        <v>16000</v>
      </c>
      <c r="E14" s="52">
        <v>16000</v>
      </c>
      <c r="F14" s="52">
        <f t="shared" ref="F14:F15" si="0">SUM(C14:E14)</f>
        <v>48000</v>
      </c>
    </row>
    <row r="15" spans="1:15" x14ac:dyDescent="0.25">
      <c r="A15" s="35" t="s">
        <v>97</v>
      </c>
      <c r="B15" s="35" t="s">
        <v>98</v>
      </c>
      <c r="C15" s="52">
        <v>1885</v>
      </c>
      <c r="D15" s="52">
        <v>1560</v>
      </c>
      <c r="E15" s="52">
        <v>1240</v>
      </c>
      <c r="F15" s="52">
        <f t="shared" si="0"/>
        <v>4685</v>
      </c>
    </row>
    <row r="16" spans="1:15" x14ac:dyDescent="0.25">
      <c r="A16" s="31"/>
      <c r="B16" s="31"/>
      <c r="C16" s="1"/>
      <c r="D16" s="1"/>
      <c r="E16" s="1"/>
    </row>
    <row r="17" spans="1:6" x14ac:dyDescent="0.25">
      <c r="A17" s="31"/>
      <c r="B17" s="31"/>
    </row>
    <row r="18" spans="1:6" x14ac:dyDescent="0.25">
      <c r="A18" s="31"/>
      <c r="B18" s="31"/>
    </row>
    <row r="19" spans="1:6" x14ac:dyDescent="0.25">
      <c r="A19" s="5" t="s">
        <v>21</v>
      </c>
      <c r="B19" s="5"/>
      <c r="C19" s="53"/>
      <c r="D19" s="53"/>
      <c r="E19" s="4"/>
      <c r="F19" s="4"/>
    </row>
    <row r="20" spans="1:6" x14ac:dyDescent="0.25">
      <c r="A20" s="5"/>
      <c r="B20" s="5"/>
      <c r="C20" s="53"/>
      <c r="D20" s="53"/>
      <c r="E20" s="4"/>
      <c r="F20" s="4"/>
    </row>
    <row r="21" spans="1:6" x14ac:dyDescent="0.25">
      <c r="A21" s="5"/>
      <c r="B21" s="5"/>
      <c r="C21" s="53"/>
      <c r="D21" s="53"/>
      <c r="E21" s="4"/>
      <c r="F21" s="4"/>
    </row>
    <row r="22" spans="1:6" x14ac:dyDescent="0.25">
      <c r="A22" s="5"/>
      <c r="B22" s="5"/>
      <c r="C22" s="53"/>
      <c r="D22" s="53"/>
      <c r="E22" s="4"/>
      <c r="F22" s="4"/>
    </row>
    <row r="23" spans="1:6" x14ac:dyDescent="0.25">
      <c r="A23" s="5"/>
      <c r="B23" s="5"/>
      <c r="C23" s="53"/>
      <c r="D23" s="53"/>
      <c r="E23" s="4"/>
      <c r="F23" s="4"/>
    </row>
    <row r="24" spans="1:6" x14ac:dyDescent="0.25">
      <c r="A24" s="5" t="s">
        <v>50</v>
      </c>
      <c r="B24" s="6"/>
      <c r="C24" s="4"/>
      <c r="D24" s="4" t="s">
        <v>22</v>
      </c>
      <c r="E24" s="4"/>
    </row>
    <row r="25" spans="1:6" x14ac:dyDescent="0.25">
      <c r="A25" s="54" t="s">
        <v>51</v>
      </c>
      <c r="B25" s="6"/>
      <c r="C25" s="4"/>
      <c r="D25" s="4" t="s">
        <v>99</v>
      </c>
      <c r="E25" s="4"/>
    </row>
    <row r="26" spans="1:6" x14ac:dyDescent="0.25">
      <c r="A26" s="5"/>
      <c r="B26" s="5"/>
      <c r="C26" s="4"/>
      <c r="D26" s="4"/>
      <c r="E26" s="4"/>
      <c r="F26" s="4"/>
    </row>
  </sheetData>
  <mergeCells count="7">
    <mergeCell ref="A10:A11"/>
    <mergeCell ref="B10:B11"/>
    <mergeCell ref="A5:F6"/>
    <mergeCell ref="E9:F9"/>
    <mergeCell ref="A1:F1"/>
    <mergeCell ref="A2:C2"/>
    <mergeCell ref="C10:F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6" workbookViewId="0">
      <selection activeCell="B29" sqref="B29"/>
    </sheetView>
  </sheetViews>
  <sheetFormatPr defaultRowHeight="15" x14ac:dyDescent="0.25"/>
  <cols>
    <col min="1" max="1" width="21.42578125" style="2" customWidth="1"/>
    <col min="2" max="2" width="18.5703125" style="2" customWidth="1"/>
    <col min="3" max="4" width="18.5703125" customWidth="1"/>
  </cols>
  <sheetData>
    <row r="1" spans="1:14" ht="30" customHeight="1" x14ac:dyDescent="0.25">
      <c r="A1" s="72" t="s">
        <v>36</v>
      </c>
      <c r="B1" s="72"/>
      <c r="C1" s="72"/>
      <c r="D1" s="72"/>
      <c r="E1" s="72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74" t="s">
        <v>101</v>
      </c>
      <c r="B2" s="74"/>
      <c r="C2" s="74"/>
      <c r="D2" s="1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33"/>
      <c r="B3" s="33"/>
      <c r="C3" s="33"/>
      <c r="D3" s="1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29"/>
      <c r="B4" s="29"/>
      <c r="C4" s="30"/>
      <c r="D4" s="18"/>
      <c r="F4" s="8"/>
      <c r="G4" s="8"/>
      <c r="H4" s="8"/>
      <c r="I4" s="8"/>
      <c r="J4" s="8"/>
      <c r="K4" s="8"/>
      <c r="L4" s="8"/>
      <c r="M4" s="8"/>
      <c r="N4" s="8"/>
    </row>
    <row r="5" spans="1:14" ht="15.75" customHeight="1" x14ac:dyDescent="0.25">
      <c r="A5" s="80" t="s">
        <v>102</v>
      </c>
      <c r="B5" s="80"/>
      <c r="C5" s="80"/>
      <c r="D5" s="80"/>
      <c r="E5" s="80"/>
      <c r="F5" s="48"/>
    </row>
    <row r="6" spans="1:14" ht="15" customHeight="1" x14ac:dyDescent="0.25">
      <c r="A6" s="80"/>
      <c r="B6" s="80"/>
      <c r="C6" s="80"/>
      <c r="D6" s="80"/>
      <c r="E6" s="80"/>
      <c r="F6" s="48"/>
    </row>
    <row r="7" spans="1:14" ht="15" customHeight="1" x14ac:dyDescent="0.25">
      <c r="A7" s="49"/>
      <c r="B7" s="49"/>
      <c r="C7" s="49"/>
      <c r="D7" s="49"/>
      <c r="E7" s="49"/>
      <c r="F7" s="49"/>
    </row>
    <row r="8" spans="1:14" ht="15" customHeight="1" x14ac:dyDescent="0.25">
      <c r="A8" s="49"/>
      <c r="B8" s="49"/>
      <c r="C8" s="49"/>
      <c r="D8" s="49"/>
      <c r="E8" s="49"/>
      <c r="F8" s="49"/>
    </row>
    <row r="9" spans="1:14" x14ac:dyDescent="0.25">
      <c r="A9" s="29"/>
      <c r="B9" s="29"/>
      <c r="C9" s="1"/>
      <c r="D9" s="1"/>
      <c r="E9" s="55"/>
    </row>
    <row r="10" spans="1:14" ht="37.5" customHeight="1" x14ac:dyDescent="0.25">
      <c r="A10" s="84" t="s">
        <v>103</v>
      </c>
      <c r="B10" s="86" t="s">
        <v>104</v>
      </c>
      <c r="C10" s="86" t="s">
        <v>105</v>
      </c>
      <c r="D10" s="88" t="s">
        <v>106</v>
      </c>
      <c r="E10" s="7"/>
    </row>
    <row r="11" spans="1:14" x14ac:dyDescent="0.25">
      <c r="A11" s="85"/>
      <c r="B11" s="87"/>
      <c r="C11" s="87"/>
      <c r="D11" s="88"/>
    </row>
    <row r="12" spans="1:14" x14ac:dyDescent="0.25">
      <c r="A12" s="51" t="s">
        <v>91</v>
      </c>
      <c r="B12" s="50" t="s">
        <v>92</v>
      </c>
      <c r="C12" s="50" t="s">
        <v>26</v>
      </c>
      <c r="D12" s="50" t="s">
        <v>27</v>
      </c>
    </row>
    <row r="13" spans="1:14" ht="25.5" x14ac:dyDescent="0.25">
      <c r="A13" s="51" t="s">
        <v>107</v>
      </c>
      <c r="B13" s="50">
        <v>1</v>
      </c>
      <c r="C13" s="50">
        <v>2</v>
      </c>
      <c r="D13" s="50">
        <v>2</v>
      </c>
    </row>
    <row r="14" spans="1:14" ht="25.5" x14ac:dyDescent="0.25">
      <c r="A14" s="51" t="s">
        <v>108</v>
      </c>
      <c r="B14" s="50">
        <v>1</v>
      </c>
      <c r="C14" s="50">
        <v>1</v>
      </c>
      <c r="D14" s="50">
        <v>1</v>
      </c>
    </row>
    <row r="15" spans="1:14" x14ac:dyDescent="0.25">
      <c r="A15" s="51" t="s">
        <v>109</v>
      </c>
      <c r="B15" s="50">
        <v>2</v>
      </c>
      <c r="C15" s="50">
        <v>2</v>
      </c>
      <c r="D15" s="50">
        <v>2</v>
      </c>
    </row>
    <row r="16" spans="1:14" s="4" customFormat="1" x14ac:dyDescent="0.25">
      <c r="A16" s="35" t="s">
        <v>110</v>
      </c>
      <c r="B16" s="52">
        <v>2</v>
      </c>
      <c r="C16" s="52">
        <v>2</v>
      </c>
      <c r="D16" s="52">
        <v>2</v>
      </c>
    </row>
    <row r="17" spans="1:5" s="17" customFormat="1" ht="38.25" x14ac:dyDescent="0.25">
      <c r="A17" s="51" t="s">
        <v>111</v>
      </c>
      <c r="B17" s="52">
        <v>5</v>
      </c>
      <c r="C17" s="52">
        <v>5</v>
      </c>
      <c r="D17" s="52">
        <v>5</v>
      </c>
    </row>
    <row r="18" spans="1:5" s="17" customFormat="1" x14ac:dyDescent="0.25">
      <c r="A18" s="51" t="s">
        <v>112</v>
      </c>
      <c r="B18" s="52">
        <v>17</v>
      </c>
      <c r="C18" s="52">
        <v>8</v>
      </c>
      <c r="D18" s="52">
        <v>8</v>
      </c>
    </row>
    <row r="19" spans="1:5" x14ac:dyDescent="0.25">
      <c r="A19" s="35" t="s">
        <v>113</v>
      </c>
      <c r="B19" s="52">
        <v>1</v>
      </c>
      <c r="C19" s="52">
        <v>2</v>
      </c>
      <c r="D19" s="56">
        <v>1.6</v>
      </c>
    </row>
    <row r="20" spans="1:5" s="17" customFormat="1" x14ac:dyDescent="0.25">
      <c r="A20" s="57" t="s">
        <v>114</v>
      </c>
      <c r="B20" s="57">
        <f>SUM(B13:B19)</f>
        <v>29</v>
      </c>
      <c r="C20" s="57">
        <f t="shared" ref="C20:D20" si="0">SUM(C13:C19)</f>
        <v>22</v>
      </c>
      <c r="D20" s="57">
        <f t="shared" si="0"/>
        <v>21.6</v>
      </c>
    </row>
    <row r="21" spans="1:5" x14ac:dyDescent="0.25">
      <c r="A21" s="31"/>
      <c r="B21" s="31"/>
    </row>
    <row r="22" spans="1:5" x14ac:dyDescent="0.25">
      <c r="A22" s="31"/>
      <c r="B22" s="31"/>
    </row>
    <row r="23" spans="1:5" x14ac:dyDescent="0.25">
      <c r="A23" s="31"/>
      <c r="B23" s="31"/>
    </row>
    <row r="24" spans="1:5" x14ac:dyDescent="0.25">
      <c r="A24" s="5" t="s">
        <v>21</v>
      </c>
      <c r="B24" s="5"/>
      <c r="C24" s="53"/>
      <c r="D24" s="53"/>
      <c r="E24" s="4"/>
    </row>
    <row r="25" spans="1:5" x14ac:dyDescent="0.25">
      <c r="A25" s="5"/>
      <c r="B25" s="5"/>
      <c r="C25" s="53"/>
      <c r="D25" s="53"/>
      <c r="E25" s="4"/>
    </row>
    <row r="26" spans="1:5" x14ac:dyDescent="0.25">
      <c r="A26" s="5"/>
      <c r="B26" s="5"/>
      <c r="C26" s="53"/>
      <c r="D26" s="53"/>
      <c r="E26" s="4"/>
    </row>
    <row r="27" spans="1:5" x14ac:dyDescent="0.25">
      <c r="A27" s="5"/>
      <c r="B27" s="5"/>
      <c r="C27" s="53"/>
      <c r="D27" s="53"/>
      <c r="E27" s="4"/>
    </row>
    <row r="28" spans="1:5" x14ac:dyDescent="0.25">
      <c r="A28" s="5"/>
      <c r="B28" s="5"/>
      <c r="C28" s="53"/>
      <c r="D28" s="53"/>
      <c r="E28" s="4"/>
    </row>
    <row r="29" spans="1:5" x14ac:dyDescent="0.25">
      <c r="A29" s="5" t="s">
        <v>50</v>
      </c>
      <c r="B29" s="6"/>
      <c r="C29" s="4"/>
      <c r="D29" s="4" t="s">
        <v>22</v>
      </c>
    </row>
    <row r="30" spans="1:5" x14ac:dyDescent="0.25">
      <c r="A30" s="54" t="s">
        <v>51</v>
      </c>
      <c r="B30" s="6"/>
      <c r="C30" s="4"/>
      <c r="D30" s="4" t="s">
        <v>99</v>
      </c>
    </row>
    <row r="31" spans="1:5" x14ac:dyDescent="0.25">
      <c r="A31" s="5"/>
      <c r="B31" s="5"/>
      <c r="C31" s="4"/>
      <c r="D31" s="4"/>
      <c r="E31" s="4"/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7" workbookViewId="0">
      <selection activeCell="B23" sqref="B23"/>
    </sheetView>
  </sheetViews>
  <sheetFormatPr defaultRowHeight="15" x14ac:dyDescent="0.25"/>
  <cols>
    <col min="1" max="1" width="21.42578125" style="2" customWidth="1"/>
    <col min="2" max="2" width="18.5703125" style="2" customWidth="1"/>
    <col min="3" max="4" width="18.5703125" customWidth="1"/>
  </cols>
  <sheetData>
    <row r="1" spans="1:14" ht="30" customHeight="1" x14ac:dyDescent="0.25">
      <c r="A1" s="72" t="s">
        <v>36</v>
      </c>
      <c r="B1" s="72"/>
      <c r="C1" s="72"/>
      <c r="D1" s="72"/>
      <c r="E1" s="72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74" t="s">
        <v>115</v>
      </c>
      <c r="B2" s="74"/>
      <c r="C2" s="74"/>
      <c r="D2" s="1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33"/>
      <c r="B3" s="33"/>
      <c r="C3" s="33"/>
      <c r="D3" s="1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32"/>
      <c r="B4" s="32"/>
      <c r="C4" s="33"/>
      <c r="D4" s="18"/>
      <c r="F4" s="8"/>
      <c r="G4" s="8"/>
      <c r="H4" s="8"/>
      <c r="I4" s="8"/>
      <c r="J4" s="8"/>
      <c r="K4" s="8"/>
      <c r="L4" s="8"/>
      <c r="M4" s="8"/>
      <c r="N4" s="8"/>
    </row>
    <row r="5" spans="1:14" ht="15.75" customHeight="1" x14ac:dyDescent="0.25">
      <c r="A5" s="80" t="s">
        <v>116</v>
      </c>
      <c r="B5" s="80"/>
      <c r="C5" s="80"/>
      <c r="D5" s="80"/>
      <c r="E5" s="80"/>
      <c r="F5" s="48"/>
    </row>
    <row r="6" spans="1:14" ht="15" customHeight="1" x14ac:dyDescent="0.25">
      <c r="A6" s="80"/>
      <c r="B6" s="80"/>
      <c r="C6" s="80"/>
      <c r="D6" s="80"/>
      <c r="E6" s="80"/>
      <c r="F6" s="48"/>
    </row>
    <row r="7" spans="1:14" ht="15" customHeight="1" x14ac:dyDescent="0.25">
      <c r="A7" s="49"/>
      <c r="B7" s="49"/>
      <c r="C7" s="49"/>
      <c r="D7" s="49"/>
      <c r="E7" s="49"/>
      <c r="F7" s="49"/>
    </row>
    <row r="8" spans="1:14" ht="15" customHeight="1" x14ac:dyDescent="0.25">
      <c r="A8" s="49"/>
      <c r="B8" s="49"/>
      <c r="C8" s="49"/>
      <c r="D8" s="49"/>
      <c r="E8" s="49"/>
      <c r="F8" s="49"/>
    </row>
    <row r="9" spans="1:14" x14ac:dyDescent="0.25">
      <c r="A9" s="32"/>
      <c r="B9" s="32"/>
      <c r="C9" s="1"/>
      <c r="D9" s="1"/>
      <c r="E9" s="55"/>
    </row>
    <row r="10" spans="1:14" ht="37.5" customHeight="1" x14ac:dyDescent="0.25">
      <c r="A10" s="84" t="s">
        <v>103</v>
      </c>
      <c r="B10" s="86" t="s">
        <v>104</v>
      </c>
      <c r="C10" s="86" t="s">
        <v>105</v>
      </c>
      <c r="D10" s="88" t="s">
        <v>106</v>
      </c>
      <c r="E10" s="7"/>
    </row>
    <row r="11" spans="1:14" x14ac:dyDescent="0.25">
      <c r="A11" s="85"/>
      <c r="B11" s="87"/>
      <c r="C11" s="87"/>
      <c r="D11" s="88"/>
    </row>
    <row r="12" spans="1:14" x14ac:dyDescent="0.25">
      <c r="A12" s="51" t="s">
        <v>91</v>
      </c>
      <c r="B12" s="50" t="s">
        <v>92</v>
      </c>
      <c r="C12" s="50" t="s">
        <v>26</v>
      </c>
      <c r="D12" s="50" t="s">
        <v>27</v>
      </c>
    </row>
    <row r="13" spans="1:14" ht="25.5" x14ac:dyDescent="0.25">
      <c r="A13" s="51" t="s">
        <v>16</v>
      </c>
      <c r="B13" s="50">
        <v>15</v>
      </c>
      <c r="C13" s="50">
        <v>15</v>
      </c>
      <c r="D13" s="50">
        <v>15</v>
      </c>
    </row>
    <row r="14" spans="1:14" s="17" customFormat="1" x14ac:dyDescent="0.25">
      <c r="A14" s="57" t="s">
        <v>117</v>
      </c>
      <c r="B14" s="57">
        <f>SUM(B13:B13)</f>
        <v>15</v>
      </c>
      <c r="C14" s="57">
        <f>SUM(C13:C13)</f>
        <v>15</v>
      </c>
      <c r="D14" s="57">
        <f>SUM(D13:D13)</f>
        <v>15</v>
      </c>
    </row>
    <row r="15" spans="1:14" x14ac:dyDescent="0.25">
      <c r="A15" s="31"/>
      <c r="B15" s="31"/>
    </row>
    <row r="16" spans="1:14" x14ac:dyDescent="0.25">
      <c r="A16" s="31"/>
      <c r="B16" s="31"/>
    </row>
    <row r="17" spans="1:5" x14ac:dyDescent="0.25">
      <c r="A17" s="31"/>
      <c r="B17" s="31"/>
    </row>
    <row r="18" spans="1:5" x14ac:dyDescent="0.25">
      <c r="A18" s="5" t="s">
        <v>21</v>
      </c>
      <c r="B18" s="5"/>
      <c r="C18" s="53"/>
      <c r="D18" s="53"/>
      <c r="E18" s="4"/>
    </row>
    <row r="19" spans="1:5" x14ac:dyDescent="0.25">
      <c r="A19" s="5"/>
      <c r="B19" s="5"/>
      <c r="C19" s="53"/>
      <c r="D19" s="53"/>
      <c r="E19" s="4"/>
    </row>
    <row r="20" spans="1:5" x14ac:dyDescent="0.25">
      <c r="A20" s="5"/>
      <c r="B20" s="5"/>
      <c r="C20" s="53"/>
      <c r="D20" s="53"/>
      <c r="E20" s="4"/>
    </row>
    <row r="21" spans="1:5" x14ac:dyDescent="0.25">
      <c r="A21" s="5"/>
      <c r="B21" s="5"/>
      <c r="C21" s="53"/>
      <c r="D21" s="53"/>
      <c r="E21" s="4"/>
    </row>
    <row r="22" spans="1:5" x14ac:dyDescent="0.25">
      <c r="A22" s="5"/>
      <c r="B22" s="5"/>
      <c r="C22" s="53"/>
      <c r="D22" s="53"/>
      <c r="E22" s="4"/>
    </row>
    <row r="23" spans="1:5" x14ac:dyDescent="0.25">
      <c r="A23" s="5" t="s">
        <v>50</v>
      </c>
      <c r="B23" s="6"/>
      <c r="C23" s="4"/>
      <c r="D23" s="4" t="s">
        <v>22</v>
      </c>
    </row>
    <row r="24" spans="1:5" x14ac:dyDescent="0.25">
      <c r="A24" s="54" t="s">
        <v>51</v>
      </c>
      <c r="B24" s="6"/>
      <c r="C24" s="4"/>
      <c r="D24" s="4" t="s">
        <v>99</v>
      </c>
    </row>
    <row r="25" spans="1:5" x14ac:dyDescent="0.25">
      <c r="A25" s="5"/>
      <c r="B25" s="5"/>
      <c r="C25" s="4"/>
      <c r="D25" s="4"/>
      <c r="E25" s="4"/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7" workbookViewId="0">
      <selection activeCell="B15" sqref="B15"/>
    </sheetView>
  </sheetViews>
  <sheetFormatPr defaultRowHeight="15" x14ac:dyDescent="0.25"/>
  <cols>
    <col min="1" max="1" width="21.42578125" style="2" customWidth="1"/>
    <col min="2" max="2" width="18.5703125" style="2" customWidth="1"/>
    <col min="3" max="4" width="18.5703125" customWidth="1"/>
  </cols>
  <sheetData>
    <row r="1" spans="1:14" ht="30" customHeight="1" x14ac:dyDescent="0.25">
      <c r="A1" s="72" t="s">
        <v>36</v>
      </c>
      <c r="B1" s="72"/>
      <c r="C1" s="72"/>
      <c r="D1" s="72"/>
      <c r="E1" s="72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74" t="s">
        <v>118</v>
      </c>
      <c r="B2" s="74"/>
      <c r="C2" s="74"/>
      <c r="D2" s="1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33"/>
      <c r="B3" s="33"/>
      <c r="C3" s="33"/>
      <c r="D3" s="1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32"/>
      <c r="B4" s="32"/>
      <c r="C4" s="33"/>
      <c r="D4" s="18"/>
      <c r="F4" s="8"/>
      <c r="G4" s="8"/>
      <c r="H4" s="8"/>
      <c r="I4" s="8"/>
      <c r="J4" s="8"/>
      <c r="K4" s="8"/>
      <c r="L4" s="8"/>
      <c r="M4" s="8"/>
      <c r="N4" s="8"/>
    </row>
    <row r="5" spans="1:14" ht="15.75" customHeight="1" x14ac:dyDescent="0.25">
      <c r="A5" s="80" t="s">
        <v>119</v>
      </c>
      <c r="B5" s="80"/>
      <c r="C5" s="80"/>
      <c r="D5" s="80"/>
      <c r="E5" s="80"/>
      <c r="F5" s="48"/>
    </row>
    <row r="6" spans="1:14" ht="15" customHeight="1" x14ac:dyDescent="0.25">
      <c r="A6" s="80"/>
      <c r="B6" s="80"/>
      <c r="C6" s="80"/>
      <c r="D6" s="80"/>
      <c r="E6" s="80"/>
      <c r="F6" s="48"/>
    </row>
    <row r="7" spans="1:14" ht="15" customHeight="1" x14ac:dyDescent="0.25">
      <c r="A7" s="49"/>
      <c r="B7" s="49"/>
      <c r="C7" s="49"/>
      <c r="D7" s="49"/>
      <c r="E7" s="49"/>
      <c r="F7" s="49"/>
    </row>
    <row r="8" spans="1:14" ht="15" customHeight="1" x14ac:dyDescent="0.25">
      <c r="A8" s="49"/>
      <c r="B8" s="49"/>
      <c r="C8" s="49"/>
      <c r="D8" s="49"/>
      <c r="E8" s="49"/>
      <c r="F8" s="49"/>
    </row>
    <row r="9" spans="1:14" x14ac:dyDescent="0.25">
      <c r="A9" s="32"/>
      <c r="B9" s="32"/>
      <c r="C9" s="1"/>
      <c r="D9" s="1"/>
      <c r="E9" s="55"/>
    </row>
    <row r="10" spans="1:14" ht="37.5" customHeight="1" x14ac:dyDescent="0.25">
      <c r="A10" s="84" t="s">
        <v>103</v>
      </c>
      <c r="B10" s="86" t="s">
        <v>104</v>
      </c>
      <c r="C10" s="86" t="s">
        <v>105</v>
      </c>
      <c r="D10" s="88" t="s">
        <v>106</v>
      </c>
      <c r="E10" s="7"/>
    </row>
    <row r="11" spans="1:14" x14ac:dyDescent="0.25">
      <c r="A11" s="85"/>
      <c r="B11" s="87"/>
      <c r="C11" s="87"/>
      <c r="D11" s="88"/>
    </row>
    <row r="12" spans="1:14" s="17" customFormat="1" x14ac:dyDescent="0.25">
      <c r="A12" s="59" t="s">
        <v>91</v>
      </c>
      <c r="B12" s="60" t="s">
        <v>92</v>
      </c>
      <c r="C12" s="60" t="s">
        <v>26</v>
      </c>
      <c r="D12" s="60" t="s">
        <v>27</v>
      </c>
    </row>
    <row r="13" spans="1:14" ht="25.5" x14ac:dyDescent="0.25">
      <c r="A13" s="51" t="s">
        <v>120</v>
      </c>
      <c r="B13" s="50">
        <v>1</v>
      </c>
      <c r="C13" s="50">
        <v>1</v>
      </c>
      <c r="D13" s="50">
        <v>1</v>
      </c>
    </row>
    <row r="14" spans="1:14" x14ac:dyDescent="0.25">
      <c r="A14" s="51" t="s">
        <v>121</v>
      </c>
      <c r="B14" s="50">
        <v>13</v>
      </c>
      <c r="C14" s="50">
        <v>13</v>
      </c>
      <c r="D14" s="50">
        <v>13</v>
      </c>
    </row>
    <row r="15" spans="1:14" s="17" customFormat="1" x14ac:dyDescent="0.25">
      <c r="A15" s="57" t="s">
        <v>122</v>
      </c>
      <c r="B15" s="57">
        <f>SUM(B13:B14)</f>
        <v>14</v>
      </c>
      <c r="C15" s="57">
        <f>SUM(C13:C14)</f>
        <v>14</v>
      </c>
      <c r="D15" s="57">
        <f>SUM(D13:D14)</f>
        <v>14</v>
      </c>
    </row>
    <row r="16" spans="1:14" x14ac:dyDescent="0.25">
      <c r="A16" s="31"/>
      <c r="B16" s="31"/>
    </row>
    <row r="17" spans="1:5" x14ac:dyDescent="0.25">
      <c r="A17" s="31"/>
      <c r="B17" s="31"/>
    </row>
    <row r="18" spans="1:5" x14ac:dyDescent="0.25">
      <c r="A18" s="31"/>
      <c r="B18" s="31"/>
    </row>
    <row r="19" spans="1:5" x14ac:dyDescent="0.25">
      <c r="A19" s="5" t="s">
        <v>21</v>
      </c>
      <c r="B19" s="5"/>
      <c r="C19" s="53"/>
      <c r="D19" s="53"/>
      <c r="E19" s="4"/>
    </row>
    <row r="20" spans="1:5" x14ac:dyDescent="0.25">
      <c r="A20" s="5"/>
      <c r="B20" s="5"/>
      <c r="C20" s="53"/>
      <c r="D20" s="53"/>
      <c r="E20" s="4"/>
    </row>
    <row r="21" spans="1:5" x14ac:dyDescent="0.25">
      <c r="A21" s="5"/>
      <c r="B21" s="5"/>
      <c r="C21" s="53"/>
      <c r="D21" s="53"/>
      <c r="E21" s="4"/>
    </row>
    <row r="22" spans="1:5" x14ac:dyDescent="0.25">
      <c r="A22" s="5"/>
      <c r="B22" s="5"/>
      <c r="C22" s="53"/>
      <c r="D22" s="53"/>
      <c r="E22" s="4"/>
    </row>
    <row r="23" spans="1:5" x14ac:dyDescent="0.25">
      <c r="A23" s="5"/>
      <c r="B23" s="5"/>
      <c r="C23" s="53"/>
      <c r="D23" s="53"/>
      <c r="E23" s="4"/>
    </row>
    <row r="24" spans="1:5" x14ac:dyDescent="0.25">
      <c r="A24" s="5" t="s">
        <v>50</v>
      </c>
      <c r="B24" s="6"/>
      <c r="C24" s="4"/>
      <c r="D24" s="4" t="s">
        <v>22</v>
      </c>
    </row>
    <row r="25" spans="1:5" x14ac:dyDescent="0.25">
      <c r="A25" s="54" t="s">
        <v>51</v>
      </c>
      <c r="B25" s="6"/>
      <c r="C25" s="4"/>
      <c r="D25" s="4" t="s">
        <v>99</v>
      </c>
    </row>
    <row r="26" spans="1:5" x14ac:dyDescent="0.25">
      <c r="A26" s="5"/>
      <c r="B26" s="5"/>
      <c r="C26" s="4"/>
      <c r="D26" s="4"/>
      <c r="E26" s="4"/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B16" sqref="B16"/>
    </sheetView>
  </sheetViews>
  <sheetFormatPr defaultRowHeight="15" x14ac:dyDescent="0.25"/>
  <cols>
    <col min="1" max="1" width="21.42578125" style="2" customWidth="1"/>
    <col min="2" max="2" width="18.5703125" style="2" customWidth="1"/>
    <col min="3" max="4" width="18.5703125" customWidth="1"/>
  </cols>
  <sheetData>
    <row r="1" spans="1:14" ht="30" customHeight="1" x14ac:dyDescent="0.25">
      <c r="A1" s="72" t="s">
        <v>36</v>
      </c>
      <c r="B1" s="72"/>
      <c r="C1" s="72"/>
      <c r="D1" s="72"/>
      <c r="E1" s="72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74" t="s">
        <v>123</v>
      </c>
      <c r="B2" s="74"/>
      <c r="C2" s="74"/>
      <c r="D2" s="1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33"/>
      <c r="B3" s="33"/>
      <c r="C3" s="33"/>
      <c r="D3" s="1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5">
      <c r="A4" s="32"/>
      <c r="B4" s="32"/>
      <c r="C4" s="33"/>
      <c r="D4" s="18"/>
      <c r="F4" s="8"/>
      <c r="G4" s="8"/>
      <c r="H4" s="8"/>
      <c r="I4" s="8"/>
      <c r="J4" s="8"/>
      <c r="K4" s="8"/>
      <c r="L4" s="8"/>
      <c r="M4" s="8"/>
      <c r="N4" s="8"/>
    </row>
    <row r="5" spans="1:14" ht="15.75" customHeight="1" x14ac:dyDescent="0.25">
      <c r="A5" s="80" t="s">
        <v>124</v>
      </c>
      <c r="B5" s="80"/>
      <c r="C5" s="80"/>
      <c r="D5" s="80"/>
      <c r="E5" s="80"/>
      <c r="F5" s="48"/>
    </row>
    <row r="6" spans="1:14" ht="15" customHeight="1" x14ac:dyDescent="0.25">
      <c r="A6" s="80"/>
      <c r="B6" s="80"/>
      <c r="C6" s="80"/>
      <c r="D6" s="80"/>
      <c r="E6" s="80"/>
      <c r="F6" s="48"/>
    </row>
    <row r="7" spans="1:14" ht="15" customHeight="1" x14ac:dyDescent="0.25">
      <c r="A7" s="49"/>
      <c r="B7" s="49"/>
      <c r="C7" s="49"/>
      <c r="D7" s="49"/>
      <c r="E7" s="49"/>
      <c r="F7" s="49"/>
    </row>
    <row r="8" spans="1:14" ht="15" customHeight="1" x14ac:dyDescent="0.25">
      <c r="A8" s="49"/>
      <c r="B8" s="49"/>
      <c r="C8" s="49"/>
      <c r="D8" s="49"/>
      <c r="E8" s="49"/>
      <c r="F8" s="49"/>
    </row>
    <row r="9" spans="1:14" x14ac:dyDescent="0.25">
      <c r="A9" s="32"/>
      <c r="B9" s="32"/>
      <c r="C9" s="1"/>
      <c r="D9" s="1"/>
      <c r="E9" s="55"/>
    </row>
    <row r="10" spans="1:14" s="17" customFormat="1" ht="37.5" customHeight="1" x14ac:dyDescent="0.25">
      <c r="A10" s="84" t="s">
        <v>103</v>
      </c>
      <c r="B10" s="86" t="s">
        <v>104</v>
      </c>
      <c r="C10" s="86" t="s">
        <v>105</v>
      </c>
      <c r="D10" s="88" t="s">
        <v>106</v>
      </c>
      <c r="E10" s="58"/>
    </row>
    <row r="11" spans="1:14" s="17" customFormat="1" x14ac:dyDescent="0.25">
      <c r="A11" s="85"/>
      <c r="B11" s="87"/>
      <c r="C11" s="87"/>
      <c r="D11" s="88"/>
    </row>
    <row r="12" spans="1:14" s="17" customFormat="1" x14ac:dyDescent="0.25">
      <c r="A12" s="59" t="s">
        <v>91</v>
      </c>
      <c r="B12" s="60" t="s">
        <v>92</v>
      </c>
      <c r="C12" s="60" t="s">
        <v>26</v>
      </c>
      <c r="D12" s="60" t="s">
        <v>27</v>
      </c>
    </row>
    <row r="13" spans="1:14" ht="38.25" x14ac:dyDescent="0.25">
      <c r="A13" s="51" t="s">
        <v>125</v>
      </c>
      <c r="B13" s="50">
        <v>6</v>
      </c>
      <c r="C13" s="50">
        <v>6</v>
      </c>
      <c r="D13" s="50">
        <v>6</v>
      </c>
    </row>
    <row r="14" spans="1:14" s="17" customFormat="1" x14ac:dyDescent="0.25">
      <c r="A14" s="57" t="s">
        <v>117</v>
      </c>
      <c r="B14" s="57">
        <f>SUM(B13:B13)</f>
        <v>6</v>
      </c>
      <c r="C14" s="57">
        <f>SUM(C13:C13)</f>
        <v>6</v>
      </c>
      <c r="D14" s="57">
        <f>SUM(D13:D13)</f>
        <v>6</v>
      </c>
    </row>
    <row r="15" spans="1:14" x14ac:dyDescent="0.25">
      <c r="A15" s="31"/>
      <c r="B15" s="31"/>
    </row>
    <row r="16" spans="1:14" x14ac:dyDescent="0.25">
      <c r="A16" s="31"/>
      <c r="B16" s="31"/>
    </row>
    <row r="17" spans="1:5" x14ac:dyDescent="0.25">
      <c r="A17" s="31"/>
      <c r="B17" s="31"/>
    </row>
    <row r="18" spans="1:5" x14ac:dyDescent="0.25">
      <c r="A18" s="5" t="s">
        <v>21</v>
      </c>
      <c r="B18" s="5"/>
      <c r="C18" s="53"/>
      <c r="D18" s="53"/>
      <c r="E18" s="4"/>
    </row>
    <row r="19" spans="1:5" x14ac:dyDescent="0.25">
      <c r="A19" s="5"/>
      <c r="B19" s="5"/>
      <c r="C19" s="53"/>
      <c r="D19" s="53"/>
      <c r="E19" s="4"/>
    </row>
    <row r="20" spans="1:5" x14ac:dyDescent="0.25">
      <c r="A20" s="5"/>
      <c r="B20" s="5"/>
      <c r="C20" s="53"/>
      <c r="D20" s="53"/>
      <c r="E20" s="4"/>
    </row>
    <row r="21" spans="1:5" x14ac:dyDescent="0.25">
      <c r="A21" s="5"/>
      <c r="B21" s="5"/>
      <c r="C21" s="53"/>
      <c r="D21" s="53"/>
      <c r="E21" s="4"/>
    </row>
    <row r="22" spans="1:5" x14ac:dyDescent="0.25">
      <c r="A22" s="5"/>
      <c r="B22" s="5"/>
      <c r="C22" s="53"/>
      <c r="D22" s="53"/>
      <c r="E22" s="4"/>
    </row>
    <row r="23" spans="1:5" x14ac:dyDescent="0.25">
      <c r="A23" s="5" t="s">
        <v>50</v>
      </c>
      <c r="B23" s="6"/>
      <c r="C23" s="4"/>
      <c r="D23" s="4" t="s">
        <v>22</v>
      </c>
    </row>
    <row r="24" spans="1:5" x14ac:dyDescent="0.25">
      <c r="A24" s="54" t="s">
        <v>51</v>
      </c>
      <c r="B24" s="6"/>
      <c r="C24" s="4"/>
      <c r="D24" s="4" t="s">
        <v>99</v>
      </c>
    </row>
    <row r="25" spans="1:5" x14ac:dyDescent="0.25">
      <c r="A25" s="5"/>
      <c r="B25" s="5"/>
      <c r="C25" s="4"/>
      <c r="D25" s="4"/>
      <c r="E25" s="4"/>
    </row>
  </sheetData>
  <mergeCells count="7">
    <mergeCell ref="A1:E1"/>
    <mergeCell ref="A2:C2"/>
    <mergeCell ref="A5:E6"/>
    <mergeCell ref="A10:A11"/>
    <mergeCell ref="B10:B11"/>
    <mergeCell ref="C10:C11"/>
    <mergeCell ref="D10:D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6.1. BÖ mérleg</vt:lpstr>
      <vt:lpstr>6.2. Hivatal mérleg</vt:lpstr>
      <vt:lpstr>6.3. BNVÓ mérleg</vt:lpstr>
      <vt:lpstr>6.4. CsÖT mérleg</vt:lpstr>
      <vt:lpstr>7. BÖ kihatás</vt:lpstr>
      <vt:lpstr>8.1. BÖ létszám</vt:lpstr>
      <vt:lpstr>8.2. Hivatal létszám</vt:lpstr>
      <vt:lpstr>8.3. BNVÓ létszám</vt:lpstr>
      <vt:lpstr>8.4. CsÖT létszám</vt:lpstr>
      <vt:lpstr>9. BÖ tartalék</vt:lpstr>
      <vt:lpstr>10.1. BÖ Elői felh ütemt</vt:lpstr>
      <vt:lpstr>10.2. Hivatal Elői felh ütemt</vt:lpstr>
      <vt:lpstr>10.3. BNVÓ Elői felh ütemt</vt:lpstr>
      <vt:lpstr>10.4. CsÖT Elői felh ütemt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HZsolt</cp:lastModifiedBy>
  <cp:lastPrinted>2017-03-03T12:51:34Z</cp:lastPrinted>
  <dcterms:created xsi:type="dcterms:W3CDTF">2016-01-27T12:55:37Z</dcterms:created>
  <dcterms:modified xsi:type="dcterms:W3CDTF">2017-08-25T09:14:49Z</dcterms:modified>
</cp:coreProperties>
</file>