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730" windowHeight="10170" firstSheet="9" activeTab="12"/>
  </bookViews>
  <sheets>
    <sheet name="Előlap" sheetId="16" r:id="rId1"/>
    <sheet name="Tartalomjegyzék" sheetId="18" r:id="rId2"/>
    <sheet name="1.sz.Összesítő" sheetId="4" r:id="rId3"/>
    <sheet name="2.sz.Önkormányzat" sheetId="2" r:id="rId4"/>
    <sheet name="3.sz.Cházi Közös Önk.Hiv." sheetId="3" r:id="rId5"/>
    <sheet name="4.sz.Óvoda" sheetId="5" r:id="rId6"/>
    <sheet name="5.sz.Könyvtár" sheetId="7" r:id="rId7"/>
    <sheet name="6.sz.Műv.Ház" sheetId="8" r:id="rId8"/>
    <sheet name="7.sz.CSSK" sheetId="9" r:id="rId9"/>
    <sheet name="8.sz.Bölcsőde" sheetId="10" r:id="rId10"/>
    <sheet name="9.sz.KSZKI" sheetId="11" r:id="rId11"/>
    <sheet name="10.sz.Vízmű" sheetId="12" r:id="rId12"/>
    <sheet name="Mérleg" sheetId="17" r:id="rId13"/>
    <sheet name="Egysz. pm" sheetId="19" r:id="rId14"/>
    <sheet name="Egysz. pénzmaradvány" sheetId="20" r:id="rId15"/>
    <sheet name="Egysz. váll. maradvány" sheetId="21" r:id="rId16"/>
  </sheets>
  <definedNames>
    <definedName name="_xlnm.Print_Titles" localSheetId="2">'1.sz.Összesítő'!$1:$2</definedName>
    <definedName name="_xlnm.Print_Area" localSheetId="2">'1.sz.Összesítő'!$A$1:$AR$46</definedName>
  </definedNames>
  <calcPr calcId="124519"/>
</workbook>
</file>

<file path=xl/calcChain.xml><?xml version="1.0" encoding="utf-8"?>
<calcChain xmlns="http://schemas.openxmlformats.org/spreadsheetml/2006/main">
  <c r="Q6" i="3"/>
  <c r="F9" i="5"/>
  <c r="E22" i="4"/>
  <c r="E52" i="19" l="1"/>
  <c r="C52"/>
  <c r="E51"/>
  <c r="C51"/>
  <c r="D50"/>
  <c r="E50"/>
  <c r="C50"/>
  <c r="D47"/>
  <c r="E47"/>
  <c r="C47"/>
  <c r="E40"/>
  <c r="D40"/>
  <c r="C40"/>
  <c r="D37"/>
  <c r="E37"/>
  <c r="C37"/>
  <c r="E28"/>
  <c r="C28"/>
  <c r="E25"/>
  <c r="C25"/>
  <c r="C17"/>
  <c r="D17"/>
  <c r="D25" s="1"/>
  <c r="D28" s="1"/>
  <c r="D51" s="1"/>
  <c r="D52" s="1"/>
  <c r="E17"/>
  <c r="AI17" i="2" l="1"/>
  <c r="U26" l="1"/>
  <c r="T26"/>
  <c r="J17" l="1"/>
  <c r="AE6" i="11" l="1"/>
  <c r="AE5"/>
  <c r="AE17"/>
  <c r="AE15"/>
  <c r="J16"/>
  <c r="AE7" i="10" l="1"/>
  <c r="AI7" s="1"/>
  <c r="E12" i="12"/>
  <c r="D12"/>
  <c r="F12" s="1"/>
  <c r="C12"/>
  <c r="E11"/>
  <c r="D11"/>
  <c r="F11" s="1"/>
  <c r="C11"/>
  <c r="AE6" i="9"/>
  <c r="I8" i="8"/>
  <c r="N5" i="7"/>
  <c r="M8"/>
  <c r="N29" i="4" s="1"/>
  <c r="L8" i="7"/>
  <c r="M29" i="4" s="1"/>
  <c r="AE11" i="5"/>
  <c r="AE6"/>
  <c r="N8" i="7" l="1"/>
  <c r="W7" i="5"/>
  <c r="W6"/>
  <c r="J6"/>
  <c r="J10"/>
  <c r="AF6" i="3"/>
  <c r="AF7"/>
  <c r="AF8"/>
  <c r="AF9"/>
  <c r="AF10"/>
  <c r="W11"/>
  <c r="W9"/>
  <c r="Y5"/>
  <c r="Z5"/>
  <c r="AA6"/>
  <c r="AA5" s="1"/>
  <c r="Y11"/>
  <c r="AI27" i="4" s="1"/>
  <c r="Z11" i="3"/>
  <c r="AJ27" i="4" s="1"/>
  <c r="AK27" l="1"/>
  <c r="AA11" i="3"/>
  <c r="R9" i="9"/>
  <c r="R8"/>
  <c r="R7"/>
  <c r="R6"/>
  <c r="R5"/>
  <c r="I10"/>
  <c r="E10" i="4"/>
  <c r="Q8" i="11" l="1"/>
  <c r="Q6"/>
  <c r="Q7"/>
  <c r="Q9"/>
  <c r="Q10"/>
  <c r="Q11"/>
  <c r="Q12"/>
  <c r="Q14"/>
  <c r="Q15"/>
  <c r="Q16"/>
  <c r="Q17"/>
  <c r="Q5"/>
  <c r="R5"/>
  <c r="U8" i="7"/>
  <c r="AA15" i="4"/>
  <c r="AA21"/>
  <c r="AJ15" i="2"/>
  <c r="AG6" i="12"/>
  <c r="AG7"/>
  <c r="AG5"/>
  <c r="AG6" i="11"/>
  <c r="AG7"/>
  <c r="AG8"/>
  <c r="AG9"/>
  <c r="AG10"/>
  <c r="AG11"/>
  <c r="AG12"/>
  <c r="AG13"/>
  <c r="AG14"/>
  <c r="AG15"/>
  <c r="AG16"/>
  <c r="AG5"/>
  <c r="AC18"/>
  <c r="Y18"/>
  <c r="U18"/>
  <c r="AG6" i="10"/>
  <c r="AG7"/>
  <c r="AG5"/>
  <c r="AG9" i="9"/>
  <c r="AG6"/>
  <c r="AG7"/>
  <c r="AG8"/>
  <c r="AG5"/>
  <c r="Y10"/>
  <c r="AG6" i="8"/>
  <c r="AG7"/>
  <c r="AG5"/>
  <c r="AG6" i="7"/>
  <c r="AG7"/>
  <c r="AG5"/>
  <c r="AG8" i="5"/>
  <c r="AG9"/>
  <c r="AG10"/>
  <c r="AG11"/>
  <c r="AG6"/>
  <c r="AG9" i="3"/>
  <c r="AG6"/>
  <c r="Q7"/>
  <c r="Q8"/>
  <c r="Q9"/>
  <c r="Q10"/>
  <c r="T24" i="2"/>
  <c r="S24"/>
  <c r="X27"/>
  <c r="AJ21"/>
  <c r="Q6" i="8"/>
  <c r="Q7"/>
  <c r="Q5"/>
  <c r="R5"/>
  <c r="R6"/>
  <c r="R7"/>
  <c r="V8"/>
  <c r="AC8"/>
  <c r="AC12" i="5"/>
  <c r="AF15" i="4"/>
  <c r="AJ7" i="2" l="1"/>
  <c r="AJ8"/>
  <c r="AJ9"/>
  <c r="AJ10"/>
  <c r="AJ11"/>
  <c r="AJ12"/>
  <c r="AJ13"/>
  <c r="AJ14"/>
  <c r="AJ16"/>
  <c r="AJ17"/>
  <c r="AJ18"/>
  <c r="AJ19"/>
  <c r="AJ20"/>
  <c r="AJ22"/>
  <c r="AJ23"/>
  <c r="AJ24"/>
  <c r="AJ25"/>
  <c r="AJ26"/>
  <c r="AJ6"/>
  <c r="AK7"/>
  <c r="AK8"/>
  <c r="AK9"/>
  <c r="AK10"/>
  <c r="AK11"/>
  <c r="AK12"/>
  <c r="AK13"/>
  <c r="AK14"/>
  <c r="AK15"/>
  <c r="AB15" i="4" s="1"/>
  <c r="AK16" i="2"/>
  <c r="AK17"/>
  <c r="AK18"/>
  <c r="AK19"/>
  <c r="AK20"/>
  <c r="AK21"/>
  <c r="AK22"/>
  <c r="AK23"/>
  <c r="AK24"/>
  <c r="AK25"/>
  <c r="AK26"/>
  <c r="AK6"/>
  <c r="AH9" i="3"/>
  <c r="AI9" s="1"/>
  <c r="AH6"/>
  <c r="AG7" i="5"/>
  <c r="AH7"/>
  <c r="AH8"/>
  <c r="AH9"/>
  <c r="AH10"/>
  <c r="AI10" s="1"/>
  <c r="AH11"/>
  <c r="AH6"/>
  <c r="AI6" s="1"/>
  <c r="AH6" i="7"/>
  <c r="AH7"/>
  <c r="AH5"/>
  <c r="AH5" i="8"/>
  <c r="AH6"/>
  <c r="AH7"/>
  <c r="AH6" i="9"/>
  <c r="AI6" s="1"/>
  <c r="AH7"/>
  <c r="AH8"/>
  <c r="AH9"/>
  <c r="AH5"/>
  <c r="AH6" i="10"/>
  <c r="AH7"/>
  <c r="AH5"/>
  <c r="AH16" i="11"/>
  <c r="AH15"/>
  <c r="AH14"/>
  <c r="AH13"/>
  <c r="AH12"/>
  <c r="AH11"/>
  <c r="AH10"/>
  <c r="AH9"/>
  <c r="AH8"/>
  <c r="AH7"/>
  <c r="AH6"/>
  <c r="AH5"/>
  <c r="AH18" s="1"/>
  <c r="AL13" i="2" l="1"/>
  <c r="AA26" i="4" l="1"/>
  <c r="AE26"/>
  <c r="AI26"/>
  <c r="AG10" i="9" l="1"/>
  <c r="D14" s="1"/>
  <c r="AE10" i="5"/>
  <c r="AA27" i="4" l="1"/>
  <c r="H11" i="3"/>
  <c r="J11" i="5"/>
  <c r="V8" i="12" l="1"/>
  <c r="U8"/>
  <c r="S28" i="4" l="1"/>
  <c r="S29"/>
  <c r="S30"/>
  <c r="S31"/>
  <c r="S32"/>
  <c r="Z13" i="2"/>
  <c r="Z15"/>
  <c r="Z8"/>
  <c r="N13"/>
  <c r="N22"/>
  <c r="N7"/>
  <c r="J7"/>
  <c r="J9"/>
  <c r="J10"/>
  <c r="J11"/>
  <c r="J12"/>
  <c r="J13"/>
  <c r="J14"/>
  <c r="J15"/>
  <c r="J16"/>
  <c r="J18"/>
  <c r="J19"/>
  <c r="J21"/>
  <c r="J22"/>
  <c r="J23"/>
  <c r="J24"/>
  <c r="J25"/>
  <c r="J26"/>
  <c r="F10"/>
  <c r="F13"/>
  <c r="F21"/>
  <c r="F9"/>
  <c r="J8" i="3"/>
  <c r="S8" s="1"/>
  <c r="J9"/>
  <c r="S9" s="1"/>
  <c r="F7"/>
  <c r="W5" i="12"/>
  <c r="AE13" i="11"/>
  <c r="W14"/>
  <c r="W15"/>
  <c r="W16"/>
  <c r="J8"/>
  <c r="J9"/>
  <c r="J12"/>
  <c r="J14"/>
  <c r="J15"/>
  <c r="J17"/>
  <c r="F15"/>
  <c r="F14"/>
  <c r="AE6" i="10"/>
  <c r="AE5"/>
  <c r="U8"/>
  <c r="AA32" i="4" s="1"/>
  <c r="N5" i="10"/>
  <c r="J7"/>
  <c r="F7"/>
  <c r="AE8" i="9"/>
  <c r="AE7"/>
  <c r="AE5"/>
  <c r="U10"/>
  <c r="AA31" i="4" s="1"/>
  <c r="W9" i="9"/>
  <c r="J9"/>
  <c r="F9"/>
  <c r="W7" i="8"/>
  <c r="AE6"/>
  <c r="J7"/>
  <c r="F7"/>
  <c r="AE6" i="7"/>
  <c r="AE5"/>
  <c r="W7"/>
  <c r="J7"/>
  <c r="F7"/>
  <c r="F11" i="5" l="1"/>
  <c r="F7"/>
  <c r="F8"/>
  <c r="AA22" i="4" l="1"/>
  <c r="T20" i="2"/>
  <c r="T22" l="1"/>
  <c r="Q10" i="5" l="1"/>
  <c r="Q11"/>
  <c r="H10" i="9"/>
  <c r="U25" i="2" l="1"/>
  <c r="U9" l="1"/>
  <c r="AH11" i="3"/>
  <c r="P5" i="8"/>
  <c r="AI8" i="9"/>
  <c r="AI9"/>
  <c r="D15" i="3" l="1"/>
  <c r="E15"/>
  <c r="AI8" i="11"/>
  <c r="AA5" i="7" l="1"/>
  <c r="J7" i="5" l="1"/>
  <c r="J6" i="3"/>
  <c r="F6"/>
  <c r="Z22" i="2"/>
  <c r="Z23"/>
  <c r="Z9"/>
  <c r="R17"/>
  <c r="N9"/>
  <c r="J8"/>
  <c r="J6"/>
  <c r="F24"/>
  <c r="F25"/>
  <c r="F22"/>
  <c r="AN20" i="4"/>
  <c r="AO20"/>
  <c r="AO18"/>
  <c r="AO19"/>
  <c r="V18" i="11"/>
  <c r="S7" i="2"/>
  <c r="T7"/>
  <c r="U7"/>
  <c r="S8"/>
  <c r="T8"/>
  <c r="U8"/>
  <c r="S9"/>
  <c r="T9"/>
  <c r="V9" s="1"/>
  <c r="S10"/>
  <c r="T10"/>
  <c r="U10" i="4" s="1"/>
  <c r="U10" i="2"/>
  <c r="V10" i="4" s="1"/>
  <c r="S11" i="2"/>
  <c r="T11" i="4" s="1"/>
  <c r="T11" i="2"/>
  <c r="U11" i="4" s="1"/>
  <c r="U11" i="2"/>
  <c r="V11" i="4" s="1"/>
  <c r="S12" i="2"/>
  <c r="T12"/>
  <c r="U12" i="4" s="1"/>
  <c r="U12" i="2"/>
  <c r="V12" i="4" s="1"/>
  <c r="S13" i="2"/>
  <c r="T13"/>
  <c r="U13"/>
  <c r="S14"/>
  <c r="T14"/>
  <c r="U14"/>
  <c r="S15"/>
  <c r="T15"/>
  <c r="U15"/>
  <c r="S16"/>
  <c r="T16"/>
  <c r="U16"/>
  <c r="T17"/>
  <c r="U17"/>
  <c r="S18"/>
  <c r="T18"/>
  <c r="S19"/>
  <c r="T19"/>
  <c r="U19"/>
  <c r="S20"/>
  <c r="S21"/>
  <c r="T21"/>
  <c r="U21"/>
  <c r="S22"/>
  <c r="U22"/>
  <c r="V22" s="1"/>
  <c r="S23"/>
  <c r="T23"/>
  <c r="U23"/>
  <c r="U24"/>
  <c r="V24" s="1"/>
  <c r="S25"/>
  <c r="T25"/>
  <c r="V25" s="1"/>
  <c r="S26"/>
  <c r="T6"/>
  <c r="U6"/>
  <c r="S6"/>
  <c r="V6" i="4"/>
  <c r="E20" i="2"/>
  <c r="F20" i="4" s="1"/>
  <c r="Z20"/>
  <c r="AA20"/>
  <c r="AB20"/>
  <c r="AC20"/>
  <c r="AD20"/>
  <c r="AE20"/>
  <c r="AF20"/>
  <c r="AH20"/>
  <c r="AI20"/>
  <c r="AJ20"/>
  <c r="AK20"/>
  <c r="AL20"/>
  <c r="AM20"/>
  <c r="T20"/>
  <c r="U20"/>
  <c r="P20"/>
  <c r="Q20"/>
  <c r="R20"/>
  <c r="S20"/>
  <c r="L20"/>
  <c r="M20"/>
  <c r="N20"/>
  <c r="O20"/>
  <c r="H20"/>
  <c r="I20"/>
  <c r="J20"/>
  <c r="D20"/>
  <c r="E20"/>
  <c r="C27" i="2"/>
  <c r="AL11" i="4"/>
  <c r="AM11"/>
  <c r="AN11"/>
  <c r="AL12"/>
  <c r="AM12"/>
  <c r="AN12"/>
  <c r="AH11"/>
  <c r="AI11"/>
  <c r="AJ11"/>
  <c r="AK11"/>
  <c r="AH12"/>
  <c r="AI12"/>
  <c r="AJ12"/>
  <c r="AK12"/>
  <c r="AD12"/>
  <c r="AE12"/>
  <c r="AF12"/>
  <c r="AD11"/>
  <c r="AE11"/>
  <c r="AF11"/>
  <c r="Z11"/>
  <c r="AA11"/>
  <c r="AB11"/>
  <c r="AC11"/>
  <c r="Z12"/>
  <c r="AA12"/>
  <c r="AB12"/>
  <c r="AC12"/>
  <c r="T10"/>
  <c r="T12"/>
  <c r="P11"/>
  <c r="Q11"/>
  <c r="R11"/>
  <c r="S11"/>
  <c r="P12"/>
  <c r="Q12"/>
  <c r="R12"/>
  <c r="S12"/>
  <c r="L10"/>
  <c r="M10"/>
  <c r="N10"/>
  <c r="O10"/>
  <c r="L11"/>
  <c r="M11"/>
  <c r="N11"/>
  <c r="O11"/>
  <c r="L12"/>
  <c r="M12"/>
  <c r="N12"/>
  <c r="O12"/>
  <c r="H11"/>
  <c r="I11"/>
  <c r="J11"/>
  <c r="H12"/>
  <c r="I12"/>
  <c r="J12"/>
  <c r="D11"/>
  <c r="E11"/>
  <c r="F11"/>
  <c r="D12"/>
  <c r="E12"/>
  <c r="F12"/>
  <c r="AI7" i="2"/>
  <c r="AM7" i="4"/>
  <c r="AL7"/>
  <c r="AH7"/>
  <c r="AI7"/>
  <c r="AJ7"/>
  <c r="AK7"/>
  <c r="AD7"/>
  <c r="AE7"/>
  <c r="AF7"/>
  <c r="Z7"/>
  <c r="AA7"/>
  <c r="AB7"/>
  <c r="T7"/>
  <c r="U7"/>
  <c r="V7"/>
  <c r="P7"/>
  <c r="Q7"/>
  <c r="R7"/>
  <c r="S7"/>
  <c r="L7"/>
  <c r="M7"/>
  <c r="N7"/>
  <c r="O7"/>
  <c r="H7"/>
  <c r="I7"/>
  <c r="J7"/>
  <c r="D7"/>
  <c r="E7"/>
  <c r="F7"/>
  <c r="AL10"/>
  <c r="AM10"/>
  <c r="AN10"/>
  <c r="AH10"/>
  <c r="AI10"/>
  <c r="AJ10"/>
  <c r="AK10"/>
  <c r="AD10"/>
  <c r="AE10"/>
  <c r="AF10"/>
  <c r="Z10"/>
  <c r="AA10"/>
  <c r="AB10"/>
  <c r="AC10"/>
  <c r="P10"/>
  <c r="Q10"/>
  <c r="R10"/>
  <c r="S10"/>
  <c r="H10"/>
  <c r="I10"/>
  <c r="J10"/>
  <c r="D10"/>
  <c r="F10"/>
  <c r="AF15" i="11"/>
  <c r="AI15"/>
  <c r="AF16"/>
  <c r="AI16"/>
  <c r="AF17"/>
  <c r="W8"/>
  <c r="W9"/>
  <c r="W12"/>
  <c r="W5"/>
  <c r="P15"/>
  <c r="P16"/>
  <c r="P17"/>
  <c r="J6"/>
  <c r="J5"/>
  <c r="F6"/>
  <c r="F8"/>
  <c r="F9"/>
  <c r="F5"/>
  <c r="AD18"/>
  <c r="R17"/>
  <c r="S17" s="1"/>
  <c r="O18"/>
  <c r="R33" i="4" s="1"/>
  <c r="S33" s="1"/>
  <c r="H18" i="11"/>
  <c r="I18"/>
  <c r="G18"/>
  <c r="D18"/>
  <c r="E18"/>
  <c r="R15"/>
  <c r="S15" s="1"/>
  <c r="R16"/>
  <c r="AI12"/>
  <c r="AI13"/>
  <c r="AI14"/>
  <c r="AF13"/>
  <c r="AF14"/>
  <c r="R13"/>
  <c r="R12"/>
  <c r="R14"/>
  <c r="P13"/>
  <c r="P14"/>
  <c r="Z18"/>
  <c r="T18"/>
  <c r="L18"/>
  <c r="M18"/>
  <c r="K18"/>
  <c r="Z27" i="4"/>
  <c r="M27"/>
  <c r="N27"/>
  <c r="O27"/>
  <c r="L27"/>
  <c r="R7" i="3"/>
  <c r="R8"/>
  <c r="R9"/>
  <c r="R10"/>
  <c r="R6"/>
  <c r="O11"/>
  <c r="R27" i="4" s="1"/>
  <c r="AC11" i="3"/>
  <c r="AD11"/>
  <c r="I27" i="4"/>
  <c r="I11" i="3"/>
  <c r="G11"/>
  <c r="H27" i="4" s="1"/>
  <c r="H5" i="3"/>
  <c r="I5"/>
  <c r="G5"/>
  <c r="D5"/>
  <c r="E5"/>
  <c r="C11"/>
  <c r="D27" i="4" s="1"/>
  <c r="D11" i="3"/>
  <c r="E27" i="4" s="1"/>
  <c r="E11" i="3"/>
  <c r="C5"/>
  <c r="F6" i="5"/>
  <c r="R8"/>
  <c r="R9"/>
  <c r="R10"/>
  <c r="R11"/>
  <c r="S11" s="1"/>
  <c r="AI7"/>
  <c r="AI11"/>
  <c r="AF8"/>
  <c r="AF9"/>
  <c r="AF10"/>
  <c r="AF11"/>
  <c r="AI28" i="4"/>
  <c r="AD12" i="5"/>
  <c r="AJ28" i="4" s="1"/>
  <c r="AC5" i="5"/>
  <c r="AD5"/>
  <c r="AB12"/>
  <c r="AH28" i="4" s="1"/>
  <c r="AB5" i="5"/>
  <c r="AE28" i="4"/>
  <c r="AF28"/>
  <c r="U12" i="5"/>
  <c r="AA28" i="4" s="1"/>
  <c r="V12" i="5"/>
  <c r="AB28" i="4" s="1"/>
  <c r="AN28" s="1"/>
  <c r="T12" i="5"/>
  <c r="Z28" i="4" s="1"/>
  <c r="U5" i="5"/>
  <c r="V5"/>
  <c r="T5"/>
  <c r="O12"/>
  <c r="R28" i="4" s="1"/>
  <c r="L12" i="5"/>
  <c r="M28" i="4" s="1"/>
  <c r="M12" i="5"/>
  <c r="N28" i="4" s="1"/>
  <c r="N12" i="5"/>
  <c r="O28" i="4" s="1"/>
  <c r="L5" i="5"/>
  <c r="M5"/>
  <c r="N5"/>
  <c r="K12"/>
  <c r="K5"/>
  <c r="H12"/>
  <c r="I28" i="4" s="1"/>
  <c r="I12" i="5"/>
  <c r="J28" i="4" s="1"/>
  <c r="G12" i="5"/>
  <c r="H28" i="4" s="1"/>
  <c r="H5" i="5"/>
  <c r="I5"/>
  <c r="G5"/>
  <c r="D5"/>
  <c r="E5"/>
  <c r="D12"/>
  <c r="E28" i="4" s="1"/>
  <c r="E12" i="5"/>
  <c r="AJ12"/>
  <c r="AP28" i="4" s="1"/>
  <c r="AD28"/>
  <c r="L28"/>
  <c r="J5" i="7"/>
  <c r="F5"/>
  <c r="W5"/>
  <c r="O8"/>
  <c r="R29" i="4" s="1"/>
  <c r="AF5" i="7"/>
  <c r="AC8"/>
  <c r="AD8"/>
  <c r="AB8"/>
  <c r="Y8"/>
  <c r="Z8"/>
  <c r="AA8"/>
  <c r="X8"/>
  <c r="T8"/>
  <c r="H8"/>
  <c r="I8"/>
  <c r="G8"/>
  <c r="D8"/>
  <c r="E8"/>
  <c r="C8"/>
  <c r="AI5"/>
  <c r="AI6"/>
  <c r="AI7"/>
  <c r="AF6"/>
  <c r="AF7"/>
  <c r="AA29" i="4"/>
  <c r="V8" i="7"/>
  <c r="AB29" i="4" s="1"/>
  <c r="R6" i="7"/>
  <c r="R7"/>
  <c r="Q6"/>
  <c r="Q7"/>
  <c r="P6"/>
  <c r="P7"/>
  <c r="R5"/>
  <c r="P5"/>
  <c r="Q5"/>
  <c r="W5" i="8"/>
  <c r="J5"/>
  <c r="F5"/>
  <c r="AI5"/>
  <c r="AI6"/>
  <c r="AI7"/>
  <c r="AF6"/>
  <c r="AF7"/>
  <c r="P6"/>
  <c r="P7"/>
  <c r="Y8"/>
  <c r="Z8"/>
  <c r="AA8"/>
  <c r="X8"/>
  <c r="AD8"/>
  <c r="AH8" s="1"/>
  <c r="E12" s="1"/>
  <c r="AB8"/>
  <c r="T8"/>
  <c r="U8"/>
  <c r="AA30" i="4" s="1"/>
  <c r="AB30"/>
  <c r="L8" i="8"/>
  <c r="M8"/>
  <c r="N8"/>
  <c r="K8"/>
  <c r="H8"/>
  <c r="G8"/>
  <c r="D8"/>
  <c r="E8"/>
  <c r="C8"/>
  <c r="W6" i="12"/>
  <c r="J6"/>
  <c r="F6"/>
  <c r="J5" i="10"/>
  <c r="F5"/>
  <c r="V8"/>
  <c r="AC8"/>
  <c r="AD8"/>
  <c r="L8"/>
  <c r="M8"/>
  <c r="N8"/>
  <c r="K8"/>
  <c r="H8"/>
  <c r="I8"/>
  <c r="G8"/>
  <c r="D8"/>
  <c r="E8"/>
  <c r="C8"/>
  <c r="P6"/>
  <c r="Q6"/>
  <c r="R6"/>
  <c r="P7"/>
  <c r="Q7"/>
  <c r="R7"/>
  <c r="AI6"/>
  <c r="AF6"/>
  <c r="AF7"/>
  <c r="O8" i="12"/>
  <c r="R34" i="4" s="1"/>
  <c r="R7" i="12"/>
  <c r="P7"/>
  <c r="AD7"/>
  <c r="AE7" s="1"/>
  <c r="AI7" s="1"/>
  <c r="AC8"/>
  <c r="AD8"/>
  <c r="AB8"/>
  <c r="AH5"/>
  <c r="AI5"/>
  <c r="AH6"/>
  <c r="AI6"/>
  <c r="AH7"/>
  <c r="AF7"/>
  <c r="AF5"/>
  <c r="AF6"/>
  <c r="AF8" s="1"/>
  <c r="R5"/>
  <c r="S5"/>
  <c r="R6"/>
  <c r="S7"/>
  <c r="Q7"/>
  <c r="P5"/>
  <c r="Q5"/>
  <c r="J6" i="9"/>
  <c r="J7"/>
  <c r="J5"/>
  <c r="F6"/>
  <c r="F7"/>
  <c r="F5"/>
  <c r="V10"/>
  <c r="O10"/>
  <c r="R31" i="4" s="1"/>
  <c r="Q8" i="9"/>
  <c r="Q9"/>
  <c r="P9"/>
  <c r="D10"/>
  <c r="E10"/>
  <c r="AC10"/>
  <c r="AD10"/>
  <c r="P8"/>
  <c r="L10"/>
  <c r="M10"/>
  <c r="K10"/>
  <c r="J10"/>
  <c r="G10"/>
  <c r="R8" i="8"/>
  <c r="E11" s="1"/>
  <c r="S27" i="4" l="1"/>
  <c r="V19" i="2"/>
  <c r="AE5" i="5"/>
  <c r="J5" i="3"/>
  <c r="Q8" i="7"/>
  <c r="D11" s="1"/>
  <c r="F5" i="3"/>
  <c r="K12" i="4"/>
  <c r="AM27"/>
  <c r="AM28"/>
  <c r="S5" i="8"/>
  <c r="Q8"/>
  <c r="D11" s="1"/>
  <c r="S7" i="10"/>
  <c r="J8"/>
  <c r="S7" i="8"/>
  <c r="S12" i="11"/>
  <c r="K7" i="4"/>
  <c r="W12"/>
  <c r="V15" i="2"/>
  <c r="F10" i="9"/>
  <c r="G31" i="4" s="1"/>
  <c r="J18" i="11"/>
  <c r="K10" i="4"/>
  <c r="V8" i="2"/>
  <c r="V11"/>
  <c r="V21"/>
  <c r="V13"/>
  <c r="W10" i="4"/>
  <c r="AC28"/>
  <c r="F12" i="5"/>
  <c r="G28" i="4" s="1"/>
  <c r="F5" i="5"/>
  <c r="J12"/>
  <c r="W5"/>
  <c r="AE12"/>
  <c r="K28" i="4"/>
  <c r="AG8" i="8"/>
  <c r="D12" s="1"/>
  <c r="AE10" i="9"/>
  <c r="AE8" i="10"/>
  <c r="W18" i="11"/>
  <c r="AB31" i="4"/>
  <c r="W10" i="9"/>
  <c r="S9"/>
  <c r="AE8" i="12"/>
  <c r="AG8" i="10"/>
  <c r="D12" s="1"/>
  <c r="F8"/>
  <c r="G32" i="4" s="1"/>
  <c r="F8" i="8"/>
  <c r="G30" i="4" s="1"/>
  <c r="P8" i="8"/>
  <c r="C11" s="1"/>
  <c r="S7" i="7"/>
  <c r="F8"/>
  <c r="G29" i="4" s="1"/>
  <c r="F28"/>
  <c r="W12" i="5"/>
  <c r="J11" i="3"/>
  <c r="AH5"/>
  <c r="S14" i="11"/>
  <c r="G10" i="4"/>
  <c r="W7"/>
  <c r="AN7"/>
  <c r="K11"/>
  <c r="W11"/>
  <c r="G20"/>
  <c r="V6" i="2"/>
  <c r="V26"/>
  <c r="V23"/>
  <c r="V17"/>
  <c r="V16"/>
  <c r="V14"/>
  <c r="V12"/>
  <c r="V10"/>
  <c r="V7"/>
  <c r="AB32" i="4"/>
  <c r="AG8" i="12"/>
  <c r="U18" i="2"/>
  <c r="V18" s="1"/>
  <c r="F18"/>
  <c r="U20"/>
  <c r="F20"/>
  <c r="AB27" i="4"/>
  <c r="S13" i="11"/>
  <c r="AH8" i="12"/>
  <c r="AI8" s="1"/>
  <c r="AI5" i="10"/>
  <c r="J8" i="8"/>
  <c r="AE8"/>
  <c r="P8" i="7"/>
  <c r="C11" s="1"/>
  <c r="W8"/>
  <c r="J8"/>
  <c r="AE8"/>
  <c r="AL28" i="4"/>
  <c r="AK28"/>
  <c r="J5" i="5"/>
  <c r="F11" i="3"/>
  <c r="AA18" i="11"/>
  <c r="F18"/>
  <c r="G33" i="4" s="1"/>
  <c r="AE18" i="11"/>
  <c r="AF8" i="7"/>
  <c r="C12" s="1"/>
  <c r="AG8"/>
  <c r="D12" s="1"/>
  <c r="F12" s="1"/>
  <c r="S5"/>
  <c r="J27" i="4"/>
  <c r="K27" s="1"/>
  <c r="F27"/>
  <c r="G27" s="1"/>
  <c r="W8" i="8"/>
  <c r="R8" i="12"/>
  <c r="AH8" i="10"/>
  <c r="E12" s="1"/>
  <c r="AH12" i="5"/>
  <c r="E16" s="1"/>
  <c r="AH5"/>
  <c r="AH8" i="7"/>
  <c r="E12" s="1"/>
  <c r="R8"/>
  <c r="E11" s="1"/>
  <c r="AI29" i="4"/>
  <c r="AJ29"/>
  <c r="AI31"/>
  <c r="AJ31"/>
  <c r="AI32"/>
  <c r="AJ32"/>
  <c r="AH34"/>
  <c r="AH29"/>
  <c r="AE29"/>
  <c r="AF29"/>
  <c r="AE30"/>
  <c r="AF30"/>
  <c r="AE32"/>
  <c r="AF32"/>
  <c r="AE33"/>
  <c r="AF33"/>
  <c r="AD32"/>
  <c r="AD30"/>
  <c r="AD29"/>
  <c r="AA33"/>
  <c r="AB33"/>
  <c r="Z33"/>
  <c r="Z30"/>
  <c r="Z29"/>
  <c r="M33"/>
  <c r="N33"/>
  <c r="O33"/>
  <c r="L33"/>
  <c r="M32"/>
  <c r="N32"/>
  <c r="O32"/>
  <c r="L32"/>
  <c r="M31"/>
  <c r="N31"/>
  <c r="O31"/>
  <c r="L31"/>
  <c r="I33"/>
  <c r="J32"/>
  <c r="I32"/>
  <c r="I31"/>
  <c r="J29"/>
  <c r="I29"/>
  <c r="E33"/>
  <c r="F33"/>
  <c r="E32"/>
  <c r="F32"/>
  <c r="D32"/>
  <c r="E31"/>
  <c r="E29"/>
  <c r="F29"/>
  <c r="D29"/>
  <c r="W8" i="12"/>
  <c r="V34" i="4"/>
  <c r="Q6" i="12"/>
  <c r="S6" s="1"/>
  <c r="P6"/>
  <c r="P8" s="1"/>
  <c r="T34" i="4" s="1"/>
  <c r="H8" i="12"/>
  <c r="I34" i="4" s="1"/>
  <c r="I8" i="12"/>
  <c r="J34" i="4" s="1"/>
  <c r="J8" i="12"/>
  <c r="D8"/>
  <c r="E34" i="4" s="1"/>
  <c r="E8" i="12"/>
  <c r="AF6" i="11"/>
  <c r="AI6"/>
  <c r="AI9"/>
  <c r="AI33" i="4"/>
  <c r="AJ33"/>
  <c r="R6" i="11"/>
  <c r="P7"/>
  <c r="R7"/>
  <c r="R8"/>
  <c r="R9"/>
  <c r="P10"/>
  <c r="R10"/>
  <c r="P11"/>
  <c r="R11"/>
  <c r="P12"/>
  <c r="J33" i="4"/>
  <c r="Q5" i="10"/>
  <c r="Q8" s="1"/>
  <c r="R5"/>
  <c r="P5"/>
  <c r="P8" s="1"/>
  <c r="Q5" i="9"/>
  <c r="Q6"/>
  <c r="S6" s="1"/>
  <c r="Q7"/>
  <c r="AI5"/>
  <c r="AF6"/>
  <c r="AF5"/>
  <c r="Z10"/>
  <c r="AF5" i="8"/>
  <c r="AF8" s="1"/>
  <c r="C12" s="1"/>
  <c r="F12" s="1"/>
  <c r="AI30" i="4"/>
  <c r="AJ30"/>
  <c r="U30"/>
  <c r="J30"/>
  <c r="F30"/>
  <c r="D30"/>
  <c r="U29"/>
  <c r="V29"/>
  <c r="AG5" i="5"/>
  <c r="AF7"/>
  <c r="AF6"/>
  <c r="Q6"/>
  <c r="R6"/>
  <c r="Q7"/>
  <c r="R7"/>
  <c r="Q8"/>
  <c r="S8" s="1"/>
  <c r="Q9"/>
  <c r="P8"/>
  <c r="S7" i="3"/>
  <c r="P7"/>
  <c r="P6"/>
  <c r="AH26" i="4"/>
  <c r="AJ26"/>
  <c r="AK26"/>
  <c r="AH8"/>
  <c r="AI8"/>
  <c r="AJ8"/>
  <c r="AK8"/>
  <c r="AH9"/>
  <c r="AI9"/>
  <c r="AJ9"/>
  <c r="AK9"/>
  <c r="AH13"/>
  <c r="AI13"/>
  <c r="AJ13"/>
  <c r="AK13"/>
  <c r="AH14"/>
  <c r="AI14"/>
  <c r="AJ14"/>
  <c r="AK14"/>
  <c r="AH15"/>
  <c r="AI15"/>
  <c r="AJ15"/>
  <c r="AK15"/>
  <c r="AH16"/>
  <c r="AI16"/>
  <c r="AJ16"/>
  <c r="AK16"/>
  <c r="AH17"/>
  <c r="AI17"/>
  <c r="AJ17"/>
  <c r="AK17"/>
  <c r="AH18"/>
  <c r="AI18"/>
  <c r="AJ18"/>
  <c r="AK18"/>
  <c r="AH19"/>
  <c r="AI19"/>
  <c r="AJ19"/>
  <c r="AK19"/>
  <c r="AH21"/>
  <c r="AI21"/>
  <c r="AJ21"/>
  <c r="AK21"/>
  <c r="AH22"/>
  <c r="AI22"/>
  <c r="AJ22"/>
  <c r="AK22"/>
  <c r="AH23"/>
  <c r="AI23"/>
  <c r="AJ23"/>
  <c r="AK23"/>
  <c r="AH24"/>
  <c r="AI24"/>
  <c r="AJ24"/>
  <c r="AK24"/>
  <c r="AH25"/>
  <c r="AI25"/>
  <c r="AJ25"/>
  <c r="AK25"/>
  <c r="AI6"/>
  <c r="AJ6"/>
  <c r="AK6"/>
  <c r="AH6"/>
  <c r="AD8"/>
  <c r="AE8"/>
  <c r="AF8"/>
  <c r="AD9"/>
  <c r="AE9"/>
  <c r="AF9"/>
  <c r="AD13"/>
  <c r="AE13"/>
  <c r="AF13"/>
  <c r="AD14"/>
  <c r="AE14"/>
  <c r="AF14"/>
  <c r="AE15"/>
  <c r="AD16"/>
  <c r="AE16"/>
  <c r="AF16"/>
  <c r="AD17"/>
  <c r="AE17"/>
  <c r="AF17"/>
  <c r="AD18"/>
  <c r="AE18"/>
  <c r="AF18"/>
  <c r="AD19"/>
  <c r="AE19"/>
  <c r="AF19"/>
  <c r="AD21"/>
  <c r="AE21"/>
  <c r="AF21"/>
  <c r="AD22"/>
  <c r="AE22"/>
  <c r="AF22"/>
  <c r="AD23"/>
  <c r="AE23"/>
  <c r="AF23"/>
  <c r="AD24"/>
  <c r="AE24"/>
  <c r="AF24"/>
  <c r="AD25"/>
  <c r="AE25"/>
  <c r="AF25"/>
  <c r="AD26"/>
  <c r="AF26"/>
  <c r="AE6"/>
  <c r="AF6"/>
  <c r="AD6"/>
  <c r="Z8"/>
  <c r="AA8"/>
  <c r="AB8"/>
  <c r="Z9"/>
  <c r="AA9"/>
  <c r="AB9"/>
  <c r="Z13"/>
  <c r="AA13"/>
  <c r="AB13"/>
  <c r="AC13"/>
  <c r="Z14"/>
  <c r="AA14"/>
  <c r="AB14"/>
  <c r="AC14"/>
  <c r="Z15"/>
  <c r="Z16"/>
  <c r="AA16"/>
  <c r="AB16"/>
  <c r="AC16"/>
  <c r="Z17"/>
  <c r="AA17"/>
  <c r="AB17"/>
  <c r="Z18"/>
  <c r="AA18"/>
  <c r="AB18"/>
  <c r="AC18"/>
  <c r="Z19"/>
  <c r="AA19"/>
  <c r="AB19"/>
  <c r="AC19"/>
  <c r="AC17" s="1"/>
  <c r="Z21"/>
  <c r="Z22"/>
  <c r="AB22"/>
  <c r="AC22" s="1"/>
  <c r="Z23"/>
  <c r="AA23"/>
  <c r="AB23"/>
  <c r="Z24"/>
  <c r="AA24"/>
  <c r="AB24"/>
  <c r="Z25"/>
  <c r="AA25"/>
  <c r="AB25"/>
  <c r="Z26"/>
  <c r="AB26"/>
  <c r="AA6"/>
  <c r="AB6"/>
  <c r="AC6"/>
  <c r="Z6"/>
  <c r="P8"/>
  <c r="Q8"/>
  <c r="R8"/>
  <c r="S8"/>
  <c r="P9"/>
  <c r="Q9"/>
  <c r="R9"/>
  <c r="S9"/>
  <c r="P13"/>
  <c r="Q13"/>
  <c r="R13"/>
  <c r="S13"/>
  <c r="P14"/>
  <c r="Q14"/>
  <c r="R14"/>
  <c r="S14"/>
  <c r="P15"/>
  <c r="Q15"/>
  <c r="R15"/>
  <c r="S15"/>
  <c r="P16"/>
  <c r="Q16"/>
  <c r="R16"/>
  <c r="S16"/>
  <c r="Q17"/>
  <c r="R17"/>
  <c r="P18"/>
  <c r="Q18"/>
  <c r="R18"/>
  <c r="S18"/>
  <c r="P19"/>
  <c r="Q19"/>
  <c r="R19"/>
  <c r="S19"/>
  <c r="P21"/>
  <c r="Q21"/>
  <c r="R21"/>
  <c r="S21"/>
  <c r="P22"/>
  <c r="Q22"/>
  <c r="R22"/>
  <c r="S22"/>
  <c r="P23"/>
  <c r="Q23"/>
  <c r="R23"/>
  <c r="S23"/>
  <c r="P24"/>
  <c r="Q24"/>
  <c r="R24"/>
  <c r="S24"/>
  <c r="P25"/>
  <c r="Q25"/>
  <c r="R25"/>
  <c r="S25"/>
  <c r="P26"/>
  <c r="Q26"/>
  <c r="R26"/>
  <c r="S26"/>
  <c r="Q6"/>
  <c r="R6"/>
  <c r="S6"/>
  <c r="P6"/>
  <c r="L8"/>
  <c r="M8"/>
  <c r="N8"/>
  <c r="O8"/>
  <c r="L9"/>
  <c r="M9"/>
  <c r="N9"/>
  <c r="L13"/>
  <c r="M13"/>
  <c r="N13"/>
  <c r="O13"/>
  <c r="L14"/>
  <c r="M14"/>
  <c r="N14"/>
  <c r="O14"/>
  <c r="L15"/>
  <c r="M15"/>
  <c r="N15"/>
  <c r="O15"/>
  <c r="L16"/>
  <c r="M16"/>
  <c r="N16"/>
  <c r="O16"/>
  <c r="L17"/>
  <c r="M17"/>
  <c r="N17"/>
  <c r="O17"/>
  <c r="L18"/>
  <c r="M18"/>
  <c r="N18"/>
  <c r="O18"/>
  <c r="L19"/>
  <c r="M19"/>
  <c r="N19"/>
  <c r="O19"/>
  <c r="L21"/>
  <c r="M21"/>
  <c r="N21"/>
  <c r="O21"/>
  <c r="L22"/>
  <c r="M22"/>
  <c r="N22"/>
  <c r="O22"/>
  <c r="L23"/>
  <c r="M23"/>
  <c r="N23"/>
  <c r="L24"/>
  <c r="M24"/>
  <c r="N24"/>
  <c r="O24"/>
  <c r="L25"/>
  <c r="M25"/>
  <c r="N25"/>
  <c r="O25"/>
  <c r="L26"/>
  <c r="M26"/>
  <c r="N26"/>
  <c r="O26"/>
  <c r="M6"/>
  <c r="N6"/>
  <c r="O6"/>
  <c r="L6"/>
  <c r="H8"/>
  <c r="I8"/>
  <c r="J8"/>
  <c r="H9"/>
  <c r="I9"/>
  <c r="J9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1"/>
  <c r="I21"/>
  <c r="J21"/>
  <c r="H22"/>
  <c r="I22"/>
  <c r="J22"/>
  <c r="H23"/>
  <c r="I23"/>
  <c r="J23"/>
  <c r="H24"/>
  <c r="I24"/>
  <c r="J24"/>
  <c r="H25"/>
  <c r="I25"/>
  <c r="J25"/>
  <c r="H26"/>
  <c r="I26"/>
  <c r="J26"/>
  <c r="I6"/>
  <c r="J6"/>
  <c r="H6"/>
  <c r="D8"/>
  <c r="E8"/>
  <c r="F8"/>
  <c r="D9"/>
  <c r="E9"/>
  <c r="F9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1"/>
  <c r="E21"/>
  <c r="F21"/>
  <c r="D22"/>
  <c r="F22"/>
  <c r="D23"/>
  <c r="E23"/>
  <c r="F23"/>
  <c r="D24"/>
  <c r="E24"/>
  <c r="F24"/>
  <c r="D25"/>
  <c r="E25"/>
  <c r="F25"/>
  <c r="D26"/>
  <c r="E26"/>
  <c r="F26"/>
  <c r="E6"/>
  <c r="F6"/>
  <c r="D6"/>
  <c r="V8"/>
  <c r="V9"/>
  <c r="V13"/>
  <c r="V14"/>
  <c r="V15"/>
  <c r="V16"/>
  <c r="V17"/>
  <c r="V18"/>
  <c r="V19"/>
  <c r="V21"/>
  <c r="V22"/>
  <c r="V23"/>
  <c r="V24"/>
  <c r="V25"/>
  <c r="V26"/>
  <c r="AN6"/>
  <c r="AN9"/>
  <c r="AN13"/>
  <c r="AN14"/>
  <c r="AN15"/>
  <c r="AN16"/>
  <c r="AN17"/>
  <c r="AN18"/>
  <c r="AN19"/>
  <c r="AL22" i="2"/>
  <c r="AN23" i="4"/>
  <c r="AN26"/>
  <c r="AM6"/>
  <c r="AM8"/>
  <c r="AM13"/>
  <c r="AL15" i="2"/>
  <c r="AM16" i="4"/>
  <c r="AJ5" i="2"/>
  <c r="AM18" i="4"/>
  <c r="AM19"/>
  <c r="AM21"/>
  <c r="AM22"/>
  <c r="AL23" i="2"/>
  <c r="AM24" i="4"/>
  <c r="AM25"/>
  <c r="AK5" i="2"/>
  <c r="AI8"/>
  <c r="AL8" i="4" s="1"/>
  <c r="AI9" i="2"/>
  <c r="AL9" i="4" s="1"/>
  <c r="AI13" i="2"/>
  <c r="AL13" i="4" s="1"/>
  <c r="AI14" i="2"/>
  <c r="AL14" i="4" s="1"/>
  <c r="AI16" i="2"/>
  <c r="AL16" i="4" s="1"/>
  <c r="AL17"/>
  <c r="AI18" i="2"/>
  <c r="AL18" i="4" s="1"/>
  <c r="AI19" i="2"/>
  <c r="AL19" i="4" s="1"/>
  <c r="AI21" i="2"/>
  <c r="AL21" i="4" s="1"/>
  <c r="AI22" i="2"/>
  <c r="AL22" i="4" s="1"/>
  <c r="AI23" i="2"/>
  <c r="AL23" i="4" s="1"/>
  <c r="AI24" i="2"/>
  <c r="AL24" i="4" s="1"/>
  <c r="AI25" i="2"/>
  <c r="AL25" i="4" s="1"/>
  <c r="AI26" i="2"/>
  <c r="AL26" i="4" s="1"/>
  <c r="AI6" i="2"/>
  <c r="AL6" i="4" s="1"/>
  <c r="AF27" i="2"/>
  <c r="AG27"/>
  <c r="AH27"/>
  <c r="AH5"/>
  <c r="AF5"/>
  <c r="AG5"/>
  <c r="AB5"/>
  <c r="AC5"/>
  <c r="AD5" s="1"/>
  <c r="Y27"/>
  <c r="E31" s="1"/>
  <c r="X5"/>
  <c r="Y5"/>
  <c r="U5"/>
  <c r="P27"/>
  <c r="Q27"/>
  <c r="R27"/>
  <c r="P5"/>
  <c r="Q5"/>
  <c r="R5"/>
  <c r="T8" i="4"/>
  <c r="U8"/>
  <c r="T9"/>
  <c r="U9"/>
  <c r="T13"/>
  <c r="U13"/>
  <c r="T14"/>
  <c r="U14"/>
  <c r="T15"/>
  <c r="U15"/>
  <c r="T16"/>
  <c r="U16"/>
  <c r="T18"/>
  <c r="U18"/>
  <c r="T19"/>
  <c r="U19"/>
  <c r="T21"/>
  <c r="U21"/>
  <c r="T22"/>
  <c r="U22"/>
  <c r="T23"/>
  <c r="U23"/>
  <c r="T24"/>
  <c r="U24"/>
  <c r="T25"/>
  <c r="U25"/>
  <c r="T26"/>
  <c r="U26"/>
  <c r="U6"/>
  <c r="T6"/>
  <c r="M27" i="2"/>
  <c r="L27"/>
  <c r="L5"/>
  <c r="M5"/>
  <c r="H27"/>
  <c r="I27"/>
  <c r="H5"/>
  <c r="I5"/>
  <c r="D27"/>
  <c r="E27"/>
  <c r="D5"/>
  <c r="E5"/>
  <c r="C5"/>
  <c r="AJ11" i="3"/>
  <c r="AK18" i="11"/>
  <c r="AJ18"/>
  <c r="F11" i="8" l="1"/>
  <c r="F11" i="7"/>
  <c r="AC8" i="4"/>
  <c r="AN30"/>
  <c r="AM30"/>
  <c r="K33"/>
  <c r="AN33"/>
  <c r="T32"/>
  <c r="C11" i="10"/>
  <c r="U32" i="4"/>
  <c r="D11" i="10"/>
  <c r="F11" s="1"/>
  <c r="S8" i="8"/>
  <c r="S8" i="7"/>
  <c r="K18" i="4"/>
  <c r="K16"/>
  <c r="L5"/>
  <c r="AN29"/>
  <c r="AC9"/>
  <c r="AM32"/>
  <c r="AN32"/>
  <c r="AM29"/>
  <c r="AA5"/>
  <c r="AM33"/>
  <c r="AN27"/>
  <c r="AB5"/>
  <c r="AC31"/>
  <c r="AC27"/>
  <c r="K23"/>
  <c r="K9"/>
  <c r="O23"/>
  <c r="G21"/>
  <c r="G18"/>
  <c r="E5"/>
  <c r="G9"/>
  <c r="S7" i="5"/>
  <c r="S6"/>
  <c r="AO28" i="4"/>
  <c r="AI8" i="7"/>
  <c r="AI8" i="10"/>
  <c r="AM14" i="4"/>
  <c r="AM9"/>
  <c r="AL9" i="2"/>
  <c r="W25" i="4"/>
  <c r="W23"/>
  <c r="W21"/>
  <c r="W18"/>
  <c r="W16"/>
  <c r="W14"/>
  <c r="W9"/>
  <c r="W29"/>
  <c r="AI7" i="9"/>
  <c r="R8" i="10"/>
  <c r="E11" s="1"/>
  <c r="S5"/>
  <c r="N5" i="2"/>
  <c r="AM17" i="4"/>
  <c r="AO13"/>
  <c r="AN8"/>
  <c r="AO8" s="1"/>
  <c r="AL8" i="2"/>
  <c r="W26" i="4"/>
  <c r="W24"/>
  <c r="W22"/>
  <c r="W19"/>
  <c r="W15"/>
  <c r="W13"/>
  <c r="W8"/>
  <c r="G24"/>
  <c r="G22"/>
  <c r="G13"/>
  <c r="K6"/>
  <c r="K26"/>
  <c r="K24"/>
  <c r="K22"/>
  <c r="K19"/>
  <c r="K15"/>
  <c r="K13"/>
  <c r="K8"/>
  <c r="Q10" i="9"/>
  <c r="S5" i="11"/>
  <c r="S6"/>
  <c r="AK33" i="4"/>
  <c r="AG18" i="11"/>
  <c r="D22" s="1"/>
  <c r="AI5"/>
  <c r="AL29" i="4"/>
  <c r="AK32"/>
  <c r="AK31"/>
  <c r="AK29"/>
  <c r="AM26"/>
  <c r="AM23"/>
  <c r="AO23" s="1"/>
  <c r="AM15"/>
  <c r="AO15" s="1"/>
  <c r="AN25"/>
  <c r="AN24"/>
  <c r="AN22"/>
  <c r="AO22" s="1"/>
  <c r="AN21"/>
  <c r="V20"/>
  <c r="W20" s="1"/>
  <c r="V20" i="2"/>
  <c r="Z5"/>
  <c r="P11" i="3"/>
  <c r="C14" s="1"/>
  <c r="P5"/>
  <c r="Q11"/>
  <c r="D14" s="1"/>
  <c r="F14" s="1"/>
  <c r="Q5"/>
  <c r="Q12" i="5"/>
  <c r="Q5"/>
  <c r="AF12"/>
  <c r="C16" s="1"/>
  <c r="AF5"/>
  <c r="AK30" i="4"/>
  <c r="AA10" i="9"/>
  <c r="S7"/>
  <c r="S5"/>
  <c r="S9" i="11"/>
  <c r="S8"/>
  <c r="AA34" i="4"/>
  <c r="AG12" i="5"/>
  <c r="Q18" i="11"/>
  <c r="Q8" i="12"/>
  <c r="U34" i="4" s="1"/>
  <c r="W34" s="1"/>
  <c r="F27" i="2"/>
  <c r="J5"/>
  <c r="AL5"/>
  <c r="G25" i="4"/>
  <c r="K25"/>
  <c r="K14"/>
  <c r="O9"/>
  <c r="AC23"/>
  <c r="AC15"/>
  <c r="K34"/>
  <c r="AC33"/>
  <c r="AI5" i="5"/>
  <c r="S6" i="3"/>
  <c r="T27" i="2"/>
  <c r="D30" s="1"/>
  <c r="N27"/>
  <c r="U27"/>
  <c r="E30" s="1"/>
  <c r="E32" s="1"/>
  <c r="J27"/>
  <c r="AG11" i="3"/>
  <c r="AI11" s="1"/>
  <c r="AG5"/>
  <c r="AI5" s="1"/>
  <c r="AI6"/>
  <c r="R18" i="11"/>
  <c r="F34" i="4"/>
  <c r="F8" i="12"/>
  <c r="AH10" i="9"/>
  <c r="E22" i="11"/>
  <c r="Z27" i="2"/>
  <c r="F5" i="4"/>
  <c r="AF5"/>
  <c r="AE5"/>
  <c r="AK5"/>
  <c r="AJ5"/>
  <c r="AI5"/>
  <c r="AO9"/>
  <c r="K29"/>
  <c r="K32"/>
  <c r="AC30"/>
  <c r="AC29"/>
  <c r="W6"/>
  <c r="S17"/>
  <c r="R5"/>
  <c r="V5"/>
  <c r="K21"/>
  <c r="J5"/>
  <c r="T5" i="2"/>
  <c r="V5" s="1"/>
  <c r="AJ27"/>
  <c r="D31" s="1"/>
  <c r="U17" i="4"/>
  <c r="U5" s="1"/>
  <c r="H5"/>
  <c r="I5"/>
  <c r="N5"/>
  <c r="M5"/>
  <c r="Q5"/>
  <c r="Q35" s="1"/>
  <c r="AK27" i="2"/>
  <c r="R11" i="3"/>
  <c r="E14" s="1"/>
  <c r="R5"/>
  <c r="R12" i="5"/>
  <c r="E15" s="1"/>
  <c r="R5"/>
  <c r="AI8" i="8"/>
  <c r="E30" i="4"/>
  <c r="I30"/>
  <c r="O30"/>
  <c r="N30"/>
  <c r="M30"/>
  <c r="AC34"/>
  <c r="G34"/>
  <c r="AB34"/>
  <c r="AI34"/>
  <c r="AJ34"/>
  <c r="R10" i="9"/>
  <c r="E13" s="1"/>
  <c r="AF31" i="4"/>
  <c r="AF35" s="1"/>
  <c r="AE31"/>
  <c r="J31"/>
  <c r="F31"/>
  <c r="V30"/>
  <c r="W30" s="1"/>
  <c r="AR35"/>
  <c r="AQ35"/>
  <c r="AP35"/>
  <c r="O17" i="2"/>
  <c r="S17" s="1"/>
  <c r="AI12" i="5" l="1"/>
  <c r="D16"/>
  <c r="F16"/>
  <c r="AI35" i="4"/>
  <c r="AO30"/>
  <c r="U28"/>
  <c r="D15" i="5"/>
  <c r="AN5" i="4"/>
  <c r="E35"/>
  <c r="M35"/>
  <c r="I35"/>
  <c r="AC5"/>
  <c r="AM39"/>
  <c r="U33"/>
  <c r="D21" i="11"/>
  <c r="V33" i="4"/>
  <c r="E21" i="11"/>
  <c r="AO32" i="4"/>
  <c r="AN39"/>
  <c r="AI10" i="9"/>
  <c r="E14"/>
  <c r="U31" i="4"/>
  <c r="D13" i="9"/>
  <c r="AO29" i="4"/>
  <c r="S5" i="5"/>
  <c r="T27" i="4"/>
  <c r="K31"/>
  <c r="U27"/>
  <c r="U35" s="1"/>
  <c r="E42" s="1"/>
  <c r="AJ35"/>
  <c r="AN34"/>
  <c r="AM34"/>
  <c r="AA35"/>
  <c r="AN31"/>
  <c r="AM31"/>
  <c r="AE35"/>
  <c r="AM5"/>
  <c r="AO5" s="1"/>
  <c r="AB35"/>
  <c r="S18" i="11"/>
  <c r="S5" i="3"/>
  <c r="AI18" i="11"/>
  <c r="W17" i="4"/>
  <c r="V32"/>
  <c r="S8" i="10"/>
  <c r="AK34" i="4"/>
  <c r="S8" i="12"/>
  <c r="AO27" i="4"/>
  <c r="V27" i="2"/>
  <c r="S11" i="3"/>
  <c r="V27" i="4"/>
  <c r="V28"/>
  <c r="W28" s="1"/>
  <c r="S12" i="5"/>
  <c r="V31" i="4"/>
  <c r="W31" s="1"/>
  <c r="S10" i="9"/>
  <c r="AL27" i="2"/>
  <c r="O5" i="4"/>
  <c r="N35"/>
  <c r="AO33"/>
  <c r="G5"/>
  <c r="F35"/>
  <c r="W5"/>
  <c r="K30"/>
  <c r="S5"/>
  <c r="K5"/>
  <c r="J35"/>
  <c r="AD15"/>
  <c r="AI15" i="2"/>
  <c r="P17" i="4"/>
  <c r="X18" i="11"/>
  <c r="AD33" i="4" s="1"/>
  <c r="AF8" i="11"/>
  <c r="G8" i="12"/>
  <c r="K8"/>
  <c r="T8"/>
  <c r="Z34" i="4" s="1"/>
  <c r="X8" i="12"/>
  <c r="C8"/>
  <c r="D34" i="4" s="1"/>
  <c r="AF7" i="11"/>
  <c r="AF10"/>
  <c r="AF11"/>
  <c r="AF12"/>
  <c r="C9"/>
  <c r="C8"/>
  <c r="P8" s="1"/>
  <c r="C6"/>
  <c r="P6" s="1"/>
  <c r="C5"/>
  <c r="AN35" i="4" l="1"/>
  <c r="W33"/>
  <c r="G35"/>
  <c r="O35"/>
  <c r="AC35"/>
  <c r="W27"/>
  <c r="AM35"/>
  <c r="J42" s="1"/>
  <c r="K42"/>
  <c r="AK35"/>
  <c r="W32"/>
  <c r="C18" i="11"/>
  <c r="D33" i="4" s="1"/>
  <c r="AL34"/>
  <c r="AD5"/>
  <c r="AO34"/>
  <c r="AO31"/>
  <c r="K35"/>
  <c r="T17"/>
  <c r="S5" i="2"/>
  <c r="AL15" i="4"/>
  <c r="AI5" i="2"/>
  <c r="AI27"/>
  <c r="C31" s="1"/>
  <c r="F31" s="1"/>
  <c r="P5" i="11"/>
  <c r="P9"/>
  <c r="AF9" s="1"/>
  <c r="L42" i="4" l="1"/>
  <c r="K43"/>
  <c r="P18" i="11"/>
  <c r="AL5" i="4"/>
  <c r="T5"/>
  <c r="AO35"/>
  <c r="AB18" i="11"/>
  <c r="AJ8" i="10"/>
  <c r="AK8"/>
  <c r="L30" i="4"/>
  <c r="O8" i="8"/>
  <c r="R30" i="4" s="1"/>
  <c r="AH30"/>
  <c r="AJ8" i="8"/>
  <c r="AK8"/>
  <c r="AL8"/>
  <c r="AJ8" i="7"/>
  <c r="AK11" i="3"/>
  <c r="AL11"/>
  <c r="C7" i="9"/>
  <c r="P7" s="1"/>
  <c r="C6"/>
  <c r="P6" s="1"/>
  <c r="C5"/>
  <c r="AJ10"/>
  <c r="X10"/>
  <c r="AD31" i="4" s="1"/>
  <c r="AE27" i="2"/>
  <c r="W27"/>
  <c r="G27"/>
  <c r="K27"/>
  <c r="O27"/>
  <c r="G5"/>
  <c r="T29" i="4"/>
  <c r="C9" i="5"/>
  <c r="P9" s="1"/>
  <c r="C7"/>
  <c r="P7" s="1"/>
  <c r="C6"/>
  <c r="AE5" i="2"/>
  <c r="AA5"/>
  <c r="W5"/>
  <c r="O5"/>
  <c r="K5"/>
  <c r="Z5" i="4"/>
  <c r="AH5"/>
  <c r="P5"/>
  <c r="P35" s="1"/>
  <c r="D5"/>
  <c r="T33" l="1"/>
  <c r="C21" i="11"/>
  <c r="F21" s="1"/>
  <c r="C12" i="5"/>
  <c r="D28" i="4" s="1"/>
  <c r="C5" i="5"/>
  <c r="P6"/>
  <c r="C10" i="9"/>
  <c r="D31" i="4" s="1"/>
  <c r="P5" i="9"/>
  <c r="P10" s="1"/>
  <c r="AB11" i="3"/>
  <c r="AH27" i="4" s="1"/>
  <c r="AB10" i="9"/>
  <c r="AH31" i="4" s="1"/>
  <c r="AF7" i="9"/>
  <c r="AF10" s="1"/>
  <c r="C14" s="1"/>
  <c r="F14" s="1"/>
  <c r="S27" i="2"/>
  <c r="C30" s="1"/>
  <c r="F30" s="1"/>
  <c r="R35" i="4"/>
  <c r="V35" s="1"/>
  <c r="F42" s="1"/>
  <c r="F43" s="1"/>
  <c r="AL31"/>
  <c r="AL30"/>
  <c r="AH33"/>
  <c r="AL33" s="1"/>
  <c r="AF5" i="11"/>
  <c r="AF18" s="1"/>
  <c r="C22" s="1"/>
  <c r="F22" s="1"/>
  <c r="T30" i="4"/>
  <c r="Z35"/>
  <c r="T31" l="1"/>
  <c r="C13" i="9"/>
  <c r="F13" s="1"/>
  <c r="AB8" i="10"/>
  <c r="AH32" i="4" s="1"/>
  <c r="AF5" i="10"/>
  <c r="AF8" s="1"/>
  <c r="C12" s="1"/>
  <c r="F12" s="1"/>
  <c r="AF11" i="3"/>
  <c r="C15" s="1"/>
  <c r="AF5"/>
  <c r="P12" i="5"/>
  <c r="C15" s="1"/>
  <c r="F15" s="1"/>
  <c r="P5"/>
  <c r="AL27" i="4"/>
  <c r="D35"/>
  <c r="S35"/>
  <c r="W35"/>
  <c r="C16" i="3" l="1"/>
  <c r="F15"/>
  <c r="T28" i="4"/>
  <c r="AL32"/>
  <c r="AH35"/>
  <c r="AD35"/>
  <c r="H35"/>
  <c r="L35"/>
  <c r="G42" l="1"/>
  <c r="T35"/>
  <c r="D42" s="1"/>
  <c r="AL35"/>
  <c r="I42" l="1"/>
  <c r="AL36"/>
</calcChain>
</file>

<file path=xl/sharedStrings.xml><?xml version="1.0" encoding="utf-8"?>
<sst xmlns="http://schemas.openxmlformats.org/spreadsheetml/2006/main" count="1354" uniqueCount="593">
  <si>
    <t>ezer forint</t>
  </si>
  <si>
    <t>Kiadás</t>
  </si>
  <si>
    <t>Bevétel</t>
  </si>
  <si>
    <t>Különbözet</t>
  </si>
  <si>
    <t>Létszám</t>
  </si>
  <si>
    <t>teljes
munkaidős</t>
  </si>
  <si>
    <t>rész-
munkaidős</t>
  </si>
  <si>
    <t>közfoglalkoztatott</t>
  </si>
  <si>
    <t>Önkormányzat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</si>
  <si>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</si>
  <si>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</si>
  <si>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</si>
  <si>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</si>
  <si>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</si>
  <si>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</si>
  <si>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</si>
  <si>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</si>
  <si>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</si>
  <si>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</si>
  <si>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Összesen</t>
  </si>
  <si>
    <t>Önkormányzati főösszeg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</si>
  <si>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</si>
  <si>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</si>
  <si>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</si>
  <si>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</si>
  <si>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</si>
  <si>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</si>
  <si>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</si>
  <si>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</si>
  <si>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</si>
  <si>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</si>
  <si>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Intézménynek/Társulásnak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</si>
  <si>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</si>
  <si>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</si>
  <si>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</si>
  <si>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</si>
  <si>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</si>
  <si>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</si>
  <si>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</si>
  <si>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</si>
  <si>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</si>
  <si>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</si>
  <si>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</si>
  <si>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</si>
  <si>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</si>
  <si>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</si>
  <si>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</si>
  <si>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Cibakháza Nagyközség Önkormányzata</t>
  </si>
  <si>
    <t>ÖSSZESEN</t>
  </si>
  <si>
    <t>082044-Könyvtári szolgáltatások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</si>
  <si>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</si>
  <si>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</si>
  <si>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</si>
  <si>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</si>
  <si>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</si>
  <si>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Nagyközségi Könyvtár</t>
  </si>
  <si>
    <t>Nagyközségi Önkormányzati Bölcsőde</t>
  </si>
  <si>
    <t>104030- Gyermekek napközbeni ellátása</t>
  </si>
  <si>
    <t>Köztemető fenntartás-013320</t>
  </si>
  <si>
    <t>Gondozási Központ étkeztetés-096010/562920</t>
  </si>
  <si>
    <t>Vendég étkeztetés-096010/562920</t>
  </si>
  <si>
    <t>Óvodai intézményi étkeztetés-096010</t>
  </si>
  <si>
    <t>Iskolai intézményi étkeztetés-096020</t>
  </si>
  <si>
    <t>Állategészségügyi ellátás-042180</t>
  </si>
  <si>
    <t>Bölcsődei étkeztetés-104030</t>
  </si>
  <si>
    <t>Város-községgazdálkodás-066020</t>
  </si>
  <si>
    <t>052020-Szennyvíz gyűjtése, tisztítása, elhelyezése</t>
  </si>
  <si>
    <t>Dologi kiadások</t>
  </si>
  <si>
    <t>Helyi önkormányzatok kiegészítő támogatása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</si>
  <si>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</si>
  <si>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</si>
  <si>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</si>
  <si>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</si>
  <si>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</si>
  <si>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</si>
  <si>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</si>
  <si>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</si>
  <si>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</si>
  <si>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 számú melléklet</t>
  </si>
  <si>
    <t xml:space="preserve">Tartalomjegyzék </t>
  </si>
  <si>
    <t>2. számú melléklet</t>
  </si>
  <si>
    <t>Eredeti ei.
  Személyi+járulék</t>
  </si>
  <si>
    <t>Módosított ei. 
Személyi+járulék</t>
  </si>
  <si>
    <t>Teljesítés 
Személyi+járulék</t>
  </si>
  <si>
    <t>Teljesítés %-a 
Személyi+járulék</t>
  </si>
  <si>
    <t>Eredeti ei. 
Dologi</t>
  </si>
  <si>
    <t>Módosított ei. 
 Dologi</t>
  </si>
  <si>
    <t>Teljesítés 
Dologi</t>
  </si>
  <si>
    <t>Teljesítés %-a 
 Dologi</t>
  </si>
  <si>
    <t>Eredeti ei. 
Felhalmozási</t>
  </si>
  <si>
    <t>Módosított ei. 
Felhalmozási</t>
  </si>
  <si>
    <t>Teljesítés 
Felhalmozás</t>
  </si>
  <si>
    <t>Teljesítés %-a 
Felhalmozási</t>
  </si>
  <si>
    <t xml:space="preserve"> Eredeti ei. Összesen Kiadás</t>
  </si>
  <si>
    <t>Módosított ei. Összesen kiadás</t>
  </si>
  <si>
    <t>Teljesítés Összesen kiadás</t>
  </si>
  <si>
    <t>Teljesítés %-a Összesen kiadás</t>
  </si>
  <si>
    <t>Eredeti ei. Intézményi bevétel / Egyéb támogatás</t>
  </si>
  <si>
    <t>Módosított ei. Intézményi bevétel / Egyéb támogatás</t>
  </si>
  <si>
    <t>Teljesítés Intézményi bevétel / Egyéb támogatás</t>
  </si>
  <si>
    <t>Teljesítés %-a Intézményi bevétel / Egyéb támogatás</t>
  </si>
  <si>
    <t xml:space="preserve"> Eredeti ei. Normatíva
Bevétel</t>
  </si>
  <si>
    <t>Módosított ei. Normatíva bevétel</t>
  </si>
  <si>
    <t>Teljesítés Normatíva bevétel</t>
  </si>
  <si>
    <t>Teljesítés %-a Normatíva bevétel</t>
  </si>
  <si>
    <t>Eredeti ei. 
Önk. Kiegészítés</t>
  </si>
  <si>
    <t>Módosított ei. 
Önk. Kiegészítés</t>
  </si>
  <si>
    <t>Teljesítés
Önk. Kiegészítés</t>
  </si>
  <si>
    <t>Teljesítés %-a
Önk. Kiegészítés</t>
  </si>
  <si>
    <t>Eredeti ei. Összesen Bevétel</t>
  </si>
  <si>
    <t>Módosított ei. Összesen Bevétel</t>
  </si>
  <si>
    <t>Teljesítés Összesen Bevétel</t>
  </si>
  <si>
    <t>Teljesítés %-a Összesen Bevétel</t>
  </si>
  <si>
    <t>Eredeti ei. Intézménynek/Társulásnak átadott összeg</t>
  </si>
  <si>
    <t>Módosított ei. Intézménynek/Társulásnak átadott összeg</t>
  </si>
  <si>
    <t>Teljesítés Intézménynek/Társulásnak átadott összeg</t>
  </si>
  <si>
    <t>Teljesítés %-a Intézménynek/Társulásnak átadott összeg</t>
  </si>
  <si>
    <t>018030-Támogatási célú finanszírozási műveletek</t>
  </si>
  <si>
    <t>041232-Közfoglalkoztatás</t>
  </si>
  <si>
    <t>063020-Víztermelés-kezelés, ellátás</t>
  </si>
  <si>
    <t>018030-Támogatási célú fin. Műv.</t>
  </si>
  <si>
    <t>018030-Támogatási célú finanszírozási műv.</t>
  </si>
  <si>
    <t>016010-Orsz.önk. És eu parl. Képv. Vál. Kapcs. Tev.</t>
  </si>
  <si>
    <t>018030-Támogatási célú finansz.műv.</t>
  </si>
  <si>
    <t>Támogatási célú finanszírozási műv - 018030</t>
  </si>
  <si>
    <t>Közfoglalkoztatás-041232</t>
  </si>
  <si>
    <t>Zöldterület-kezelés-066010</t>
  </si>
  <si>
    <t>016010-Orsz.önk. És europ.parl. Képv. Vál. Kapcs. Tev.</t>
  </si>
  <si>
    <t>016010-Orsz.önk és europ.parl. Képv.vál.kapcs.tev.</t>
  </si>
  <si>
    <t>047120-Piac üzemeltetés</t>
  </si>
  <si>
    <t>066010-Zöldterület-kezelés</t>
  </si>
  <si>
    <t>066020-Város-, községgazdálkodás</t>
  </si>
  <si>
    <t>0107055-Tanyagondnokokkal a minőségért</t>
  </si>
  <si>
    <t>107055-Tanyagondnokokkal a minőségért</t>
  </si>
  <si>
    <t>Szennyvíz gyűjtés kezelés-052020</t>
  </si>
  <si>
    <t>Víztermelés-kezelés, ellátás-063020</t>
  </si>
  <si>
    <t>Segélyezés 105010 106010. 106020, 107060</t>
  </si>
  <si>
    <t>összes bevétel</t>
  </si>
  <si>
    <t>-</t>
  </si>
  <si>
    <t>Kommunális Szolgáltató</t>
  </si>
  <si>
    <t xml:space="preserve"> </t>
  </si>
  <si>
    <t>Intézményi főösszeg bevétel</t>
  </si>
  <si>
    <t>Intézményi főösszeg kiadás</t>
  </si>
  <si>
    <t>Eredeti</t>
  </si>
  <si>
    <t>Módosított</t>
  </si>
  <si>
    <t>Teljesítés</t>
  </si>
  <si>
    <t xml:space="preserve">Eredeti </t>
  </si>
  <si>
    <t xml:space="preserve">Teljesítés </t>
  </si>
  <si>
    <t>Teljesítés %-a</t>
  </si>
  <si>
    <t>Egyszerűsített mérleg</t>
  </si>
  <si>
    <t>12. számú melléklet</t>
  </si>
  <si>
    <t>Egyszerűsített pénzforgalmi jelentés</t>
  </si>
  <si>
    <t>13. számú melléklet</t>
  </si>
  <si>
    <t>Egyszerűsített pénzmaradvány</t>
  </si>
  <si>
    <t xml:space="preserve">14. számú melléklet </t>
  </si>
  <si>
    <t>Egyszerűsített vállalkozási maradvány</t>
  </si>
  <si>
    <t>Eredeti ei. 
Műk. célú tám. ért. bev.</t>
  </si>
  <si>
    <t>Módosított ei. Műk. célú tám. ért. bev.</t>
  </si>
  <si>
    <t>Teljesített ei. Műk. célú tám. ért. bev.</t>
  </si>
  <si>
    <t>%-os teljesítés Műk. célú tám. ért. bev.</t>
  </si>
  <si>
    <t xml:space="preserve">Különbözet </t>
  </si>
  <si>
    <t>5462 Cibakháza, Szabadság tér 5.</t>
  </si>
  <si>
    <t>Törzsszám: 732912</t>
  </si>
  <si>
    <t>2014. zárszámadás mellékletei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</si>
  <si>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</si>
  <si>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</si>
  <si>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</si>
  <si>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</si>
  <si>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</si>
  <si>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</si>
  <si>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</si>
  <si>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</si>
  <si>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Cibakházi Vízmű kormányzati funkciók szerinti összesítése</t>
  </si>
  <si>
    <t>Cibakháza Nagyközség Önkormányzata  2014. évi  költségvetési kiadások és bevételek összesítése</t>
  </si>
  <si>
    <t>a……/2014. (………) számú KT. Rendeletéhez</t>
  </si>
  <si>
    <t>Cibakháza Nagyközség Önkormányzata (intézmények nélkül) összesítése (2014.12.31)</t>
  </si>
  <si>
    <t>Cibakházi Közös Önkormányzati Hivatal kormányzati funkciók szerinti összesítése (2014.12.31)</t>
  </si>
  <si>
    <t>Cibakházi Napsugár Óvoda kormányzati funkciók szerinti összesítése ( 2014.12.31)</t>
  </si>
  <si>
    <t>Nagyközségi Könyvtár kormányzati funkciók szerinti összesítése (2014.12.31)</t>
  </si>
  <si>
    <t>Cibakháza Nagyközségi Művelődési Ház kormányzati funkciók szerinti összesítése (2014.12.31)</t>
  </si>
  <si>
    <t>Családsegítő Központ és Gyermekjóléti Szolgálat Cibakháza kormányzati funkciók szerinti összesítése (2014.12.31)</t>
  </si>
  <si>
    <t>Nagyközségi Önkormányzati Bölcsőde Cibakháza kormányzati funkciók szerinti összesítése (2014.12.31)</t>
  </si>
  <si>
    <t>Kommunális Szolgáltató és Közfoglalkoztatási Intézmény kormányzati funkciók szerinti összesítése (2014.12.31.)</t>
  </si>
  <si>
    <t>Cibakházi Vízmű kormányzati funkciók szerinti összesítése (2014.12.31)</t>
  </si>
  <si>
    <t>Függő, átfutó</t>
  </si>
  <si>
    <t>#</t>
  </si>
  <si>
    <t>Megnevezés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</si>
  <si>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</si>
  <si>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</si>
  <si>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</si>
  <si>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</si>
  <si>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</si>
  <si>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</si>
  <si>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</si>
  <si>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</si>
  <si>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</si>
  <si>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</si>
  <si>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</si>
  <si>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</si>
  <si>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</si>
  <si>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</si>
  <si>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</si>
  <si>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</si>
  <si>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</si>
  <si>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</si>
  <si>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</si>
  <si>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</si>
  <si>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</si>
  <si>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</si>
  <si>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</si>
  <si>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</si>
  <si>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E2 - EGYSZERŰSÍTETT ÉVES PÉNZFORGALMI JELENTÉS</t>
  </si>
  <si>
    <t>Eredeti előirányzat</t>
  </si>
  <si>
    <t>Módosított előirányzat</t>
  </si>
  <si>
    <t>Személyi juttatások</t>
  </si>
  <si>
    <t>Munkaadót terhelő járulékok és szociális hozzájárulási adó</t>
  </si>
  <si>
    <t>Működ-i célú támogatásértékű kiadások, egyéb támogatás</t>
  </si>
  <si>
    <t>Államházt-on kívülre végleges működési pénzeszközátadások</t>
  </si>
  <si>
    <t>Ellátottak pénzbeli juttatásai</t>
  </si>
  <si>
    <t>Felújítás</t>
  </si>
  <si>
    <t>Felhalmozási kiadások ( felújítás nélkül)</t>
  </si>
  <si>
    <t>Felhalm-i célú támogatásértékű kiadások, egyéb támogatás</t>
  </si>
  <si>
    <t>Államházt-on kívülre végleges felhalmozási pénzeszközátadások</t>
  </si>
  <si>
    <t>Hosszú lejáratú kölcsönök nyújtása</t>
  </si>
  <si>
    <t>Rövid lejáratú kölcsönök nyújtása</t>
  </si>
  <si>
    <t>KÖLTSÉGVETÉSI PÉNZFORGALMI KIADÁSOK ÖSSZESEN (01+...+12)</t>
  </si>
  <si>
    <t>Hosszú lejáratú hitelek törlesztése</t>
  </si>
  <si>
    <t>Rövid lejáratú hitelek törlesztése</t>
  </si>
  <si>
    <t>-15-ből likvid hitelek kiadása</t>
  </si>
  <si>
    <t>Tartós hitelviszonyt megtestesítő értékpapírok kiadásai</t>
  </si>
  <si>
    <t>Forgatási célú hitelviszonyt megt.értékpapírok kiadásai</t>
  </si>
  <si>
    <t>Pénzügyi lízing tőketörlesztés miatti kiadások</t>
  </si>
  <si>
    <t>FINANSZÍROZÁSI KIADÁSOK ÖSSZESEN (14+15+17+18+19)</t>
  </si>
  <si>
    <t>PÉNZFORGALMI KIADÁSOK (13+20)</t>
  </si>
  <si>
    <t>Pénzforgalom nélküli kiadások</t>
  </si>
  <si>
    <t>Kiegyenlítő, függő, átfutó kiadások</t>
  </si>
  <si>
    <t>KIADÁSOK ÖSSZESEN (21+22+23)</t>
  </si>
  <si>
    <t>25</t>
  </si>
  <si>
    <t>Működési bevételek</t>
  </si>
  <si>
    <t>26</t>
  </si>
  <si>
    <t>Műk.célú támogatásértékű bevételek, egyéb támogatás</t>
  </si>
  <si>
    <t>27</t>
  </si>
  <si>
    <t>Államházt-on kívülről végleges működési pénzeszköz átvétel</t>
  </si>
  <si>
    <t>28</t>
  </si>
  <si>
    <t>Felhalmozási és tőke jellegű bevétel</t>
  </si>
  <si>
    <t>29</t>
  </si>
  <si>
    <t>28-ból Önkorm. sajátos felhalm-i és tőkebevét-ei</t>
  </si>
  <si>
    <t>30</t>
  </si>
  <si>
    <t>Felhalm-i célú támogatásértékű bevételek, egyéb támogatások</t>
  </si>
  <si>
    <t>31</t>
  </si>
  <si>
    <t>Államházt-on kívülről végleges felhalm-i pénzeszközátvételek</t>
  </si>
  <si>
    <t>32</t>
  </si>
  <si>
    <t>Támogatások, kiegészítések</t>
  </si>
  <si>
    <t>33</t>
  </si>
  <si>
    <t>32-ből Önkormányzatok költségvetési támogatása</t>
  </si>
  <si>
    <t>34</t>
  </si>
  <si>
    <t>Hosszú lejáratú kölcsönök visszatérülése</t>
  </si>
  <si>
    <t>35</t>
  </si>
  <si>
    <t>Rövid lejáratú kölcsönök visszatérülése</t>
  </si>
  <si>
    <t>36</t>
  </si>
  <si>
    <t>KÖLTSÉGV-I PÉNZFORG-I BEVÉTELEK ÖSSZESEN (25+...+28+30+31+32+34+35)</t>
  </si>
  <si>
    <t>37</t>
  </si>
  <si>
    <t>Hosszú lejáratú hitelek felvétele</t>
  </si>
  <si>
    <t>38</t>
  </si>
  <si>
    <t>Rövid lejáratú hitelek felvétele</t>
  </si>
  <si>
    <t>39</t>
  </si>
  <si>
    <t>- 38-ból likvid hitelek bevétele</t>
  </si>
  <si>
    <t>40</t>
  </si>
  <si>
    <t>Tartós hitelviszonyt megtestesítő értékpapírok bevételei</t>
  </si>
  <si>
    <t>41</t>
  </si>
  <si>
    <t>Forgatási célú hitelviszonyt megt.értékpapírok bevételei</t>
  </si>
  <si>
    <t>42</t>
  </si>
  <si>
    <t>FINANSZÍROZÁSI BEVÉTELEK ÖSSZESEN (37+38+40+41)</t>
  </si>
  <si>
    <t>43</t>
  </si>
  <si>
    <t>PÉNZFORGALMI BEVÉTELEK (36+42)</t>
  </si>
  <si>
    <t>44</t>
  </si>
  <si>
    <t>Pénzforgalom nélküli bevételek</t>
  </si>
  <si>
    <t>45</t>
  </si>
  <si>
    <t>Kiegyenlítő, függő, átfutó bevételek</t>
  </si>
  <si>
    <t>46</t>
  </si>
  <si>
    <t>BEVÉTELEK ÖSSZESEN (43+...+45)</t>
  </si>
  <si>
    <t>47</t>
  </si>
  <si>
    <t>PÉNZFORGALMI KÖLTSÉGVETÉSI BEVÉTELEK ÉS KIADÁSOK KÜLÖNBSÉGE (36-13)[KÖLTSÉGVETÉSI HIÁNY(-),KÖLTSÉGVETÉSI TÖBBLET(+)]</t>
  </si>
  <si>
    <t>48</t>
  </si>
  <si>
    <t>IGÉNYBE VETT TARTALÉKOKKAL KORRIGÁLT KÖLTSÉGVETÉSI BEVÉTELEK ÉS KIADÁSOK KÜLÖNBSÉGE(47+44-22)[KORRIGÁLT KÖLTSÉGVETÉSI HIÁNY (-),KORRIGÁLT KÖLTSÉGVETÉSI TÖBBLET (+)]</t>
  </si>
  <si>
    <t>49</t>
  </si>
  <si>
    <t>FINANSZÍROZÁSI MŰVELETEK EREDMÉNYE (42-20)</t>
  </si>
  <si>
    <t>50</t>
  </si>
  <si>
    <t>AKTÍV ÉS PASSZÍV PÉNZÜGYI MŰVELETEK EGYENLEGE (45-23)</t>
  </si>
  <si>
    <t>13.számú melléklet</t>
  </si>
  <si>
    <t>E3 - EGYSZERŰSÍTETT PÉNZMARADVÁNY-KIMUTATÁS ELŐÍRT TAGOLÁSA</t>
  </si>
  <si>
    <t>Előző évi beszámoló záró</t>
  </si>
  <si>
    <t>Tárgy évi beszámoló záró</t>
  </si>
  <si>
    <t>Záró pénzkészlet 29/4</t>
  </si>
  <si>
    <t>Forgatási célú pénzügyi műveletek egyenlege 29/7</t>
  </si>
  <si>
    <t>Egyéb aktív és passzív pü-i elszám. összev.záróegyenl (+,-)  29/16</t>
  </si>
  <si>
    <t>Előző években képzett tartalékok maradványa (-)  29/19</t>
  </si>
  <si>
    <t>Vállalkozási tevékenység pénzforgalmi vállalkozási maradványa (-)  29/20</t>
  </si>
  <si>
    <t>Tárgyévi helyesbített pénzmaradvány (1+2+-3-4-5)  29/21</t>
  </si>
  <si>
    <t>Finanszírozásból származó korrekciók (+,-)  29/26</t>
  </si>
  <si>
    <t>Pénzmaradványt terhelő elvonások (+,-)  29/27</t>
  </si>
  <si>
    <t>Költségvetési pénzmaradvány (6+-7+-8)  29/28</t>
  </si>
  <si>
    <t>Vállalkozási maradványból az alaptev. ellát-ra felhaszn. összeg  29/29</t>
  </si>
  <si>
    <t>Ktsgv-i pénzmaradványt külön jogszab. alapján mód.tétel (+,-)  29/30</t>
  </si>
  <si>
    <t>MÓDOSÍTOTT PÉNZMARADVÁNY (9+-10+-11)  29/31</t>
  </si>
  <si>
    <t>12-ből Egészségbiztosítási alapból folyósított pénzmaradvány  29/32</t>
  </si>
  <si>
    <t>12-ből Kötelezettségvállalással terhelt pénzmaradvány  29/33</t>
  </si>
  <si>
    <t>12-ből Szabad pénzmaradvány  29/36</t>
  </si>
  <si>
    <t>14. számú melléklet</t>
  </si>
  <si>
    <t>E4 - EGYSZERŰSÍTETT VÁLLALKOZÁSI MARADVÁNY-KIMUTATÁS ELŐÍRT TAGOLÁSA</t>
  </si>
  <si>
    <t>Előző év</t>
  </si>
  <si>
    <t>Tárgyév</t>
  </si>
  <si>
    <t>1. Vállalkozási tevékenység működési célú bevételei 30/8</t>
  </si>
  <si>
    <t>2. Vállalkozási tevékenység felhalmozási célú bevételei 30/17</t>
  </si>
  <si>
    <t>3. Vállalkozási maradványban figyelembe vehető finanszírozás bevételek  30/21</t>
  </si>
  <si>
    <t>A. Vállalkozási tevékenység szakfeladaton elszámolt bevételei (1+2+-3)  30/22</t>
  </si>
  <si>
    <t>4. Vállalkozási tevékenység működési célú kiadásai 30/33</t>
  </si>
  <si>
    <t>5. Vállalkozási tevékenység felhalmozási célú kiadásai  30/40</t>
  </si>
  <si>
    <t>6. Vállalkozási maradványban figyelembe vehető finanszírozási kiadások 30/44</t>
  </si>
  <si>
    <t>B. Vállalkozási tevékenység szakfeladataon elszámolt kiadásai (4+5+-6) 30/45</t>
  </si>
  <si>
    <t>C. Vállalkozási tevékenység pénzforgalmi maradványa (A-B)  30/47</t>
  </si>
  <si>
    <t>7. Váll. tevékenységet terhelő értékcsökkenési leírás 30/48</t>
  </si>
  <si>
    <t>8. Alaptev. ellát-ra felhasznált és felhasználni tervezett vállalkozási maradvány  30/50+51+52</t>
  </si>
  <si>
    <t>Pénzforg. maradványt külön jogszabály alapján módosító egyéb tétel 30/53</t>
  </si>
  <si>
    <t>D. Váll.tevék. módosított pénzforg-i váll.maradv. (C-7-8+-9)  30/54</t>
  </si>
  <si>
    <t>E. Vállalkozási tevék-et terhelő befizetési kötelezettség 30/55</t>
  </si>
  <si>
    <t>F. Vállalkozási TARTALÉKBA helyezhető összeg (C-8-9-E)  30/56</t>
  </si>
  <si>
    <t xml:space="preserve">Önkormányzati főösszeg összesen: </t>
  </si>
  <si>
    <t>12/A - Mérleg</t>
  </si>
  <si>
    <t>Előző időszak</t>
  </si>
  <si>
    <t>Módosítások</t>
  </si>
  <si>
    <t>Tárgyi időszak</t>
  </si>
  <si>
    <t/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</si>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</sst>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sz val="16"/>
      <name val="Times New Roman CE"/>
      <charset val="238"/>
    </font>
    <font>
      <sz val="12"/>
      <name val="Times New Roman CE"/>
      <charset val="238"/>
    </font>
    <font>
      <b/>
      <sz val="12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45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3" xfId="1" applyNumberFormat="1" applyFont="1" applyFill="1" applyBorder="1" applyAlignment="1">
      <alignment vertical="center"/>
    </xf>
    <xf numFmtId="164" fontId="4" fillId="0" borderId="11" xfId="1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textRotation="90"/>
    </xf>
    <xf numFmtId="0" fontId="0" fillId="0" borderId="4" xfId="0" applyFont="1" applyBorder="1"/>
    <xf numFmtId="0" fontId="0" fillId="0" borderId="0" xfId="0" applyFont="1"/>
    <xf numFmtId="0" fontId="0" fillId="0" borderId="4" xfId="0" applyFill="1" applyBorder="1"/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164" fontId="4" fillId="0" borderId="30" xfId="1" applyNumberFormat="1" applyFont="1" applyBorder="1" applyAlignment="1">
      <alignment horizontal="center" vertical="center" wrapText="1"/>
    </xf>
    <xf numFmtId="164" fontId="4" fillId="0" borderId="31" xfId="1" applyNumberFormat="1" applyFont="1" applyBorder="1" applyAlignment="1">
      <alignment horizontal="center" vertical="center" wrapText="1"/>
    </xf>
    <xf numFmtId="164" fontId="4" fillId="0" borderId="32" xfId="1" applyNumberFormat="1" applyFont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vertical="center"/>
    </xf>
    <xf numFmtId="164" fontId="4" fillId="0" borderId="1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4" fontId="4" fillId="0" borderId="42" xfId="1" applyNumberFormat="1" applyFont="1" applyBorder="1" applyAlignment="1">
      <alignment horizontal="center" vertical="center" wrapText="1"/>
    </xf>
    <xf numFmtId="164" fontId="4" fillId="0" borderId="44" xfId="1" applyNumberFormat="1" applyFont="1" applyBorder="1" applyAlignment="1">
      <alignment horizontal="center" vertical="center" wrapText="1"/>
    </xf>
    <xf numFmtId="164" fontId="4" fillId="0" borderId="47" xfId="1" applyNumberFormat="1" applyFont="1" applyBorder="1" applyAlignment="1">
      <alignment horizontal="center" vertical="center" wrapText="1"/>
    </xf>
    <xf numFmtId="164" fontId="4" fillId="0" borderId="48" xfId="1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vertical="center"/>
    </xf>
    <xf numFmtId="164" fontId="3" fillId="2" borderId="36" xfId="0" applyNumberFormat="1" applyFont="1" applyFill="1" applyBorder="1"/>
    <xf numFmtId="164" fontId="4" fillId="0" borderId="55" xfId="1" applyNumberFormat="1" applyFont="1" applyBorder="1" applyAlignment="1">
      <alignment horizontal="center" vertical="center" wrapText="1"/>
    </xf>
    <xf numFmtId="164" fontId="4" fillId="0" borderId="58" xfId="1" applyNumberFormat="1" applyFont="1" applyBorder="1" applyAlignment="1">
      <alignment horizontal="center" vertical="center" wrapText="1"/>
    </xf>
    <xf numFmtId="164" fontId="3" fillId="0" borderId="36" xfId="0" applyNumberFormat="1" applyFont="1" applyBorder="1"/>
    <xf numFmtId="164" fontId="4" fillId="0" borderId="24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49" xfId="1" applyNumberFormat="1" applyFont="1" applyBorder="1" applyAlignment="1">
      <alignment horizontal="center" vertical="center"/>
    </xf>
    <xf numFmtId="0" fontId="0" fillId="0" borderId="1" xfId="0" applyFill="1" applyBorder="1"/>
    <xf numFmtId="164" fontId="4" fillId="0" borderId="59" xfId="1" applyNumberFormat="1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4" fillId="0" borderId="37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164" fontId="4" fillId="0" borderId="37" xfId="1" applyNumberFormat="1" applyFont="1" applyBorder="1" applyAlignment="1">
      <alignment vertical="center" wrapText="1"/>
    </xf>
    <xf numFmtId="164" fontId="4" fillId="0" borderId="38" xfId="1" applyNumberFormat="1" applyFont="1" applyBorder="1" applyAlignment="1">
      <alignment vertical="center" wrapText="1"/>
    </xf>
    <xf numFmtId="164" fontId="4" fillId="0" borderId="25" xfId="1" applyNumberFormat="1" applyFont="1" applyBorder="1" applyAlignment="1">
      <alignment vertical="center" wrapText="1"/>
    </xf>
    <xf numFmtId="164" fontId="4" fillId="2" borderId="38" xfId="1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/>
    </xf>
    <xf numFmtId="164" fontId="4" fillId="0" borderId="26" xfId="1" applyNumberFormat="1" applyFont="1" applyBorder="1" applyAlignment="1">
      <alignment vertical="center" wrapText="1"/>
    </xf>
    <xf numFmtId="164" fontId="5" fillId="0" borderId="30" xfId="1" applyNumberFormat="1" applyFont="1" applyFill="1" applyBorder="1" applyAlignment="1">
      <alignment vertical="center"/>
    </xf>
    <xf numFmtId="164" fontId="5" fillId="0" borderId="31" xfId="1" applyNumberFormat="1" applyFont="1" applyFill="1" applyBorder="1" applyAlignment="1">
      <alignment vertical="center"/>
    </xf>
    <xf numFmtId="164" fontId="5" fillId="0" borderId="37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vertical="center"/>
    </xf>
    <xf numFmtId="0" fontId="0" fillId="0" borderId="0" xfId="0" applyBorder="1"/>
    <xf numFmtId="164" fontId="5" fillId="3" borderId="0" xfId="1" applyNumberFormat="1" applyFont="1" applyFill="1" applyBorder="1" applyAlignment="1">
      <alignment vertical="center"/>
    </xf>
    <xf numFmtId="164" fontId="4" fillId="0" borderId="36" xfId="1" applyNumberFormat="1" applyFont="1" applyFill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164" fontId="4" fillId="0" borderId="49" xfId="1" applyNumberFormat="1" applyFont="1" applyBorder="1" applyAlignment="1">
      <alignment vertical="center" wrapText="1"/>
    </xf>
    <xf numFmtId="0" fontId="0" fillId="0" borderId="38" xfId="0" applyFill="1" applyBorder="1"/>
    <xf numFmtId="0" fontId="0" fillId="0" borderId="39" xfId="0" applyFill="1" applyBorder="1"/>
    <xf numFmtId="164" fontId="3" fillId="3" borderId="36" xfId="0" applyNumberFormat="1" applyFont="1" applyFill="1" applyBorder="1"/>
    <xf numFmtId="164" fontId="0" fillId="0" borderId="0" xfId="1" applyNumberFormat="1" applyFont="1" applyFill="1" applyBorder="1"/>
    <xf numFmtId="10" fontId="3" fillId="0" borderId="36" xfId="9" applyNumberFormat="1" applyFont="1" applyBorder="1"/>
    <xf numFmtId="10" fontId="5" fillId="0" borderId="11" xfId="9" applyNumberFormat="1" applyFont="1" applyFill="1" applyBorder="1" applyAlignment="1">
      <alignment vertical="center"/>
    </xf>
    <xf numFmtId="164" fontId="3" fillId="4" borderId="36" xfId="0" applyNumberFormat="1" applyFont="1" applyFill="1" applyBorder="1"/>
    <xf numFmtId="10" fontId="4" fillId="0" borderId="11" xfId="9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10" fontId="4" fillId="0" borderId="32" xfId="9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0" fontId="4" fillId="0" borderId="39" xfId="9" applyNumberFormat="1" applyFont="1" applyBorder="1" applyAlignment="1">
      <alignment horizontal="center" vertical="center"/>
    </xf>
    <xf numFmtId="10" fontId="4" fillId="0" borderId="38" xfId="9" applyNumberFormat="1" applyFont="1" applyBorder="1" applyAlignment="1">
      <alignment horizontal="right" vertical="center"/>
    </xf>
    <xf numFmtId="10" fontId="4" fillId="0" borderId="54" xfId="9" applyNumberFormat="1" applyFont="1" applyBorder="1" applyAlignment="1">
      <alignment vertical="center" wrapText="1"/>
    </xf>
    <xf numFmtId="10" fontId="4" fillId="0" borderId="39" xfId="9" applyNumberFormat="1" applyFont="1" applyBorder="1" applyAlignment="1">
      <alignment horizontal="right" vertical="center"/>
    </xf>
    <xf numFmtId="10" fontId="5" fillId="0" borderId="32" xfId="9" applyNumberFormat="1" applyFont="1" applyFill="1" applyBorder="1" applyAlignment="1">
      <alignment vertical="center"/>
    </xf>
    <xf numFmtId="10" fontId="5" fillId="0" borderId="39" xfId="9" applyNumberFormat="1" applyFont="1" applyFill="1" applyBorder="1" applyAlignment="1">
      <alignment vertical="center"/>
    </xf>
    <xf numFmtId="10" fontId="4" fillId="0" borderId="36" xfId="9" applyNumberFormat="1" applyFont="1" applyFill="1" applyBorder="1" applyAlignment="1">
      <alignment vertical="center"/>
    </xf>
    <xf numFmtId="10" fontId="4" fillId="0" borderId="39" xfId="9" applyNumberFormat="1" applyFont="1" applyBorder="1" applyAlignment="1">
      <alignment vertical="center" wrapText="1"/>
    </xf>
    <xf numFmtId="164" fontId="4" fillId="0" borderId="23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10" fontId="4" fillId="0" borderId="18" xfId="9" applyNumberFormat="1" applyFont="1" applyBorder="1" applyAlignment="1">
      <alignment vertical="center" wrapText="1"/>
    </xf>
    <xf numFmtId="10" fontId="5" fillId="0" borderId="12" xfId="9" applyNumberFormat="1" applyFont="1" applyFill="1" applyBorder="1" applyAlignment="1">
      <alignment vertical="center"/>
    </xf>
    <xf numFmtId="10" fontId="4" fillId="0" borderId="27" xfId="9" applyNumberFormat="1" applyFont="1" applyBorder="1" applyAlignment="1">
      <alignment vertical="center" wrapText="1"/>
    </xf>
    <xf numFmtId="164" fontId="6" fillId="0" borderId="2" xfId="1" applyNumberFormat="1" applyFont="1" applyBorder="1" applyAlignment="1"/>
    <xf numFmtId="10" fontId="4" fillId="0" borderId="11" xfId="1" applyNumberFormat="1" applyFont="1" applyBorder="1" applyAlignment="1">
      <alignment horizontal="center" vertical="center"/>
    </xf>
    <xf numFmtId="10" fontId="4" fillId="0" borderId="39" xfId="1" applyNumberFormat="1" applyFont="1" applyBorder="1" applyAlignment="1">
      <alignment horizontal="center" vertical="center"/>
    </xf>
    <xf numFmtId="164" fontId="0" fillId="0" borderId="4" xfId="1" applyNumberFormat="1" applyFont="1" applyFill="1" applyBorder="1"/>
    <xf numFmtId="0" fontId="8" fillId="0" borderId="1" xfId="0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37" xfId="1" applyNumberFormat="1" applyFont="1" applyFill="1" applyBorder="1" applyAlignment="1">
      <alignment horizontal="center" vertical="center"/>
    </xf>
    <xf numFmtId="164" fontId="5" fillId="0" borderId="24" xfId="1" applyNumberFormat="1" applyFont="1" applyFill="1" applyBorder="1" applyAlignment="1">
      <alignment horizontal="left" vertical="center"/>
    </xf>
    <xf numFmtId="164" fontId="5" fillId="0" borderId="23" xfId="1" applyNumberFormat="1" applyFont="1" applyFill="1" applyBorder="1" applyAlignment="1">
      <alignment vertical="center"/>
    </xf>
    <xf numFmtId="164" fontId="3" fillId="0" borderId="19" xfId="0" applyNumberFormat="1" applyFont="1" applyFill="1" applyBorder="1"/>
    <xf numFmtId="0" fontId="0" fillId="0" borderId="0" xfId="0" applyFill="1"/>
    <xf numFmtId="10" fontId="5" fillId="0" borderId="11" xfId="1" applyNumberFormat="1" applyFont="1" applyFill="1" applyBorder="1" applyAlignment="1">
      <alignment vertical="center"/>
    </xf>
    <xf numFmtId="10" fontId="5" fillId="0" borderId="39" xfId="1" applyNumberFormat="1" applyFont="1" applyFill="1" applyBorder="1" applyAlignment="1">
      <alignment vertical="center"/>
    </xf>
    <xf numFmtId="10" fontId="5" fillId="0" borderId="9" xfId="1" applyNumberFormat="1" applyFont="1" applyBorder="1" applyAlignment="1">
      <alignment vertical="center"/>
    </xf>
    <xf numFmtId="10" fontId="4" fillId="0" borderId="11" xfId="1" applyNumberFormat="1" applyFont="1" applyFill="1" applyBorder="1" applyAlignment="1">
      <alignment vertical="center"/>
    </xf>
    <xf numFmtId="10" fontId="0" fillId="0" borderId="0" xfId="0" applyNumberFormat="1"/>
    <xf numFmtId="10" fontId="5" fillId="0" borderId="4" xfId="1" applyNumberFormat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4" fillId="0" borderId="4" xfId="1" applyNumberFormat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36" xfId="1" applyNumberFormat="1" applyFont="1" applyFill="1" applyBorder="1" applyAlignment="1">
      <alignment vertical="center"/>
    </xf>
    <xf numFmtId="10" fontId="4" fillId="0" borderId="39" xfId="1" applyNumberFormat="1" applyFont="1" applyBorder="1" applyAlignment="1">
      <alignment horizontal="right" vertical="center"/>
    </xf>
    <xf numFmtId="164" fontId="4" fillId="0" borderId="3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5" fillId="0" borderId="45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4" fontId="5" fillId="0" borderId="0" xfId="1" applyNumberFormat="1" applyFont="1" applyFill="1" applyAlignment="1">
      <alignment vertical="center"/>
    </xf>
    <xf numFmtId="0" fontId="3" fillId="0" borderId="4" xfId="0" applyFont="1" applyBorder="1" applyAlignment="1">
      <alignment horizontal="center"/>
    </xf>
    <xf numFmtId="164" fontId="4" fillId="2" borderId="4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43" fontId="5" fillId="3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0" fillId="0" borderId="4" xfId="0" applyNumberFormat="1" applyBorder="1"/>
    <xf numFmtId="164" fontId="4" fillId="0" borderId="62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63" xfId="1" applyNumberFormat="1" applyFont="1" applyFill="1" applyBorder="1" applyAlignment="1">
      <alignment horizontal="center" vertical="center" wrapText="1"/>
    </xf>
    <xf numFmtId="10" fontId="5" fillId="0" borderId="12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164" fontId="0" fillId="0" borderId="4" xfId="0" applyNumberFormat="1" applyFont="1" applyBorder="1"/>
    <xf numFmtId="9" fontId="4" fillId="0" borderId="11" xfId="1" applyNumberFormat="1" applyFont="1" applyFill="1" applyBorder="1" applyAlignment="1">
      <alignment vertical="center"/>
    </xf>
    <xf numFmtId="164" fontId="3" fillId="0" borderId="36" xfId="0" applyNumberFormat="1" applyFont="1" applyFill="1" applyBorder="1"/>
    <xf numFmtId="9" fontId="3" fillId="0" borderId="36" xfId="0" applyNumberFormat="1" applyFont="1" applyFill="1" applyBorder="1"/>
    <xf numFmtId="164" fontId="0" fillId="0" borderId="37" xfId="1" applyNumberFormat="1" applyFont="1" applyFill="1" applyBorder="1"/>
    <xf numFmtId="164" fontId="0" fillId="0" borderId="38" xfId="1" applyNumberFormat="1" applyFont="1" applyFill="1" applyBorder="1"/>
    <xf numFmtId="164" fontId="0" fillId="0" borderId="17" xfId="1" applyNumberFormat="1" applyFont="1" applyFill="1" applyBorder="1"/>
    <xf numFmtId="164" fontId="0" fillId="0" borderId="45" xfId="1" applyNumberFormat="1" applyFont="1" applyFill="1" applyBorder="1"/>
    <xf numFmtId="0" fontId="7" fillId="0" borderId="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5" fillId="0" borderId="24" xfId="1" applyNumberFormat="1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164" fontId="5" fillId="0" borderId="51" xfId="1" applyNumberFormat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  <xf numFmtId="164" fontId="5" fillId="0" borderId="41" xfId="1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164" fontId="5" fillId="0" borderId="30" xfId="1" applyNumberFormat="1" applyFont="1" applyFill="1" applyBorder="1" applyAlignment="1">
      <alignment horizontal="left" vertical="center"/>
    </xf>
    <xf numFmtId="164" fontId="5" fillId="0" borderId="31" xfId="1" applyNumberFormat="1" applyFont="1" applyFill="1" applyBorder="1" applyAlignment="1">
      <alignment horizontal="left" vertical="center"/>
    </xf>
    <xf numFmtId="10" fontId="5" fillId="0" borderId="32" xfId="9" applyNumberFormat="1" applyFont="1" applyFill="1" applyBorder="1" applyAlignment="1">
      <alignment horizontal="right" vertical="center"/>
    </xf>
    <xf numFmtId="164" fontId="5" fillId="0" borderId="32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vertical="center"/>
    </xf>
    <xf numFmtId="10" fontId="5" fillId="0" borderId="15" xfId="9" applyNumberFormat="1" applyFont="1" applyFill="1" applyBorder="1" applyAlignment="1">
      <alignment vertical="center"/>
    </xf>
    <xf numFmtId="164" fontId="5" fillId="0" borderId="17" xfId="1" applyNumberFormat="1" applyFont="1" applyFill="1" applyBorder="1" applyAlignment="1">
      <alignment horizontal="left" vertical="center"/>
    </xf>
    <xf numFmtId="164" fontId="5" fillId="0" borderId="4" xfId="1" applyNumberFormat="1" applyFont="1" applyFill="1" applyBorder="1" applyAlignment="1">
      <alignment horizontal="left" vertical="center"/>
    </xf>
    <xf numFmtId="164" fontId="5" fillId="0" borderId="11" xfId="1" applyNumberFormat="1" applyFont="1" applyFill="1" applyBorder="1" applyAlignment="1">
      <alignment horizontal="left" vertical="center"/>
    </xf>
    <xf numFmtId="164" fontId="5" fillId="0" borderId="16" xfId="1" applyNumberFormat="1" applyFont="1" applyFill="1" applyBorder="1" applyAlignment="1">
      <alignment horizontal="left" vertical="center"/>
    </xf>
    <xf numFmtId="164" fontId="5" fillId="0" borderId="6" xfId="1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0" fontId="5" fillId="0" borderId="11" xfId="1" applyNumberFormat="1" applyFont="1" applyFill="1" applyBorder="1" applyAlignment="1">
      <alignment horizontal="right" vertical="center"/>
    </xf>
    <xf numFmtId="164" fontId="5" fillId="0" borderId="11" xfId="1" applyNumberFormat="1" applyFont="1" applyFill="1" applyBorder="1" applyAlignment="1">
      <alignment vertical="center"/>
    </xf>
    <xf numFmtId="10" fontId="5" fillId="0" borderId="11" xfId="9" applyNumberFormat="1" applyFont="1" applyFill="1" applyBorder="1" applyAlignment="1">
      <alignment horizontal="right" vertical="center"/>
    </xf>
    <xf numFmtId="164" fontId="4" fillId="0" borderId="11" xfId="1" applyNumberFormat="1" applyFont="1" applyFill="1" applyBorder="1" applyAlignment="1">
      <alignment vertical="center"/>
    </xf>
    <xf numFmtId="10" fontId="5" fillId="0" borderId="11" xfId="1" applyNumberFormat="1" applyFont="1" applyFill="1" applyBorder="1" applyAlignment="1">
      <alignment horizontal="center" vertical="center"/>
    </xf>
    <xf numFmtId="164" fontId="4" fillId="0" borderId="17" xfId="1" applyNumberFormat="1" applyFont="1" applyFill="1" applyBorder="1" applyAlignment="1">
      <alignment horizontal="left" vertical="center"/>
    </xf>
    <xf numFmtId="10" fontId="4" fillId="0" borderId="11" xfId="9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164" fontId="4" fillId="0" borderId="37" xfId="1" applyNumberFormat="1" applyFont="1" applyFill="1" applyBorder="1" applyAlignment="1">
      <alignment vertical="center"/>
    </xf>
    <xf numFmtId="164" fontId="4" fillId="0" borderId="38" xfId="1" applyNumberFormat="1" applyFont="1" applyFill="1" applyBorder="1" applyAlignment="1">
      <alignment vertical="center"/>
    </xf>
    <xf numFmtId="10" fontId="4" fillId="0" borderId="39" xfId="9" applyNumberFormat="1" applyFont="1" applyFill="1" applyBorder="1" applyAlignment="1">
      <alignment vertical="center"/>
    </xf>
    <xf numFmtId="10" fontId="5" fillId="0" borderId="39" xfId="9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164" fontId="4" fillId="0" borderId="37" xfId="1" applyNumberFormat="1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7" fillId="0" borderId="36" xfId="0" applyFont="1" applyFill="1" applyBorder="1" applyAlignment="1">
      <alignment horizontal="center" vertical="center"/>
    </xf>
    <xf numFmtId="10" fontId="4" fillId="0" borderId="36" xfId="9" applyNumberFormat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right" vertical="center"/>
    </xf>
    <xf numFmtId="0" fontId="10" fillId="0" borderId="0" xfId="6"/>
    <xf numFmtId="0" fontId="15" fillId="0" borderId="0" xfId="6" applyFont="1" applyAlignment="1">
      <alignment horizontal="left"/>
    </xf>
    <xf numFmtId="0" fontId="16" fillId="0" borderId="0" xfId="6" applyFont="1"/>
    <xf numFmtId="0" fontId="17" fillId="0" borderId="0" xfId="6" applyFont="1"/>
    <xf numFmtId="0" fontId="8" fillId="0" borderId="11" xfId="0" applyFont="1" applyFill="1" applyBorder="1" applyAlignment="1">
      <alignment horizontal="left" vertical="center"/>
    </xf>
    <xf numFmtId="164" fontId="4" fillId="0" borderId="33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34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45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0" fontId="5" fillId="0" borderId="4" xfId="9" applyNumberFormat="1" applyFont="1" applyFill="1" applyBorder="1" applyAlignment="1">
      <alignment vertical="center"/>
    </xf>
    <xf numFmtId="10" fontId="4" fillId="0" borderId="11" xfId="1" applyNumberFormat="1" applyFont="1" applyFill="1" applyBorder="1" applyAlignment="1">
      <alignment horizontal="center" vertical="center" wrapText="1"/>
    </xf>
    <xf numFmtId="164" fontId="5" fillId="0" borderId="39" xfId="1" applyNumberFormat="1" applyFont="1" applyFill="1" applyBorder="1" applyAlignment="1">
      <alignment vertical="center"/>
    </xf>
    <xf numFmtId="164" fontId="5" fillId="0" borderId="43" xfId="1" applyNumberFormat="1" applyFont="1" applyFill="1" applyBorder="1" applyAlignment="1">
      <alignment vertical="center"/>
    </xf>
    <xf numFmtId="10" fontId="4" fillId="0" borderId="11" xfId="1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/>
    </xf>
    <xf numFmtId="0" fontId="0" fillId="0" borderId="1" xfId="0" applyFont="1" applyFill="1" applyBorder="1"/>
    <xf numFmtId="164" fontId="5" fillId="0" borderId="17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0" fontId="0" fillId="0" borderId="11" xfId="1" applyNumberFormat="1" applyFont="1" applyFill="1" applyBorder="1"/>
    <xf numFmtId="164" fontId="0" fillId="0" borderId="11" xfId="1" applyNumberFormat="1" applyFont="1" applyFill="1" applyBorder="1"/>
    <xf numFmtId="10" fontId="0" fillId="0" borderId="11" xfId="9" applyNumberFormat="1" applyFont="1" applyFill="1" applyBorder="1"/>
    <xf numFmtId="164" fontId="0" fillId="0" borderId="39" xfId="1" applyNumberFormat="1" applyFont="1" applyFill="1" applyBorder="1"/>
    <xf numFmtId="164" fontId="0" fillId="0" borderId="43" xfId="1" applyNumberFormat="1" applyFont="1" applyFill="1" applyBorder="1"/>
    <xf numFmtId="10" fontId="3" fillId="0" borderId="19" xfId="9" applyNumberFormat="1" applyFont="1" applyFill="1" applyBorder="1"/>
    <xf numFmtId="164" fontId="3" fillId="0" borderId="56" xfId="0" applyNumberFormat="1" applyFont="1" applyFill="1" applyBorder="1"/>
    <xf numFmtId="164" fontId="3" fillId="0" borderId="22" xfId="0" applyNumberFormat="1" applyFont="1" applyFill="1" applyBorder="1"/>
    <xf numFmtId="164" fontId="3" fillId="0" borderId="20" xfId="0" applyNumberFormat="1" applyFont="1" applyFill="1" applyBorder="1"/>
    <xf numFmtId="0" fontId="3" fillId="0" borderId="21" xfId="0" applyFont="1" applyFill="1" applyBorder="1"/>
    <xf numFmtId="0" fontId="3" fillId="0" borderId="0" xfId="0" applyFont="1" applyFill="1"/>
    <xf numFmtId="0" fontId="5" fillId="0" borderId="1" xfId="0" applyFont="1" applyFill="1" applyBorder="1"/>
    <xf numFmtId="0" fontId="5" fillId="0" borderId="4" xfId="0" applyFont="1" applyFill="1" applyBorder="1"/>
    <xf numFmtId="164" fontId="5" fillId="0" borderId="17" xfId="1" applyNumberFormat="1" applyFont="1" applyFill="1" applyBorder="1"/>
    <xf numFmtId="164" fontId="5" fillId="0" borderId="4" xfId="1" applyNumberFormat="1" applyFont="1" applyFill="1" applyBorder="1"/>
    <xf numFmtId="10" fontId="5" fillId="0" borderId="11" xfId="1" applyNumberFormat="1" applyFont="1" applyFill="1" applyBorder="1"/>
    <xf numFmtId="164" fontId="5" fillId="0" borderId="45" xfId="1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0" xfId="0" applyFont="1" applyFill="1"/>
    <xf numFmtId="164" fontId="5" fillId="0" borderId="11" xfId="1" applyNumberFormat="1" applyFont="1" applyFill="1" applyBorder="1"/>
    <xf numFmtId="10" fontId="5" fillId="0" borderId="11" xfId="9" applyNumberFormat="1" applyFont="1" applyFill="1" applyBorder="1"/>
    <xf numFmtId="0" fontId="5" fillId="0" borderId="17" xfId="0" applyFont="1" applyFill="1" applyBorder="1"/>
    <xf numFmtId="0" fontId="5" fillId="0" borderId="37" xfId="0" applyFont="1" applyFill="1" applyBorder="1"/>
    <xf numFmtId="0" fontId="5" fillId="0" borderId="39" xfId="0" applyFont="1" applyFill="1" applyBorder="1"/>
    <xf numFmtId="164" fontId="5" fillId="0" borderId="37" xfId="1" applyNumberFormat="1" applyFont="1" applyFill="1" applyBorder="1"/>
    <xf numFmtId="164" fontId="5" fillId="0" borderId="38" xfId="1" applyNumberFormat="1" applyFont="1" applyFill="1" applyBorder="1"/>
    <xf numFmtId="164" fontId="5" fillId="0" borderId="39" xfId="1" applyNumberFormat="1" applyFont="1" applyFill="1" applyBorder="1"/>
    <xf numFmtId="164" fontId="5" fillId="0" borderId="43" xfId="1" applyNumberFormat="1" applyFont="1" applyFill="1" applyBorder="1"/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164" fontId="4" fillId="0" borderId="19" xfId="0" applyNumberFormat="1" applyFont="1" applyFill="1" applyBorder="1"/>
    <xf numFmtId="10" fontId="4" fillId="0" borderId="19" xfId="9" applyNumberFormat="1" applyFont="1" applyFill="1" applyBorder="1"/>
    <xf numFmtId="164" fontId="4" fillId="0" borderId="56" xfId="0" applyNumberFormat="1" applyFont="1" applyFill="1" applyBorder="1"/>
    <xf numFmtId="164" fontId="4" fillId="0" borderId="25" xfId="0" applyNumberFormat="1" applyFont="1" applyFill="1" applyBorder="1"/>
    <xf numFmtId="164" fontId="4" fillId="0" borderId="36" xfId="0" applyNumberFormat="1" applyFont="1" applyFill="1" applyBorder="1"/>
    <xf numFmtId="10" fontId="4" fillId="0" borderId="25" xfId="9" applyNumberFormat="1" applyFont="1" applyFill="1" applyBorder="1"/>
    <xf numFmtId="164" fontId="4" fillId="0" borderId="22" xfId="0" applyNumberFormat="1" applyFont="1" applyFill="1" applyBorder="1"/>
    <xf numFmtId="164" fontId="4" fillId="0" borderId="20" xfId="0" applyNumberFormat="1" applyFont="1" applyFill="1" applyBorder="1"/>
    <xf numFmtId="0" fontId="4" fillId="0" borderId="21" xfId="0" applyFont="1" applyFill="1" applyBorder="1"/>
    <xf numFmtId="0" fontId="4" fillId="0" borderId="0" xfId="0" applyFont="1" applyFill="1"/>
    <xf numFmtId="37" fontId="0" fillId="0" borderId="0" xfId="0" applyNumberFormat="1" applyAlignment="1">
      <alignment horizontal="right"/>
    </xf>
    <xf numFmtId="0" fontId="8" fillId="0" borderId="39" xfId="0" applyFont="1" applyFill="1" applyBorder="1" applyAlignment="1">
      <alignment horizontal="center" vertical="center"/>
    </xf>
    <xf numFmtId="164" fontId="5" fillId="0" borderId="49" xfId="1" applyNumberFormat="1" applyFont="1" applyFill="1" applyBorder="1" applyAlignment="1">
      <alignment vertical="center"/>
    </xf>
    <xf numFmtId="10" fontId="3" fillId="0" borderId="36" xfId="9" applyNumberFormat="1" applyFont="1" applyFill="1" applyBorder="1"/>
    <xf numFmtId="10" fontId="3" fillId="0" borderId="36" xfId="0" applyNumberFormat="1" applyFont="1" applyFill="1" applyBorder="1"/>
    <xf numFmtId="0" fontId="3" fillId="0" borderId="4" xfId="0" applyFont="1" applyFill="1" applyBorder="1" applyAlignment="1">
      <alignment textRotation="90"/>
    </xf>
    <xf numFmtId="0" fontId="3" fillId="0" borderId="1" xfId="0" applyFont="1" applyFill="1" applyBorder="1" applyAlignment="1">
      <alignment horizontal="center" vertical="center"/>
    </xf>
    <xf numFmtId="164" fontId="4" fillId="0" borderId="32" xfId="1" applyNumberFormat="1" applyFont="1" applyFill="1" applyBorder="1" applyAlignment="1">
      <alignment horizontal="center" vertical="center" wrapText="1"/>
    </xf>
    <xf numFmtId="164" fontId="4" fillId="0" borderId="58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1" xfId="0" applyFont="1" applyFill="1" applyBorder="1" applyAlignment="1"/>
    <xf numFmtId="164" fontId="0" fillId="0" borderId="2" xfId="1" applyNumberFormat="1" applyFont="1" applyFill="1" applyBorder="1"/>
    <xf numFmtId="0" fontId="0" fillId="0" borderId="17" xfId="0" applyFont="1" applyFill="1" applyBorder="1"/>
    <xf numFmtId="0" fontId="0" fillId="0" borderId="8" xfId="0" applyFont="1" applyFill="1" applyBorder="1"/>
    <xf numFmtId="0" fontId="0" fillId="0" borderId="41" xfId="0" applyFont="1" applyFill="1" applyBorder="1"/>
    <xf numFmtId="164" fontId="0" fillId="0" borderId="23" xfId="1" applyNumberFormat="1" applyFont="1" applyFill="1" applyBorder="1"/>
    <xf numFmtId="164" fontId="0" fillId="0" borderId="5" xfId="1" applyNumberFormat="1" applyFont="1" applyFill="1" applyBorder="1"/>
    <xf numFmtId="10" fontId="0" fillId="0" borderId="18" xfId="9" applyNumberFormat="1" applyFont="1" applyFill="1" applyBorder="1"/>
    <xf numFmtId="164" fontId="0" fillId="0" borderId="40" xfId="1" applyNumberFormat="1" applyFont="1" applyFill="1" applyBorder="1"/>
    <xf numFmtId="10" fontId="0" fillId="0" borderId="18" xfId="1" applyNumberFormat="1" applyFont="1" applyFill="1" applyBorder="1"/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0" fillId="0" borderId="11" xfId="0" applyFont="1" applyFill="1" applyBorder="1"/>
    <xf numFmtId="0" fontId="0" fillId="0" borderId="17" xfId="0" applyFont="1" applyFill="1" applyBorder="1" applyAlignment="1"/>
    <xf numFmtId="0" fontId="0" fillId="0" borderId="37" xfId="0" applyFont="1" applyFill="1" applyBorder="1"/>
    <xf numFmtId="10" fontId="0" fillId="0" borderId="39" xfId="0" applyNumberFormat="1" applyFont="1" applyFill="1" applyBorder="1"/>
    <xf numFmtId="0" fontId="0" fillId="0" borderId="37" xfId="0" applyFont="1" applyFill="1" applyBorder="1" applyAlignment="1"/>
    <xf numFmtId="0" fontId="0" fillId="0" borderId="38" xfId="0" applyFont="1" applyFill="1" applyBorder="1"/>
    <xf numFmtId="0" fontId="0" fillId="0" borderId="39" xfId="0" applyFont="1" applyFill="1" applyBorder="1"/>
    <xf numFmtId="164" fontId="3" fillId="0" borderId="60" xfId="0" applyNumberFormat="1" applyFont="1" applyFill="1" applyBorder="1"/>
    <xf numFmtId="10" fontId="3" fillId="0" borderId="60" xfId="9" applyNumberFormat="1" applyFont="1" applyFill="1" applyBorder="1"/>
    <xf numFmtId="0" fontId="3" fillId="0" borderId="36" xfId="0" applyFont="1" applyFill="1" applyBorder="1"/>
    <xf numFmtId="0" fontId="5" fillId="0" borderId="11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left" vertical="center"/>
    </xf>
    <xf numFmtId="164" fontId="3" fillId="0" borderId="21" xfId="0" applyNumberFormat="1" applyFont="1" applyFill="1" applyBorder="1"/>
    <xf numFmtId="10" fontId="0" fillId="0" borderId="0" xfId="9" applyNumberFormat="1" applyFont="1" applyFill="1"/>
    <xf numFmtId="164" fontId="0" fillId="0" borderId="0" xfId="0" applyNumberFormat="1" applyFont="1" applyFill="1"/>
    <xf numFmtId="10" fontId="5" fillId="0" borderId="17" xfId="9" applyNumberFormat="1" applyFont="1" applyFill="1" applyBorder="1" applyAlignment="1">
      <alignment vertical="center"/>
    </xf>
    <xf numFmtId="164" fontId="4" fillId="0" borderId="49" xfId="1" applyNumberFormat="1" applyFont="1" applyFill="1" applyBorder="1" applyAlignment="1">
      <alignment vertical="center"/>
    </xf>
    <xf numFmtId="164" fontId="4" fillId="0" borderId="42" xfId="1" applyNumberFormat="1" applyFont="1" applyFill="1" applyBorder="1" applyAlignment="1">
      <alignment horizontal="center" vertical="center" wrapText="1"/>
    </xf>
    <xf numFmtId="164" fontId="4" fillId="0" borderId="45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0" fontId="2" fillId="0" borderId="11" xfId="9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39" xfId="0" applyFont="1" applyFill="1" applyBorder="1" applyAlignment="1">
      <alignment vertical="center"/>
    </xf>
    <xf numFmtId="9" fontId="4" fillId="0" borderId="36" xfId="1" applyNumberFormat="1" applyFont="1" applyFill="1" applyBorder="1" applyAlignment="1">
      <alignment vertical="center"/>
    </xf>
    <xf numFmtId="10" fontId="3" fillId="0" borderId="19" xfId="0" applyNumberFormat="1" applyFont="1" applyFill="1" applyBorder="1"/>
    <xf numFmtId="164" fontId="5" fillId="0" borderId="1" xfId="1" applyNumberFormat="1" applyFont="1" applyFill="1" applyBorder="1" applyAlignment="1">
      <alignment vertical="center"/>
    </xf>
    <xf numFmtId="164" fontId="5" fillId="0" borderId="53" xfId="1" applyNumberFormat="1" applyFont="1" applyFill="1" applyBorder="1" applyAlignment="1">
      <alignment vertical="center"/>
    </xf>
    <xf numFmtId="164" fontId="5" fillId="0" borderId="52" xfId="1" applyNumberFormat="1" applyFont="1" applyFill="1" applyBorder="1" applyAlignment="1">
      <alignment vertical="center"/>
    </xf>
    <xf numFmtId="164" fontId="3" fillId="0" borderId="61" xfId="0" applyNumberFormat="1" applyFont="1" applyFill="1" applyBorder="1"/>
    <xf numFmtId="164" fontId="4" fillId="0" borderId="1" xfId="1" applyNumberFormat="1" applyFont="1" applyFill="1" applyBorder="1" applyAlignment="1">
      <alignment vertical="center"/>
    </xf>
    <xf numFmtId="10" fontId="4" fillId="0" borderId="12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10" fontId="3" fillId="0" borderId="0" xfId="9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10" fontId="3" fillId="0" borderId="0" xfId="0" applyNumberFormat="1" applyFont="1" applyFill="1" applyBorder="1"/>
    <xf numFmtId="10" fontId="0" fillId="0" borderId="0" xfId="0" applyNumberFormat="1" applyFill="1"/>
    <xf numFmtId="164" fontId="0" fillId="0" borderId="0" xfId="0" applyNumberFormat="1" applyFill="1"/>
    <xf numFmtId="0" fontId="5" fillId="0" borderId="4" xfId="0" applyFont="1" applyFill="1" applyBorder="1" applyAlignment="1">
      <alignment horizontal="left" vertical="center"/>
    </xf>
    <xf numFmtId="10" fontId="5" fillId="0" borderId="13" xfId="9" applyNumberFormat="1" applyFont="1" applyFill="1" applyBorder="1" applyAlignment="1">
      <alignment horizontal="right" vertical="center"/>
    </xf>
    <xf numFmtId="164" fontId="5" fillId="0" borderId="51" xfId="1" applyNumberFormat="1" applyFont="1" applyFill="1" applyBorder="1" applyAlignment="1">
      <alignment horizontal="left" vertical="center"/>
    </xf>
    <xf numFmtId="10" fontId="5" fillId="0" borderId="13" xfId="1" applyNumberFormat="1" applyFont="1" applyFill="1" applyBorder="1" applyAlignment="1">
      <alignment vertical="center"/>
    </xf>
    <xf numFmtId="10" fontId="5" fillId="0" borderId="11" xfId="0" applyNumberFormat="1" applyFont="1" applyFill="1" applyBorder="1" applyAlignment="1">
      <alignment vertical="center"/>
    </xf>
    <xf numFmtId="164" fontId="5" fillId="0" borderId="18" xfId="1" applyNumberFormat="1" applyFont="1" applyFill="1" applyBorder="1" applyAlignment="1">
      <alignment vertical="center"/>
    </xf>
    <xf numFmtId="10" fontId="5" fillId="0" borderId="18" xfId="1" applyNumberFormat="1" applyFont="1" applyFill="1" applyBorder="1" applyAlignment="1">
      <alignment vertical="center"/>
    </xf>
    <xf numFmtId="0" fontId="3" fillId="0" borderId="22" xfId="0" applyFont="1" applyFill="1" applyBorder="1"/>
    <xf numFmtId="0" fontId="3" fillId="0" borderId="20" xfId="0" applyFont="1" applyFill="1" applyBorder="1"/>
    <xf numFmtId="0" fontId="18" fillId="0" borderId="4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3" fontId="9" fillId="0" borderId="4" xfId="0" applyNumberFormat="1" applyFont="1" applyBorder="1" applyAlignment="1">
      <alignment horizontal="right" vertical="top" wrapText="1"/>
    </xf>
    <xf numFmtId="0" fontId="14" fillId="0" borderId="0" xfId="0" applyFont="1"/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4" fillId="0" borderId="7" xfId="1" applyNumberFormat="1" applyFont="1" applyFill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164" fontId="5" fillId="0" borderId="64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3" fontId="20" fillId="0" borderId="0" xfId="0" applyNumberFormat="1" applyFont="1" applyAlignment="1">
      <alignment horizontal="righ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3" fontId="21" fillId="0" borderId="0" xfId="0" applyNumberFormat="1" applyFont="1" applyAlignment="1">
      <alignment horizontal="right" vertical="top" wrapText="1"/>
    </xf>
    <xf numFmtId="0" fontId="19" fillId="0" borderId="0" xfId="0" applyFont="1" applyFill="1" applyAlignment="1">
      <alignment horizontal="center" vertical="top" wrapText="1"/>
    </xf>
    <xf numFmtId="0" fontId="0" fillId="0" borderId="0" xfId="0" applyFill="1"/>
    <xf numFmtId="0" fontId="15" fillId="0" borderId="0" xfId="6" applyFont="1" applyAlignment="1">
      <alignment horizontal="left"/>
    </xf>
    <xf numFmtId="0" fontId="16" fillId="0" borderId="0" xfId="6" applyFont="1" applyAlignment="1">
      <alignment horizontal="center"/>
    </xf>
    <xf numFmtId="0" fontId="3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4" fillId="2" borderId="4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35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4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41" xfId="1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" xfId="0" applyBorder="1" applyAlignment="1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3" fillId="0" borderId="1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right"/>
    </xf>
    <xf numFmtId="0" fontId="4" fillId="0" borderId="4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Fill="1" applyBorder="1" applyAlignment="1"/>
    <xf numFmtId="0" fontId="4" fillId="0" borderId="4" xfId="0" applyFont="1" applyFill="1" applyBorder="1" applyAlignment="1">
      <alignment horizontal="center" vertical="center" textRotation="90"/>
    </xf>
    <xf numFmtId="0" fontId="7" fillId="0" borderId="4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64" fontId="4" fillId="0" borderId="53" xfId="1" applyNumberFormat="1" applyFont="1" applyBorder="1" applyAlignment="1">
      <alignment horizontal="center" vertical="center"/>
    </xf>
    <xf numFmtId="164" fontId="4" fillId="0" borderId="54" xfId="1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textRotation="90"/>
    </xf>
    <xf numFmtId="0" fontId="3" fillId="0" borderId="16" xfId="0" applyFont="1" applyFill="1" applyBorder="1" applyAlignment="1">
      <alignment horizontal="center" textRotation="90"/>
    </xf>
    <xf numFmtId="0" fontId="4" fillId="0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/>
    </xf>
    <xf numFmtId="164" fontId="4" fillId="0" borderId="50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4" fontId="4" fillId="0" borderId="49" xfId="1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164" fontId="4" fillId="0" borderId="4" xfId="1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top" wrapText="1"/>
    </xf>
    <xf numFmtId="0" fontId="0" fillId="0" borderId="0" xfId="0" applyFill="1"/>
    <xf numFmtId="0" fontId="18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/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Százalék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opLeftCell="A10" workbookViewId="0">
      <selection activeCell="C36" sqref="C36"/>
    </sheetView>
  </sheetViews>
  <sheetFormatPr defaultRowHeight="15"/>
  <cols>
    <col min="1" max="12" width="9.140625" style="215"/>
    <col min="13" max="256" width="9.140625" style="28"/>
    <col min="257" max="257" width="18.85546875" style="28" bestFit="1" customWidth="1"/>
    <col min="258" max="258" width="99" style="28" bestFit="1" customWidth="1"/>
    <col min="259" max="512" width="9.140625" style="28"/>
    <col min="513" max="513" width="18.85546875" style="28" bestFit="1" customWidth="1"/>
    <col min="514" max="514" width="99" style="28" bestFit="1" customWidth="1"/>
    <col min="515" max="768" width="9.140625" style="28"/>
    <col min="769" max="769" width="18.85546875" style="28" bestFit="1" customWidth="1"/>
    <col min="770" max="770" width="99" style="28" bestFit="1" customWidth="1"/>
    <col min="771" max="1024" width="9.140625" style="28"/>
    <col min="1025" max="1025" width="18.85546875" style="28" bestFit="1" customWidth="1"/>
    <col min="1026" max="1026" width="99" style="28" bestFit="1" customWidth="1"/>
    <col min="1027" max="1280" width="9.140625" style="28"/>
    <col min="1281" max="1281" width="18.85546875" style="28" bestFit="1" customWidth="1"/>
    <col min="1282" max="1282" width="99" style="28" bestFit="1" customWidth="1"/>
    <col min="1283" max="1536" width="9.140625" style="28"/>
    <col min="1537" max="1537" width="18.85546875" style="28" bestFit="1" customWidth="1"/>
    <col min="1538" max="1538" width="99" style="28" bestFit="1" customWidth="1"/>
    <col min="1539" max="1792" width="9.140625" style="28"/>
    <col min="1793" max="1793" width="18.85546875" style="28" bestFit="1" customWidth="1"/>
    <col min="1794" max="1794" width="99" style="28" bestFit="1" customWidth="1"/>
    <col min="1795" max="2048" width="9.140625" style="28"/>
    <col min="2049" max="2049" width="18.85546875" style="28" bestFit="1" customWidth="1"/>
    <col min="2050" max="2050" width="99" style="28" bestFit="1" customWidth="1"/>
    <col min="2051" max="2304" width="9.140625" style="28"/>
    <col min="2305" max="2305" width="18.85546875" style="28" bestFit="1" customWidth="1"/>
    <col min="2306" max="2306" width="99" style="28" bestFit="1" customWidth="1"/>
    <col min="2307" max="2560" width="9.140625" style="28"/>
    <col min="2561" max="2561" width="18.85546875" style="28" bestFit="1" customWidth="1"/>
    <col min="2562" max="2562" width="99" style="28" bestFit="1" customWidth="1"/>
    <col min="2563" max="2816" width="9.140625" style="28"/>
    <col min="2817" max="2817" width="18.85546875" style="28" bestFit="1" customWidth="1"/>
    <col min="2818" max="2818" width="99" style="28" bestFit="1" customWidth="1"/>
    <col min="2819" max="3072" width="9.140625" style="28"/>
    <col min="3073" max="3073" width="18.85546875" style="28" bestFit="1" customWidth="1"/>
    <col min="3074" max="3074" width="99" style="28" bestFit="1" customWidth="1"/>
    <col min="3075" max="3328" width="9.140625" style="28"/>
    <col min="3329" max="3329" width="18.85546875" style="28" bestFit="1" customWidth="1"/>
    <col min="3330" max="3330" width="99" style="28" bestFit="1" customWidth="1"/>
    <col min="3331" max="3584" width="9.140625" style="28"/>
    <col min="3585" max="3585" width="18.85546875" style="28" bestFit="1" customWidth="1"/>
    <col min="3586" max="3586" width="99" style="28" bestFit="1" customWidth="1"/>
    <col min="3587" max="3840" width="9.140625" style="28"/>
    <col min="3841" max="3841" width="18.85546875" style="28" bestFit="1" customWidth="1"/>
    <col min="3842" max="3842" width="99" style="28" bestFit="1" customWidth="1"/>
    <col min="3843" max="4096" width="9.140625" style="28"/>
    <col min="4097" max="4097" width="18.85546875" style="28" bestFit="1" customWidth="1"/>
    <col min="4098" max="4098" width="99" style="28" bestFit="1" customWidth="1"/>
    <col min="4099" max="4352" width="9.140625" style="28"/>
    <col min="4353" max="4353" width="18.85546875" style="28" bestFit="1" customWidth="1"/>
    <col min="4354" max="4354" width="99" style="28" bestFit="1" customWidth="1"/>
    <col min="4355" max="4608" width="9.140625" style="28"/>
    <col min="4609" max="4609" width="18.85546875" style="28" bestFit="1" customWidth="1"/>
    <col min="4610" max="4610" width="99" style="28" bestFit="1" customWidth="1"/>
    <col min="4611" max="4864" width="9.140625" style="28"/>
    <col min="4865" max="4865" width="18.85546875" style="28" bestFit="1" customWidth="1"/>
    <col min="4866" max="4866" width="99" style="28" bestFit="1" customWidth="1"/>
    <col min="4867" max="5120" width="9.140625" style="28"/>
    <col min="5121" max="5121" width="18.85546875" style="28" bestFit="1" customWidth="1"/>
    <col min="5122" max="5122" width="99" style="28" bestFit="1" customWidth="1"/>
    <col min="5123" max="5376" width="9.140625" style="28"/>
    <col min="5377" max="5377" width="18.85546875" style="28" bestFit="1" customWidth="1"/>
    <col min="5378" max="5378" width="99" style="28" bestFit="1" customWidth="1"/>
    <col min="5379" max="5632" width="9.140625" style="28"/>
    <col min="5633" max="5633" width="18.85546875" style="28" bestFit="1" customWidth="1"/>
    <col min="5634" max="5634" width="99" style="28" bestFit="1" customWidth="1"/>
    <col min="5635" max="5888" width="9.140625" style="28"/>
    <col min="5889" max="5889" width="18.85546875" style="28" bestFit="1" customWidth="1"/>
    <col min="5890" max="5890" width="99" style="28" bestFit="1" customWidth="1"/>
    <col min="5891" max="6144" width="9.140625" style="28"/>
    <col min="6145" max="6145" width="18.85546875" style="28" bestFit="1" customWidth="1"/>
    <col min="6146" max="6146" width="99" style="28" bestFit="1" customWidth="1"/>
    <col min="6147" max="6400" width="9.140625" style="28"/>
    <col min="6401" max="6401" width="18.85546875" style="28" bestFit="1" customWidth="1"/>
    <col min="6402" max="6402" width="99" style="28" bestFit="1" customWidth="1"/>
    <col min="6403" max="6656" width="9.140625" style="28"/>
    <col min="6657" max="6657" width="18.85546875" style="28" bestFit="1" customWidth="1"/>
    <col min="6658" max="6658" width="99" style="28" bestFit="1" customWidth="1"/>
    <col min="6659" max="6912" width="9.140625" style="28"/>
    <col min="6913" max="6913" width="18.85546875" style="28" bestFit="1" customWidth="1"/>
    <col min="6914" max="6914" width="99" style="28" bestFit="1" customWidth="1"/>
    <col min="6915" max="7168" width="9.140625" style="28"/>
    <col min="7169" max="7169" width="18.85546875" style="28" bestFit="1" customWidth="1"/>
    <col min="7170" max="7170" width="99" style="28" bestFit="1" customWidth="1"/>
    <col min="7171" max="7424" width="9.140625" style="28"/>
    <col min="7425" max="7425" width="18.85546875" style="28" bestFit="1" customWidth="1"/>
    <col min="7426" max="7426" width="99" style="28" bestFit="1" customWidth="1"/>
    <col min="7427" max="7680" width="9.140625" style="28"/>
    <col min="7681" max="7681" width="18.85546875" style="28" bestFit="1" customWidth="1"/>
    <col min="7682" max="7682" width="99" style="28" bestFit="1" customWidth="1"/>
    <col min="7683" max="7936" width="9.140625" style="28"/>
    <col min="7937" max="7937" width="18.85546875" style="28" bestFit="1" customWidth="1"/>
    <col min="7938" max="7938" width="99" style="28" bestFit="1" customWidth="1"/>
    <col min="7939" max="8192" width="9.140625" style="28"/>
    <col min="8193" max="8193" width="18.85546875" style="28" bestFit="1" customWidth="1"/>
    <col min="8194" max="8194" width="99" style="28" bestFit="1" customWidth="1"/>
    <col min="8195" max="8448" width="9.140625" style="28"/>
    <col min="8449" max="8449" width="18.85546875" style="28" bestFit="1" customWidth="1"/>
    <col min="8450" max="8450" width="99" style="28" bestFit="1" customWidth="1"/>
    <col min="8451" max="8704" width="9.140625" style="28"/>
    <col min="8705" max="8705" width="18.85546875" style="28" bestFit="1" customWidth="1"/>
    <col min="8706" max="8706" width="99" style="28" bestFit="1" customWidth="1"/>
    <col min="8707" max="8960" width="9.140625" style="28"/>
    <col min="8961" max="8961" width="18.85546875" style="28" bestFit="1" customWidth="1"/>
    <col min="8962" max="8962" width="99" style="28" bestFit="1" customWidth="1"/>
    <col min="8963" max="9216" width="9.140625" style="28"/>
    <col min="9217" max="9217" width="18.85546875" style="28" bestFit="1" customWidth="1"/>
    <col min="9218" max="9218" width="99" style="28" bestFit="1" customWidth="1"/>
    <col min="9219" max="9472" width="9.140625" style="28"/>
    <col min="9473" max="9473" width="18.85546875" style="28" bestFit="1" customWidth="1"/>
    <col min="9474" max="9474" width="99" style="28" bestFit="1" customWidth="1"/>
    <col min="9475" max="9728" width="9.140625" style="28"/>
    <col min="9729" max="9729" width="18.85546875" style="28" bestFit="1" customWidth="1"/>
    <col min="9730" max="9730" width="99" style="28" bestFit="1" customWidth="1"/>
    <col min="9731" max="9984" width="9.140625" style="28"/>
    <col min="9985" max="9985" width="18.85546875" style="28" bestFit="1" customWidth="1"/>
    <col min="9986" max="9986" width="99" style="28" bestFit="1" customWidth="1"/>
    <col min="9987" max="10240" width="9.140625" style="28"/>
    <col min="10241" max="10241" width="18.85546875" style="28" bestFit="1" customWidth="1"/>
    <col min="10242" max="10242" width="99" style="28" bestFit="1" customWidth="1"/>
    <col min="10243" max="10496" width="9.140625" style="28"/>
    <col min="10497" max="10497" width="18.85546875" style="28" bestFit="1" customWidth="1"/>
    <col min="10498" max="10498" width="99" style="28" bestFit="1" customWidth="1"/>
    <col min="10499" max="10752" width="9.140625" style="28"/>
    <col min="10753" max="10753" width="18.85546875" style="28" bestFit="1" customWidth="1"/>
    <col min="10754" max="10754" width="99" style="28" bestFit="1" customWidth="1"/>
    <col min="10755" max="11008" width="9.140625" style="28"/>
    <col min="11009" max="11009" width="18.85546875" style="28" bestFit="1" customWidth="1"/>
    <col min="11010" max="11010" width="99" style="28" bestFit="1" customWidth="1"/>
    <col min="11011" max="11264" width="9.140625" style="28"/>
    <col min="11265" max="11265" width="18.85546875" style="28" bestFit="1" customWidth="1"/>
    <col min="11266" max="11266" width="99" style="28" bestFit="1" customWidth="1"/>
    <col min="11267" max="11520" width="9.140625" style="28"/>
    <col min="11521" max="11521" width="18.85546875" style="28" bestFit="1" customWidth="1"/>
    <col min="11522" max="11522" width="99" style="28" bestFit="1" customWidth="1"/>
    <col min="11523" max="11776" width="9.140625" style="28"/>
    <col min="11777" max="11777" width="18.85546875" style="28" bestFit="1" customWidth="1"/>
    <col min="11778" max="11778" width="99" style="28" bestFit="1" customWidth="1"/>
    <col min="11779" max="12032" width="9.140625" style="28"/>
    <col min="12033" max="12033" width="18.85546875" style="28" bestFit="1" customWidth="1"/>
    <col min="12034" max="12034" width="99" style="28" bestFit="1" customWidth="1"/>
    <col min="12035" max="12288" width="9.140625" style="28"/>
    <col min="12289" max="12289" width="18.85546875" style="28" bestFit="1" customWidth="1"/>
    <col min="12290" max="12290" width="99" style="28" bestFit="1" customWidth="1"/>
    <col min="12291" max="12544" width="9.140625" style="28"/>
    <col min="12545" max="12545" width="18.85546875" style="28" bestFit="1" customWidth="1"/>
    <col min="12546" max="12546" width="99" style="28" bestFit="1" customWidth="1"/>
    <col min="12547" max="12800" width="9.140625" style="28"/>
    <col min="12801" max="12801" width="18.85546875" style="28" bestFit="1" customWidth="1"/>
    <col min="12802" max="12802" width="99" style="28" bestFit="1" customWidth="1"/>
    <col min="12803" max="13056" width="9.140625" style="28"/>
    <col min="13057" max="13057" width="18.85546875" style="28" bestFit="1" customWidth="1"/>
    <col min="13058" max="13058" width="99" style="28" bestFit="1" customWidth="1"/>
    <col min="13059" max="13312" width="9.140625" style="28"/>
    <col min="13313" max="13313" width="18.85546875" style="28" bestFit="1" customWidth="1"/>
    <col min="13314" max="13314" width="99" style="28" bestFit="1" customWidth="1"/>
    <col min="13315" max="13568" width="9.140625" style="28"/>
    <col min="13569" max="13569" width="18.85546875" style="28" bestFit="1" customWidth="1"/>
    <col min="13570" max="13570" width="99" style="28" bestFit="1" customWidth="1"/>
    <col min="13571" max="13824" width="9.140625" style="28"/>
    <col min="13825" max="13825" width="18.85546875" style="28" bestFit="1" customWidth="1"/>
    <col min="13826" max="13826" width="99" style="28" bestFit="1" customWidth="1"/>
    <col min="13827" max="14080" width="9.140625" style="28"/>
    <col min="14081" max="14081" width="18.85546875" style="28" bestFit="1" customWidth="1"/>
    <col min="14082" max="14082" width="99" style="28" bestFit="1" customWidth="1"/>
    <col min="14083" max="14336" width="9.140625" style="28"/>
    <col min="14337" max="14337" width="18.85546875" style="28" bestFit="1" customWidth="1"/>
    <col min="14338" max="14338" width="99" style="28" bestFit="1" customWidth="1"/>
    <col min="14339" max="14592" width="9.140625" style="28"/>
    <col min="14593" max="14593" width="18.85546875" style="28" bestFit="1" customWidth="1"/>
    <col min="14594" max="14594" width="99" style="28" bestFit="1" customWidth="1"/>
    <col min="14595" max="14848" width="9.140625" style="28"/>
    <col min="14849" max="14849" width="18.85546875" style="28" bestFit="1" customWidth="1"/>
    <col min="14850" max="14850" width="99" style="28" bestFit="1" customWidth="1"/>
    <col min="14851" max="15104" width="9.140625" style="28"/>
    <col min="15105" max="15105" width="18.85546875" style="28" bestFit="1" customWidth="1"/>
    <col min="15106" max="15106" width="99" style="28" bestFit="1" customWidth="1"/>
    <col min="15107" max="15360" width="9.140625" style="28"/>
    <col min="15361" max="15361" width="18.85546875" style="28" bestFit="1" customWidth="1"/>
    <col min="15362" max="15362" width="99" style="28" bestFit="1" customWidth="1"/>
    <col min="15363" max="15616" width="9.140625" style="28"/>
    <col min="15617" max="15617" width="18.85546875" style="28" bestFit="1" customWidth="1"/>
    <col min="15618" max="15618" width="99" style="28" bestFit="1" customWidth="1"/>
    <col min="15619" max="15872" width="9.140625" style="28"/>
    <col min="15873" max="15873" width="18.85546875" style="28" bestFit="1" customWidth="1"/>
    <col min="15874" max="15874" width="99" style="28" bestFit="1" customWidth="1"/>
    <col min="15875" max="16128" width="9.140625" style="28"/>
    <col min="16129" max="16129" width="18.85546875" style="28" bestFit="1" customWidth="1"/>
    <col min="16130" max="16130" width="99" style="28" bestFit="1" customWidth="1"/>
    <col min="16131" max="16384" width="9.140625" style="28"/>
  </cols>
  <sheetData>
    <row r="1" spans="1:9" ht="15.75">
      <c r="A1" s="374" t="s">
        <v>47</v>
      </c>
      <c r="B1" s="374"/>
      <c r="C1" s="374"/>
      <c r="D1" s="374"/>
      <c r="E1" s="374"/>
    </row>
    <row r="2" spans="1:9" ht="15.75">
      <c r="A2" s="216" t="s">
        <v>161</v>
      </c>
      <c r="B2" s="216"/>
      <c r="C2" s="216"/>
      <c r="D2" s="216"/>
      <c r="E2" s="216"/>
    </row>
    <row r="3" spans="1:9" ht="15.75">
      <c r="A3" s="216" t="s">
        <v>162</v>
      </c>
      <c r="B3" s="216"/>
      <c r="C3" s="216"/>
      <c r="D3" s="216"/>
      <c r="E3" s="216"/>
    </row>
    <row r="11" spans="1:9" ht="20.25">
      <c r="B11" s="375" t="s">
        <v>163</v>
      </c>
      <c r="C11" s="375"/>
      <c r="D11" s="375"/>
      <c r="E11" s="375"/>
      <c r="F11" s="375"/>
      <c r="G11" s="375"/>
      <c r="H11" s="375"/>
      <c r="I11" s="375"/>
    </row>
    <row r="12" spans="1:9" ht="20.25">
      <c r="B12" s="217"/>
      <c r="C12" s="217"/>
      <c r="D12" s="217"/>
      <c r="E12" s="217"/>
      <c r="F12" s="217"/>
      <c r="G12" s="217"/>
      <c r="H12" s="217"/>
      <c r="I12" s="217"/>
    </row>
    <row r="13" spans="1:9" ht="20.25">
      <c r="B13" s="217"/>
      <c r="C13" s="217"/>
      <c r="D13" s="217"/>
      <c r="E13" s="217"/>
      <c r="F13" s="217"/>
      <c r="G13" s="217"/>
      <c r="H13" s="217"/>
      <c r="I13" s="217"/>
    </row>
    <row r="14" spans="1:9" ht="20.25">
      <c r="B14" s="217"/>
      <c r="C14" s="217"/>
      <c r="D14" s="217"/>
      <c r="E14" s="217"/>
      <c r="F14" s="217"/>
      <c r="G14" s="217"/>
      <c r="H14" s="217"/>
      <c r="I14" s="217"/>
    </row>
    <row r="15" spans="1:9" ht="20.25">
      <c r="B15" s="375" t="s">
        <v>47</v>
      </c>
      <c r="C15" s="375"/>
      <c r="D15" s="375"/>
      <c r="E15" s="375"/>
      <c r="F15" s="375"/>
      <c r="G15" s="375"/>
      <c r="H15" s="375"/>
      <c r="I15" s="375"/>
    </row>
    <row r="16" spans="1:9" ht="20.25">
      <c r="B16" s="217"/>
      <c r="C16" s="217"/>
      <c r="D16" s="217"/>
      <c r="E16" s="217"/>
      <c r="F16" s="217"/>
      <c r="G16" s="217"/>
      <c r="H16" s="217"/>
      <c r="I16" s="217"/>
    </row>
    <row r="17" spans="1:9" ht="20.25">
      <c r="B17" s="217"/>
      <c r="C17" s="217"/>
      <c r="D17" s="217"/>
      <c r="E17" s="217"/>
      <c r="F17" s="217"/>
      <c r="G17" s="217"/>
      <c r="H17" s="217"/>
      <c r="I17" s="217"/>
    </row>
    <row r="18" spans="1:9" ht="20.25">
      <c r="B18" s="217"/>
      <c r="C18" s="217"/>
      <c r="D18" s="217"/>
      <c r="E18" s="217"/>
      <c r="F18" s="217"/>
      <c r="G18" s="217"/>
      <c r="H18" s="217"/>
      <c r="I18" s="217"/>
    </row>
    <row r="19" spans="1:9" ht="20.25">
      <c r="B19" s="217"/>
      <c r="C19" s="217"/>
      <c r="D19" s="217"/>
      <c r="E19" s="217"/>
      <c r="F19" s="217"/>
      <c r="G19" s="217"/>
      <c r="H19" s="217"/>
      <c r="I19" s="217"/>
    </row>
    <row r="20" spans="1:9" ht="20.25">
      <c r="B20" s="217"/>
      <c r="C20" s="217"/>
      <c r="D20" s="217"/>
      <c r="E20" s="217"/>
      <c r="F20" s="217"/>
      <c r="G20" s="217"/>
      <c r="H20" s="217"/>
      <c r="I20" s="217"/>
    </row>
    <row r="21" spans="1:9" ht="20.25">
      <c r="B21" s="217"/>
      <c r="C21" s="217"/>
      <c r="D21" s="217"/>
      <c r="E21" s="217"/>
      <c r="F21" s="217"/>
      <c r="G21" s="217"/>
      <c r="H21" s="217"/>
      <c r="I21" s="217"/>
    </row>
    <row r="22" spans="1:9" ht="20.25">
      <c r="B22" s="217"/>
      <c r="C22" s="217"/>
      <c r="D22" s="217"/>
      <c r="E22" s="217"/>
      <c r="F22" s="217"/>
      <c r="G22" s="217"/>
      <c r="H22" s="217"/>
      <c r="I22" s="217"/>
    </row>
    <row r="23" spans="1:9" ht="20.25">
      <c r="B23" s="217"/>
      <c r="C23" s="217"/>
      <c r="D23" s="217"/>
      <c r="E23" s="217"/>
      <c r="F23" s="217"/>
      <c r="G23" s="217"/>
      <c r="H23" s="217"/>
      <c r="I23" s="217"/>
    </row>
    <row r="32" spans="1:9" ht="15.75">
      <c r="A32" s="218"/>
    </row>
  </sheetData>
  <mergeCells count="3">
    <mergeCell ref="A1:E1"/>
    <mergeCell ref="B11:I11"/>
    <mergeCell ref="B15:I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13"/>
  <sheetViews>
    <sheetView zoomScaleSheetLayoutView="76"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5"/>
  <cols>
    <col min="1" max="1" width="3.7109375" customWidth="1"/>
    <col min="2" max="2" width="45" bestFit="1" customWidth="1"/>
    <col min="3" max="19" width="17.28515625" customWidth="1"/>
    <col min="20" max="22" width="16.42578125" customWidth="1"/>
    <col min="23" max="23" width="16.140625" customWidth="1"/>
    <col min="24" max="24" width="0.42578125" hidden="1" customWidth="1"/>
    <col min="25" max="27" width="16.42578125" hidden="1" customWidth="1"/>
    <col min="28" max="35" width="16.42578125" customWidth="1"/>
    <col min="36" max="36" width="12" customWidth="1"/>
    <col min="37" max="37" width="11.140625" customWidth="1"/>
    <col min="38" max="38" width="17.28515625" bestFit="1" customWidth="1"/>
  </cols>
  <sheetData>
    <row r="1" spans="1:38" s="1" customFormat="1">
      <c r="A1" s="419" t="s">
        <v>181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75</v>
      </c>
      <c r="AK2" s="419"/>
      <c r="AL2" s="419"/>
    </row>
    <row r="3" spans="1:38" s="2" customFormat="1" ht="15" customHeight="1" thickBot="1">
      <c r="A3" s="54" t="s">
        <v>27</v>
      </c>
      <c r="B3" s="53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45"/>
      <c r="T3" s="446" t="s">
        <v>2</v>
      </c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10"/>
      <c r="AJ3" s="437" t="s">
        <v>4</v>
      </c>
      <c r="AK3" s="419"/>
      <c r="AL3" s="419"/>
    </row>
    <row r="4" spans="1:38" s="2" customFormat="1" ht="66.75" customHeight="1">
      <c r="A4" s="26" t="s">
        <v>21</v>
      </c>
      <c r="B4" s="30" t="s">
        <v>56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34" t="s">
        <v>88</v>
      </c>
      <c r="K4" s="32" t="s">
        <v>89</v>
      </c>
      <c r="L4" s="33" t="s">
        <v>90</v>
      </c>
      <c r="M4" s="33" t="s">
        <v>91</v>
      </c>
      <c r="N4" s="34" t="s">
        <v>92</v>
      </c>
      <c r="O4" s="48" t="s">
        <v>31</v>
      </c>
      <c r="P4" s="32" t="s">
        <v>93</v>
      </c>
      <c r="Q4" s="33" t="s">
        <v>94</v>
      </c>
      <c r="R4" s="33" t="s">
        <v>95</v>
      </c>
      <c r="S4" s="34" t="s">
        <v>96</v>
      </c>
      <c r="T4" s="32" t="s">
        <v>97</v>
      </c>
      <c r="U4" s="33" t="s">
        <v>98</v>
      </c>
      <c r="V4" s="33" t="s">
        <v>99</v>
      </c>
      <c r="W4" s="34" t="s">
        <v>100</v>
      </c>
      <c r="X4" s="32" t="s">
        <v>101</v>
      </c>
      <c r="Y4" s="33" t="s">
        <v>102</v>
      </c>
      <c r="Z4" s="33" t="s">
        <v>103</v>
      </c>
      <c r="AA4" s="34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32" t="s">
        <v>109</v>
      </c>
      <c r="AG4" s="33" t="s">
        <v>110</v>
      </c>
      <c r="AH4" s="33" t="s">
        <v>111</v>
      </c>
      <c r="AI4" s="34" t="s">
        <v>112</v>
      </c>
      <c r="AJ4" s="23" t="s">
        <v>5</v>
      </c>
      <c r="AK4" s="4" t="s">
        <v>6</v>
      </c>
      <c r="AL4" s="5" t="s">
        <v>7</v>
      </c>
    </row>
    <row r="5" spans="1:38" s="7" customFormat="1">
      <c r="A5" s="89" t="s">
        <v>44</v>
      </c>
      <c r="B5" s="230" t="s">
        <v>57</v>
      </c>
      <c r="C5" s="35">
        <v>18454</v>
      </c>
      <c r="D5" s="6">
        <v>20116</v>
      </c>
      <c r="E5" s="6">
        <v>18610</v>
      </c>
      <c r="F5" s="86">
        <f>E5/D5</f>
        <v>0.92513422151521174</v>
      </c>
      <c r="G5" s="35">
        <v>2806</v>
      </c>
      <c r="H5" s="6">
        <v>2609</v>
      </c>
      <c r="I5" s="6">
        <v>2609</v>
      </c>
      <c r="J5" s="86">
        <f>I5/H5</f>
        <v>1</v>
      </c>
      <c r="K5" s="35">
        <v>250</v>
      </c>
      <c r="L5" s="6">
        <v>155</v>
      </c>
      <c r="M5" s="6">
        <v>155</v>
      </c>
      <c r="N5" s="122">
        <f>M5/L5</f>
        <v>1</v>
      </c>
      <c r="O5" s="137"/>
      <c r="P5" s="35">
        <f>C5+G5+K5</f>
        <v>21510</v>
      </c>
      <c r="Q5" s="6">
        <f t="shared" ref="Q5:R5" si="0">D5+H5+L5</f>
        <v>22880</v>
      </c>
      <c r="R5" s="6">
        <f t="shared" si="0"/>
        <v>21374</v>
      </c>
      <c r="S5" s="122">
        <f>R5/Q5</f>
        <v>0.93417832167832171</v>
      </c>
      <c r="T5" s="35"/>
      <c r="U5" s="6"/>
      <c r="V5" s="6"/>
      <c r="W5" s="122"/>
      <c r="X5" s="35"/>
      <c r="Y5" s="6"/>
      <c r="Z5" s="6"/>
      <c r="AA5" s="86"/>
      <c r="AB5" s="35">
        <v>21510</v>
      </c>
      <c r="AC5" s="6">
        <v>5476</v>
      </c>
      <c r="AD5" s="6">
        <v>5476</v>
      </c>
      <c r="AE5" s="122">
        <f>AD5/AC5</f>
        <v>1</v>
      </c>
      <c r="AF5" s="35">
        <f>X5+AB5</f>
        <v>21510</v>
      </c>
      <c r="AG5" s="6">
        <f>AC5+U5+Y5</f>
        <v>5476</v>
      </c>
      <c r="AH5" s="6">
        <f>AD5+V5+Z5</f>
        <v>5476</v>
      </c>
      <c r="AI5" s="86">
        <f>AH5/AG5</f>
        <v>1</v>
      </c>
      <c r="AJ5" s="20">
        <v>8</v>
      </c>
      <c r="AK5" s="6">
        <v>1</v>
      </c>
      <c r="AL5" s="187"/>
    </row>
    <row r="6" spans="1:38" s="7" customFormat="1">
      <c r="A6" s="89" t="s">
        <v>43</v>
      </c>
      <c r="B6" s="230" t="s">
        <v>117</v>
      </c>
      <c r="C6" s="35"/>
      <c r="D6" s="6"/>
      <c r="E6" s="6"/>
      <c r="F6" s="86"/>
      <c r="G6" s="35"/>
      <c r="H6" s="6"/>
      <c r="I6" s="6"/>
      <c r="J6" s="86"/>
      <c r="K6" s="35"/>
      <c r="L6" s="6"/>
      <c r="M6" s="6"/>
      <c r="N6" s="122"/>
      <c r="O6" s="137"/>
      <c r="P6" s="35">
        <f t="shared" ref="P6:P7" si="1">C6+G6+K6</f>
        <v>0</v>
      </c>
      <c r="Q6" s="6">
        <f t="shared" ref="Q6:Q7" si="2">D6+H6+L6</f>
        <v>0</v>
      </c>
      <c r="R6" s="6">
        <f t="shared" ref="R6:R7" si="3">E6+I6+M6</f>
        <v>0</v>
      </c>
      <c r="S6" s="122"/>
      <c r="T6" s="35"/>
      <c r="U6" s="6"/>
      <c r="V6" s="6"/>
      <c r="W6" s="122"/>
      <c r="X6" s="35"/>
      <c r="Y6" s="6"/>
      <c r="Z6" s="6"/>
      <c r="AA6" s="86"/>
      <c r="AB6" s="35"/>
      <c r="AC6" s="6">
        <v>17275</v>
      </c>
      <c r="AD6" s="6">
        <v>17275</v>
      </c>
      <c r="AE6" s="122">
        <f t="shared" ref="AE6:AE8" si="4">AD6/AC6</f>
        <v>1</v>
      </c>
      <c r="AF6" s="35">
        <f t="shared" ref="AF6:AF7" si="5">X6+AB6</f>
        <v>0</v>
      </c>
      <c r="AG6" s="6">
        <f t="shared" ref="AG6:AG7" si="6">AC6+U6+Y6</f>
        <v>17275</v>
      </c>
      <c r="AH6" s="6">
        <f t="shared" ref="AH6:AH7" si="7">AD6+V6+Z6</f>
        <v>17275</v>
      </c>
      <c r="AI6" s="122">
        <f>AA6+AE6</f>
        <v>1</v>
      </c>
      <c r="AJ6" s="20"/>
      <c r="AK6" s="6"/>
      <c r="AL6" s="187"/>
    </row>
    <row r="7" spans="1:38" s="7" customFormat="1" ht="15.75" thickBot="1">
      <c r="A7" s="91" t="s">
        <v>43</v>
      </c>
      <c r="B7" s="283" t="s">
        <v>118</v>
      </c>
      <c r="C7" s="73"/>
      <c r="D7" s="74">
        <v>1664</v>
      </c>
      <c r="E7" s="74">
        <v>1664</v>
      </c>
      <c r="F7" s="86">
        <f t="shared" ref="F7" si="8">E7/D7</f>
        <v>1</v>
      </c>
      <c r="G7" s="73"/>
      <c r="H7" s="74">
        <v>9</v>
      </c>
      <c r="I7" s="74">
        <v>9</v>
      </c>
      <c r="J7" s="86">
        <f t="shared" ref="J7" si="9">I7/H7</f>
        <v>1</v>
      </c>
      <c r="K7" s="73"/>
      <c r="L7" s="74"/>
      <c r="M7" s="74"/>
      <c r="N7" s="123"/>
      <c r="O7" s="234"/>
      <c r="P7" s="35">
        <f t="shared" si="1"/>
        <v>0</v>
      </c>
      <c r="Q7" s="6">
        <f t="shared" si="2"/>
        <v>1673</v>
      </c>
      <c r="R7" s="6">
        <f t="shared" si="3"/>
        <v>1673</v>
      </c>
      <c r="S7" s="122">
        <f t="shared" ref="S7:S8" si="10">R7/Q7</f>
        <v>1</v>
      </c>
      <c r="T7" s="73"/>
      <c r="U7" s="74"/>
      <c r="V7" s="74"/>
      <c r="W7" s="122"/>
      <c r="X7" s="73"/>
      <c r="Y7" s="74"/>
      <c r="Z7" s="74"/>
      <c r="AA7" s="103"/>
      <c r="AB7" s="73"/>
      <c r="AC7" s="74">
        <v>1802</v>
      </c>
      <c r="AD7" s="74">
        <v>1802</v>
      </c>
      <c r="AE7" s="122">
        <f t="shared" si="4"/>
        <v>1</v>
      </c>
      <c r="AF7" s="73">
        <f t="shared" si="5"/>
        <v>0</v>
      </c>
      <c r="AG7" s="6">
        <f t="shared" si="6"/>
        <v>1802</v>
      </c>
      <c r="AH7" s="6">
        <f t="shared" si="7"/>
        <v>1802</v>
      </c>
      <c r="AI7" s="122">
        <f>AA7+AE7</f>
        <v>1</v>
      </c>
      <c r="AJ7" s="284"/>
      <c r="AK7" s="74"/>
      <c r="AL7" s="233"/>
    </row>
    <row r="8" spans="1:38" s="250" customFormat="1" ht="15.75" thickBot="1">
      <c r="A8" s="439" t="s">
        <v>19</v>
      </c>
      <c r="B8" s="439"/>
      <c r="C8" s="153">
        <f>SUM(C5:C7)</f>
        <v>18454</v>
      </c>
      <c r="D8" s="153">
        <f t="shared" ref="D8:E8" si="11">SUM(D5:D7)</f>
        <v>21780</v>
      </c>
      <c r="E8" s="153">
        <f t="shared" si="11"/>
        <v>20274</v>
      </c>
      <c r="F8" s="285">
        <f>E8/D8</f>
        <v>0.93085399449035811</v>
      </c>
      <c r="G8" s="153">
        <f>SUM(G5:G7)</f>
        <v>2806</v>
      </c>
      <c r="H8" s="153">
        <f t="shared" ref="H8:I8" si="12">SUM(H5:H7)</f>
        <v>2618</v>
      </c>
      <c r="I8" s="153">
        <f t="shared" si="12"/>
        <v>2618</v>
      </c>
      <c r="J8" s="285">
        <f>I8/H8</f>
        <v>1</v>
      </c>
      <c r="K8" s="153">
        <f>SUM(K5:K7)</f>
        <v>250</v>
      </c>
      <c r="L8" s="153">
        <f t="shared" ref="L8:N8" si="13">SUM(L5:L7)</f>
        <v>155</v>
      </c>
      <c r="M8" s="153">
        <f t="shared" si="13"/>
        <v>155</v>
      </c>
      <c r="N8" s="286">
        <f t="shared" si="13"/>
        <v>1</v>
      </c>
      <c r="O8" s="153"/>
      <c r="P8" s="153">
        <f>SUM(P5:P7)</f>
        <v>21510</v>
      </c>
      <c r="Q8" s="153">
        <f t="shared" ref="Q8:R8" si="14">SUM(Q5:Q7)</f>
        <v>24553</v>
      </c>
      <c r="R8" s="153">
        <f t="shared" si="14"/>
        <v>23047</v>
      </c>
      <c r="S8" s="122">
        <f t="shared" si="10"/>
        <v>0.93866329980043173</v>
      </c>
      <c r="T8" s="153"/>
      <c r="U8" s="153">
        <f>SUM(U5:U7)</f>
        <v>0</v>
      </c>
      <c r="V8" s="153">
        <f>SUM(V5:V7)</f>
        <v>0</v>
      </c>
      <c r="W8" s="122"/>
      <c r="X8" s="153"/>
      <c r="Y8" s="153"/>
      <c r="Z8" s="153"/>
      <c r="AA8" s="285"/>
      <c r="AB8" s="153">
        <f>SUM(AB5:AB7)</f>
        <v>21510</v>
      </c>
      <c r="AC8" s="153">
        <f t="shared" ref="AC8:AD8" si="15">SUM(AC5:AC7)</f>
        <v>24553</v>
      </c>
      <c r="AD8" s="153">
        <f t="shared" si="15"/>
        <v>24553</v>
      </c>
      <c r="AE8" s="122">
        <f t="shared" si="4"/>
        <v>1</v>
      </c>
      <c r="AF8" s="153">
        <f>SUM(AF5:AF7)</f>
        <v>21510</v>
      </c>
      <c r="AG8" s="153">
        <f t="shared" ref="AG8:AH8" si="16">SUM(AG5:AG7)</f>
        <v>24553</v>
      </c>
      <c r="AH8" s="153">
        <f t="shared" si="16"/>
        <v>24553</v>
      </c>
      <c r="AI8" s="285">
        <f>AH8/AG8</f>
        <v>1</v>
      </c>
      <c r="AJ8" s="153">
        <f t="shared" ref="AJ8:AK8" si="17">SUM(AJ5)</f>
        <v>8</v>
      </c>
      <c r="AK8" s="153">
        <f t="shared" si="17"/>
        <v>1</v>
      </c>
      <c r="AL8" s="153"/>
    </row>
    <row r="9" spans="1:38">
      <c r="S9" s="124"/>
    </row>
    <row r="10" spans="1:38">
      <c r="A10" s="411"/>
      <c r="B10" s="411"/>
      <c r="C10" s="144" t="s">
        <v>143</v>
      </c>
      <c r="D10" s="144" t="s">
        <v>144</v>
      </c>
      <c r="E10" s="144" t="s">
        <v>145</v>
      </c>
      <c r="F10" s="150" t="s">
        <v>3</v>
      </c>
    </row>
    <row r="11" spans="1:38">
      <c r="A11" s="385" t="s">
        <v>142</v>
      </c>
      <c r="B11" s="412"/>
      <c r="C11" s="145">
        <f>P8</f>
        <v>21510</v>
      </c>
      <c r="D11" s="145">
        <f>Q8</f>
        <v>24553</v>
      </c>
      <c r="E11" s="145">
        <f>R8</f>
        <v>23047</v>
      </c>
      <c r="F11" s="151">
        <f>D11-C11</f>
        <v>3043</v>
      </c>
    </row>
    <row r="12" spans="1:38">
      <c r="A12" s="443" t="s">
        <v>141</v>
      </c>
      <c r="B12" s="444"/>
      <c r="C12" s="145">
        <f>AF8</f>
        <v>21510</v>
      </c>
      <c r="D12" s="145">
        <f>AG8</f>
        <v>24553</v>
      </c>
      <c r="E12" s="151">
        <f>AH8</f>
        <v>24553</v>
      </c>
      <c r="F12" s="151">
        <f>D12-C12</f>
        <v>3043</v>
      </c>
    </row>
    <row r="13" spans="1:38">
      <c r="A13" s="385" t="s">
        <v>3</v>
      </c>
      <c r="B13" s="412"/>
      <c r="C13" s="25"/>
      <c r="D13" s="25"/>
      <c r="E13" s="25"/>
      <c r="F13" s="27"/>
    </row>
  </sheetData>
  <mergeCells count="11">
    <mergeCell ref="A1:AL1"/>
    <mergeCell ref="AJ2:AL2"/>
    <mergeCell ref="AJ3:AL3"/>
    <mergeCell ref="C3:S3"/>
    <mergeCell ref="T3:AI3"/>
    <mergeCell ref="A2:AI2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L23"/>
  <sheetViews>
    <sheetView workbookViewId="0">
      <pane xSplit="2" ySplit="3" topLeftCell="AB10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5"/>
  <cols>
    <col min="1" max="1" width="3.85546875" customWidth="1"/>
    <col min="2" max="2" width="42.42578125" bestFit="1" customWidth="1"/>
    <col min="3" max="19" width="17.140625" customWidth="1"/>
    <col min="20" max="23" width="15.28515625" customWidth="1"/>
    <col min="24" max="24" width="10.28515625" hidden="1" customWidth="1"/>
    <col min="25" max="26" width="15.28515625" hidden="1" customWidth="1"/>
    <col min="27" max="27" width="13.85546875" hidden="1" customWidth="1"/>
    <col min="28" max="35" width="15.28515625" customWidth="1"/>
    <col min="38" max="38" width="17.28515625" bestFit="1" customWidth="1"/>
  </cols>
  <sheetData>
    <row r="1" spans="1:38" s="1" customFormat="1">
      <c r="A1" s="419" t="s">
        <v>182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76</v>
      </c>
      <c r="AK2" s="419"/>
      <c r="AL2" s="419"/>
    </row>
    <row r="3" spans="1:38" s="2" customFormat="1" ht="15" customHeight="1" thickBot="1">
      <c r="A3" s="419" t="s">
        <v>27</v>
      </c>
      <c r="B3" s="419"/>
      <c r="C3" s="450" t="s">
        <v>1</v>
      </c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06"/>
      <c r="Q3" s="406"/>
      <c r="R3" s="406"/>
      <c r="S3" s="406"/>
      <c r="T3" s="404" t="s">
        <v>2</v>
      </c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37" t="s">
        <v>4</v>
      </c>
      <c r="AK3" s="419"/>
      <c r="AL3" s="419"/>
    </row>
    <row r="4" spans="1:38" s="2" customFormat="1" ht="66.75" customHeight="1">
      <c r="A4" s="26" t="s">
        <v>21</v>
      </c>
      <c r="B4" s="30" t="s">
        <v>139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93" t="s">
        <v>88</v>
      </c>
      <c r="K4" s="32" t="s">
        <v>89</v>
      </c>
      <c r="L4" s="33" t="s">
        <v>90</v>
      </c>
      <c r="M4" s="33" t="s">
        <v>91</v>
      </c>
      <c r="N4" s="34" t="s">
        <v>92</v>
      </c>
      <c r="O4" s="47" t="s">
        <v>31</v>
      </c>
      <c r="P4" s="32" t="s">
        <v>93</v>
      </c>
      <c r="Q4" s="33" t="s">
        <v>94</v>
      </c>
      <c r="R4" s="33" t="s">
        <v>95</v>
      </c>
      <c r="S4" s="34" t="s">
        <v>96</v>
      </c>
      <c r="T4" s="32" t="s">
        <v>97</v>
      </c>
      <c r="U4" s="33" t="s">
        <v>98</v>
      </c>
      <c r="V4" s="33" t="s">
        <v>99</v>
      </c>
      <c r="W4" s="34" t="s">
        <v>100</v>
      </c>
      <c r="X4" s="32" t="s">
        <v>101</v>
      </c>
      <c r="Y4" s="33" t="s">
        <v>102</v>
      </c>
      <c r="Z4" s="33" t="s">
        <v>103</v>
      </c>
      <c r="AA4" s="34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32" t="s">
        <v>109</v>
      </c>
      <c r="AG4" s="135" t="s">
        <v>110</v>
      </c>
      <c r="AH4" s="33" t="s">
        <v>111</v>
      </c>
      <c r="AI4" s="34" t="s">
        <v>112</v>
      </c>
      <c r="AJ4" s="94" t="s">
        <v>5</v>
      </c>
      <c r="AK4" s="4" t="s">
        <v>6</v>
      </c>
      <c r="AL4" s="95" t="s">
        <v>7</v>
      </c>
    </row>
    <row r="5" spans="1:38" s="7" customFormat="1">
      <c r="A5" s="236" t="s">
        <v>43</v>
      </c>
      <c r="B5" s="251" t="s">
        <v>65</v>
      </c>
      <c r="C5" s="35">
        <f>18281+4906</f>
        <v>23187</v>
      </c>
      <c r="D5" s="6">
        <v>20723</v>
      </c>
      <c r="E5" s="6">
        <v>20723</v>
      </c>
      <c r="F5" s="86">
        <f>E5/D5</f>
        <v>1</v>
      </c>
      <c r="G5" s="35">
        <v>6155</v>
      </c>
      <c r="H5" s="6">
        <v>7516</v>
      </c>
      <c r="I5" s="6">
        <v>7516</v>
      </c>
      <c r="J5" s="86">
        <f>I5/H5</f>
        <v>1</v>
      </c>
      <c r="K5" s="35"/>
      <c r="L5" s="6"/>
      <c r="M5" s="6"/>
      <c r="N5" s="187"/>
      <c r="O5" s="137"/>
      <c r="P5" s="35">
        <f t="shared" ref="P5:R12" si="0">C5+G5+K5</f>
        <v>29342</v>
      </c>
      <c r="Q5" s="6">
        <f t="shared" si="0"/>
        <v>28239</v>
      </c>
      <c r="R5" s="6">
        <f t="shared" si="0"/>
        <v>28239</v>
      </c>
      <c r="S5" s="86">
        <f>R5/Q5</f>
        <v>1</v>
      </c>
      <c r="T5" s="35">
        <v>1935</v>
      </c>
      <c r="U5" s="6">
        <v>1561</v>
      </c>
      <c r="V5" s="6">
        <v>1561</v>
      </c>
      <c r="W5" s="86">
        <f>V5/U5</f>
        <v>1</v>
      </c>
      <c r="X5" s="35"/>
      <c r="Y5" s="6"/>
      <c r="Z5" s="6"/>
      <c r="AA5" s="86"/>
      <c r="AB5" s="35">
        <v>27407</v>
      </c>
      <c r="AC5" s="6">
        <v>3869</v>
      </c>
      <c r="AD5" s="6">
        <v>3869</v>
      </c>
      <c r="AE5" s="122">
        <f>AD5/AC5</f>
        <v>1</v>
      </c>
      <c r="AF5" s="35">
        <f>T5+X5+AB5</f>
        <v>29342</v>
      </c>
      <c r="AG5" s="6">
        <f>U5+AC5+Y5</f>
        <v>5430</v>
      </c>
      <c r="AH5" s="6">
        <f>V5+AD5+Z5</f>
        <v>5430</v>
      </c>
      <c r="AI5" s="86">
        <f>AH5/AG5</f>
        <v>1</v>
      </c>
      <c r="AJ5" s="238">
        <v>11</v>
      </c>
      <c r="AK5" s="239">
        <v>1</v>
      </c>
      <c r="AL5" s="187"/>
    </row>
    <row r="6" spans="1:38" s="260" customFormat="1">
      <c r="A6" s="252" t="s">
        <v>43</v>
      </c>
      <c r="B6" s="251" t="s">
        <v>58</v>
      </c>
      <c r="C6" s="253">
        <f>1507+407</f>
        <v>1914</v>
      </c>
      <c r="D6" s="254">
        <v>1550</v>
      </c>
      <c r="E6" s="254">
        <v>1550</v>
      </c>
      <c r="F6" s="86">
        <f t="shared" ref="F6:F9" si="1">E6/D6</f>
        <v>1</v>
      </c>
      <c r="G6" s="253">
        <v>1727</v>
      </c>
      <c r="H6" s="254">
        <v>2456</v>
      </c>
      <c r="I6" s="254">
        <v>2456</v>
      </c>
      <c r="J6" s="86">
        <f t="shared" ref="J6:J17" si="2">I6/H6</f>
        <v>1</v>
      </c>
      <c r="K6" s="253">
        <v>1039</v>
      </c>
      <c r="L6" s="254"/>
      <c r="M6" s="254"/>
      <c r="N6" s="255"/>
      <c r="O6" s="256"/>
      <c r="P6" s="35">
        <f t="shared" si="0"/>
        <v>4680</v>
      </c>
      <c r="Q6" s="6">
        <f t="shared" si="0"/>
        <v>4006</v>
      </c>
      <c r="R6" s="6">
        <f t="shared" si="0"/>
        <v>4006</v>
      </c>
      <c r="S6" s="86">
        <f t="shared" ref="S6:S17" si="3">R6/Q6</f>
        <v>1</v>
      </c>
      <c r="T6" s="253">
        <v>1905</v>
      </c>
      <c r="U6" s="254"/>
      <c r="V6" s="254"/>
      <c r="W6" s="86"/>
      <c r="X6" s="253"/>
      <c r="Y6" s="254"/>
      <c r="Z6" s="254"/>
      <c r="AA6" s="86"/>
      <c r="AB6" s="35">
        <v>2775</v>
      </c>
      <c r="AC6" s="6">
        <v>2400</v>
      </c>
      <c r="AD6" s="6">
        <v>2400</v>
      </c>
      <c r="AE6" s="122">
        <f>AD6/AC6</f>
        <v>1</v>
      </c>
      <c r="AF6" s="35">
        <f t="shared" ref="AF6:AF14" si="4">T6+X6+AB6</f>
        <v>4680</v>
      </c>
      <c r="AG6" s="6">
        <f t="shared" ref="AG6:AG16" si="5">U6+AC6+Y6</f>
        <v>2400</v>
      </c>
      <c r="AH6" s="6">
        <f t="shared" ref="AH6:AH16" si="6">V6+AD6+Z6</f>
        <v>2400</v>
      </c>
      <c r="AI6" s="86">
        <f t="shared" ref="AI6:AI16" si="7">AH6/AG6</f>
        <v>1</v>
      </c>
      <c r="AJ6" s="257">
        <v>1</v>
      </c>
      <c r="AK6" s="258"/>
      <c r="AL6" s="259"/>
    </row>
    <row r="7" spans="1:38" s="260" customFormat="1">
      <c r="A7" s="252" t="s">
        <v>44</v>
      </c>
      <c r="B7" s="251" t="s">
        <v>59</v>
      </c>
      <c r="C7" s="253"/>
      <c r="D7" s="254"/>
      <c r="E7" s="254"/>
      <c r="F7" s="86"/>
      <c r="G7" s="253">
        <v>8647</v>
      </c>
      <c r="H7" s="254"/>
      <c r="I7" s="254"/>
      <c r="J7" s="86"/>
      <c r="K7" s="253"/>
      <c r="L7" s="254"/>
      <c r="M7" s="254"/>
      <c r="N7" s="261"/>
      <c r="O7" s="256"/>
      <c r="P7" s="35">
        <f t="shared" si="0"/>
        <v>8647</v>
      </c>
      <c r="Q7" s="6">
        <f t="shared" si="0"/>
        <v>0</v>
      </c>
      <c r="R7" s="6">
        <f t="shared" si="0"/>
        <v>0</v>
      </c>
      <c r="S7" s="86"/>
      <c r="T7" s="253">
        <v>7303</v>
      </c>
      <c r="U7" s="254"/>
      <c r="V7" s="254"/>
      <c r="W7" s="86"/>
      <c r="X7" s="253"/>
      <c r="Y7" s="254"/>
      <c r="Z7" s="254"/>
      <c r="AA7" s="261"/>
      <c r="AB7" s="35">
        <v>1344</v>
      </c>
      <c r="AC7" s="6"/>
      <c r="AD7" s="6"/>
      <c r="AE7" s="122"/>
      <c r="AF7" s="35">
        <f t="shared" si="4"/>
        <v>8647</v>
      </c>
      <c r="AG7" s="6">
        <f t="shared" si="5"/>
        <v>0</v>
      </c>
      <c r="AH7" s="6">
        <f t="shared" si="6"/>
        <v>0</v>
      </c>
      <c r="AI7" s="86"/>
      <c r="AJ7" s="257"/>
      <c r="AK7" s="258"/>
      <c r="AL7" s="259"/>
    </row>
    <row r="8" spans="1:38" s="260" customFormat="1">
      <c r="A8" s="252" t="s">
        <v>43</v>
      </c>
      <c r="B8" s="251" t="s">
        <v>61</v>
      </c>
      <c r="C8" s="253">
        <f>10319+2752</f>
        <v>13071</v>
      </c>
      <c r="D8" s="254">
        <v>24407</v>
      </c>
      <c r="E8" s="254">
        <v>13095</v>
      </c>
      <c r="F8" s="86">
        <f t="shared" si="1"/>
        <v>0.53652640635883153</v>
      </c>
      <c r="G8" s="253">
        <v>14506</v>
      </c>
      <c r="H8" s="254">
        <v>20673</v>
      </c>
      <c r="I8" s="254">
        <v>20673</v>
      </c>
      <c r="J8" s="86">
        <f t="shared" si="2"/>
        <v>1</v>
      </c>
      <c r="K8" s="253"/>
      <c r="L8" s="254"/>
      <c r="M8" s="254"/>
      <c r="N8" s="261"/>
      <c r="O8" s="256"/>
      <c r="P8" s="35">
        <f t="shared" si="0"/>
        <v>27577</v>
      </c>
      <c r="Q8" s="6">
        <f t="shared" si="0"/>
        <v>45080</v>
      </c>
      <c r="R8" s="6">
        <f t="shared" si="0"/>
        <v>33768</v>
      </c>
      <c r="S8" s="86">
        <f t="shared" si="3"/>
        <v>0.7490683229813665</v>
      </c>
      <c r="T8" s="253">
        <v>3954</v>
      </c>
      <c r="U8" s="254">
        <v>19267</v>
      </c>
      <c r="V8" s="254">
        <v>19267</v>
      </c>
      <c r="W8" s="86">
        <f t="shared" ref="W8:W16" si="8">V8/U8</f>
        <v>1</v>
      </c>
      <c r="X8" s="253"/>
      <c r="Y8" s="254"/>
      <c r="Z8" s="254"/>
      <c r="AA8" s="262"/>
      <c r="AB8" s="35">
        <v>23623</v>
      </c>
      <c r="AC8" s="6"/>
      <c r="AD8" s="6"/>
      <c r="AE8" s="122"/>
      <c r="AF8" s="35">
        <f t="shared" si="4"/>
        <v>27577</v>
      </c>
      <c r="AG8" s="6">
        <f t="shared" si="5"/>
        <v>19267</v>
      </c>
      <c r="AH8" s="6">
        <f t="shared" si="6"/>
        <v>19267</v>
      </c>
      <c r="AI8" s="86">
        <f t="shared" si="7"/>
        <v>1</v>
      </c>
      <c r="AJ8" s="257">
        <v>7</v>
      </c>
      <c r="AK8" s="258"/>
      <c r="AL8" s="259"/>
    </row>
    <row r="9" spans="1:38" s="260" customFormat="1">
      <c r="A9" s="252" t="s">
        <v>43</v>
      </c>
      <c r="B9" s="251" t="s">
        <v>64</v>
      </c>
      <c r="C9" s="253">
        <f>2592+690</f>
        <v>3282</v>
      </c>
      <c r="D9" s="254">
        <v>3431</v>
      </c>
      <c r="E9" s="254">
        <v>3431</v>
      </c>
      <c r="F9" s="86">
        <f t="shared" si="1"/>
        <v>1</v>
      </c>
      <c r="G9" s="253">
        <v>3670</v>
      </c>
      <c r="H9" s="254">
        <v>1686</v>
      </c>
      <c r="I9" s="254">
        <v>1686</v>
      </c>
      <c r="J9" s="86">
        <f t="shared" si="2"/>
        <v>1</v>
      </c>
      <c r="K9" s="253"/>
      <c r="L9" s="254"/>
      <c r="M9" s="254"/>
      <c r="N9" s="261"/>
      <c r="O9" s="256"/>
      <c r="P9" s="35">
        <f t="shared" si="0"/>
        <v>6952</v>
      </c>
      <c r="Q9" s="6">
        <f t="shared" si="0"/>
        <v>5117</v>
      </c>
      <c r="R9" s="6">
        <f t="shared" si="0"/>
        <v>5117</v>
      </c>
      <c r="S9" s="86">
        <f t="shared" si="3"/>
        <v>1</v>
      </c>
      <c r="T9" s="253">
        <v>572</v>
      </c>
      <c r="U9" s="254">
        <v>589</v>
      </c>
      <c r="V9" s="254">
        <v>589</v>
      </c>
      <c r="W9" s="86">
        <f t="shared" si="8"/>
        <v>1</v>
      </c>
      <c r="X9" s="253"/>
      <c r="Y9" s="254"/>
      <c r="Z9" s="254"/>
      <c r="AA9" s="262"/>
      <c r="AB9" s="35">
        <v>6380</v>
      </c>
      <c r="AC9" s="6"/>
      <c r="AD9" s="6"/>
      <c r="AE9" s="122"/>
      <c r="AF9" s="35">
        <f t="shared" si="4"/>
        <v>6952</v>
      </c>
      <c r="AG9" s="6">
        <f t="shared" si="5"/>
        <v>589</v>
      </c>
      <c r="AH9" s="6">
        <f t="shared" si="6"/>
        <v>589</v>
      </c>
      <c r="AI9" s="86">
        <f t="shared" si="7"/>
        <v>1</v>
      </c>
      <c r="AJ9" s="257">
        <v>2</v>
      </c>
      <c r="AK9" s="258"/>
      <c r="AL9" s="259"/>
    </row>
    <row r="10" spans="1:38" s="260" customFormat="1">
      <c r="A10" s="252" t="s">
        <v>43</v>
      </c>
      <c r="B10" s="251" t="s">
        <v>63</v>
      </c>
      <c r="C10" s="253"/>
      <c r="D10" s="254"/>
      <c r="E10" s="254"/>
      <c r="F10" s="187"/>
      <c r="G10" s="253">
        <v>41</v>
      </c>
      <c r="H10" s="254"/>
      <c r="I10" s="254"/>
      <c r="J10" s="86"/>
      <c r="K10" s="253"/>
      <c r="L10" s="254"/>
      <c r="M10" s="254"/>
      <c r="N10" s="261"/>
      <c r="O10" s="256"/>
      <c r="P10" s="35">
        <f t="shared" si="0"/>
        <v>41</v>
      </c>
      <c r="Q10" s="6">
        <f t="shared" si="0"/>
        <v>0</v>
      </c>
      <c r="R10" s="6">
        <f t="shared" si="0"/>
        <v>0</v>
      </c>
      <c r="S10" s="86"/>
      <c r="T10" s="253"/>
      <c r="U10" s="254"/>
      <c r="V10" s="254"/>
      <c r="W10" s="86"/>
      <c r="X10" s="253"/>
      <c r="Y10" s="254"/>
      <c r="Z10" s="254"/>
      <c r="AA10" s="261"/>
      <c r="AB10" s="35">
        <v>41</v>
      </c>
      <c r="AC10" s="6"/>
      <c r="AD10" s="6"/>
      <c r="AE10" s="122"/>
      <c r="AF10" s="35">
        <f t="shared" si="4"/>
        <v>41</v>
      </c>
      <c r="AG10" s="6">
        <f t="shared" si="5"/>
        <v>0</v>
      </c>
      <c r="AH10" s="6">
        <f t="shared" si="6"/>
        <v>0</v>
      </c>
      <c r="AI10" s="86"/>
      <c r="AJ10" s="257"/>
      <c r="AK10" s="258"/>
      <c r="AL10" s="259"/>
    </row>
    <row r="11" spans="1:38" s="260" customFormat="1">
      <c r="A11" s="252" t="s">
        <v>44</v>
      </c>
      <c r="B11" s="251" t="s">
        <v>60</v>
      </c>
      <c r="C11" s="253"/>
      <c r="D11" s="254"/>
      <c r="E11" s="254"/>
      <c r="F11" s="187"/>
      <c r="G11" s="253">
        <v>1778</v>
      </c>
      <c r="H11" s="254"/>
      <c r="I11" s="254"/>
      <c r="J11" s="86"/>
      <c r="K11" s="253"/>
      <c r="L11" s="254"/>
      <c r="M11" s="254"/>
      <c r="N11" s="261"/>
      <c r="O11" s="256"/>
      <c r="P11" s="35">
        <f t="shared" si="0"/>
        <v>1778</v>
      </c>
      <c r="Q11" s="6">
        <f t="shared" si="0"/>
        <v>0</v>
      </c>
      <c r="R11" s="6">
        <f t="shared" si="0"/>
        <v>0</v>
      </c>
      <c r="S11" s="86"/>
      <c r="T11" s="253">
        <v>3556</v>
      </c>
      <c r="U11" s="254"/>
      <c r="V11" s="254"/>
      <c r="W11" s="86"/>
      <c r="X11" s="253"/>
      <c r="Y11" s="254"/>
      <c r="Z11" s="254"/>
      <c r="AA11" s="261"/>
      <c r="AB11" s="35">
        <v>1778</v>
      </c>
      <c r="AC11" s="6"/>
      <c r="AD11" s="6"/>
      <c r="AE11" s="122"/>
      <c r="AF11" s="35">
        <f t="shared" si="4"/>
        <v>5334</v>
      </c>
      <c r="AG11" s="6">
        <f t="shared" si="5"/>
        <v>0</v>
      </c>
      <c r="AH11" s="6">
        <f t="shared" si="6"/>
        <v>0</v>
      </c>
      <c r="AI11" s="86"/>
      <c r="AJ11" s="257"/>
      <c r="AK11" s="258"/>
      <c r="AL11" s="259"/>
    </row>
    <row r="12" spans="1:38" s="260" customFormat="1">
      <c r="A12" s="263" t="s">
        <v>43</v>
      </c>
      <c r="B12" s="259" t="s">
        <v>62</v>
      </c>
      <c r="C12" s="253"/>
      <c r="D12" s="254"/>
      <c r="E12" s="254"/>
      <c r="F12" s="187"/>
      <c r="G12" s="253">
        <v>11430</v>
      </c>
      <c r="H12" s="254">
        <v>21699</v>
      </c>
      <c r="I12" s="254">
        <v>21699</v>
      </c>
      <c r="J12" s="86">
        <f t="shared" si="2"/>
        <v>1</v>
      </c>
      <c r="K12" s="253"/>
      <c r="L12" s="254"/>
      <c r="M12" s="254"/>
      <c r="N12" s="261"/>
      <c r="O12" s="256"/>
      <c r="P12" s="35">
        <f t="shared" si="0"/>
        <v>11430</v>
      </c>
      <c r="Q12" s="6">
        <f t="shared" si="0"/>
        <v>21699</v>
      </c>
      <c r="R12" s="6">
        <f t="shared" si="0"/>
        <v>21699</v>
      </c>
      <c r="S12" s="86">
        <f t="shared" si="3"/>
        <v>1</v>
      </c>
      <c r="T12" s="253">
        <v>933</v>
      </c>
      <c r="U12" s="254">
        <v>1002</v>
      </c>
      <c r="V12" s="254">
        <v>1002</v>
      </c>
      <c r="W12" s="86">
        <f t="shared" si="8"/>
        <v>1</v>
      </c>
      <c r="X12" s="253"/>
      <c r="Y12" s="254"/>
      <c r="Z12" s="254"/>
      <c r="AA12" s="261"/>
      <c r="AB12" s="35">
        <v>6941</v>
      </c>
      <c r="AC12" s="6"/>
      <c r="AD12" s="6"/>
      <c r="AE12" s="122"/>
      <c r="AF12" s="35">
        <f t="shared" si="4"/>
        <v>7874</v>
      </c>
      <c r="AG12" s="6">
        <f t="shared" si="5"/>
        <v>1002</v>
      </c>
      <c r="AH12" s="6">
        <f t="shared" si="6"/>
        <v>1002</v>
      </c>
      <c r="AI12" s="86">
        <f t="shared" si="7"/>
        <v>1</v>
      </c>
      <c r="AJ12" s="257"/>
      <c r="AK12" s="258"/>
      <c r="AL12" s="259"/>
    </row>
    <row r="13" spans="1:38" s="260" customFormat="1">
      <c r="A13" s="263" t="s">
        <v>43</v>
      </c>
      <c r="B13" s="259" t="s">
        <v>124</v>
      </c>
      <c r="C13" s="253"/>
      <c r="D13" s="254"/>
      <c r="E13" s="254"/>
      <c r="F13" s="187"/>
      <c r="G13" s="253"/>
      <c r="H13" s="254"/>
      <c r="I13" s="254"/>
      <c r="J13" s="86"/>
      <c r="K13" s="253"/>
      <c r="L13" s="254"/>
      <c r="M13" s="254"/>
      <c r="N13" s="261"/>
      <c r="O13" s="256">
        <v>9421</v>
      </c>
      <c r="P13" s="35">
        <f>C13+G13+K13</f>
        <v>0</v>
      </c>
      <c r="Q13" s="6">
        <v>9421</v>
      </c>
      <c r="R13" s="6">
        <f>E13+I13+M13+O13</f>
        <v>9421</v>
      </c>
      <c r="S13" s="86">
        <f t="shared" si="3"/>
        <v>1</v>
      </c>
      <c r="T13" s="253"/>
      <c r="U13" s="254"/>
      <c r="V13" s="254"/>
      <c r="W13" s="86"/>
      <c r="X13" s="253"/>
      <c r="Y13" s="254"/>
      <c r="Z13" s="254"/>
      <c r="AA13" s="261"/>
      <c r="AB13" s="35"/>
      <c r="AC13" s="6">
        <v>91577</v>
      </c>
      <c r="AD13" s="6">
        <v>91577</v>
      </c>
      <c r="AE13" s="122">
        <f t="shared" ref="AE13" si="9">AD13/AC13</f>
        <v>1</v>
      </c>
      <c r="AF13" s="35">
        <f t="shared" si="4"/>
        <v>0</v>
      </c>
      <c r="AG13" s="6">
        <f t="shared" si="5"/>
        <v>91577</v>
      </c>
      <c r="AH13" s="6">
        <f t="shared" si="6"/>
        <v>91577</v>
      </c>
      <c r="AI13" s="86">
        <f t="shared" si="7"/>
        <v>1</v>
      </c>
      <c r="AJ13" s="257"/>
      <c r="AK13" s="258"/>
      <c r="AL13" s="259"/>
    </row>
    <row r="14" spans="1:38" s="260" customFormat="1">
      <c r="A14" s="263" t="s">
        <v>43</v>
      </c>
      <c r="B14" s="259" t="s">
        <v>125</v>
      </c>
      <c r="C14" s="253"/>
      <c r="D14" s="254">
        <v>15842</v>
      </c>
      <c r="E14" s="254">
        <v>15842</v>
      </c>
      <c r="F14" s="122">
        <f>E14/D14</f>
        <v>1</v>
      </c>
      <c r="G14" s="253"/>
      <c r="H14" s="254">
        <v>127</v>
      </c>
      <c r="I14" s="254">
        <v>127</v>
      </c>
      <c r="J14" s="86">
        <f t="shared" si="2"/>
        <v>1</v>
      </c>
      <c r="K14" s="253"/>
      <c r="L14" s="254"/>
      <c r="M14" s="254"/>
      <c r="N14" s="261"/>
      <c r="O14" s="256"/>
      <c r="P14" s="35">
        <f>C14+G14+K14</f>
        <v>0</v>
      </c>
      <c r="Q14" s="6">
        <f t="shared" ref="Q14:R17" si="10">D14+H14+L14</f>
        <v>15969</v>
      </c>
      <c r="R14" s="6">
        <f t="shared" si="10"/>
        <v>15969</v>
      </c>
      <c r="S14" s="86">
        <f t="shared" si="3"/>
        <v>1</v>
      </c>
      <c r="T14" s="253"/>
      <c r="U14" s="254">
        <v>11360</v>
      </c>
      <c r="V14" s="254">
        <v>11360</v>
      </c>
      <c r="W14" s="86">
        <f t="shared" si="8"/>
        <v>1</v>
      </c>
      <c r="X14" s="253"/>
      <c r="Y14" s="254"/>
      <c r="Z14" s="254"/>
      <c r="AA14" s="261"/>
      <c r="AB14" s="35"/>
      <c r="AC14" s="6"/>
      <c r="AD14" s="6"/>
      <c r="AE14" s="122"/>
      <c r="AF14" s="35">
        <f t="shared" si="4"/>
        <v>0</v>
      </c>
      <c r="AG14" s="6">
        <f t="shared" si="5"/>
        <v>11360</v>
      </c>
      <c r="AH14" s="6">
        <f t="shared" si="6"/>
        <v>11360</v>
      </c>
      <c r="AI14" s="86">
        <f t="shared" si="7"/>
        <v>1</v>
      </c>
      <c r="AJ14" s="257"/>
      <c r="AK14" s="258"/>
      <c r="AL14" s="259"/>
    </row>
    <row r="15" spans="1:38" s="260" customFormat="1">
      <c r="A15" s="263" t="s">
        <v>43</v>
      </c>
      <c r="B15" s="259" t="s">
        <v>134</v>
      </c>
      <c r="C15" s="253"/>
      <c r="D15" s="254">
        <v>1447</v>
      </c>
      <c r="E15" s="254">
        <v>1447</v>
      </c>
      <c r="F15" s="122">
        <f>E15/D15</f>
        <v>1</v>
      </c>
      <c r="G15" s="253"/>
      <c r="H15" s="254">
        <v>2916</v>
      </c>
      <c r="I15" s="254">
        <v>2916</v>
      </c>
      <c r="J15" s="86">
        <f t="shared" si="2"/>
        <v>1</v>
      </c>
      <c r="K15" s="253"/>
      <c r="L15" s="254"/>
      <c r="M15" s="254"/>
      <c r="N15" s="261"/>
      <c r="O15" s="256"/>
      <c r="P15" s="35">
        <f>C15+G15+K15</f>
        <v>0</v>
      </c>
      <c r="Q15" s="6">
        <f t="shared" si="10"/>
        <v>4363</v>
      </c>
      <c r="R15" s="6">
        <f t="shared" si="10"/>
        <v>4363</v>
      </c>
      <c r="S15" s="86">
        <f t="shared" si="3"/>
        <v>1</v>
      </c>
      <c r="T15" s="253"/>
      <c r="U15" s="254">
        <v>2631</v>
      </c>
      <c r="V15" s="254">
        <v>2631</v>
      </c>
      <c r="W15" s="86">
        <f t="shared" si="8"/>
        <v>1</v>
      </c>
      <c r="X15" s="253"/>
      <c r="Y15" s="254"/>
      <c r="Z15" s="254"/>
      <c r="AA15" s="261"/>
      <c r="AB15" s="35"/>
      <c r="AC15" s="6">
        <v>903</v>
      </c>
      <c r="AD15" s="6">
        <v>903</v>
      </c>
      <c r="AE15" s="122">
        <f>AD15/AC15</f>
        <v>1</v>
      </c>
      <c r="AF15" s="35">
        <f t="shared" ref="AF15:AF17" si="11">T15+X15+AB15</f>
        <v>0</v>
      </c>
      <c r="AG15" s="6">
        <f t="shared" si="5"/>
        <v>3534</v>
      </c>
      <c r="AH15" s="6">
        <f t="shared" si="6"/>
        <v>3534</v>
      </c>
      <c r="AI15" s="86">
        <f t="shared" si="7"/>
        <v>1</v>
      </c>
      <c r="AJ15" s="257"/>
      <c r="AK15" s="258"/>
      <c r="AL15" s="259"/>
    </row>
    <row r="16" spans="1:38" s="260" customFormat="1">
      <c r="A16" s="263" t="s">
        <v>43</v>
      </c>
      <c r="B16" s="259" t="s">
        <v>135</v>
      </c>
      <c r="C16" s="253"/>
      <c r="D16" s="254"/>
      <c r="E16" s="254"/>
      <c r="F16" s="261"/>
      <c r="G16" s="253"/>
      <c r="H16" s="254">
        <v>402</v>
      </c>
      <c r="I16" s="254">
        <v>402</v>
      </c>
      <c r="J16" s="86">
        <f t="shared" si="2"/>
        <v>1</v>
      </c>
      <c r="K16" s="253"/>
      <c r="L16" s="254"/>
      <c r="M16" s="254"/>
      <c r="N16" s="261"/>
      <c r="O16" s="256"/>
      <c r="P16" s="35">
        <f>C16+G16+K16</f>
        <v>0</v>
      </c>
      <c r="Q16" s="6">
        <f t="shared" si="10"/>
        <v>402</v>
      </c>
      <c r="R16" s="6">
        <f t="shared" si="10"/>
        <v>402</v>
      </c>
      <c r="S16" s="86"/>
      <c r="T16" s="253"/>
      <c r="U16" s="254">
        <v>78</v>
      </c>
      <c r="V16" s="254">
        <v>78</v>
      </c>
      <c r="W16" s="86">
        <f t="shared" si="8"/>
        <v>1</v>
      </c>
      <c r="X16" s="253"/>
      <c r="Y16" s="254"/>
      <c r="Z16" s="254"/>
      <c r="AA16" s="261"/>
      <c r="AB16" s="35"/>
      <c r="AC16" s="6"/>
      <c r="AD16" s="6"/>
      <c r="AE16" s="122"/>
      <c r="AF16" s="35">
        <f t="shared" si="11"/>
        <v>0</v>
      </c>
      <c r="AG16" s="6">
        <f t="shared" si="5"/>
        <v>78</v>
      </c>
      <c r="AH16" s="6">
        <f t="shared" si="6"/>
        <v>78</v>
      </c>
      <c r="AI16" s="86">
        <f t="shared" si="7"/>
        <v>1</v>
      </c>
      <c r="AJ16" s="257"/>
      <c r="AK16" s="258"/>
      <c r="AL16" s="259"/>
    </row>
    <row r="17" spans="1:38" s="260" customFormat="1" ht="15.75" thickBot="1">
      <c r="A17" s="264" t="s">
        <v>43</v>
      </c>
      <c r="B17" s="265" t="s">
        <v>126</v>
      </c>
      <c r="C17" s="266"/>
      <c r="D17" s="267"/>
      <c r="E17" s="267"/>
      <c r="F17" s="268"/>
      <c r="G17" s="266"/>
      <c r="H17" s="267">
        <v>1245</v>
      </c>
      <c r="I17" s="267">
        <v>1245</v>
      </c>
      <c r="J17" s="86">
        <f t="shared" si="2"/>
        <v>1</v>
      </c>
      <c r="K17" s="266"/>
      <c r="L17" s="267"/>
      <c r="M17" s="267"/>
      <c r="N17" s="268"/>
      <c r="O17" s="269"/>
      <c r="P17" s="35">
        <f>C17+G17+K17</f>
        <v>0</v>
      </c>
      <c r="Q17" s="6">
        <f t="shared" si="10"/>
        <v>1245</v>
      </c>
      <c r="R17" s="132">
        <f t="shared" si="10"/>
        <v>1245</v>
      </c>
      <c r="S17" s="86">
        <f t="shared" si="3"/>
        <v>1</v>
      </c>
      <c r="T17" s="266"/>
      <c r="U17" s="267"/>
      <c r="V17" s="267"/>
      <c r="W17" s="86"/>
      <c r="X17" s="266"/>
      <c r="Y17" s="267"/>
      <c r="Z17" s="267"/>
      <c r="AA17" s="268"/>
      <c r="AB17" s="73"/>
      <c r="AC17" s="74">
        <v>304</v>
      </c>
      <c r="AD17" s="74">
        <v>304</v>
      </c>
      <c r="AE17" s="122">
        <f t="shared" ref="AE17" si="12">AD17/AC17</f>
        <v>1</v>
      </c>
      <c r="AF17" s="35">
        <f t="shared" si="11"/>
        <v>0</v>
      </c>
      <c r="AG17" s="6">
        <v>304</v>
      </c>
      <c r="AH17" s="6">
        <v>304</v>
      </c>
      <c r="AI17" s="86"/>
      <c r="AJ17" s="270"/>
      <c r="AK17" s="271"/>
      <c r="AL17" s="265"/>
    </row>
    <row r="18" spans="1:38" s="281" customFormat="1" ht="15.75" thickBot="1">
      <c r="A18" s="447" t="s">
        <v>19</v>
      </c>
      <c r="B18" s="448"/>
      <c r="C18" s="272">
        <f>SUM(C5:C17)</f>
        <v>41454</v>
      </c>
      <c r="D18" s="272">
        <f t="shared" ref="D18:E18" si="13">SUM(D5:D17)</f>
        <v>67400</v>
      </c>
      <c r="E18" s="272">
        <f t="shared" si="13"/>
        <v>56088</v>
      </c>
      <c r="F18" s="273">
        <f>E18/D18</f>
        <v>0.83216617210682498</v>
      </c>
      <c r="G18" s="272">
        <f>SUM(G5:G17)</f>
        <v>47954</v>
      </c>
      <c r="H18" s="272">
        <f t="shared" ref="H18:I18" si="14">SUM(H5:H17)</f>
        <v>58720</v>
      </c>
      <c r="I18" s="272">
        <f t="shared" si="14"/>
        <v>58720</v>
      </c>
      <c r="J18" s="273">
        <f>I18/H18</f>
        <v>1</v>
      </c>
      <c r="K18" s="272">
        <f>SUM(K5:K14)</f>
        <v>1039</v>
      </c>
      <c r="L18" s="272">
        <f t="shared" ref="L18:M18" si="15">SUM(L5:L14)</f>
        <v>0</v>
      </c>
      <c r="M18" s="272">
        <f t="shared" si="15"/>
        <v>0</v>
      </c>
      <c r="N18" s="272"/>
      <c r="O18" s="274">
        <f>SUM(O5:O17)</f>
        <v>9421</v>
      </c>
      <c r="P18" s="275">
        <f>SUM(P5:P17)</f>
        <v>90447</v>
      </c>
      <c r="Q18" s="275">
        <f t="shared" ref="Q18:R18" si="16">SUM(Q5:Q17)</f>
        <v>135541</v>
      </c>
      <c r="R18" s="276">
        <f t="shared" si="16"/>
        <v>124229</v>
      </c>
      <c r="S18" s="277">
        <f>R18/Q18</f>
        <v>0.91654185818313283</v>
      </c>
      <c r="T18" s="272">
        <f>SUM(T5:T14)</f>
        <v>20158</v>
      </c>
      <c r="U18" s="272">
        <f>SUM(U5:U17)</f>
        <v>36488</v>
      </c>
      <c r="V18" s="272">
        <f>SUM(V5:V17)</f>
        <v>36488</v>
      </c>
      <c r="W18" s="273">
        <f>V18/U18</f>
        <v>1</v>
      </c>
      <c r="X18" s="272">
        <f>SUM(X5:X14)</f>
        <v>0</v>
      </c>
      <c r="Y18" s="272">
        <f>SUM(Y5:Y17)</f>
        <v>0</v>
      </c>
      <c r="Z18" s="272">
        <f t="shared" ref="Z18" si="17">SUM(Z5:Z14)</f>
        <v>0</v>
      </c>
      <c r="AA18" s="273" t="e">
        <f>Z18/Y18</f>
        <v>#DIV/0!</v>
      </c>
      <c r="AB18" s="272">
        <f>SUM(AB5:AB17)</f>
        <v>70289</v>
      </c>
      <c r="AC18" s="272">
        <f>SUM(AC5:AC17)</f>
        <v>99053</v>
      </c>
      <c r="AD18" s="272">
        <f t="shared" ref="AD18" si="18">SUM(AD5:AD17)</f>
        <v>99053</v>
      </c>
      <c r="AE18" s="273">
        <f>AD18/AC18</f>
        <v>1</v>
      </c>
      <c r="AF18" s="272">
        <f>SUM(AF5:AF17)</f>
        <v>90447</v>
      </c>
      <c r="AG18" s="272">
        <f t="shared" ref="AG18" si="19">SUM(AG5:AG17)</f>
        <v>135541</v>
      </c>
      <c r="AH18" s="272">
        <f>SUM(AH5:AH17)</f>
        <v>135541</v>
      </c>
      <c r="AI18" s="273">
        <f>AH18/AG18</f>
        <v>1</v>
      </c>
      <c r="AJ18" s="278">
        <f>SUM(AJ5:AJ12)</f>
        <v>21</v>
      </c>
      <c r="AK18" s="279">
        <f>SUM(AK5:AK12)</f>
        <v>1</v>
      </c>
      <c r="AL18" s="280"/>
    </row>
    <row r="19" spans="1:38">
      <c r="A19" s="443" t="s">
        <v>184</v>
      </c>
      <c r="B19" s="449"/>
      <c r="R19" s="282"/>
    </row>
    <row r="20" spans="1:38">
      <c r="A20" s="411"/>
      <c r="B20" s="411"/>
      <c r="C20" s="144" t="s">
        <v>143</v>
      </c>
      <c r="D20" s="144" t="s">
        <v>144</v>
      </c>
      <c r="E20" s="144" t="s">
        <v>145</v>
      </c>
      <c r="F20" s="150" t="s">
        <v>3</v>
      </c>
    </row>
    <row r="21" spans="1:38">
      <c r="A21" s="385" t="s">
        <v>142</v>
      </c>
      <c r="B21" s="412"/>
      <c r="C21" s="145">
        <f>P18</f>
        <v>90447</v>
      </c>
      <c r="D21" s="145">
        <f>Q18</f>
        <v>135541</v>
      </c>
      <c r="E21" s="145">
        <f>R18</f>
        <v>124229</v>
      </c>
      <c r="F21" s="151">
        <f>D21-C21</f>
        <v>45094</v>
      </c>
    </row>
    <row r="22" spans="1:38">
      <c r="A22" s="385" t="s">
        <v>141</v>
      </c>
      <c r="B22" s="412"/>
      <c r="C22" s="145">
        <f>AF18</f>
        <v>90447</v>
      </c>
      <c r="D22" s="145">
        <f>AG18</f>
        <v>135541</v>
      </c>
      <c r="E22" s="151">
        <f>AH18</f>
        <v>135541</v>
      </c>
      <c r="F22" s="151">
        <f>D22-C22</f>
        <v>45094</v>
      </c>
    </row>
    <row r="23" spans="1:38">
      <c r="A23" s="385" t="s">
        <v>3</v>
      </c>
      <c r="B23" s="412"/>
      <c r="C23" s="25"/>
      <c r="D23" s="25"/>
      <c r="E23" s="25"/>
      <c r="F23" s="27"/>
    </row>
  </sheetData>
  <mergeCells count="13">
    <mergeCell ref="A1:AL1"/>
    <mergeCell ref="AJ2:AL2"/>
    <mergeCell ref="A3:B3"/>
    <mergeCell ref="AJ3:AL3"/>
    <mergeCell ref="C3:S3"/>
    <mergeCell ref="T3:AI3"/>
    <mergeCell ref="A2:AI2"/>
    <mergeCell ref="A20:B20"/>
    <mergeCell ref="A21:B21"/>
    <mergeCell ref="A22:B22"/>
    <mergeCell ref="A23:B23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19"/>
  <sheetViews>
    <sheetView workbookViewId="0">
      <pane xSplit="2" ySplit="3" topLeftCell="AD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5"/>
  <cols>
    <col min="1" max="1" width="5.85546875" customWidth="1"/>
    <col min="2" max="2" width="40.7109375" bestFit="1" customWidth="1"/>
    <col min="3" max="23" width="17.85546875" customWidth="1"/>
    <col min="24" max="24" width="19.42578125" customWidth="1"/>
    <col min="25" max="35" width="17.85546875" customWidth="1"/>
    <col min="36" max="36" width="15.5703125" customWidth="1"/>
    <col min="37" max="37" width="10.5703125" customWidth="1"/>
    <col min="38" max="38" width="17.28515625" bestFit="1" customWidth="1"/>
  </cols>
  <sheetData>
    <row r="1" spans="1:38" s="1" customFormat="1">
      <c r="A1" s="419" t="s">
        <v>183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77</v>
      </c>
      <c r="AK2" s="419"/>
      <c r="AL2" s="419"/>
    </row>
    <row r="3" spans="1:38" s="2" customFormat="1" ht="15" customHeight="1">
      <c r="A3" s="419" t="s">
        <v>27</v>
      </c>
      <c r="B3" s="419"/>
      <c r="C3" s="453" t="s">
        <v>1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19" t="s">
        <v>2</v>
      </c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37" t="s">
        <v>4</v>
      </c>
      <c r="AK3" s="419"/>
      <c r="AL3" s="419"/>
    </row>
    <row r="4" spans="1:38" s="2" customFormat="1" ht="66.75" customHeight="1">
      <c r="A4" s="26" t="s">
        <v>21</v>
      </c>
      <c r="B4" s="30" t="s">
        <v>18</v>
      </c>
      <c r="C4" s="50" t="s">
        <v>81</v>
      </c>
      <c r="D4" s="51" t="s">
        <v>82</v>
      </c>
      <c r="E4" s="51" t="s">
        <v>83</v>
      </c>
      <c r="F4" s="52" t="s">
        <v>84</v>
      </c>
      <c r="G4" s="50" t="s">
        <v>85</v>
      </c>
      <c r="H4" s="51" t="s">
        <v>86</v>
      </c>
      <c r="I4" s="51" t="s">
        <v>87</v>
      </c>
      <c r="J4" s="52" t="s">
        <v>88</v>
      </c>
      <c r="K4" s="50" t="s">
        <v>89</v>
      </c>
      <c r="L4" s="51" t="s">
        <v>90</v>
      </c>
      <c r="M4" s="51" t="s">
        <v>91</v>
      </c>
      <c r="N4" s="52" t="s">
        <v>92</v>
      </c>
      <c r="O4" s="57" t="s">
        <v>31</v>
      </c>
      <c r="P4" s="24" t="s">
        <v>93</v>
      </c>
      <c r="Q4" s="3" t="s">
        <v>94</v>
      </c>
      <c r="R4" s="3" t="s">
        <v>95</v>
      </c>
      <c r="S4" s="21" t="s">
        <v>96</v>
      </c>
      <c r="T4" s="50" t="s">
        <v>97</v>
      </c>
      <c r="U4" s="51" t="s">
        <v>98</v>
      </c>
      <c r="V4" s="51" t="s">
        <v>99</v>
      </c>
      <c r="W4" s="52" t="s">
        <v>100</v>
      </c>
      <c r="X4" s="50" t="s">
        <v>101</v>
      </c>
      <c r="Y4" s="51" t="s">
        <v>102</v>
      </c>
      <c r="Z4" s="51" t="s">
        <v>103</v>
      </c>
      <c r="AA4" s="52" t="s">
        <v>104</v>
      </c>
      <c r="AB4" s="50" t="s">
        <v>105</v>
      </c>
      <c r="AC4" s="51" t="s">
        <v>106</v>
      </c>
      <c r="AD4" s="51" t="s">
        <v>107</v>
      </c>
      <c r="AE4" s="58" t="s">
        <v>108</v>
      </c>
      <c r="AF4" s="24" t="s">
        <v>109</v>
      </c>
      <c r="AG4" s="3" t="s">
        <v>110</v>
      </c>
      <c r="AH4" s="3" t="s">
        <v>111</v>
      </c>
      <c r="AI4" s="21" t="s">
        <v>112</v>
      </c>
      <c r="AJ4" s="23" t="s">
        <v>5</v>
      </c>
      <c r="AK4" s="4" t="s">
        <v>6</v>
      </c>
      <c r="AL4" s="5" t="s">
        <v>7</v>
      </c>
    </row>
    <row r="5" spans="1:38" s="229" customFormat="1" ht="16.5" customHeight="1">
      <c r="A5" s="17" t="s">
        <v>43</v>
      </c>
      <c r="B5" s="219" t="s">
        <v>119</v>
      </c>
      <c r="C5" s="220"/>
      <c r="D5" s="221"/>
      <c r="E5" s="221"/>
      <c r="F5" s="222"/>
      <c r="G5" s="220"/>
      <c r="H5" s="221"/>
      <c r="I5" s="221"/>
      <c r="J5" s="222"/>
      <c r="K5" s="223"/>
      <c r="L5" s="147"/>
      <c r="M5" s="147"/>
      <c r="N5" s="224"/>
      <c r="O5" s="225"/>
      <c r="P5" s="35">
        <f>C5+G5+K5</f>
        <v>0</v>
      </c>
      <c r="Q5" s="6">
        <f t="shared" ref="Q5" si="0">D5+H5+L5</f>
        <v>0</v>
      </c>
      <c r="R5" s="6">
        <f t="shared" ref="R5:R6" si="1">E5+I5+M5</f>
        <v>0</v>
      </c>
      <c r="S5" s="6">
        <f t="shared" ref="S5:S7" si="2">F5+J5+N5</f>
        <v>0</v>
      </c>
      <c r="T5" s="220"/>
      <c r="U5" s="209">
        <v>16</v>
      </c>
      <c r="V5" s="6">
        <v>16</v>
      </c>
      <c r="W5" s="86">
        <f>V5/U5</f>
        <v>1</v>
      </c>
      <c r="X5" s="223"/>
      <c r="Y5" s="147"/>
      <c r="Z5" s="147"/>
      <c r="AA5" s="224"/>
      <c r="AB5" s="223"/>
      <c r="AC5" s="147"/>
      <c r="AD5" s="147"/>
      <c r="AE5" s="224"/>
      <c r="AF5" s="35">
        <f>T5+X5+AB5</f>
        <v>0</v>
      </c>
      <c r="AG5" s="6">
        <f>U5+Y5+AC5</f>
        <v>16</v>
      </c>
      <c r="AH5" s="6">
        <f t="shared" ref="AH5:AH7" si="3">V5+Z5+AD5</f>
        <v>16</v>
      </c>
      <c r="AI5" s="127">
        <f t="shared" ref="AI5:AI7" si="4">W5+AA5+AE5</f>
        <v>1</v>
      </c>
      <c r="AJ5" s="226"/>
      <c r="AK5" s="227"/>
      <c r="AL5" s="228"/>
    </row>
    <row r="6" spans="1:38" s="7" customFormat="1" ht="16.5" customHeight="1">
      <c r="A6" s="17" t="s">
        <v>43</v>
      </c>
      <c r="B6" s="230" t="s">
        <v>66</v>
      </c>
      <c r="C6" s="35">
        <v>6051</v>
      </c>
      <c r="D6" s="6">
        <v>1128</v>
      </c>
      <c r="E6" s="6">
        <v>1128</v>
      </c>
      <c r="F6" s="86">
        <f>E6/D6</f>
        <v>1</v>
      </c>
      <c r="G6" s="35">
        <v>1837</v>
      </c>
      <c r="H6" s="6">
        <v>367</v>
      </c>
      <c r="I6" s="6">
        <v>338</v>
      </c>
      <c r="J6" s="86">
        <f>I6/H6</f>
        <v>0.92098092643051777</v>
      </c>
      <c r="K6" s="35"/>
      <c r="L6" s="6"/>
      <c r="M6" s="6"/>
      <c r="N6" s="187"/>
      <c r="O6" s="137"/>
      <c r="P6" s="35">
        <f>C6+G6+K6</f>
        <v>7888</v>
      </c>
      <c r="Q6" s="6">
        <f t="shared" ref="Q6:Q7" si="5">D6+H6+L6</f>
        <v>1495</v>
      </c>
      <c r="R6" s="6">
        <f t="shared" si="1"/>
        <v>1466</v>
      </c>
      <c r="S6" s="231">
        <f>R6/Q6</f>
        <v>0.98060200668896325</v>
      </c>
      <c r="T6" s="35">
        <v>4540</v>
      </c>
      <c r="U6" s="6">
        <v>319</v>
      </c>
      <c r="V6" s="6">
        <v>319</v>
      </c>
      <c r="W6" s="86">
        <f>V6/U6</f>
        <v>1</v>
      </c>
      <c r="X6" s="35"/>
      <c r="Y6" s="6"/>
      <c r="Z6" s="6"/>
      <c r="AA6" s="187"/>
      <c r="AB6" s="35">
        <v>3348</v>
      </c>
      <c r="AC6" s="6">
        <v>0</v>
      </c>
      <c r="AD6" s="6"/>
      <c r="AE6" s="232"/>
      <c r="AF6" s="35">
        <f>T6+X6+AB6</f>
        <v>7888</v>
      </c>
      <c r="AG6" s="6">
        <f t="shared" ref="AG6:AG7" si="6">U6+Y6+AC6</f>
        <v>319</v>
      </c>
      <c r="AH6" s="6">
        <f t="shared" si="3"/>
        <v>319</v>
      </c>
      <c r="AI6" s="128">
        <f t="shared" si="4"/>
        <v>1</v>
      </c>
      <c r="AJ6" s="35">
        <v>2</v>
      </c>
      <c r="AK6" s="6">
        <v>0</v>
      </c>
      <c r="AL6" s="187">
        <v>0</v>
      </c>
    </row>
    <row r="7" spans="1:38" s="7" customFormat="1" ht="16.5" customHeight="1" thickBot="1">
      <c r="A7" s="17" t="s">
        <v>44</v>
      </c>
      <c r="B7" s="230" t="s">
        <v>117</v>
      </c>
      <c r="C7" s="73"/>
      <c r="D7" s="74"/>
      <c r="E7" s="74"/>
      <c r="F7" s="233"/>
      <c r="G7" s="73"/>
      <c r="H7" s="74"/>
      <c r="I7" s="74"/>
      <c r="J7" s="233"/>
      <c r="K7" s="73"/>
      <c r="L7" s="74"/>
      <c r="M7" s="74"/>
      <c r="N7" s="233"/>
      <c r="O7" s="234">
        <v>0</v>
      </c>
      <c r="P7" s="35">
        <f>C7+G7+K7</f>
        <v>0</v>
      </c>
      <c r="Q7" s="6">
        <f t="shared" si="5"/>
        <v>0</v>
      </c>
      <c r="R7" s="6">
        <f>E7+I7+M7+O7</f>
        <v>0</v>
      </c>
      <c r="S7" s="6">
        <f t="shared" si="2"/>
        <v>0</v>
      </c>
      <c r="T7" s="73"/>
      <c r="U7" s="74"/>
      <c r="V7" s="74"/>
      <c r="W7" s="86">
        <v>0</v>
      </c>
      <c r="X7" s="73"/>
      <c r="Y7" s="74"/>
      <c r="Z7" s="74"/>
      <c r="AA7" s="233"/>
      <c r="AB7" s="73"/>
      <c r="AC7" s="74">
        <v>1160</v>
      </c>
      <c r="AD7" s="74">
        <f>677+483</f>
        <v>1160</v>
      </c>
      <c r="AE7" s="235">
        <f>AD7/AC7</f>
        <v>1</v>
      </c>
      <c r="AF7" s="35">
        <f>T7+X7+AB7</f>
        <v>0</v>
      </c>
      <c r="AG7" s="6">
        <f t="shared" si="6"/>
        <v>1160</v>
      </c>
      <c r="AH7" s="6">
        <f t="shared" si="3"/>
        <v>1160</v>
      </c>
      <c r="AI7" s="128">
        <f t="shared" si="4"/>
        <v>1</v>
      </c>
      <c r="AJ7" s="73"/>
      <c r="AK7" s="74"/>
      <c r="AL7" s="233"/>
    </row>
    <row r="8" spans="1:38" s="22" customFormat="1" ht="15.75" thickBot="1">
      <c r="A8" s="452" t="s">
        <v>19</v>
      </c>
      <c r="B8" s="452"/>
      <c r="C8" s="49">
        <f>SUM(C6)</f>
        <v>6051</v>
      </c>
      <c r="D8" s="49">
        <f t="shared" ref="D8:E8" si="7">SUM(D6)</f>
        <v>1128</v>
      </c>
      <c r="E8" s="49">
        <f t="shared" si="7"/>
        <v>1128</v>
      </c>
      <c r="F8" s="85">
        <f>E8/D8</f>
        <v>1</v>
      </c>
      <c r="G8" s="49">
        <f t="shared" ref="G8:X8" si="8">SUM(G6)</f>
        <v>1837</v>
      </c>
      <c r="H8" s="49">
        <f t="shared" si="8"/>
        <v>367</v>
      </c>
      <c r="I8" s="49">
        <f t="shared" si="8"/>
        <v>338</v>
      </c>
      <c r="J8" s="85">
        <f t="shared" si="8"/>
        <v>0.92098092643051777</v>
      </c>
      <c r="K8" s="46">
        <f t="shared" si="8"/>
        <v>0</v>
      </c>
      <c r="L8" s="46"/>
      <c r="M8" s="46"/>
      <c r="N8" s="46"/>
      <c r="O8" s="83">
        <f>SUM(O5:O7)</f>
        <v>0</v>
      </c>
      <c r="P8" s="49">
        <f>SUM(P5:P7)</f>
        <v>7888</v>
      </c>
      <c r="Q8" s="49">
        <f t="shared" ref="Q8:R8" si="9">SUM(Q5:Q7)</f>
        <v>1495</v>
      </c>
      <c r="R8" s="49">
        <f t="shared" si="9"/>
        <v>1466</v>
      </c>
      <c r="S8" s="85">
        <f>R8/Q8</f>
        <v>0.98060200668896325</v>
      </c>
      <c r="T8" s="49">
        <f t="shared" si="8"/>
        <v>4540</v>
      </c>
      <c r="U8" s="49">
        <f>SUM(U5:U7)</f>
        <v>335</v>
      </c>
      <c r="V8" s="49">
        <f>SUM(V5:V7)</f>
        <v>335</v>
      </c>
      <c r="W8" s="85">
        <f>V8/U8</f>
        <v>1</v>
      </c>
      <c r="X8" s="87">
        <f t="shared" si="8"/>
        <v>0</v>
      </c>
      <c r="Y8" s="87"/>
      <c r="Z8" s="87"/>
      <c r="AA8" s="87"/>
      <c r="AB8" s="49">
        <f>SUM(AB5:AB7)</f>
        <v>3348</v>
      </c>
      <c r="AC8" s="49">
        <f t="shared" ref="AC8:AD8" si="10">SUM(AC5:AC7)</f>
        <v>1160</v>
      </c>
      <c r="AD8" s="49">
        <f t="shared" si="10"/>
        <v>1160</v>
      </c>
      <c r="AE8" s="85">
        <f>AD8/AC8</f>
        <v>1</v>
      </c>
      <c r="AF8" s="49">
        <f>SUM(AF5:AF7)</f>
        <v>7888</v>
      </c>
      <c r="AG8" s="49">
        <f t="shared" ref="AG8:AH8" si="11">SUM(AG5:AG7)</f>
        <v>1495</v>
      </c>
      <c r="AH8" s="49">
        <f t="shared" si="11"/>
        <v>1495</v>
      </c>
      <c r="AI8" s="85">
        <f>AH8/AG8</f>
        <v>1</v>
      </c>
      <c r="AJ8" s="46"/>
      <c r="AK8" s="46"/>
      <c r="AL8" s="46"/>
    </row>
    <row r="10" spans="1:38">
      <c r="A10" s="411"/>
      <c r="B10" s="411"/>
      <c r="C10" s="144" t="s">
        <v>143</v>
      </c>
      <c r="D10" s="144" t="s">
        <v>144</v>
      </c>
      <c r="E10" s="144" t="s">
        <v>145</v>
      </c>
      <c r="F10" s="150" t="s">
        <v>3</v>
      </c>
    </row>
    <row r="11" spans="1:38">
      <c r="A11" s="385" t="s">
        <v>142</v>
      </c>
      <c r="B11" s="412"/>
      <c r="C11" s="145">
        <f>P8</f>
        <v>7888</v>
      </c>
      <c r="D11" s="145">
        <f>Q8</f>
        <v>1495</v>
      </c>
      <c r="E11" s="145">
        <f>R8</f>
        <v>1466</v>
      </c>
      <c r="F11" s="151">
        <f>D11-C11</f>
        <v>-6393</v>
      </c>
    </row>
    <row r="12" spans="1:38">
      <c r="A12" s="385" t="s">
        <v>141</v>
      </c>
      <c r="B12" s="412"/>
      <c r="C12" s="145">
        <f>AF8</f>
        <v>7888</v>
      </c>
      <c r="D12" s="145">
        <f>AG8</f>
        <v>1495</v>
      </c>
      <c r="E12" s="151">
        <f>AH8</f>
        <v>1495</v>
      </c>
      <c r="F12" s="151">
        <f>D12-C12</f>
        <v>-6393</v>
      </c>
    </row>
    <row r="13" spans="1:38">
      <c r="A13" s="385" t="s">
        <v>3</v>
      </c>
      <c r="B13" s="412"/>
      <c r="C13" s="25"/>
      <c r="D13" s="25"/>
      <c r="E13" s="25"/>
      <c r="F13" s="27"/>
    </row>
    <row r="16" spans="1:38">
      <c r="C16" s="129"/>
    </row>
    <row r="17" spans="3:3">
      <c r="C17" s="129"/>
    </row>
    <row r="18" spans="3:3">
      <c r="C18" s="129"/>
    </row>
    <row r="19" spans="3:3">
      <c r="C19" s="129"/>
    </row>
  </sheetData>
  <mergeCells count="12">
    <mergeCell ref="A1:AL1"/>
    <mergeCell ref="AJ2:AL2"/>
    <mergeCell ref="A3:B3"/>
    <mergeCell ref="AJ3:AL3"/>
    <mergeCell ref="T3:AI3"/>
    <mergeCell ref="A2:AI2"/>
    <mergeCell ref="C3:S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60"/>
  <sheetViews>
    <sheetView tabSelected="1" topLeftCell="A79" workbookViewId="0">
      <selection activeCell="B12" sqref="B12"/>
    </sheetView>
  </sheetViews>
  <sheetFormatPr defaultRowHeight="15"/>
  <cols>
    <col min="1" max="1" width="8.140625" customWidth="1"/>
    <col min="2" max="2" width="82" customWidth="1"/>
    <col min="3" max="5" width="19.140625" customWidth="1"/>
    <col min="257" max="257" width="8.140625" customWidth="1"/>
    <col min="258" max="258" width="82" customWidth="1"/>
    <col min="259" max="261" width="19.140625" customWidth="1"/>
    <col min="513" max="513" width="8.140625" customWidth="1"/>
    <col min="514" max="514" width="82" customWidth="1"/>
    <col min="515" max="517" width="19.140625" customWidth="1"/>
    <col min="769" max="769" width="8.140625" customWidth="1"/>
    <col min="770" max="770" width="82" customWidth="1"/>
    <col min="771" max="773" width="19.140625" customWidth="1"/>
    <col min="1025" max="1025" width="8.140625" customWidth="1"/>
    <col min="1026" max="1026" width="82" customWidth="1"/>
    <col min="1027" max="1029" width="19.140625" customWidth="1"/>
    <col min="1281" max="1281" width="8.140625" customWidth="1"/>
    <col min="1282" max="1282" width="82" customWidth="1"/>
    <col min="1283" max="1285" width="19.140625" customWidth="1"/>
    <col min="1537" max="1537" width="8.140625" customWidth="1"/>
    <col min="1538" max="1538" width="82" customWidth="1"/>
    <col min="1539" max="1541" width="19.140625" customWidth="1"/>
    <col min="1793" max="1793" width="8.140625" customWidth="1"/>
    <col min="1794" max="1794" width="82" customWidth="1"/>
    <col min="1795" max="1797" width="19.140625" customWidth="1"/>
    <col min="2049" max="2049" width="8.140625" customWidth="1"/>
    <col min="2050" max="2050" width="82" customWidth="1"/>
    <col min="2051" max="2053" width="19.140625" customWidth="1"/>
    <col min="2305" max="2305" width="8.140625" customWidth="1"/>
    <col min="2306" max="2306" width="82" customWidth="1"/>
    <col min="2307" max="2309" width="19.140625" customWidth="1"/>
    <col min="2561" max="2561" width="8.140625" customWidth="1"/>
    <col min="2562" max="2562" width="82" customWidth="1"/>
    <col min="2563" max="2565" width="19.140625" customWidth="1"/>
    <col min="2817" max="2817" width="8.140625" customWidth="1"/>
    <col min="2818" max="2818" width="82" customWidth="1"/>
    <col min="2819" max="2821" width="19.140625" customWidth="1"/>
    <col min="3073" max="3073" width="8.140625" customWidth="1"/>
    <col min="3074" max="3074" width="82" customWidth="1"/>
    <col min="3075" max="3077" width="19.140625" customWidth="1"/>
    <col min="3329" max="3329" width="8.140625" customWidth="1"/>
    <col min="3330" max="3330" width="82" customWidth="1"/>
    <col min="3331" max="3333" width="19.140625" customWidth="1"/>
    <col min="3585" max="3585" width="8.140625" customWidth="1"/>
    <col min="3586" max="3586" width="82" customWidth="1"/>
    <col min="3587" max="3589" width="19.140625" customWidth="1"/>
    <col min="3841" max="3841" width="8.140625" customWidth="1"/>
    <col min="3842" max="3842" width="82" customWidth="1"/>
    <col min="3843" max="3845" width="19.140625" customWidth="1"/>
    <col min="4097" max="4097" width="8.140625" customWidth="1"/>
    <col min="4098" max="4098" width="82" customWidth="1"/>
    <col min="4099" max="4101" width="19.140625" customWidth="1"/>
    <col min="4353" max="4353" width="8.140625" customWidth="1"/>
    <col min="4354" max="4354" width="82" customWidth="1"/>
    <col min="4355" max="4357" width="19.140625" customWidth="1"/>
    <col min="4609" max="4609" width="8.140625" customWidth="1"/>
    <col min="4610" max="4610" width="82" customWidth="1"/>
    <col min="4611" max="4613" width="19.140625" customWidth="1"/>
    <col min="4865" max="4865" width="8.140625" customWidth="1"/>
    <col min="4866" max="4866" width="82" customWidth="1"/>
    <col min="4867" max="4869" width="19.140625" customWidth="1"/>
    <col min="5121" max="5121" width="8.140625" customWidth="1"/>
    <col min="5122" max="5122" width="82" customWidth="1"/>
    <col min="5123" max="5125" width="19.140625" customWidth="1"/>
    <col min="5377" max="5377" width="8.140625" customWidth="1"/>
    <col min="5378" max="5378" width="82" customWidth="1"/>
    <col min="5379" max="5381" width="19.140625" customWidth="1"/>
    <col min="5633" max="5633" width="8.140625" customWidth="1"/>
    <col min="5634" max="5634" width="82" customWidth="1"/>
    <col min="5635" max="5637" width="19.140625" customWidth="1"/>
    <col min="5889" max="5889" width="8.140625" customWidth="1"/>
    <col min="5890" max="5890" width="82" customWidth="1"/>
    <col min="5891" max="5893" width="19.140625" customWidth="1"/>
    <col min="6145" max="6145" width="8.140625" customWidth="1"/>
    <col min="6146" max="6146" width="82" customWidth="1"/>
    <col min="6147" max="6149" width="19.140625" customWidth="1"/>
    <col min="6401" max="6401" width="8.140625" customWidth="1"/>
    <col min="6402" max="6402" width="82" customWidth="1"/>
    <col min="6403" max="6405" width="19.140625" customWidth="1"/>
    <col min="6657" max="6657" width="8.140625" customWidth="1"/>
    <col min="6658" max="6658" width="82" customWidth="1"/>
    <col min="6659" max="6661" width="19.140625" customWidth="1"/>
    <col min="6913" max="6913" width="8.140625" customWidth="1"/>
    <col min="6914" max="6914" width="82" customWidth="1"/>
    <col min="6915" max="6917" width="19.140625" customWidth="1"/>
    <col min="7169" max="7169" width="8.140625" customWidth="1"/>
    <col min="7170" max="7170" width="82" customWidth="1"/>
    <col min="7171" max="7173" width="19.140625" customWidth="1"/>
    <col min="7425" max="7425" width="8.140625" customWidth="1"/>
    <col min="7426" max="7426" width="82" customWidth="1"/>
    <col min="7427" max="7429" width="19.140625" customWidth="1"/>
    <col min="7681" max="7681" width="8.140625" customWidth="1"/>
    <col min="7682" max="7682" width="82" customWidth="1"/>
    <col min="7683" max="7685" width="19.140625" customWidth="1"/>
    <col min="7937" max="7937" width="8.140625" customWidth="1"/>
    <col min="7938" max="7938" width="82" customWidth="1"/>
    <col min="7939" max="7941" width="19.140625" customWidth="1"/>
    <col min="8193" max="8193" width="8.140625" customWidth="1"/>
    <col min="8194" max="8194" width="82" customWidth="1"/>
    <col min="8195" max="8197" width="19.140625" customWidth="1"/>
    <col min="8449" max="8449" width="8.140625" customWidth="1"/>
    <col min="8450" max="8450" width="82" customWidth="1"/>
    <col min="8451" max="8453" width="19.140625" customWidth="1"/>
    <col min="8705" max="8705" width="8.140625" customWidth="1"/>
    <col min="8706" max="8706" width="82" customWidth="1"/>
    <col min="8707" max="8709" width="19.140625" customWidth="1"/>
    <col min="8961" max="8961" width="8.140625" customWidth="1"/>
    <col min="8962" max="8962" width="82" customWidth="1"/>
    <col min="8963" max="8965" width="19.140625" customWidth="1"/>
    <col min="9217" max="9217" width="8.140625" customWidth="1"/>
    <col min="9218" max="9218" width="82" customWidth="1"/>
    <col min="9219" max="9221" width="19.140625" customWidth="1"/>
    <col min="9473" max="9473" width="8.140625" customWidth="1"/>
    <col min="9474" max="9474" width="82" customWidth="1"/>
    <col min="9475" max="9477" width="19.140625" customWidth="1"/>
    <col min="9729" max="9729" width="8.140625" customWidth="1"/>
    <col min="9730" max="9730" width="82" customWidth="1"/>
    <col min="9731" max="9733" width="19.140625" customWidth="1"/>
    <col min="9985" max="9985" width="8.140625" customWidth="1"/>
    <col min="9986" max="9986" width="82" customWidth="1"/>
    <col min="9987" max="9989" width="19.140625" customWidth="1"/>
    <col min="10241" max="10241" width="8.140625" customWidth="1"/>
    <col min="10242" max="10242" width="82" customWidth="1"/>
    <col min="10243" max="10245" width="19.140625" customWidth="1"/>
    <col min="10497" max="10497" width="8.140625" customWidth="1"/>
    <col min="10498" max="10498" width="82" customWidth="1"/>
    <col min="10499" max="10501" width="19.140625" customWidth="1"/>
    <col min="10753" max="10753" width="8.140625" customWidth="1"/>
    <col min="10754" max="10754" width="82" customWidth="1"/>
    <col min="10755" max="10757" width="19.140625" customWidth="1"/>
    <col min="11009" max="11009" width="8.140625" customWidth="1"/>
    <col min="11010" max="11010" width="82" customWidth="1"/>
    <col min="11011" max="11013" width="19.140625" customWidth="1"/>
    <col min="11265" max="11265" width="8.140625" customWidth="1"/>
    <col min="11266" max="11266" width="82" customWidth="1"/>
    <col min="11267" max="11269" width="19.140625" customWidth="1"/>
    <col min="11521" max="11521" width="8.140625" customWidth="1"/>
    <col min="11522" max="11522" width="82" customWidth="1"/>
    <col min="11523" max="11525" width="19.140625" customWidth="1"/>
    <col min="11777" max="11777" width="8.140625" customWidth="1"/>
    <col min="11778" max="11778" width="82" customWidth="1"/>
    <col min="11779" max="11781" width="19.140625" customWidth="1"/>
    <col min="12033" max="12033" width="8.140625" customWidth="1"/>
    <col min="12034" max="12034" width="82" customWidth="1"/>
    <col min="12035" max="12037" width="19.140625" customWidth="1"/>
    <col min="12289" max="12289" width="8.140625" customWidth="1"/>
    <col min="12290" max="12290" width="82" customWidth="1"/>
    <col min="12291" max="12293" width="19.140625" customWidth="1"/>
    <col min="12545" max="12545" width="8.140625" customWidth="1"/>
    <col min="12546" max="12546" width="82" customWidth="1"/>
    <col min="12547" max="12549" width="19.140625" customWidth="1"/>
    <col min="12801" max="12801" width="8.140625" customWidth="1"/>
    <col min="12802" max="12802" width="82" customWidth="1"/>
    <col min="12803" max="12805" width="19.140625" customWidth="1"/>
    <col min="13057" max="13057" width="8.140625" customWidth="1"/>
    <col min="13058" max="13058" width="82" customWidth="1"/>
    <col min="13059" max="13061" width="19.140625" customWidth="1"/>
    <col min="13313" max="13313" width="8.140625" customWidth="1"/>
    <col min="13314" max="13314" width="82" customWidth="1"/>
    <col min="13315" max="13317" width="19.140625" customWidth="1"/>
    <col min="13569" max="13569" width="8.140625" customWidth="1"/>
    <col min="13570" max="13570" width="82" customWidth="1"/>
    <col min="13571" max="13573" width="19.140625" customWidth="1"/>
    <col min="13825" max="13825" width="8.140625" customWidth="1"/>
    <col min="13826" max="13826" width="82" customWidth="1"/>
    <col min="13827" max="13829" width="19.140625" customWidth="1"/>
    <col min="14081" max="14081" width="8.140625" customWidth="1"/>
    <col min="14082" max="14082" width="82" customWidth="1"/>
    <col min="14083" max="14085" width="19.140625" customWidth="1"/>
    <col min="14337" max="14337" width="8.140625" customWidth="1"/>
    <col min="14338" max="14338" width="82" customWidth="1"/>
    <col min="14339" max="14341" width="19.140625" customWidth="1"/>
    <col min="14593" max="14593" width="8.140625" customWidth="1"/>
    <col min="14594" max="14594" width="82" customWidth="1"/>
    <col min="14595" max="14597" width="19.140625" customWidth="1"/>
    <col min="14849" max="14849" width="8.140625" customWidth="1"/>
    <col min="14850" max="14850" width="82" customWidth="1"/>
    <col min="14851" max="14853" width="19.140625" customWidth="1"/>
    <col min="15105" max="15105" width="8.140625" customWidth="1"/>
    <col min="15106" max="15106" width="82" customWidth="1"/>
    <col min="15107" max="15109" width="19.140625" customWidth="1"/>
    <col min="15361" max="15361" width="8.140625" customWidth="1"/>
    <col min="15362" max="15362" width="82" customWidth="1"/>
    <col min="15363" max="15365" width="19.140625" customWidth="1"/>
    <col min="15617" max="15617" width="8.140625" customWidth="1"/>
    <col min="15618" max="15618" width="82" customWidth="1"/>
    <col min="15619" max="15621" width="19.140625" customWidth="1"/>
    <col min="15873" max="15873" width="8.140625" customWidth="1"/>
    <col min="15874" max="15874" width="82" customWidth="1"/>
    <col min="15875" max="15877" width="19.140625" customWidth="1"/>
    <col min="16129" max="16129" width="8.140625" customWidth="1"/>
    <col min="16130" max="16130" width="82" customWidth="1"/>
    <col min="16131" max="16133" width="19.140625" customWidth="1"/>
  </cols>
  <sheetData>
    <row r="1" spans="1:5">
      <c r="E1" s="360" t="s">
        <v>78</v>
      </c>
    </row>
    <row r="2" spans="1:5" s="373" customFormat="1" ht="15.75" customHeight="1">
      <c r="A2" s="454" t="s">
        <v>328</v>
      </c>
      <c r="B2" s="455"/>
      <c r="C2" s="455"/>
      <c r="D2" s="455"/>
      <c r="E2" s="455"/>
    </row>
    <row r="3" spans="1:5" s="373" customFormat="1">
      <c r="A3" s="372"/>
      <c r="B3" s="372" t="s">
        <v>186</v>
      </c>
      <c r="C3" s="372" t="s">
        <v>329</v>
      </c>
      <c r="D3" s="372" t="s">
        <v>330</v>
      </c>
      <c r="E3" s="372" t="s">
        <v>331</v>
      </c>
    </row>
    <row r="4" spans="1:5" s="373" customFormat="1">
      <c r="A4" s="372">
        <v>1</v>
      </c>
      <c r="B4" s="372">
        <v>2</v>
      </c>
      <c r="C4" s="372">
        <v>3</v>
      </c>
      <c r="D4" s="372">
        <v>4</v>
      </c>
      <c r="E4" s="372">
        <v>5</v>
      </c>
    </row>
    <row r="5" spans="1:5">
      <c r="A5" s="369" t="s">
        <v>332</v>
      </c>
      <c r="B5" s="370" t="s">
        <v>333</v>
      </c>
    </row>
    <row r="6" spans="1:5">
      <c r="A6" s="366" t="s">
        <v>187</v>
      </c>
      <c r="B6" s="367" t="s">
        <v>334</v>
      </c>
      <c r="C6" s="368">
        <v>0</v>
      </c>
      <c r="D6" s="368">
        <v>0</v>
      </c>
      <c r="E6" s="368">
        <v>0</v>
      </c>
    </row>
    <row r="7" spans="1:5">
      <c r="A7" s="366" t="s">
        <v>188</v>
      </c>
      <c r="B7" s="367" t="s">
        <v>335</v>
      </c>
      <c r="C7" s="368">
        <v>14</v>
      </c>
      <c r="D7" s="368">
        <v>0</v>
      </c>
      <c r="E7" s="368">
        <v>0</v>
      </c>
    </row>
    <row r="8" spans="1:5">
      <c r="A8" s="366" t="s">
        <v>189</v>
      </c>
      <c r="B8" s="367" t="s">
        <v>336</v>
      </c>
      <c r="C8" s="368">
        <v>0</v>
      </c>
      <c r="D8" s="368">
        <v>0</v>
      </c>
      <c r="E8" s="368">
        <v>0</v>
      </c>
    </row>
    <row r="9" spans="1:5">
      <c r="A9" s="369" t="s">
        <v>190</v>
      </c>
      <c r="B9" s="370" t="s">
        <v>337</v>
      </c>
      <c r="C9" s="371">
        <v>14</v>
      </c>
      <c r="D9" s="371">
        <v>0</v>
      </c>
      <c r="E9" s="371">
        <v>0</v>
      </c>
    </row>
    <row r="10" spans="1:5">
      <c r="A10" s="366" t="s">
        <v>191</v>
      </c>
      <c r="B10" s="367" t="s">
        <v>338</v>
      </c>
      <c r="C10" s="368">
        <v>1895754</v>
      </c>
      <c r="D10" s="368">
        <v>-364</v>
      </c>
      <c r="E10" s="368">
        <v>1871002</v>
      </c>
    </row>
    <row r="11" spans="1:5">
      <c r="A11" s="366" t="s">
        <v>192</v>
      </c>
      <c r="B11" s="367" t="s">
        <v>339</v>
      </c>
      <c r="C11" s="368">
        <v>104014</v>
      </c>
      <c r="D11" s="368">
        <v>364</v>
      </c>
      <c r="E11" s="368">
        <v>126723</v>
      </c>
    </row>
    <row r="12" spans="1:5">
      <c r="A12" s="366" t="s">
        <v>193</v>
      </c>
      <c r="B12" s="367" t="s">
        <v>340</v>
      </c>
      <c r="C12" s="368">
        <v>0</v>
      </c>
      <c r="D12" s="368">
        <v>0</v>
      </c>
      <c r="E12" s="368">
        <v>0</v>
      </c>
    </row>
    <row r="13" spans="1:5">
      <c r="A13" s="366" t="s">
        <v>194</v>
      </c>
      <c r="B13" s="367" t="s">
        <v>341</v>
      </c>
      <c r="C13" s="368">
        <v>0</v>
      </c>
      <c r="D13" s="368">
        <v>0</v>
      </c>
      <c r="E13" s="368">
        <v>0</v>
      </c>
    </row>
    <row r="14" spans="1:5">
      <c r="A14" s="366" t="s">
        <v>195</v>
      </c>
      <c r="B14" s="367" t="s">
        <v>342</v>
      </c>
      <c r="C14" s="368">
        <v>0</v>
      </c>
      <c r="D14" s="368">
        <v>0</v>
      </c>
      <c r="E14" s="368">
        <v>0</v>
      </c>
    </row>
    <row r="15" spans="1:5">
      <c r="A15" s="369" t="s">
        <v>196</v>
      </c>
      <c r="B15" s="370" t="s">
        <v>343</v>
      </c>
      <c r="C15" s="371">
        <v>1999768</v>
      </c>
      <c r="D15" s="371">
        <v>0</v>
      </c>
      <c r="E15" s="371">
        <v>1997725</v>
      </c>
    </row>
    <row r="16" spans="1:5">
      <c r="A16" s="366" t="s">
        <v>197</v>
      </c>
      <c r="B16" s="367" t="s">
        <v>344</v>
      </c>
      <c r="C16" s="368">
        <v>100</v>
      </c>
      <c r="D16" s="368">
        <v>0</v>
      </c>
      <c r="E16" s="368">
        <v>100</v>
      </c>
    </row>
    <row r="17" spans="1:5">
      <c r="A17" s="366" t="s">
        <v>198</v>
      </c>
      <c r="B17" s="367" t="s">
        <v>345</v>
      </c>
      <c r="C17" s="368">
        <v>0</v>
      </c>
      <c r="D17" s="368">
        <v>0</v>
      </c>
      <c r="E17" s="368">
        <v>0</v>
      </c>
    </row>
    <row r="18" spans="1:5">
      <c r="A18" s="366" t="s">
        <v>199</v>
      </c>
      <c r="B18" s="367" t="s">
        <v>346</v>
      </c>
      <c r="C18" s="368">
        <v>0</v>
      </c>
      <c r="D18" s="368">
        <v>0</v>
      </c>
      <c r="E18" s="368">
        <v>0</v>
      </c>
    </row>
    <row r="19" spans="1:5">
      <c r="A19" s="366" t="s">
        <v>200</v>
      </c>
      <c r="B19" s="367" t="s">
        <v>347</v>
      </c>
      <c r="C19" s="368">
        <v>0</v>
      </c>
      <c r="D19" s="368">
        <v>0</v>
      </c>
      <c r="E19" s="368">
        <v>0</v>
      </c>
    </row>
    <row r="20" spans="1:5">
      <c r="A20" s="366" t="s">
        <v>201</v>
      </c>
      <c r="B20" s="367" t="s">
        <v>348</v>
      </c>
      <c r="C20" s="368">
        <v>0</v>
      </c>
      <c r="D20" s="368">
        <v>0</v>
      </c>
      <c r="E20" s="368">
        <v>0</v>
      </c>
    </row>
    <row r="21" spans="1:5">
      <c r="A21" s="366" t="s">
        <v>202</v>
      </c>
      <c r="B21" s="367" t="s">
        <v>349</v>
      </c>
      <c r="C21" s="368">
        <v>0</v>
      </c>
      <c r="D21" s="368">
        <v>0</v>
      </c>
      <c r="E21" s="368">
        <v>0</v>
      </c>
    </row>
    <row r="22" spans="1:5">
      <c r="A22" s="366" t="s">
        <v>203</v>
      </c>
      <c r="B22" s="367" t="s">
        <v>350</v>
      </c>
      <c r="C22" s="368">
        <v>0</v>
      </c>
      <c r="D22" s="368">
        <v>0</v>
      </c>
      <c r="E22" s="368">
        <v>0</v>
      </c>
    </row>
    <row r="23" spans="1:5">
      <c r="A23" s="369" t="s">
        <v>204</v>
      </c>
      <c r="B23" s="370" t="s">
        <v>351</v>
      </c>
      <c r="C23" s="371">
        <v>100</v>
      </c>
      <c r="D23" s="371">
        <v>0</v>
      </c>
      <c r="E23" s="371">
        <v>100</v>
      </c>
    </row>
    <row r="24" spans="1:5">
      <c r="A24" s="366" t="s">
        <v>205</v>
      </c>
      <c r="B24" s="367" t="s">
        <v>352</v>
      </c>
      <c r="C24" s="368">
        <v>0</v>
      </c>
      <c r="D24" s="368">
        <v>0</v>
      </c>
      <c r="E24" s="368">
        <v>0</v>
      </c>
    </row>
    <row r="25" spans="1:5">
      <c r="A25" s="366" t="s">
        <v>206</v>
      </c>
      <c r="B25" s="367" t="s">
        <v>353</v>
      </c>
      <c r="C25" s="368">
        <v>0</v>
      </c>
      <c r="D25" s="368">
        <v>0</v>
      </c>
      <c r="E25" s="368">
        <v>0</v>
      </c>
    </row>
    <row r="26" spans="1:5">
      <c r="A26" s="369" t="s">
        <v>207</v>
      </c>
      <c r="B26" s="370" t="s">
        <v>354</v>
      </c>
      <c r="C26" s="371">
        <v>0</v>
      </c>
      <c r="D26" s="371">
        <v>0</v>
      </c>
      <c r="E26" s="371">
        <v>0</v>
      </c>
    </row>
    <row r="27" spans="1:5" ht="25.5">
      <c r="A27" s="369" t="s">
        <v>208</v>
      </c>
      <c r="B27" s="370" t="s">
        <v>355</v>
      </c>
      <c r="C27" s="371">
        <v>1999882</v>
      </c>
      <c r="D27" s="371">
        <v>0</v>
      </c>
      <c r="E27" s="371">
        <v>1997825</v>
      </c>
    </row>
    <row r="28" spans="1:5">
      <c r="A28" s="366" t="s">
        <v>209</v>
      </c>
      <c r="B28" s="367" t="s">
        <v>356</v>
      </c>
      <c r="C28" s="368">
        <v>464</v>
      </c>
      <c r="D28" s="368">
        <v>0</v>
      </c>
      <c r="E28" s="368">
        <v>597</v>
      </c>
    </row>
    <row r="29" spans="1:5">
      <c r="A29" s="366" t="s">
        <v>210</v>
      </c>
      <c r="B29" s="367" t="s">
        <v>357</v>
      </c>
      <c r="C29" s="368">
        <v>0</v>
      </c>
      <c r="D29" s="368">
        <v>0</v>
      </c>
      <c r="E29" s="368">
        <v>0</v>
      </c>
    </row>
    <row r="30" spans="1:5">
      <c r="A30" s="366" t="s">
        <v>237</v>
      </c>
      <c r="B30" s="367" t="s">
        <v>358</v>
      </c>
      <c r="C30" s="368">
        <v>0</v>
      </c>
      <c r="D30" s="368">
        <v>0</v>
      </c>
      <c r="E30" s="368">
        <v>0</v>
      </c>
    </row>
    <row r="31" spans="1:5">
      <c r="A31" s="366" t="s">
        <v>239</v>
      </c>
      <c r="B31" s="367" t="s">
        <v>359</v>
      </c>
      <c r="C31" s="368">
        <v>0</v>
      </c>
      <c r="D31" s="368">
        <v>0</v>
      </c>
      <c r="E31" s="368">
        <v>0</v>
      </c>
    </row>
    <row r="32" spans="1:5">
      <c r="A32" s="366" t="s">
        <v>241</v>
      </c>
      <c r="B32" s="367" t="s">
        <v>360</v>
      </c>
      <c r="C32" s="368">
        <v>0</v>
      </c>
      <c r="D32" s="368">
        <v>0</v>
      </c>
      <c r="E32" s="368">
        <v>0</v>
      </c>
    </row>
    <row r="33" spans="1:5">
      <c r="A33" s="369" t="s">
        <v>243</v>
      </c>
      <c r="B33" s="370" t="s">
        <v>361</v>
      </c>
      <c r="C33" s="371">
        <v>464</v>
      </c>
      <c r="D33" s="371">
        <v>0</v>
      </c>
      <c r="E33" s="371">
        <v>597</v>
      </c>
    </row>
    <row r="34" spans="1:5">
      <c r="A34" s="366" t="s">
        <v>245</v>
      </c>
      <c r="B34" s="367" t="s">
        <v>362</v>
      </c>
      <c r="C34" s="368">
        <v>0</v>
      </c>
      <c r="D34" s="368">
        <v>0</v>
      </c>
      <c r="E34" s="368">
        <v>0</v>
      </c>
    </row>
    <row r="35" spans="1:5">
      <c r="A35" s="366" t="s">
        <v>247</v>
      </c>
      <c r="B35" s="367" t="s">
        <v>363</v>
      </c>
      <c r="C35" s="368">
        <v>0</v>
      </c>
      <c r="D35" s="368">
        <v>0</v>
      </c>
      <c r="E35" s="368">
        <v>0</v>
      </c>
    </row>
    <row r="36" spans="1:5">
      <c r="A36" s="366" t="s">
        <v>249</v>
      </c>
      <c r="B36" s="367" t="s">
        <v>364</v>
      </c>
      <c r="C36" s="368">
        <v>0</v>
      </c>
      <c r="D36" s="368">
        <v>0</v>
      </c>
      <c r="E36" s="368">
        <v>0</v>
      </c>
    </row>
    <row r="37" spans="1:5">
      <c r="A37" s="366" t="s">
        <v>251</v>
      </c>
      <c r="B37" s="367" t="s">
        <v>365</v>
      </c>
      <c r="C37" s="368">
        <v>0</v>
      </c>
      <c r="D37" s="368">
        <v>0</v>
      </c>
      <c r="E37" s="368">
        <v>0</v>
      </c>
    </row>
    <row r="38" spans="1:5">
      <c r="A38" s="366" t="s">
        <v>253</v>
      </c>
      <c r="B38" s="367" t="s">
        <v>366</v>
      </c>
      <c r="C38" s="368">
        <v>0</v>
      </c>
      <c r="D38" s="368">
        <v>0</v>
      </c>
      <c r="E38" s="368">
        <v>0</v>
      </c>
    </row>
    <row r="39" spans="1:5">
      <c r="A39" s="366" t="s">
        <v>255</v>
      </c>
      <c r="B39" s="367" t="s">
        <v>367</v>
      </c>
      <c r="C39" s="368">
        <v>0</v>
      </c>
      <c r="D39" s="368">
        <v>0</v>
      </c>
      <c r="E39" s="368">
        <v>0</v>
      </c>
    </row>
    <row r="40" spans="1:5">
      <c r="A40" s="366" t="s">
        <v>257</v>
      </c>
      <c r="B40" s="367" t="s">
        <v>368</v>
      </c>
      <c r="C40" s="368">
        <v>0</v>
      </c>
      <c r="D40" s="368">
        <v>0</v>
      </c>
      <c r="E40" s="368">
        <v>0</v>
      </c>
    </row>
    <row r="41" spans="1:5">
      <c r="A41" s="369" t="s">
        <v>259</v>
      </c>
      <c r="B41" s="370" t="s">
        <v>369</v>
      </c>
      <c r="C41" s="371">
        <v>0</v>
      </c>
      <c r="D41" s="371">
        <v>0</v>
      </c>
      <c r="E41" s="371">
        <v>0</v>
      </c>
    </row>
    <row r="42" spans="1:5">
      <c r="A42" s="369" t="s">
        <v>261</v>
      </c>
      <c r="B42" s="370" t="s">
        <v>370</v>
      </c>
      <c r="C42" s="371">
        <v>464</v>
      </c>
      <c r="D42" s="371">
        <v>0</v>
      </c>
      <c r="E42" s="371">
        <v>597</v>
      </c>
    </row>
    <row r="43" spans="1:5">
      <c r="A43" s="366" t="s">
        <v>263</v>
      </c>
      <c r="B43" s="367" t="s">
        <v>371</v>
      </c>
      <c r="C43" s="368">
        <v>0</v>
      </c>
      <c r="D43" s="368">
        <v>0</v>
      </c>
      <c r="E43" s="368">
        <v>0</v>
      </c>
    </row>
    <row r="44" spans="1:5">
      <c r="A44" s="366" t="s">
        <v>265</v>
      </c>
      <c r="B44" s="367" t="s">
        <v>372</v>
      </c>
      <c r="C44" s="368">
        <v>1697</v>
      </c>
      <c r="D44" s="368">
        <v>0</v>
      </c>
      <c r="E44" s="368">
        <v>4129</v>
      </c>
    </row>
    <row r="45" spans="1:5">
      <c r="A45" s="366" t="s">
        <v>267</v>
      </c>
      <c r="B45" s="367" t="s">
        <v>373</v>
      </c>
      <c r="C45" s="368">
        <v>56276</v>
      </c>
      <c r="D45" s="368">
        <v>0</v>
      </c>
      <c r="E45" s="368">
        <v>72994</v>
      </c>
    </row>
    <row r="46" spans="1:5">
      <c r="A46" s="366" t="s">
        <v>269</v>
      </c>
      <c r="B46" s="367" t="s">
        <v>374</v>
      </c>
      <c r="C46" s="368">
        <v>0</v>
      </c>
      <c r="D46" s="368">
        <v>0</v>
      </c>
      <c r="E46" s="368">
        <v>0</v>
      </c>
    </row>
    <row r="47" spans="1:5">
      <c r="A47" s="366" t="s">
        <v>271</v>
      </c>
      <c r="B47" s="367" t="s">
        <v>375</v>
      </c>
      <c r="C47" s="368">
        <v>63</v>
      </c>
      <c r="D47" s="368">
        <v>0</v>
      </c>
      <c r="E47" s="368">
        <v>63</v>
      </c>
    </row>
    <row r="48" spans="1:5">
      <c r="A48" s="369" t="s">
        <v>273</v>
      </c>
      <c r="B48" s="370" t="s">
        <v>376</v>
      </c>
      <c r="C48" s="371">
        <v>58036</v>
      </c>
      <c r="D48" s="371">
        <v>0</v>
      </c>
      <c r="E48" s="371">
        <v>77186</v>
      </c>
    </row>
    <row r="49" spans="1:5" ht="25.5">
      <c r="A49" s="366" t="s">
        <v>275</v>
      </c>
      <c r="B49" s="367" t="s">
        <v>377</v>
      </c>
      <c r="C49" s="368">
        <v>0</v>
      </c>
      <c r="D49" s="368">
        <v>0</v>
      </c>
      <c r="E49" s="368">
        <v>0</v>
      </c>
    </row>
    <row r="50" spans="1:5" ht="25.5">
      <c r="A50" s="366" t="s">
        <v>277</v>
      </c>
      <c r="B50" s="367" t="s">
        <v>378</v>
      </c>
      <c r="C50" s="368">
        <v>0</v>
      </c>
      <c r="D50" s="368">
        <v>0</v>
      </c>
      <c r="E50" s="368">
        <v>0</v>
      </c>
    </row>
    <row r="51" spans="1:5" ht="25.5">
      <c r="A51" s="366" t="s">
        <v>279</v>
      </c>
      <c r="B51" s="367" t="s">
        <v>379</v>
      </c>
      <c r="C51" s="368">
        <v>0</v>
      </c>
      <c r="D51" s="368">
        <v>0</v>
      </c>
      <c r="E51" s="368">
        <v>0</v>
      </c>
    </row>
    <row r="52" spans="1:5" ht="25.5">
      <c r="A52" s="366" t="s">
        <v>281</v>
      </c>
      <c r="B52" s="367" t="s">
        <v>380</v>
      </c>
      <c r="C52" s="368">
        <v>0</v>
      </c>
      <c r="D52" s="368">
        <v>0</v>
      </c>
      <c r="E52" s="368">
        <v>0</v>
      </c>
    </row>
    <row r="53" spans="1:5">
      <c r="A53" s="366" t="s">
        <v>283</v>
      </c>
      <c r="B53" s="367" t="s">
        <v>381</v>
      </c>
      <c r="C53" s="368">
        <v>11797</v>
      </c>
      <c r="D53" s="368">
        <v>0</v>
      </c>
      <c r="E53" s="368">
        <v>11797</v>
      </c>
    </row>
    <row r="54" spans="1:5">
      <c r="A54" s="366" t="s">
        <v>285</v>
      </c>
      <c r="B54" s="367" t="s">
        <v>382</v>
      </c>
      <c r="C54" s="368">
        <v>4720</v>
      </c>
      <c r="D54" s="368">
        <v>0</v>
      </c>
      <c r="E54" s="368">
        <v>5848</v>
      </c>
    </row>
    <row r="55" spans="1:5">
      <c r="A55" s="366" t="s">
        <v>287</v>
      </c>
      <c r="B55" s="367" t="s">
        <v>383</v>
      </c>
      <c r="C55" s="368">
        <v>0</v>
      </c>
      <c r="D55" s="368">
        <v>0</v>
      </c>
      <c r="E55" s="368">
        <v>0</v>
      </c>
    </row>
    <row r="56" spans="1:5" ht="25.5">
      <c r="A56" s="366" t="s">
        <v>384</v>
      </c>
      <c r="B56" s="367" t="s">
        <v>385</v>
      </c>
      <c r="C56" s="368">
        <v>0</v>
      </c>
      <c r="D56" s="368">
        <v>0</v>
      </c>
      <c r="E56" s="368">
        <v>0</v>
      </c>
    </row>
    <row r="57" spans="1:5" ht="25.5">
      <c r="A57" s="366" t="s">
        <v>386</v>
      </c>
      <c r="B57" s="367" t="s">
        <v>387</v>
      </c>
      <c r="C57" s="368">
        <v>0</v>
      </c>
      <c r="D57" s="368">
        <v>0</v>
      </c>
      <c r="E57" s="368">
        <v>0</v>
      </c>
    </row>
    <row r="58" spans="1:5" ht="25.5">
      <c r="A58" s="366" t="s">
        <v>388</v>
      </c>
      <c r="B58" s="367" t="s">
        <v>389</v>
      </c>
      <c r="C58" s="368">
        <v>0</v>
      </c>
      <c r="D58" s="368">
        <v>0</v>
      </c>
      <c r="E58" s="368">
        <v>0</v>
      </c>
    </row>
    <row r="59" spans="1:5" ht="25.5">
      <c r="A59" s="366" t="s">
        <v>390</v>
      </c>
      <c r="B59" s="367" t="s">
        <v>391</v>
      </c>
      <c r="C59" s="368">
        <v>0</v>
      </c>
      <c r="D59" s="368">
        <v>0</v>
      </c>
      <c r="E59" s="368">
        <v>0</v>
      </c>
    </row>
    <row r="60" spans="1:5">
      <c r="A60" s="366" t="s">
        <v>392</v>
      </c>
      <c r="B60" s="367" t="s">
        <v>393</v>
      </c>
      <c r="C60" s="368">
        <v>0</v>
      </c>
      <c r="D60" s="368">
        <v>0</v>
      </c>
      <c r="E60" s="368">
        <v>0</v>
      </c>
    </row>
    <row r="61" spans="1:5" ht="25.5">
      <c r="A61" s="366" t="s">
        <v>394</v>
      </c>
      <c r="B61" s="367" t="s">
        <v>395</v>
      </c>
      <c r="C61" s="368">
        <v>0</v>
      </c>
      <c r="D61" s="368">
        <v>0</v>
      </c>
      <c r="E61" s="368">
        <v>0</v>
      </c>
    </row>
    <row r="62" spans="1:5" ht="25.5">
      <c r="A62" s="369" t="s">
        <v>396</v>
      </c>
      <c r="B62" s="370" t="s">
        <v>397</v>
      </c>
      <c r="C62" s="371">
        <v>16517</v>
      </c>
      <c r="D62" s="371">
        <v>0</v>
      </c>
      <c r="E62" s="371">
        <v>17645</v>
      </c>
    </row>
    <row r="63" spans="1:5" ht="25.5">
      <c r="A63" s="366" t="s">
        <v>398</v>
      </c>
      <c r="B63" s="367" t="s">
        <v>399</v>
      </c>
      <c r="C63" s="368">
        <v>0</v>
      </c>
      <c r="D63" s="368">
        <v>0</v>
      </c>
      <c r="E63" s="368">
        <v>0</v>
      </c>
    </row>
    <row r="64" spans="1:5" ht="25.5">
      <c r="A64" s="366" t="s">
        <v>400</v>
      </c>
      <c r="B64" s="367" t="s">
        <v>401</v>
      </c>
      <c r="C64" s="368">
        <v>0</v>
      </c>
      <c r="D64" s="368">
        <v>0</v>
      </c>
      <c r="E64" s="368">
        <v>0</v>
      </c>
    </row>
    <row r="65" spans="1:5" ht="25.5">
      <c r="A65" s="366" t="s">
        <v>402</v>
      </c>
      <c r="B65" s="367" t="s">
        <v>403</v>
      </c>
      <c r="C65" s="368">
        <v>0</v>
      </c>
      <c r="D65" s="368">
        <v>0</v>
      </c>
      <c r="E65" s="368">
        <v>0</v>
      </c>
    </row>
    <row r="66" spans="1:5" ht="25.5">
      <c r="A66" s="366" t="s">
        <v>404</v>
      </c>
      <c r="B66" s="367" t="s">
        <v>405</v>
      </c>
      <c r="C66" s="368">
        <v>0</v>
      </c>
      <c r="D66" s="368">
        <v>0</v>
      </c>
      <c r="E66" s="368">
        <v>0</v>
      </c>
    </row>
    <row r="67" spans="1:5">
      <c r="A67" s="366" t="s">
        <v>406</v>
      </c>
      <c r="B67" s="367" t="s">
        <v>407</v>
      </c>
      <c r="C67" s="368">
        <v>0</v>
      </c>
      <c r="D67" s="368">
        <v>0</v>
      </c>
      <c r="E67" s="368">
        <v>0</v>
      </c>
    </row>
    <row r="68" spans="1:5">
      <c r="A68" s="366" t="s">
        <v>408</v>
      </c>
      <c r="B68" s="367" t="s">
        <v>409</v>
      </c>
      <c r="C68" s="368">
        <v>0</v>
      </c>
      <c r="D68" s="368">
        <v>0</v>
      </c>
      <c r="E68" s="368">
        <v>0</v>
      </c>
    </row>
    <row r="69" spans="1:5">
      <c r="A69" s="366" t="s">
        <v>410</v>
      </c>
      <c r="B69" s="367" t="s">
        <v>411</v>
      </c>
      <c r="C69" s="368">
        <v>0</v>
      </c>
      <c r="D69" s="368">
        <v>0</v>
      </c>
      <c r="E69" s="368">
        <v>0</v>
      </c>
    </row>
    <row r="70" spans="1:5" ht="25.5">
      <c r="A70" s="366" t="s">
        <v>412</v>
      </c>
      <c r="B70" s="367" t="s">
        <v>413</v>
      </c>
      <c r="C70" s="368">
        <v>0</v>
      </c>
      <c r="D70" s="368">
        <v>0</v>
      </c>
      <c r="E70" s="368">
        <v>0</v>
      </c>
    </row>
    <row r="71" spans="1:5" ht="25.5">
      <c r="A71" s="366" t="s">
        <v>414</v>
      </c>
      <c r="B71" s="367" t="s">
        <v>415</v>
      </c>
      <c r="C71" s="368">
        <v>0</v>
      </c>
      <c r="D71" s="368">
        <v>0</v>
      </c>
      <c r="E71" s="368">
        <v>0</v>
      </c>
    </row>
    <row r="72" spans="1:5" ht="25.5">
      <c r="A72" s="366" t="s">
        <v>416</v>
      </c>
      <c r="B72" s="367" t="s">
        <v>417</v>
      </c>
      <c r="C72" s="368">
        <v>0</v>
      </c>
      <c r="D72" s="368">
        <v>0</v>
      </c>
      <c r="E72" s="368">
        <v>0</v>
      </c>
    </row>
    <row r="73" spans="1:5" ht="25.5">
      <c r="A73" s="366" t="s">
        <v>418</v>
      </c>
      <c r="B73" s="367" t="s">
        <v>419</v>
      </c>
      <c r="C73" s="368">
        <v>0</v>
      </c>
      <c r="D73" s="368">
        <v>0</v>
      </c>
      <c r="E73" s="368">
        <v>0</v>
      </c>
    </row>
    <row r="74" spans="1:5" ht="25.5">
      <c r="A74" s="366" t="s">
        <v>420</v>
      </c>
      <c r="B74" s="367" t="s">
        <v>421</v>
      </c>
      <c r="C74" s="368">
        <v>0</v>
      </c>
      <c r="D74" s="368">
        <v>0</v>
      </c>
      <c r="E74" s="368">
        <v>0</v>
      </c>
    </row>
    <row r="75" spans="1:5" ht="25.5">
      <c r="A75" s="366" t="s">
        <v>422</v>
      </c>
      <c r="B75" s="367" t="s">
        <v>423</v>
      </c>
      <c r="C75" s="368">
        <v>0</v>
      </c>
      <c r="D75" s="368">
        <v>0</v>
      </c>
      <c r="E75" s="368">
        <v>0</v>
      </c>
    </row>
    <row r="76" spans="1:5" ht="25.5">
      <c r="A76" s="369" t="s">
        <v>424</v>
      </c>
      <c r="B76" s="370" t="s">
        <v>425</v>
      </c>
      <c r="C76" s="371">
        <v>0</v>
      </c>
      <c r="D76" s="371">
        <v>0</v>
      </c>
      <c r="E76" s="371">
        <v>0</v>
      </c>
    </row>
    <row r="77" spans="1:5">
      <c r="A77" s="366" t="s">
        <v>426</v>
      </c>
      <c r="B77" s="367" t="s">
        <v>427</v>
      </c>
      <c r="C77" s="368">
        <v>0</v>
      </c>
      <c r="D77" s="368">
        <v>0</v>
      </c>
      <c r="E77" s="368">
        <v>40</v>
      </c>
    </row>
    <row r="78" spans="1:5">
      <c r="A78" s="366" t="s">
        <v>428</v>
      </c>
      <c r="B78" s="367" t="s">
        <v>429</v>
      </c>
      <c r="C78" s="368">
        <v>0</v>
      </c>
      <c r="D78" s="368">
        <v>0</v>
      </c>
      <c r="E78" s="368">
        <v>0</v>
      </c>
    </row>
    <row r="79" spans="1:5">
      <c r="A79" s="366" t="s">
        <v>430</v>
      </c>
      <c r="B79" s="367" t="s">
        <v>431</v>
      </c>
      <c r="C79" s="368">
        <v>0</v>
      </c>
      <c r="D79" s="368">
        <v>0</v>
      </c>
      <c r="E79" s="368">
        <v>0</v>
      </c>
    </row>
    <row r="80" spans="1:5">
      <c r="A80" s="366" t="s">
        <v>432</v>
      </c>
      <c r="B80" s="367" t="s">
        <v>433</v>
      </c>
      <c r="C80" s="368">
        <v>0</v>
      </c>
      <c r="D80" s="368">
        <v>0</v>
      </c>
      <c r="E80" s="368">
        <v>0</v>
      </c>
    </row>
    <row r="81" spans="1:5">
      <c r="A81" s="366" t="s">
        <v>434</v>
      </c>
      <c r="B81" s="367" t="s">
        <v>435</v>
      </c>
      <c r="C81" s="368">
        <v>0</v>
      </c>
      <c r="D81" s="368">
        <v>0</v>
      </c>
      <c r="E81" s="368">
        <v>40</v>
      </c>
    </row>
    <row r="82" spans="1:5">
      <c r="A82" s="366" t="s">
        <v>436</v>
      </c>
      <c r="B82" s="367" t="s">
        <v>437</v>
      </c>
      <c r="C82" s="368">
        <v>0</v>
      </c>
      <c r="D82" s="368">
        <v>0</v>
      </c>
      <c r="E82" s="368">
        <v>0</v>
      </c>
    </row>
    <row r="83" spans="1:5">
      <c r="A83" s="366" t="s">
        <v>438</v>
      </c>
      <c r="B83" s="367" t="s">
        <v>439</v>
      </c>
      <c r="C83" s="368">
        <v>0</v>
      </c>
      <c r="D83" s="368">
        <v>0</v>
      </c>
      <c r="E83" s="368">
        <v>0</v>
      </c>
    </row>
    <row r="84" spans="1:5">
      <c r="A84" s="366" t="s">
        <v>440</v>
      </c>
      <c r="B84" s="367" t="s">
        <v>441</v>
      </c>
      <c r="C84" s="368">
        <v>0</v>
      </c>
      <c r="D84" s="368">
        <v>0</v>
      </c>
      <c r="E84" s="368">
        <v>0</v>
      </c>
    </row>
    <row r="85" spans="1:5">
      <c r="A85" s="366" t="s">
        <v>442</v>
      </c>
      <c r="B85" s="367" t="s">
        <v>443</v>
      </c>
      <c r="C85" s="368">
        <v>0</v>
      </c>
      <c r="D85" s="368">
        <v>0</v>
      </c>
      <c r="E85" s="368">
        <v>170</v>
      </c>
    </row>
    <row r="86" spans="1:5" ht="25.5">
      <c r="A86" s="366" t="s">
        <v>444</v>
      </c>
      <c r="B86" s="367" t="s">
        <v>445</v>
      </c>
      <c r="C86" s="368">
        <v>0</v>
      </c>
      <c r="D86" s="368">
        <v>0</v>
      </c>
      <c r="E86" s="368">
        <v>0</v>
      </c>
    </row>
    <row r="87" spans="1:5" ht="25.5">
      <c r="A87" s="366" t="s">
        <v>446</v>
      </c>
      <c r="B87" s="367" t="s">
        <v>447</v>
      </c>
      <c r="C87" s="368">
        <v>0</v>
      </c>
      <c r="D87" s="368">
        <v>0</v>
      </c>
      <c r="E87" s="368">
        <v>0</v>
      </c>
    </row>
    <row r="88" spans="1:5" ht="25.5">
      <c r="A88" s="366" t="s">
        <v>448</v>
      </c>
      <c r="B88" s="367" t="s">
        <v>449</v>
      </c>
      <c r="C88" s="368">
        <v>0</v>
      </c>
      <c r="D88" s="368">
        <v>0</v>
      </c>
      <c r="E88" s="368">
        <v>0</v>
      </c>
    </row>
    <row r="89" spans="1:5">
      <c r="A89" s="369" t="s">
        <v>450</v>
      </c>
      <c r="B89" s="370" t="s">
        <v>451</v>
      </c>
      <c r="C89" s="371">
        <v>0</v>
      </c>
      <c r="D89" s="371">
        <v>0</v>
      </c>
      <c r="E89" s="371">
        <v>210</v>
      </c>
    </row>
    <row r="90" spans="1:5">
      <c r="A90" s="369" t="s">
        <v>452</v>
      </c>
      <c r="B90" s="370" t="s">
        <v>453</v>
      </c>
      <c r="C90" s="371">
        <v>16517</v>
      </c>
      <c r="D90" s="371">
        <v>0</v>
      </c>
      <c r="E90" s="371">
        <v>17855</v>
      </c>
    </row>
    <row r="91" spans="1:5">
      <c r="A91" s="369" t="s">
        <v>454</v>
      </c>
      <c r="B91" s="370" t="s">
        <v>455</v>
      </c>
      <c r="C91" s="371">
        <v>0</v>
      </c>
      <c r="D91" s="371">
        <v>81</v>
      </c>
      <c r="E91" s="371">
        <v>225141</v>
      </c>
    </row>
    <row r="92" spans="1:5">
      <c r="A92" s="366" t="s">
        <v>456</v>
      </c>
      <c r="B92" s="367" t="s">
        <v>457</v>
      </c>
      <c r="C92" s="368">
        <v>0</v>
      </c>
      <c r="D92" s="368">
        <v>0</v>
      </c>
      <c r="E92" s="368">
        <v>0</v>
      </c>
    </row>
    <row r="93" spans="1:5">
      <c r="A93" s="366" t="s">
        <v>458</v>
      </c>
      <c r="B93" s="367" t="s">
        <v>459</v>
      </c>
      <c r="C93" s="368">
        <v>0</v>
      </c>
      <c r="D93" s="368">
        <v>0</v>
      </c>
      <c r="E93" s="368">
        <v>0</v>
      </c>
    </row>
    <row r="94" spans="1:5">
      <c r="A94" s="366" t="s">
        <v>460</v>
      </c>
      <c r="B94" s="367" t="s">
        <v>461</v>
      </c>
      <c r="C94" s="368">
        <v>0</v>
      </c>
      <c r="D94" s="368">
        <v>0</v>
      </c>
      <c r="E94" s="368">
        <v>0</v>
      </c>
    </row>
    <row r="95" spans="1:5">
      <c r="A95" s="369" t="s">
        <v>462</v>
      </c>
      <c r="B95" s="370" t="s">
        <v>463</v>
      </c>
      <c r="C95" s="371">
        <v>0</v>
      </c>
      <c r="D95" s="371">
        <v>0</v>
      </c>
      <c r="E95" s="371">
        <v>0</v>
      </c>
    </row>
    <row r="96" spans="1:5">
      <c r="A96" s="369" t="s">
        <v>464</v>
      </c>
      <c r="B96" s="370" t="s">
        <v>465</v>
      </c>
      <c r="C96" s="371">
        <v>2074899</v>
      </c>
      <c r="D96" s="371">
        <v>81</v>
      </c>
      <c r="E96" s="371">
        <v>2318604</v>
      </c>
    </row>
    <row r="97" spans="1:5">
      <c r="A97" s="369" t="s">
        <v>332</v>
      </c>
      <c r="B97" s="370" t="s">
        <v>466</v>
      </c>
    </row>
    <row r="98" spans="1:5">
      <c r="A98" s="366" t="s">
        <v>467</v>
      </c>
      <c r="B98" s="367" t="s">
        <v>468</v>
      </c>
      <c r="C98" s="368">
        <v>1494462</v>
      </c>
      <c r="D98" s="368">
        <v>-39550</v>
      </c>
      <c r="E98" s="368">
        <v>1499697</v>
      </c>
    </row>
    <row r="99" spans="1:5">
      <c r="A99" s="366" t="s">
        <v>469</v>
      </c>
      <c r="B99" s="367" t="s">
        <v>470</v>
      </c>
      <c r="C99" s="368">
        <v>0</v>
      </c>
      <c r="D99" s="368">
        <v>0</v>
      </c>
      <c r="E99" s="368">
        <v>-13199</v>
      </c>
    </row>
    <row r="100" spans="1:5">
      <c r="A100" s="366" t="s">
        <v>471</v>
      </c>
      <c r="B100" s="367" t="s">
        <v>472</v>
      </c>
      <c r="C100" s="368">
        <v>57773</v>
      </c>
      <c r="D100" s="368">
        <v>-57773</v>
      </c>
      <c r="E100" s="368">
        <v>0</v>
      </c>
    </row>
    <row r="101" spans="1:5">
      <c r="A101" s="366" t="s">
        <v>473</v>
      </c>
      <c r="B101" s="367" t="s">
        <v>474</v>
      </c>
      <c r="C101" s="368">
        <v>493854</v>
      </c>
      <c r="D101" s="368">
        <v>97404</v>
      </c>
      <c r="E101" s="368">
        <v>527114</v>
      </c>
    </row>
    <row r="102" spans="1:5">
      <c r="A102" s="366" t="s">
        <v>475</v>
      </c>
      <c r="B102" s="367" t="s">
        <v>476</v>
      </c>
      <c r="C102" s="368">
        <v>0</v>
      </c>
      <c r="D102" s="368">
        <v>0</v>
      </c>
      <c r="E102" s="368">
        <v>0</v>
      </c>
    </row>
    <row r="103" spans="1:5">
      <c r="A103" s="366" t="s">
        <v>477</v>
      </c>
      <c r="B103" s="367" t="s">
        <v>478</v>
      </c>
      <c r="C103" s="368">
        <v>0</v>
      </c>
      <c r="D103" s="368">
        <v>0</v>
      </c>
      <c r="E103" s="368">
        <v>291214</v>
      </c>
    </row>
    <row r="104" spans="1:5">
      <c r="A104" s="369" t="s">
        <v>479</v>
      </c>
      <c r="B104" s="370" t="s">
        <v>480</v>
      </c>
      <c r="C104" s="371">
        <v>2046089</v>
      </c>
      <c r="D104" s="371">
        <v>81</v>
      </c>
      <c r="E104" s="371">
        <v>2304826</v>
      </c>
    </row>
    <row r="105" spans="1:5">
      <c r="A105" s="366" t="s">
        <v>481</v>
      </c>
      <c r="B105" s="367" t="s">
        <v>482</v>
      </c>
      <c r="C105" s="368">
        <v>0</v>
      </c>
      <c r="D105" s="368">
        <v>0</v>
      </c>
      <c r="E105" s="368">
        <v>0</v>
      </c>
    </row>
    <row r="106" spans="1:5" ht="25.5">
      <c r="A106" s="366" t="s">
        <v>483</v>
      </c>
      <c r="B106" s="367" t="s">
        <v>484</v>
      </c>
      <c r="C106" s="368">
        <v>0</v>
      </c>
      <c r="D106" s="368">
        <v>0</v>
      </c>
      <c r="E106" s="368">
        <v>0</v>
      </c>
    </row>
    <row r="107" spans="1:5">
      <c r="A107" s="366" t="s">
        <v>485</v>
      </c>
      <c r="B107" s="367" t="s">
        <v>486</v>
      </c>
      <c r="C107" s="368">
        <v>25624</v>
      </c>
      <c r="D107" s="368">
        <v>0</v>
      </c>
      <c r="E107" s="368">
        <v>10997</v>
      </c>
    </row>
    <row r="108" spans="1:5">
      <c r="A108" s="366" t="s">
        <v>487</v>
      </c>
      <c r="B108" s="367" t="s">
        <v>488</v>
      </c>
      <c r="C108" s="368">
        <v>0</v>
      </c>
      <c r="D108" s="368">
        <v>0</v>
      </c>
      <c r="E108" s="368">
        <v>0</v>
      </c>
    </row>
    <row r="109" spans="1:5" ht="25.5">
      <c r="A109" s="366" t="s">
        <v>489</v>
      </c>
      <c r="B109" s="367" t="s">
        <v>490</v>
      </c>
      <c r="C109" s="368">
        <v>0</v>
      </c>
      <c r="D109" s="368">
        <v>0</v>
      </c>
      <c r="E109" s="368">
        <v>0</v>
      </c>
    </row>
    <row r="110" spans="1:5" ht="25.5">
      <c r="A110" s="366" t="s">
        <v>491</v>
      </c>
      <c r="B110" s="367" t="s">
        <v>492</v>
      </c>
      <c r="C110" s="368">
        <v>0</v>
      </c>
      <c r="D110" s="368">
        <v>0</v>
      </c>
      <c r="E110" s="368">
        <v>0</v>
      </c>
    </row>
    <row r="111" spans="1:5">
      <c r="A111" s="366" t="s">
        <v>493</v>
      </c>
      <c r="B111" s="367" t="s">
        <v>494</v>
      </c>
      <c r="C111" s="368">
        <v>0</v>
      </c>
      <c r="D111" s="368">
        <v>0</v>
      </c>
      <c r="E111" s="368">
        <v>2691</v>
      </c>
    </row>
    <row r="112" spans="1:5">
      <c r="A112" s="366" t="s">
        <v>495</v>
      </c>
      <c r="B112" s="367" t="s">
        <v>496</v>
      </c>
      <c r="C112" s="368">
        <v>0</v>
      </c>
      <c r="D112" s="368">
        <v>0</v>
      </c>
      <c r="E112" s="368">
        <v>0</v>
      </c>
    </row>
    <row r="113" spans="1:5" ht="25.5">
      <c r="A113" s="366" t="s">
        <v>497</v>
      </c>
      <c r="B113" s="367" t="s">
        <v>498</v>
      </c>
      <c r="C113" s="368">
        <v>0</v>
      </c>
      <c r="D113" s="368">
        <v>0</v>
      </c>
      <c r="E113" s="368">
        <v>0</v>
      </c>
    </row>
    <row r="114" spans="1:5" ht="25.5">
      <c r="A114" s="366" t="s">
        <v>499</v>
      </c>
      <c r="B114" s="367" t="s">
        <v>500</v>
      </c>
      <c r="C114" s="368">
        <v>0</v>
      </c>
      <c r="D114" s="368">
        <v>0</v>
      </c>
      <c r="E114" s="368">
        <v>0</v>
      </c>
    </row>
    <row r="115" spans="1:5" ht="25.5">
      <c r="A115" s="366" t="s">
        <v>501</v>
      </c>
      <c r="B115" s="367" t="s">
        <v>502</v>
      </c>
      <c r="C115" s="368">
        <v>0</v>
      </c>
      <c r="D115" s="368">
        <v>0</v>
      </c>
      <c r="E115" s="368">
        <v>0</v>
      </c>
    </row>
    <row r="116" spans="1:5" ht="25.5">
      <c r="A116" s="366" t="s">
        <v>503</v>
      </c>
      <c r="B116" s="367" t="s">
        <v>504</v>
      </c>
      <c r="C116" s="368">
        <v>0</v>
      </c>
      <c r="D116" s="368">
        <v>0</v>
      </c>
      <c r="E116" s="368">
        <v>0</v>
      </c>
    </row>
    <row r="117" spans="1:5" ht="25.5">
      <c r="A117" s="366" t="s">
        <v>505</v>
      </c>
      <c r="B117" s="367" t="s">
        <v>506</v>
      </c>
      <c r="C117" s="368">
        <v>0</v>
      </c>
      <c r="D117" s="368">
        <v>0</v>
      </c>
      <c r="E117" s="368">
        <v>0</v>
      </c>
    </row>
    <row r="118" spans="1:5" ht="25.5">
      <c r="A118" s="366" t="s">
        <v>507</v>
      </c>
      <c r="B118" s="367" t="s">
        <v>508</v>
      </c>
      <c r="C118" s="368">
        <v>0</v>
      </c>
      <c r="D118" s="368">
        <v>0</v>
      </c>
      <c r="E118" s="368">
        <v>0</v>
      </c>
    </row>
    <row r="119" spans="1:5" ht="25.5">
      <c r="A119" s="366" t="s">
        <v>509</v>
      </c>
      <c r="B119" s="367" t="s">
        <v>510</v>
      </c>
      <c r="C119" s="368">
        <v>0</v>
      </c>
      <c r="D119" s="368">
        <v>0</v>
      </c>
      <c r="E119" s="368">
        <v>0</v>
      </c>
    </row>
    <row r="120" spans="1:5" ht="25.5">
      <c r="A120" s="366" t="s">
        <v>511</v>
      </c>
      <c r="B120" s="367" t="s">
        <v>512</v>
      </c>
      <c r="C120" s="368">
        <v>0</v>
      </c>
      <c r="D120" s="368">
        <v>0</v>
      </c>
      <c r="E120" s="368">
        <v>0</v>
      </c>
    </row>
    <row r="121" spans="1:5" ht="25.5">
      <c r="A121" s="366" t="s">
        <v>513</v>
      </c>
      <c r="B121" s="367" t="s">
        <v>514</v>
      </c>
      <c r="C121" s="368">
        <v>0</v>
      </c>
      <c r="D121" s="368">
        <v>0</v>
      </c>
      <c r="E121" s="368">
        <v>0</v>
      </c>
    </row>
    <row r="122" spans="1:5" ht="25.5">
      <c r="A122" s="366" t="s">
        <v>515</v>
      </c>
      <c r="B122" s="367" t="s">
        <v>516</v>
      </c>
      <c r="C122" s="368">
        <v>0</v>
      </c>
      <c r="D122" s="368">
        <v>0</v>
      </c>
      <c r="E122" s="368">
        <v>0</v>
      </c>
    </row>
    <row r="123" spans="1:5" ht="25.5">
      <c r="A123" s="366" t="s">
        <v>517</v>
      </c>
      <c r="B123" s="367" t="s">
        <v>518</v>
      </c>
      <c r="C123" s="368">
        <v>0</v>
      </c>
      <c r="D123" s="368">
        <v>0</v>
      </c>
      <c r="E123" s="368">
        <v>0</v>
      </c>
    </row>
    <row r="124" spans="1:5" ht="25.5">
      <c r="A124" s="369" t="s">
        <v>519</v>
      </c>
      <c r="B124" s="370" t="s">
        <v>520</v>
      </c>
      <c r="C124" s="371">
        <v>25624</v>
      </c>
      <c r="D124" s="371">
        <v>0</v>
      </c>
      <c r="E124" s="371">
        <v>13688</v>
      </c>
    </row>
    <row r="125" spans="1:5">
      <c r="A125" s="366" t="s">
        <v>521</v>
      </c>
      <c r="B125" s="367" t="s">
        <v>522</v>
      </c>
      <c r="C125" s="368">
        <v>0</v>
      </c>
      <c r="D125" s="368">
        <v>0</v>
      </c>
      <c r="E125" s="368">
        <v>0</v>
      </c>
    </row>
    <row r="126" spans="1:5" ht="25.5">
      <c r="A126" s="366" t="s">
        <v>523</v>
      </c>
      <c r="B126" s="367" t="s">
        <v>524</v>
      </c>
      <c r="C126" s="368">
        <v>0</v>
      </c>
      <c r="D126" s="368">
        <v>0</v>
      </c>
      <c r="E126" s="368">
        <v>0</v>
      </c>
    </row>
    <row r="127" spans="1:5">
      <c r="A127" s="366" t="s">
        <v>525</v>
      </c>
      <c r="B127" s="367" t="s">
        <v>526</v>
      </c>
      <c r="C127" s="368">
        <v>0</v>
      </c>
      <c r="D127" s="368">
        <v>0</v>
      </c>
      <c r="E127" s="368">
        <v>0</v>
      </c>
    </row>
    <row r="128" spans="1:5" ht="25.5">
      <c r="A128" s="366" t="s">
        <v>527</v>
      </c>
      <c r="B128" s="367" t="s">
        <v>528</v>
      </c>
      <c r="C128" s="368">
        <v>0</v>
      </c>
      <c r="D128" s="368">
        <v>0</v>
      </c>
      <c r="E128" s="368">
        <v>0</v>
      </c>
    </row>
    <row r="129" spans="1:5" ht="25.5">
      <c r="A129" s="366" t="s">
        <v>529</v>
      </c>
      <c r="B129" s="367" t="s">
        <v>530</v>
      </c>
      <c r="C129" s="368">
        <v>0</v>
      </c>
      <c r="D129" s="368">
        <v>0</v>
      </c>
      <c r="E129" s="368">
        <v>0</v>
      </c>
    </row>
    <row r="130" spans="1:5" ht="25.5">
      <c r="A130" s="366" t="s">
        <v>531</v>
      </c>
      <c r="B130" s="367" t="s">
        <v>532</v>
      </c>
      <c r="C130" s="368">
        <v>0</v>
      </c>
      <c r="D130" s="368">
        <v>0</v>
      </c>
      <c r="E130" s="368">
        <v>0</v>
      </c>
    </row>
    <row r="131" spans="1:5">
      <c r="A131" s="366" t="s">
        <v>533</v>
      </c>
      <c r="B131" s="367" t="s">
        <v>534</v>
      </c>
      <c r="C131" s="368">
        <v>0</v>
      </c>
      <c r="D131" s="368">
        <v>0</v>
      </c>
      <c r="E131" s="368">
        <v>0</v>
      </c>
    </row>
    <row r="132" spans="1:5">
      <c r="A132" s="366" t="s">
        <v>535</v>
      </c>
      <c r="B132" s="367" t="s">
        <v>536</v>
      </c>
      <c r="C132" s="368">
        <v>0</v>
      </c>
      <c r="D132" s="368">
        <v>0</v>
      </c>
      <c r="E132" s="368">
        <v>0</v>
      </c>
    </row>
    <row r="133" spans="1:5" ht="25.5">
      <c r="A133" s="366" t="s">
        <v>537</v>
      </c>
      <c r="B133" s="367" t="s">
        <v>538</v>
      </c>
      <c r="C133" s="368">
        <v>0</v>
      </c>
      <c r="D133" s="368">
        <v>0</v>
      </c>
      <c r="E133" s="368">
        <v>0</v>
      </c>
    </row>
    <row r="134" spans="1:5" ht="25.5">
      <c r="A134" s="366" t="s">
        <v>539</v>
      </c>
      <c r="B134" s="367" t="s">
        <v>540</v>
      </c>
      <c r="C134" s="368">
        <v>0</v>
      </c>
      <c r="D134" s="368">
        <v>0</v>
      </c>
      <c r="E134" s="368">
        <v>0</v>
      </c>
    </row>
    <row r="135" spans="1:5" ht="25.5">
      <c r="A135" s="366" t="s">
        <v>541</v>
      </c>
      <c r="B135" s="367" t="s">
        <v>542</v>
      </c>
      <c r="C135" s="368">
        <v>0</v>
      </c>
      <c r="D135" s="368">
        <v>0</v>
      </c>
      <c r="E135" s="368">
        <v>0</v>
      </c>
    </row>
    <row r="136" spans="1:5" ht="25.5">
      <c r="A136" s="366" t="s">
        <v>543</v>
      </c>
      <c r="B136" s="367" t="s">
        <v>544</v>
      </c>
      <c r="C136" s="368">
        <v>0</v>
      </c>
      <c r="D136" s="368">
        <v>0</v>
      </c>
      <c r="E136" s="368">
        <v>0</v>
      </c>
    </row>
    <row r="137" spans="1:5" ht="25.5">
      <c r="A137" s="366" t="s">
        <v>545</v>
      </c>
      <c r="B137" s="367" t="s">
        <v>546</v>
      </c>
      <c r="C137" s="368">
        <v>0</v>
      </c>
      <c r="D137" s="368">
        <v>0</v>
      </c>
      <c r="E137" s="368">
        <v>0</v>
      </c>
    </row>
    <row r="138" spans="1:5" ht="25.5">
      <c r="A138" s="366" t="s">
        <v>547</v>
      </c>
      <c r="B138" s="367" t="s">
        <v>548</v>
      </c>
      <c r="C138" s="368">
        <v>0</v>
      </c>
      <c r="D138" s="368">
        <v>0</v>
      </c>
      <c r="E138" s="368">
        <v>0</v>
      </c>
    </row>
    <row r="139" spans="1:5" ht="25.5">
      <c r="A139" s="366" t="s">
        <v>549</v>
      </c>
      <c r="B139" s="367" t="s">
        <v>550</v>
      </c>
      <c r="C139" s="368">
        <v>0</v>
      </c>
      <c r="D139" s="368">
        <v>0</v>
      </c>
      <c r="E139" s="368">
        <v>0</v>
      </c>
    </row>
    <row r="140" spans="1:5" ht="25.5">
      <c r="A140" s="366" t="s">
        <v>551</v>
      </c>
      <c r="B140" s="367" t="s">
        <v>552</v>
      </c>
      <c r="C140" s="368">
        <v>0</v>
      </c>
      <c r="D140" s="368">
        <v>0</v>
      </c>
      <c r="E140" s="368">
        <v>0</v>
      </c>
    </row>
    <row r="141" spans="1:5" ht="25.5">
      <c r="A141" s="366" t="s">
        <v>553</v>
      </c>
      <c r="B141" s="367" t="s">
        <v>554</v>
      </c>
      <c r="C141" s="368">
        <v>0</v>
      </c>
      <c r="D141" s="368">
        <v>0</v>
      </c>
      <c r="E141" s="368">
        <v>0</v>
      </c>
    </row>
    <row r="142" spans="1:5" ht="25.5">
      <c r="A142" s="366" t="s">
        <v>555</v>
      </c>
      <c r="B142" s="367" t="s">
        <v>556</v>
      </c>
      <c r="C142" s="368">
        <v>0</v>
      </c>
      <c r="D142" s="368">
        <v>0</v>
      </c>
      <c r="E142" s="368">
        <v>0</v>
      </c>
    </row>
    <row r="143" spans="1:5" ht="25.5">
      <c r="A143" s="366" t="s">
        <v>557</v>
      </c>
      <c r="B143" s="367" t="s">
        <v>558</v>
      </c>
      <c r="C143" s="368">
        <v>0</v>
      </c>
      <c r="D143" s="368">
        <v>0</v>
      </c>
      <c r="E143" s="368">
        <v>0</v>
      </c>
    </row>
    <row r="144" spans="1:5" ht="25.5">
      <c r="A144" s="369" t="s">
        <v>559</v>
      </c>
      <c r="B144" s="370" t="s">
        <v>560</v>
      </c>
      <c r="C144" s="371">
        <v>0</v>
      </c>
      <c r="D144" s="371">
        <v>0</v>
      </c>
      <c r="E144" s="371">
        <v>0</v>
      </c>
    </row>
    <row r="145" spans="1:5">
      <c r="A145" s="366" t="s">
        <v>561</v>
      </c>
      <c r="B145" s="367" t="s">
        <v>562</v>
      </c>
      <c r="C145" s="368">
        <v>3186</v>
      </c>
      <c r="D145" s="368">
        <v>0</v>
      </c>
      <c r="E145" s="368">
        <v>0</v>
      </c>
    </row>
    <row r="146" spans="1:5">
      <c r="A146" s="366" t="s">
        <v>563</v>
      </c>
      <c r="B146" s="367" t="s">
        <v>564</v>
      </c>
      <c r="C146" s="368">
        <v>0</v>
      </c>
      <c r="D146" s="368">
        <v>0</v>
      </c>
      <c r="E146" s="368">
        <v>0</v>
      </c>
    </row>
    <row r="147" spans="1:5">
      <c r="A147" s="366" t="s">
        <v>565</v>
      </c>
      <c r="B147" s="367" t="s">
        <v>566</v>
      </c>
      <c r="C147" s="368">
        <v>0</v>
      </c>
      <c r="D147" s="368">
        <v>0</v>
      </c>
      <c r="E147" s="368">
        <v>90</v>
      </c>
    </row>
    <row r="148" spans="1:5">
      <c r="A148" s="366" t="s">
        <v>567</v>
      </c>
      <c r="B148" s="367" t="s">
        <v>568</v>
      </c>
      <c r="C148" s="368">
        <v>0</v>
      </c>
      <c r="D148" s="368">
        <v>0</v>
      </c>
      <c r="E148" s="368">
        <v>0</v>
      </c>
    </row>
    <row r="149" spans="1:5" ht="25.5">
      <c r="A149" s="366" t="s">
        <v>569</v>
      </c>
      <c r="B149" s="367" t="s">
        <v>570</v>
      </c>
      <c r="C149" s="368">
        <v>0</v>
      </c>
      <c r="D149" s="368">
        <v>0</v>
      </c>
      <c r="E149" s="368">
        <v>0</v>
      </c>
    </row>
    <row r="150" spans="1:5" ht="25.5">
      <c r="A150" s="366" t="s">
        <v>571</v>
      </c>
      <c r="B150" s="367" t="s">
        <v>572</v>
      </c>
      <c r="C150" s="368">
        <v>0</v>
      </c>
      <c r="D150" s="368">
        <v>0</v>
      </c>
      <c r="E150" s="368">
        <v>0</v>
      </c>
    </row>
    <row r="151" spans="1:5">
      <c r="A151" s="366" t="s">
        <v>573</v>
      </c>
      <c r="B151" s="367" t="s">
        <v>574</v>
      </c>
      <c r="C151" s="368">
        <v>0</v>
      </c>
      <c r="D151" s="368">
        <v>0</v>
      </c>
      <c r="E151" s="368">
        <v>0</v>
      </c>
    </row>
    <row r="152" spans="1:5">
      <c r="A152" s="366" t="s">
        <v>575</v>
      </c>
      <c r="B152" s="367" t="s">
        <v>576</v>
      </c>
      <c r="C152" s="368">
        <v>3186</v>
      </c>
      <c r="D152" s="368">
        <v>0</v>
      </c>
      <c r="E152" s="368">
        <v>90</v>
      </c>
    </row>
    <row r="153" spans="1:5">
      <c r="A153" s="369" t="s">
        <v>577</v>
      </c>
      <c r="B153" s="370" t="s">
        <v>578</v>
      </c>
      <c r="C153" s="371">
        <v>28810</v>
      </c>
      <c r="D153" s="371">
        <v>0</v>
      </c>
      <c r="E153" s="371">
        <v>13778</v>
      </c>
    </row>
    <row r="154" spans="1:5">
      <c r="A154" s="369" t="s">
        <v>579</v>
      </c>
      <c r="B154" s="370" t="s">
        <v>580</v>
      </c>
      <c r="C154" s="371">
        <v>0</v>
      </c>
      <c r="D154" s="371">
        <v>0</v>
      </c>
      <c r="E154" s="371">
        <v>0</v>
      </c>
    </row>
    <row r="155" spans="1:5">
      <c r="A155" s="369" t="s">
        <v>581</v>
      </c>
      <c r="B155" s="370" t="s">
        <v>582</v>
      </c>
      <c r="C155" s="371">
        <v>0</v>
      </c>
      <c r="D155" s="371">
        <v>0</v>
      </c>
      <c r="E155" s="371">
        <v>0</v>
      </c>
    </row>
    <row r="156" spans="1:5">
      <c r="A156" s="366" t="s">
        <v>583</v>
      </c>
      <c r="B156" s="367" t="s">
        <v>584</v>
      </c>
      <c r="C156" s="368">
        <v>0</v>
      </c>
      <c r="D156" s="368">
        <v>0</v>
      </c>
      <c r="E156" s="368">
        <v>0</v>
      </c>
    </row>
    <row r="157" spans="1:5">
      <c r="A157" s="366" t="s">
        <v>585</v>
      </c>
      <c r="B157" s="367" t="s">
        <v>586</v>
      </c>
      <c r="C157" s="368">
        <v>0</v>
      </c>
      <c r="D157" s="368">
        <v>0</v>
      </c>
      <c r="E157" s="368">
        <v>0</v>
      </c>
    </row>
    <row r="158" spans="1:5">
      <c r="A158" s="366" t="s">
        <v>587</v>
      </c>
      <c r="B158" s="367" t="s">
        <v>588</v>
      </c>
      <c r="C158" s="368">
        <v>0</v>
      </c>
      <c r="D158" s="368">
        <v>0</v>
      </c>
      <c r="E158" s="368">
        <v>0</v>
      </c>
    </row>
    <row r="159" spans="1:5">
      <c r="A159" s="369" t="s">
        <v>589</v>
      </c>
      <c r="B159" s="370" t="s">
        <v>590</v>
      </c>
      <c r="C159" s="371">
        <v>0</v>
      </c>
      <c r="D159" s="371">
        <v>0</v>
      </c>
      <c r="E159" s="371">
        <v>0</v>
      </c>
    </row>
    <row r="160" spans="1:5">
      <c r="A160" s="369" t="s">
        <v>591</v>
      </c>
      <c r="B160" s="370" t="s">
        <v>592</v>
      </c>
      <c r="C160" s="371">
        <v>2074899</v>
      </c>
      <c r="D160" s="371">
        <v>81</v>
      </c>
      <c r="E160" s="371">
        <v>2318604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4"/>
  <sheetViews>
    <sheetView topLeftCell="A55" workbookViewId="0">
      <selection activeCell="G15" sqref="G15"/>
    </sheetView>
  </sheetViews>
  <sheetFormatPr defaultRowHeight="15"/>
  <cols>
    <col min="1" max="1" width="5.28515625" customWidth="1"/>
    <col min="2" max="2" width="33.5703125" customWidth="1"/>
    <col min="3" max="4" width="14.140625" customWidth="1"/>
    <col min="5" max="5" width="16.85546875" customWidth="1"/>
  </cols>
  <sheetData>
    <row r="1" spans="1:5">
      <c r="E1" s="360" t="s">
        <v>150</v>
      </c>
    </row>
    <row r="2" spans="1:5">
      <c r="A2" s="456" t="s">
        <v>211</v>
      </c>
      <c r="B2" s="457"/>
      <c r="C2" s="457"/>
      <c r="D2" s="457"/>
      <c r="E2" s="457"/>
    </row>
    <row r="3" spans="1:5" ht="31.5">
      <c r="A3" s="356" t="s">
        <v>185</v>
      </c>
      <c r="B3" s="356" t="s">
        <v>186</v>
      </c>
      <c r="C3" s="356" t="s">
        <v>212</v>
      </c>
      <c r="D3" s="356" t="s">
        <v>213</v>
      </c>
      <c r="E3" s="356" t="s">
        <v>145</v>
      </c>
    </row>
    <row r="4" spans="1:5" ht="15.75">
      <c r="A4" s="356">
        <v>1</v>
      </c>
      <c r="B4" s="356">
        <v>2</v>
      </c>
      <c r="C4" s="356">
        <v>3</v>
      </c>
      <c r="D4" s="356">
        <v>4</v>
      </c>
      <c r="E4" s="356">
        <v>5</v>
      </c>
    </row>
    <row r="5" spans="1:5">
      <c r="A5" s="357" t="s">
        <v>187</v>
      </c>
      <c r="B5" s="358" t="s">
        <v>214</v>
      </c>
      <c r="C5" s="359">
        <v>260911</v>
      </c>
      <c r="D5" s="359">
        <v>394271</v>
      </c>
      <c r="E5" s="359">
        <v>327884</v>
      </c>
    </row>
    <row r="6" spans="1:5" ht="25.5">
      <c r="A6" s="357" t="s">
        <v>188</v>
      </c>
      <c r="B6" s="358" t="s">
        <v>215</v>
      </c>
      <c r="C6" s="359">
        <v>69355</v>
      </c>
      <c r="D6" s="359">
        <v>79855</v>
      </c>
      <c r="E6" s="359">
        <v>87158</v>
      </c>
    </row>
    <row r="7" spans="1:5">
      <c r="A7" s="357" t="s">
        <v>189</v>
      </c>
      <c r="B7" s="358" t="s">
        <v>67</v>
      </c>
      <c r="C7" s="359">
        <v>191191</v>
      </c>
      <c r="D7" s="359">
        <v>315240</v>
      </c>
      <c r="E7" s="359">
        <v>262139</v>
      </c>
    </row>
    <row r="8" spans="1:5" ht="25.5">
      <c r="A8" s="357" t="s">
        <v>190</v>
      </c>
      <c r="B8" s="358" t="s">
        <v>216</v>
      </c>
      <c r="C8" s="359">
        <v>167842</v>
      </c>
      <c r="D8" s="359">
        <v>353233</v>
      </c>
      <c r="E8" s="359">
        <v>353233</v>
      </c>
    </row>
    <row r="9" spans="1:5" ht="25.5">
      <c r="A9" s="357" t="s">
        <v>191</v>
      </c>
      <c r="B9" s="358" t="s">
        <v>217</v>
      </c>
      <c r="C9" s="359"/>
      <c r="D9" s="359">
        <v>0</v>
      </c>
      <c r="E9" s="359">
        <v>0</v>
      </c>
    </row>
    <row r="10" spans="1:5">
      <c r="A10" s="357" t="s">
        <v>192</v>
      </c>
      <c r="B10" s="358" t="s">
        <v>218</v>
      </c>
      <c r="C10" s="359">
        <v>125101</v>
      </c>
      <c r="D10" s="359">
        <v>94465</v>
      </c>
      <c r="E10" s="359">
        <v>94465</v>
      </c>
    </row>
    <row r="11" spans="1:5">
      <c r="A11" s="357" t="s">
        <v>193</v>
      </c>
      <c r="B11" s="358" t="s">
        <v>219</v>
      </c>
      <c r="C11" s="359">
        <v>0</v>
      </c>
      <c r="D11" s="359">
        <v>0</v>
      </c>
      <c r="E11" s="359"/>
    </row>
    <row r="12" spans="1:5" ht="25.5">
      <c r="A12" s="357" t="s">
        <v>194</v>
      </c>
      <c r="B12" s="358" t="s">
        <v>220</v>
      </c>
      <c r="C12" s="359">
        <v>66356</v>
      </c>
      <c r="D12" s="359">
        <v>70784</v>
      </c>
      <c r="E12" s="359">
        <v>70784</v>
      </c>
    </row>
    <row r="13" spans="1:5" ht="25.5">
      <c r="A13" s="357" t="s">
        <v>195</v>
      </c>
      <c r="B13" s="358" t="s">
        <v>221</v>
      </c>
      <c r="C13" s="359">
        <v>0</v>
      </c>
      <c r="D13" s="359">
        <v>0</v>
      </c>
      <c r="E13" s="359"/>
    </row>
    <row r="14" spans="1:5" ht="25.5">
      <c r="A14" s="357" t="s">
        <v>196</v>
      </c>
      <c r="B14" s="358" t="s">
        <v>222</v>
      </c>
      <c r="C14" s="359">
        <v>0</v>
      </c>
      <c r="D14" s="359">
        <v>0</v>
      </c>
      <c r="E14" s="359">
        <v>0</v>
      </c>
    </row>
    <row r="15" spans="1:5">
      <c r="A15" s="357" t="s">
        <v>197</v>
      </c>
      <c r="B15" s="358" t="s">
        <v>223</v>
      </c>
      <c r="C15" s="359">
        <v>0</v>
      </c>
      <c r="D15" s="359">
        <v>0</v>
      </c>
      <c r="E15" s="359">
        <v>0</v>
      </c>
    </row>
    <row r="16" spans="1:5">
      <c r="A16" s="357" t="s">
        <v>198</v>
      </c>
      <c r="B16" s="358" t="s">
        <v>224</v>
      </c>
      <c r="C16" s="359">
        <v>0</v>
      </c>
      <c r="D16" s="359">
        <v>0</v>
      </c>
      <c r="E16" s="359"/>
    </row>
    <row r="17" spans="1:5" ht="25.5">
      <c r="A17" s="357" t="s">
        <v>199</v>
      </c>
      <c r="B17" s="358" t="s">
        <v>225</v>
      </c>
      <c r="C17" s="359">
        <f>SUM(C5:C16)</f>
        <v>880756</v>
      </c>
      <c r="D17" s="359">
        <f>SUM(D4:D16)</f>
        <v>1307852</v>
      </c>
      <c r="E17" s="359">
        <f>SUM(E5:E16)</f>
        <v>1195663</v>
      </c>
    </row>
    <row r="18" spans="1:5">
      <c r="A18" s="357" t="s">
        <v>200</v>
      </c>
      <c r="B18" s="358" t="s">
        <v>226</v>
      </c>
      <c r="C18" s="359">
        <v>0</v>
      </c>
      <c r="D18" s="359">
        <v>0</v>
      </c>
      <c r="E18" s="359">
        <v>0</v>
      </c>
    </row>
    <row r="19" spans="1:5">
      <c r="A19" s="357" t="s">
        <v>201</v>
      </c>
      <c r="B19" s="358" t="s">
        <v>227</v>
      </c>
      <c r="C19" s="359">
        <v>0</v>
      </c>
      <c r="D19" s="359">
        <v>0</v>
      </c>
      <c r="E19" s="359">
        <v>0</v>
      </c>
    </row>
    <row r="20" spans="1:5">
      <c r="A20" s="357" t="s">
        <v>202</v>
      </c>
      <c r="B20" s="358" t="s">
        <v>228</v>
      </c>
      <c r="C20" s="359">
        <v>0</v>
      </c>
      <c r="D20" s="359">
        <v>0</v>
      </c>
      <c r="E20" s="359">
        <v>0</v>
      </c>
    </row>
    <row r="21" spans="1:5" ht="25.5">
      <c r="A21" s="357" t="s">
        <v>203</v>
      </c>
      <c r="B21" s="358" t="s">
        <v>229</v>
      </c>
      <c r="C21" s="359">
        <v>0</v>
      </c>
      <c r="D21" s="359">
        <v>0</v>
      </c>
      <c r="E21" s="359">
        <v>0</v>
      </c>
    </row>
    <row r="22" spans="1:5" ht="25.5">
      <c r="A22" s="357" t="s">
        <v>204</v>
      </c>
      <c r="B22" s="358" t="s">
        <v>230</v>
      </c>
      <c r="C22" s="359">
        <v>0</v>
      </c>
      <c r="D22" s="359">
        <v>0</v>
      </c>
      <c r="E22" s="359">
        <v>0</v>
      </c>
    </row>
    <row r="23" spans="1:5" ht="25.5">
      <c r="A23" s="357" t="s">
        <v>205</v>
      </c>
      <c r="B23" s="358" t="s">
        <v>231</v>
      </c>
      <c r="C23" s="359">
        <v>0</v>
      </c>
      <c r="D23" s="359">
        <v>0</v>
      </c>
      <c r="E23" s="359">
        <v>0</v>
      </c>
    </row>
    <row r="24" spans="1:5" ht="25.5">
      <c r="A24" s="357" t="s">
        <v>206</v>
      </c>
      <c r="B24" s="358" t="s">
        <v>232</v>
      </c>
      <c r="C24" s="359">
        <v>0</v>
      </c>
      <c r="D24" s="359">
        <v>0</v>
      </c>
      <c r="E24" s="359">
        <v>0</v>
      </c>
    </row>
    <row r="25" spans="1:5">
      <c r="A25" s="357" t="s">
        <v>207</v>
      </c>
      <c r="B25" s="358" t="s">
        <v>233</v>
      </c>
      <c r="C25" s="359">
        <f>C17</f>
        <v>880756</v>
      </c>
      <c r="D25" s="359">
        <f t="shared" ref="D25:E25" si="0">D17</f>
        <v>1307852</v>
      </c>
      <c r="E25" s="359">
        <f t="shared" si="0"/>
        <v>1195663</v>
      </c>
    </row>
    <row r="26" spans="1:5">
      <c r="A26" s="357" t="s">
        <v>208</v>
      </c>
      <c r="B26" s="358" t="s">
        <v>234</v>
      </c>
      <c r="C26" s="359">
        <v>0</v>
      </c>
      <c r="D26" s="359">
        <v>0</v>
      </c>
      <c r="E26" s="359">
        <v>0</v>
      </c>
    </row>
    <row r="27" spans="1:5">
      <c r="A27" s="357" t="s">
        <v>209</v>
      </c>
      <c r="B27" s="358" t="s">
        <v>235</v>
      </c>
      <c r="C27" s="359">
        <v>0</v>
      </c>
      <c r="D27" s="359">
        <v>0</v>
      </c>
      <c r="E27" s="359">
        <v>151571</v>
      </c>
    </row>
    <row r="28" spans="1:5">
      <c r="A28" s="357" t="s">
        <v>210</v>
      </c>
      <c r="B28" s="358" t="s">
        <v>236</v>
      </c>
      <c r="C28" s="359">
        <f>SUM(C25:C27)</f>
        <v>880756</v>
      </c>
      <c r="D28" s="359">
        <f t="shared" ref="D28:E28" si="1">SUM(D25:D27)</f>
        <v>1307852</v>
      </c>
      <c r="E28" s="359">
        <f t="shared" si="1"/>
        <v>1347234</v>
      </c>
    </row>
    <row r="29" spans="1:5">
      <c r="A29" s="357" t="s">
        <v>237</v>
      </c>
      <c r="B29" s="358" t="s">
        <v>238</v>
      </c>
      <c r="C29" s="359">
        <v>681427</v>
      </c>
      <c r="D29" s="359">
        <v>1033967</v>
      </c>
      <c r="E29" s="359">
        <v>1033967</v>
      </c>
    </row>
    <row r="30" spans="1:5" ht="25.5">
      <c r="A30" s="357" t="s">
        <v>239</v>
      </c>
      <c r="B30" s="358" t="s">
        <v>240</v>
      </c>
      <c r="C30" s="359">
        <v>199329</v>
      </c>
      <c r="D30" s="359">
        <v>273885</v>
      </c>
      <c r="E30" s="359">
        <v>273885</v>
      </c>
    </row>
    <row r="31" spans="1:5" ht="25.5">
      <c r="A31" s="357" t="s">
        <v>241</v>
      </c>
      <c r="B31" s="358" t="s">
        <v>242</v>
      </c>
      <c r="C31" s="359">
        <v>0</v>
      </c>
      <c r="D31" s="359">
        <v>0</v>
      </c>
      <c r="E31" s="359">
        <v>0</v>
      </c>
    </row>
    <row r="32" spans="1:5">
      <c r="A32" s="357" t="s">
        <v>243</v>
      </c>
      <c r="B32" s="358" t="s">
        <v>244</v>
      </c>
      <c r="C32" s="359"/>
      <c r="D32" s="359"/>
      <c r="E32" s="359"/>
    </row>
    <row r="33" spans="1:5" ht="25.5">
      <c r="A33" s="357" t="s">
        <v>245</v>
      </c>
      <c r="B33" s="358" t="s">
        <v>246</v>
      </c>
      <c r="C33" s="359"/>
      <c r="D33" s="359"/>
      <c r="E33" s="359"/>
    </row>
    <row r="34" spans="1:5" ht="25.5">
      <c r="A34" s="357" t="s">
        <v>247</v>
      </c>
      <c r="B34" s="358" t="s">
        <v>248</v>
      </c>
      <c r="C34" s="359"/>
      <c r="D34" s="359"/>
      <c r="E34" s="359"/>
    </row>
    <row r="35" spans="1:5" ht="25.5">
      <c r="A35" s="357" t="s">
        <v>249</v>
      </c>
      <c r="B35" s="358" t="s">
        <v>250</v>
      </c>
      <c r="C35" s="359"/>
      <c r="D35" s="359"/>
      <c r="E35" s="359"/>
    </row>
    <row r="36" spans="1:5">
      <c r="A36" s="357" t="s">
        <v>251</v>
      </c>
      <c r="B36" s="358" t="s">
        <v>252</v>
      </c>
      <c r="C36" s="359"/>
      <c r="D36" s="359"/>
      <c r="E36" s="359"/>
    </row>
    <row r="37" spans="1:5" ht="25.5">
      <c r="A37" s="357" t="s">
        <v>253</v>
      </c>
      <c r="B37" s="358" t="s">
        <v>254</v>
      </c>
      <c r="C37" s="359">
        <f>SUM(C29:C36)</f>
        <v>880756</v>
      </c>
      <c r="D37" s="359">
        <f t="shared" ref="D37:E37" si="2">SUM(D29:D36)</f>
        <v>1307852</v>
      </c>
      <c r="E37" s="359">
        <f t="shared" si="2"/>
        <v>1307852</v>
      </c>
    </row>
    <row r="38" spans="1:5" ht="25.5">
      <c r="A38" s="357" t="s">
        <v>255</v>
      </c>
      <c r="B38" s="358" t="s">
        <v>256</v>
      </c>
      <c r="C38" s="359">
        <v>0</v>
      </c>
      <c r="D38" s="359">
        <v>0</v>
      </c>
      <c r="E38" s="359">
        <v>0</v>
      </c>
    </row>
    <row r="39" spans="1:5" ht="25.5">
      <c r="A39" s="357" t="s">
        <v>257</v>
      </c>
      <c r="B39" s="358" t="s">
        <v>258</v>
      </c>
      <c r="C39" s="359">
        <v>0</v>
      </c>
      <c r="D39" s="359">
        <v>0</v>
      </c>
      <c r="E39" s="359">
        <v>0</v>
      </c>
    </row>
    <row r="40" spans="1:5" ht="38.25">
      <c r="A40" s="357" t="s">
        <v>259</v>
      </c>
      <c r="B40" s="358" t="s">
        <v>260</v>
      </c>
      <c r="C40" s="359">
        <f>SUM(C37:C39)</f>
        <v>880756</v>
      </c>
      <c r="D40" s="359">
        <f t="shared" ref="D40:E40" si="3">SUM(D37:D39)</f>
        <v>1307852</v>
      </c>
      <c r="E40" s="359">
        <f t="shared" si="3"/>
        <v>1307852</v>
      </c>
    </row>
    <row r="41" spans="1:5">
      <c r="A41" s="357" t="s">
        <v>261</v>
      </c>
      <c r="B41" s="358" t="s">
        <v>262</v>
      </c>
      <c r="C41" s="359">
        <v>0</v>
      </c>
      <c r="D41" s="359">
        <v>0</v>
      </c>
      <c r="E41" s="359">
        <v>0</v>
      </c>
    </row>
    <row r="42" spans="1:5">
      <c r="A42" s="357" t="s">
        <v>263</v>
      </c>
      <c r="B42" s="358" t="s">
        <v>264</v>
      </c>
      <c r="C42" s="359">
        <v>0</v>
      </c>
      <c r="D42" s="359">
        <v>0</v>
      </c>
      <c r="E42" s="359">
        <v>0</v>
      </c>
    </row>
    <row r="43" spans="1:5">
      <c r="A43" s="357" t="s">
        <v>265</v>
      </c>
      <c r="B43" s="358" t="s">
        <v>266</v>
      </c>
      <c r="C43" s="359">
        <v>0</v>
      </c>
      <c r="D43" s="359">
        <v>0</v>
      </c>
      <c r="E43" s="359">
        <v>0</v>
      </c>
    </row>
    <row r="44" spans="1:5" ht="25.5">
      <c r="A44" s="357" t="s">
        <v>267</v>
      </c>
      <c r="B44" s="358" t="s">
        <v>268</v>
      </c>
      <c r="C44" s="359">
        <v>0</v>
      </c>
      <c r="D44" s="359">
        <v>0</v>
      </c>
      <c r="E44" s="359">
        <v>0</v>
      </c>
    </row>
    <row r="45" spans="1:5" ht="25.5">
      <c r="A45" s="357" t="s">
        <v>269</v>
      </c>
      <c r="B45" s="358" t="s">
        <v>270</v>
      </c>
      <c r="C45" s="359">
        <v>0</v>
      </c>
      <c r="D45" s="359">
        <v>0</v>
      </c>
      <c r="E45" s="359">
        <v>0</v>
      </c>
    </row>
    <row r="46" spans="1:5" ht="25.5">
      <c r="A46" s="357" t="s">
        <v>271</v>
      </c>
      <c r="B46" s="358" t="s">
        <v>272</v>
      </c>
      <c r="C46" s="359">
        <v>0</v>
      </c>
      <c r="D46" s="359">
        <v>0</v>
      </c>
      <c r="E46" s="359">
        <v>0</v>
      </c>
    </row>
    <row r="47" spans="1:5" ht="25.5">
      <c r="A47" s="357" t="s">
        <v>273</v>
      </c>
      <c r="B47" s="358" t="s">
        <v>274</v>
      </c>
      <c r="C47" s="359">
        <f>SUM(C40:C46)</f>
        <v>880756</v>
      </c>
      <c r="D47" s="359">
        <f t="shared" ref="D47:E47" si="4">SUM(D40:D46)</f>
        <v>1307852</v>
      </c>
      <c r="E47" s="359">
        <f t="shared" si="4"/>
        <v>1307852</v>
      </c>
    </row>
    <row r="48" spans="1:5">
      <c r="A48" s="357" t="s">
        <v>275</v>
      </c>
      <c r="B48" s="358" t="s">
        <v>276</v>
      </c>
      <c r="C48" s="359"/>
      <c r="D48" s="359"/>
      <c r="E48" s="359"/>
    </row>
    <row r="49" spans="1:5">
      <c r="A49" s="357" t="s">
        <v>277</v>
      </c>
      <c r="B49" s="358" t="s">
        <v>278</v>
      </c>
      <c r="C49" s="359"/>
      <c r="D49" s="359"/>
      <c r="E49" s="359"/>
    </row>
    <row r="50" spans="1:5">
      <c r="A50" s="357" t="s">
        <v>279</v>
      </c>
      <c r="B50" s="358" t="s">
        <v>280</v>
      </c>
      <c r="C50" s="359">
        <f>SUM(C47:C49)</f>
        <v>880756</v>
      </c>
      <c r="D50" s="359">
        <f t="shared" ref="D50:E50" si="5">SUM(D47:D49)</f>
        <v>1307852</v>
      </c>
      <c r="E50" s="359">
        <f t="shared" si="5"/>
        <v>1307852</v>
      </c>
    </row>
    <row r="51" spans="1:5" ht="63.75">
      <c r="A51" s="357" t="s">
        <v>281</v>
      </c>
      <c r="B51" s="358" t="s">
        <v>282</v>
      </c>
      <c r="C51" s="359">
        <f>C50-C28</f>
        <v>0</v>
      </c>
      <c r="D51" s="359">
        <f t="shared" ref="D51:E51" si="6">D50-D28</f>
        <v>0</v>
      </c>
      <c r="E51" s="359">
        <f t="shared" si="6"/>
        <v>-39382</v>
      </c>
    </row>
    <row r="52" spans="1:5" ht="89.25">
      <c r="A52" s="357" t="s">
        <v>283</v>
      </c>
      <c r="B52" s="358" t="s">
        <v>284</v>
      </c>
      <c r="C52" s="359">
        <f>C51</f>
        <v>0</v>
      </c>
      <c r="D52" s="359">
        <f t="shared" ref="D52:E52" si="7">D51</f>
        <v>0</v>
      </c>
      <c r="E52" s="359">
        <f t="shared" si="7"/>
        <v>-39382</v>
      </c>
    </row>
    <row r="53" spans="1:5" ht="25.5">
      <c r="A53" s="357" t="s">
        <v>285</v>
      </c>
      <c r="B53" s="358" t="s">
        <v>286</v>
      </c>
      <c r="C53" s="359">
        <v>0</v>
      </c>
      <c r="D53" s="359">
        <v>0</v>
      </c>
      <c r="E53" s="359">
        <v>0</v>
      </c>
    </row>
    <row r="54" spans="1:5" ht="25.5">
      <c r="A54" s="357" t="s">
        <v>287</v>
      </c>
      <c r="B54" s="358" t="s">
        <v>288</v>
      </c>
      <c r="C54" s="359">
        <v>0</v>
      </c>
      <c r="D54" s="359">
        <v>0</v>
      </c>
      <c r="E54" s="359">
        <v>636</v>
      </c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19"/>
  <sheetViews>
    <sheetView topLeftCell="A25" workbookViewId="0">
      <selection activeCell="D20" sqref="D20"/>
    </sheetView>
  </sheetViews>
  <sheetFormatPr defaultRowHeight="15"/>
  <cols>
    <col min="1" max="1" width="6.28515625" customWidth="1"/>
    <col min="2" max="2" width="24.5703125" customWidth="1"/>
    <col min="3" max="3" width="23.42578125" customWidth="1"/>
    <col min="4" max="4" width="21" customWidth="1"/>
  </cols>
  <sheetData>
    <row r="1" spans="1:4">
      <c r="D1" s="360" t="s">
        <v>289</v>
      </c>
    </row>
    <row r="2" spans="1:4">
      <c r="A2" s="456" t="s">
        <v>290</v>
      </c>
      <c r="B2" s="457"/>
      <c r="C2" s="457"/>
      <c r="D2" s="457"/>
    </row>
    <row r="3" spans="1:4" ht="31.5">
      <c r="A3" s="356" t="s">
        <v>185</v>
      </c>
      <c r="B3" s="356" t="s">
        <v>186</v>
      </c>
      <c r="C3" s="356" t="s">
        <v>291</v>
      </c>
      <c r="D3" s="356" t="s">
        <v>292</v>
      </c>
    </row>
    <row r="4" spans="1:4" ht="15.75">
      <c r="A4" s="356">
        <v>1</v>
      </c>
      <c r="B4" s="356">
        <v>2</v>
      </c>
      <c r="C4" s="356">
        <v>3</v>
      </c>
      <c r="D4" s="356">
        <v>4</v>
      </c>
    </row>
    <row r="5" spans="1:4">
      <c r="A5" s="357" t="s">
        <v>187</v>
      </c>
      <c r="B5" s="358" t="s">
        <v>293</v>
      </c>
      <c r="C5" s="359">
        <v>58023</v>
      </c>
      <c r="D5" s="359">
        <v>77186</v>
      </c>
    </row>
    <row r="6" spans="1:4" ht="25.5">
      <c r="A6" s="357" t="s">
        <v>188</v>
      </c>
      <c r="B6" s="358" t="s">
        <v>294</v>
      </c>
      <c r="C6" s="359">
        <v>0</v>
      </c>
      <c r="D6" s="359"/>
    </row>
    <row r="7" spans="1:4" ht="38.25">
      <c r="A7" s="357" t="s">
        <v>189</v>
      </c>
      <c r="B7" s="358" t="s">
        <v>295</v>
      </c>
      <c r="C7" s="359">
        <v>-200</v>
      </c>
      <c r="D7" s="359"/>
    </row>
    <row r="8" spans="1:4" ht="38.25">
      <c r="A8" s="357" t="s">
        <v>190</v>
      </c>
      <c r="B8" s="358" t="s">
        <v>296</v>
      </c>
      <c r="C8" s="359">
        <v>50</v>
      </c>
      <c r="D8" s="359"/>
    </row>
    <row r="9" spans="1:4" ht="38.25">
      <c r="A9" s="357" t="s">
        <v>191</v>
      </c>
      <c r="B9" s="358" t="s">
        <v>297</v>
      </c>
      <c r="C9" s="359">
        <v>0</v>
      </c>
      <c r="D9" s="359"/>
    </row>
    <row r="10" spans="1:4" ht="38.25">
      <c r="A10" s="357" t="s">
        <v>192</v>
      </c>
      <c r="B10" s="358" t="s">
        <v>298</v>
      </c>
      <c r="C10" s="359">
        <v>57773</v>
      </c>
      <c r="D10" s="359">
        <v>77186</v>
      </c>
    </row>
    <row r="11" spans="1:4" ht="25.5">
      <c r="A11" s="357" t="s">
        <v>193</v>
      </c>
      <c r="B11" s="358" t="s">
        <v>299</v>
      </c>
      <c r="C11" s="359">
        <v>-4553</v>
      </c>
      <c r="D11" s="359"/>
    </row>
    <row r="12" spans="1:4" ht="25.5">
      <c r="A12" s="357" t="s">
        <v>194</v>
      </c>
      <c r="B12" s="358" t="s">
        <v>300</v>
      </c>
      <c r="C12" s="359">
        <v>0</v>
      </c>
      <c r="D12" s="359"/>
    </row>
    <row r="13" spans="1:4" ht="38.25">
      <c r="A13" s="357" t="s">
        <v>195</v>
      </c>
      <c r="B13" s="358" t="s">
        <v>301</v>
      </c>
      <c r="C13" s="359">
        <v>53220</v>
      </c>
      <c r="D13" s="359">
        <v>77186</v>
      </c>
    </row>
    <row r="14" spans="1:4" ht="38.25">
      <c r="A14" s="357" t="s">
        <v>196</v>
      </c>
      <c r="B14" s="358" t="s">
        <v>302</v>
      </c>
      <c r="C14" s="359">
        <v>0</v>
      </c>
      <c r="D14" s="359"/>
    </row>
    <row r="15" spans="1:4" ht="38.25">
      <c r="A15" s="357" t="s">
        <v>197</v>
      </c>
      <c r="B15" s="358" t="s">
        <v>303</v>
      </c>
      <c r="C15" s="359">
        <v>0</v>
      </c>
      <c r="D15" s="359"/>
    </row>
    <row r="16" spans="1:4" ht="38.25">
      <c r="A16" s="357" t="s">
        <v>198</v>
      </c>
      <c r="B16" s="358" t="s">
        <v>304</v>
      </c>
      <c r="C16" s="359">
        <v>53220</v>
      </c>
      <c r="D16" s="359">
        <v>77186</v>
      </c>
    </row>
    <row r="17" spans="1:4" ht="38.25">
      <c r="A17" s="357" t="s">
        <v>199</v>
      </c>
      <c r="B17" s="358" t="s">
        <v>305</v>
      </c>
      <c r="C17" s="359">
        <v>0</v>
      </c>
      <c r="D17" s="359"/>
    </row>
    <row r="18" spans="1:4" ht="51">
      <c r="A18" s="357" t="s">
        <v>200</v>
      </c>
      <c r="B18" s="358" t="s">
        <v>306</v>
      </c>
      <c r="C18" s="359">
        <v>53270</v>
      </c>
      <c r="D18" s="359">
        <v>77186</v>
      </c>
    </row>
    <row r="19" spans="1:4" ht="25.5">
      <c r="A19" s="357" t="s">
        <v>201</v>
      </c>
      <c r="B19" s="358" t="s">
        <v>307</v>
      </c>
      <c r="C19" s="359">
        <v>0</v>
      </c>
      <c r="D19" s="359">
        <v>0</v>
      </c>
    </row>
  </sheetData>
  <mergeCells count="1"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E12" sqref="E12"/>
    </sheetView>
  </sheetViews>
  <sheetFormatPr defaultRowHeight="15"/>
  <cols>
    <col min="1" max="1" width="5.5703125" customWidth="1"/>
    <col min="2" max="2" width="45.140625" customWidth="1"/>
    <col min="3" max="3" width="23.7109375" customWidth="1"/>
    <col min="4" max="4" width="22.7109375" customWidth="1"/>
  </cols>
  <sheetData>
    <row r="1" spans="1:4">
      <c r="D1" s="360" t="s">
        <v>308</v>
      </c>
    </row>
    <row r="2" spans="1:4">
      <c r="A2" s="456" t="s">
        <v>309</v>
      </c>
      <c r="B2" s="457"/>
      <c r="C2" s="457"/>
      <c r="D2" s="457"/>
    </row>
    <row r="3" spans="1:4" ht="15.75">
      <c r="A3" s="356" t="s">
        <v>185</v>
      </c>
      <c r="B3" s="356" t="s">
        <v>186</v>
      </c>
      <c r="C3" s="356" t="s">
        <v>310</v>
      </c>
      <c r="D3" s="356" t="s">
        <v>311</v>
      </c>
    </row>
    <row r="4" spans="1:4" ht="15.75">
      <c r="A4" s="356">
        <v>1</v>
      </c>
      <c r="B4" s="356">
        <v>2</v>
      </c>
      <c r="C4" s="356">
        <v>3</v>
      </c>
      <c r="D4" s="356">
        <v>4</v>
      </c>
    </row>
    <row r="5" spans="1:4" ht="25.5">
      <c r="A5" s="357" t="s">
        <v>187</v>
      </c>
      <c r="B5" s="358" t="s">
        <v>312</v>
      </c>
      <c r="C5" s="359">
        <v>0</v>
      </c>
      <c r="D5" s="359">
        <v>0</v>
      </c>
    </row>
    <row r="6" spans="1:4" ht="25.5">
      <c r="A6" s="357" t="s">
        <v>188</v>
      </c>
      <c r="B6" s="358" t="s">
        <v>313</v>
      </c>
      <c r="C6" s="359">
        <v>0</v>
      </c>
      <c r="D6" s="359">
        <v>0</v>
      </c>
    </row>
    <row r="7" spans="1:4" ht="25.5">
      <c r="A7" s="357" t="s">
        <v>189</v>
      </c>
      <c r="B7" s="358" t="s">
        <v>314</v>
      </c>
      <c r="C7" s="359">
        <v>0</v>
      </c>
      <c r="D7" s="359">
        <v>0</v>
      </c>
    </row>
    <row r="8" spans="1:4" ht="25.5">
      <c r="A8" s="357" t="s">
        <v>190</v>
      </c>
      <c r="B8" s="358" t="s">
        <v>315</v>
      </c>
      <c r="C8" s="359">
        <v>0</v>
      </c>
      <c r="D8" s="359">
        <v>0</v>
      </c>
    </row>
    <row r="9" spans="1:4" ht="25.5">
      <c r="A9" s="357" t="s">
        <v>191</v>
      </c>
      <c r="B9" s="358" t="s">
        <v>316</v>
      </c>
      <c r="C9" s="359">
        <v>0</v>
      </c>
      <c r="D9" s="359">
        <v>0</v>
      </c>
    </row>
    <row r="10" spans="1:4" ht="25.5">
      <c r="A10" s="357" t="s">
        <v>192</v>
      </c>
      <c r="B10" s="358" t="s">
        <v>317</v>
      </c>
      <c r="C10" s="359">
        <v>0</v>
      </c>
      <c r="D10" s="359">
        <v>0</v>
      </c>
    </row>
    <row r="11" spans="1:4" ht="25.5">
      <c r="A11" s="357" t="s">
        <v>193</v>
      </c>
      <c r="B11" s="358" t="s">
        <v>318</v>
      </c>
      <c r="C11" s="359">
        <v>0</v>
      </c>
      <c r="D11" s="359">
        <v>0</v>
      </c>
    </row>
    <row r="12" spans="1:4" ht="25.5">
      <c r="A12" s="357" t="s">
        <v>194</v>
      </c>
      <c r="B12" s="358" t="s">
        <v>319</v>
      </c>
      <c r="C12" s="359">
        <v>0</v>
      </c>
      <c r="D12" s="359">
        <v>0</v>
      </c>
    </row>
    <row r="13" spans="1:4" ht="25.5">
      <c r="A13" s="357" t="s">
        <v>195</v>
      </c>
      <c r="B13" s="358" t="s">
        <v>320</v>
      </c>
      <c r="C13" s="359">
        <v>0</v>
      </c>
      <c r="D13" s="359">
        <v>0</v>
      </c>
    </row>
    <row r="14" spans="1:4" ht="25.5">
      <c r="A14" s="357" t="s">
        <v>196</v>
      </c>
      <c r="B14" s="358" t="s">
        <v>321</v>
      </c>
      <c r="C14" s="359">
        <v>0</v>
      </c>
      <c r="D14" s="359">
        <v>0</v>
      </c>
    </row>
    <row r="15" spans="1:4" ht="25.5">
      <c r="A15" s="357" t="s">
        <v>197</v>
      </c>
      <c r="B15" s="358" t="s">
        <v>322</v>
      </c>
      <c r="C15" s="359">
        <v>0</v>
      </c>
      <c r="D15" s="359">
        <v>0</v>
      </c>
    </row>
    <row r="16" spans="1:4" ht="25.5">
      <c r="A16" s="357" t="s">
        <v>198</v>
      </c>
      <c r="B16" s="358" t="s">
        <v>323</v>
      </c>
      <c r="C16" s="359">
        <v>0</v>
      </c>
      <c r="D16" s="359">
        <v>0</v>
      </c>
    </row>
    <row r="17" spans="1:4" ht="25.5">
      <c r="A17" s="357" t="s">
        <v>199</v>
      </c>
      <c r="B17" s="358" t="s">
        <v>324</v>
      </c>
      <c r="C17" s="359">
        <v>0</v>
      </c>
      <c r="D17" s="359">
        <v>0</v>
      </c>
    </row>
    <row r="18" spans="1:4" ht="25.5">
      <c r="A18" s="357" t="s">
        <v>200</v>
      </c>
      <c r="B18" s="358" t="s">
        <v>325</v>
      </c>
      <c r="C18" s="359">
        <v>0</v>
      </c>
      <c r="D18" s="359">
        <v>0</v>
      </c>
    </row>
    <row r="19" spans="1:4" ht="25.5">
      <c r="A19" s="357" t="s">
        <v>201</v>
      </c>
      <c r="B19" s="358" t="s">
        <v>326</v>
      </c>
      <c r="C19" s="359">
        <v>0</v>
      </c>
      <c r="D19" s="359">
        <v>0</v>
      </c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topLeftCell="A10" workbookViewId="0">
      <selection activeCell="A19" sqref="A19"/>
    </sheetView>
  </sheetViews>
  <sheetFormatPr defaultRowHeight="15"/>
  <cols>
    <col min="1" max="1" width="18.85546875" style="28" bestFit="1" customWidth="1"/>
    <col min="2" max="2" width="99" style="28" bestFit="1" customWidth="1"/>
  </cols>
  <sheetData>
    <row r="1" spans="1:2">
      <c r="A1" s="376" t="s">
        <v>79</v>
      </c>
      <c r="B1" s="376"/>
    </row>
    <row r="2" spans="1:2">
      <c r="A2" s="376" t="s">
        <v>174</v>
      </c>
      <c r="B2" s="376"/>
    </row>
    <row r="4" spans="1:2">
      <c r="A4" s="27" t="s">
        <v>69</v>
      </c>
      <c r="B4" s="25" t="s">
        <v>173</v>
      </c>
    </row>
    <row r="5" spans="1:2">
      <c r="A5" s="27" t="s">
        <v>80</v>
      </c>
      <c r="B5" s="25" t="s">
        <v>164</v>
      </c>
    </row>
    <row r="6" spans="1:2">
      <c r="A6" s="27" t="s">
        <v>70</v>
      </c>
      <c r="B6" s="25" t="s">
        <v>165</v>
      </c>
    </row>
    <row r="7" spans="1:2">
      <c r="A7" s="27" t="s">
        <v>71</v>
      </c>
      <c r="B7" s="25" t="s">
        <v>166</v>
      </c>
    </row>
    <row r="8" spans="1:2">
      <c r="A8" s="25" t="s">
        <v>72</v>
      </c>
      <c r="B8" s="25" t="s">
        <v>167</v>
      </c>
    </row>
    <row r="9" spans="1:2">
      <c r="A9" s="25" t="s">
        <v>73</v>
      </c>
      <c r="B9" s="25" t="s">
        <v>168</v>
      </c>
    </row>
    <row r="10" spans="1:2">
      <c r="A10" s="25" t="s">
        <v>74</v>
      </c>
      <c r="B10" s="25" t="s">
        <v>169</v>
      </c>
    </row>
    <row r="11" spans="1:2">
      <c r="A11" s="25" t="s">
        <v>75</v>
      </c>
      <c r="B11" s="25" t="s">
        <v>170</v>
      </c>
    </row>
    <row r="12" spans="1:2">
      <c r="A12" s="25" t="s">
        <v>76</v>
      </c>
      <c r="B12" s="25" t="s">
        <v>171</v>
      </c>
    </row>
    <row r="13" spans="1:2">
      <c r="A13" s="25" t="s">
        <v>77</v>
      </c>
      <c r="B13" s="25" t="s">
        <v>172</v>
      </c>
    </row>
    <row r="14" spans="1:2">
      <c r="A14" s="25" t="s">
        <v>78</v>
      </c>
      <c r="B14" s="25" t="s">
        <v>149</v>
      </c>
    </row>
    <row r="15" spans="1:2">
      <c r="A15" s="25" t="s">
        <v>150</v>
      </c>
      <c r="B15" s="25" t="s">
        <v>151</v>
      </c>
    </row>
    <row r="16" spans="1:2">
      <c r="A16" s="25" t="s">
        <v>152</v>
      </c>
      <c r="B16" s="25" t="s">
        <v>153</v>
      </c>
    </row>
    <row r="17" spans="1:2">
      <c r="A17" s="25" t="s">
        <v>154</v>
      </c>
      <c r="B17" s="25" t="s">
        <v>155</v>
      </c>
    </row>
    <row r="19" spans="1:2">
      <c r="A19" s="8"/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S48"/>
  <sheetViews>
    <sheetView view="pageBreakPreview" zoomScale="78" zoomScaleNormal="90" zoomScaleSheetLayoutView="78" workbookViewId="0">
      <pane xSplit="3" ySplit="3" topLeftCell="AI19" activePane="bottomRight" state="frozen"/>
      <selection pane="topRight" activeCell="D1" sqref="D1"/>
      <selection pane="bottomLeft" activeCell="A4" sqref="A4"/>
      <selection pane="bottomRight" activeCell="B45" sqref="B45"/>
    </sheetView>
  </sheetViews>
  <sheetFormatPr defaultRowHeight="17.25" customHeight="1"/>
  <cols>
    <col min="1" max="1" width="5.140625" style="1" customWidth="1"/>
    <col min="2" max="2" width="5.28515625" style="1" customWidth="1"/>
    <col min="3" max="3" width="57.5703125" style="16" bestFit="1" customWidth="1"/>
    <col min="4" max="4" width="18" style="11" bestFit="1" customWidth="1"/>
    <col min="5" max="7" width="18" style="11" customWidth="1"/>
    <col min="8" max="8" width="14.5703125" style="11" customWidth="1"/>
    <col min="9" max="9" width="14.28515625" style="11" customWidth="1"/>
    <col min="10" max="10" width="14" style="11" customWidth="1"/>
    <col min="11" max="11" width="14.7109375" style="11" customWidth="1"/>
    <col min="12" max="12" width="14.42578125" style="11" bestFit="1" customWidth="1"/>
    <col min="13" max="23" width="14.42578125" style="11" customWidth="1"/>
    <col min="24" max="24" width="7.28515625" style="11" customWidth="1"/>
    <col min="25" max="25" width="55.85546875" style="11" customWidth="1"/>
    <col min="26" max="29" width="20.28515625" style="11" customWidth="1"/>
    <col min="30" max="33" width="15.85546875" style="11" customWidth="1"/>
    <col min="34" max="37" width="15" style="11" customWidth="1"/>
    <col min="38" max="41" width="15.28515625" style="11" customWidth="1"/>
    <col min="42" max="42" width="11" style="1" customWidth="1"/>
    <col min="43" max="43" width="10.7109375" style="1" bestFit="1" customWidth="1"/>
    <col min="44" max="44" width="26.85546875" style="1" customWidth="1"/>
    <col min="45" max="45" width="10" style="1" bestFit="1" customWidth="1"/>
    <col min="46" max="290" width="9.140625" style="1"/>
    <col min="291" max="291" width="49.5703125" style="1" bestFit="1" customWidth="1"/>
    <col min="292" max="292" width="18" style="1" bestFit="1" customWidth="1"/>
    <col min="293" max="293" width="11" style="1" customWidth="1"/>
    <col min="294" max="294" width="14.42578125" style="1" bestFit="1" customWidth="1"/>
    <col min="295" max="295" width="20.28515625" style="1" customWidth="1"/>
    <col min="296" max="296" width="12.7109375" style="1" bestFit="1" customWidth="1"/>
    <col min="297" max="297" width="12.85546875" style="1" bestFit="1" customWidth="1"/>
    <col min="298" max="298" width="11" style="1" customWidth="1"/>
    <col min="299" max="299" width="10.7109375" style="1" bestFit="1" customWidth="1"/>
    <col min="300" max="300" width="17.28515625" style="1" bestFit="1" customWidth="1"/>
    <col min="301" max="546" width="9.140625" style="1"/>
    <col min="547" max="547" width="49.5703125" style="1" bestFit="1" customWidth="1"/>
    <col min="548" max="548" width="18" style="1" bestFit="1" customWidth="1"/>
    <col min="549" max="549" width="11" style="1" customWidth="1"/>
    <col min="550" max="550" width="14.42578125" style="1" bestFit="1" customWidth="1"/>
    <col min="551" max="551" width="20.28515625" style="1" customWidth="1"/>
    <col min="552" max="552" width="12.7109375" style="1" bestFit="1" customWidth="1"/>
    <col min="553" max="553" width="12.85546875" style="1" bestFit="1" customWidth="1"/>
    <col min="554" max="554" width="11" style="1" customWidth="1"/>
    <col min="555" max="555" width="10.7109375" style="1" bestFit="1" customWidth="1"/>
    <col min="556" max="556" width="17.28515625" style="1" bestFit="1" customWidth="1"/>
    <col min="557" max="802" width="9.140625" style="1"/>
    <col min="803" max="803" width="49.5703125" style="1" bestFit="1" customWidth="1"/>
    <col min="804" max="804" width="18" style="1" bestFit="1" customWidth="1"/>
    <col min="805" max="805" width="11" style="1" customWidth="1"/>
    <col min="806" max="806" width="14.42578125" style="1" bestFit="1" customWidth="1"/>
    <col min="807" max="807" width="20.28515625" style="1" customWidth="1"/>
    <col min="808" max="808" width="12.7109375" style="1" bestFit="1" customWidth="1"/>
    <col min="809" max="809" width="12.85546875" style="1" bestFit="1" customWidth="1"/>
    <col min="810" max="810" width="11" style="1" customWidth="1"/>
    <col min="811" max="811" width="10.7109375" style="1" bestFit="1" customWidth="1"/>
    <col min="812" max="812" width="17.28515625" style="1" bestFit="1" customWidth="1"/>
    <col min="813" max="1058" width="9.140625" style="1"/>
    <col min="1059" max="1059" width="49.5703125" style="1" bestFit="1" customWidth="1"/>
    <col min="1060" max="1060" width="18" style="1" bestFit="1" customWidth="1"/>
    <col min="1061" max="1061" width="11" style="1" customWidth="1"/>
    <col min="1062" max="1062" width="14.42578125" style="1" bestFit="1" customWidth="1"/>
    <col min="1063" max="1063" width="20.28515625" style="1" customWidth="1"/>
    <col min="1064" max="1064" width="12.7109375" style="1" bestFit="1" customWidth="1"/>
    <col min="1065" max="1065" width="12.85546875" style="1" bestFit="1" customWidth="1"/>
    <col min="1066" max="1066" width="11" style="1" customWidth="1"/>
    <col min="1067" max="1067" width="10.7109375" style="1" bestFit="1" customWidth="1"/>
    <col min="1068" max="1068" width="17.28515625" style="1" bestFit="1" customWidth="1"/>
    <col min="1069" max="1314" width="9.140625" style="1"/>
    <col min="1315" max="1315" width="49.5703125" style="1" bestFit="1" customWidth="1"/>
    <col min="1316" max="1316" width="18" style="1" bestFit="1" customWidth="1"/>
    <col min="1317" max="1317" width="11" style="1" customWidth="1"/>
    <col min="1318" max="1318" width="14.42578125" style="1" bestFit="1" customWidth="1"/>
    <col min="1319" max="1319" width="20.28515625" style="1" customWidth="1"/>
    <col min="1320" max="1320" width="12.7109375" style="1" bestFit="1" customWidth="1"/>
    <col min="1321" max="1321" width="12.85546875" style="1" bestFit="1" customWidth="1"/>
    <col min="1322" max="1322" width="11" style="1" customWidth="1"/>
    <col min="1323" max="1323" width="10.7109375" style="1" bestFit="1" customWidth="1"/>
    <col min="1324" max="1324" width="17.28515625" style="1" bestFit="1" customWidth="1"/>
    <col min="1325" max="1570" width="9.140625" style="1"/>
    <col min="1571" max="1571" width="49.5703125" style="1" bestFit="1" customWidth="1"/>
    <col min="1572" max="1572" width="18" style="1" bestFit="1" customWidth="1"/>
    <col min="1573" max="1573" width="11" style="1" customWidth="1"/>
    <col min="1574" max="1574" width="14.42578125" style="1" bestFit="1" customWidth="1"/>
    <col min="1575" max="1575" width="20.28515625" style="1" customWidth="1"/>
    <col min="1576" max="1576" width="12.7109375" style="1" bestFit="1" customWidth="1"/>
    <col min="1577" max="1577" width="12.85546875" style="1" bestFit="1" customWidth="1"/>
    <col min="1578" max="1578" width="11" style="1" customWidth="1"/>
    <col min="1579" max="1579" width="10.7109375" style="1" bestFit="1" customWidth="1"/>
    <col min="1580" max="1580" width="17.28515625" style="1" bestFit="1" customWidth="1"/>
    <col min="1581" max="1826" width="9.140625" style="1"/>
    <col min="1827" max="1827" width="49.5703125" style="1" bestFit="1" customWidth="1"/>
    <col min="1828" max="1828" width="18" style="1" bestFit="1" customWidth="1"/>
    <col min="1829" max="1829" width="11" style="1" customWidth="1"/>
    <col min="1830" max="1830" width="14.42578125" style="1" bestFit="1" customWidth="1"/>
    <col min="1831" max="1831" width="20.28515625" style="1" customWidth="1"/>
    <col min="1832" max="1832" width="12.7109375" style="1" bestFit="1" customWidth="1"/>
    <col min="1833" max="1833" width="12.85546875" style="1" bestFit="1" customWidth="1"/>
    <col min="1834" max="1834" width="11" style="1" customWidth="1"/>
    <col min="1835" max="1835" width="10.7109375" style="1" bestFit="1" customWidth="1"/>
    <col min="1836" max="1836" width="17.28515625" style="1" bestFit="1" customWidth="1"/>
    <col min="1837" max="2082" width="9.140625" style="1"/>
    <col min="2083" max="2083" width="49.5703125" style="1" bestFit="1" customWidth="1"/>
    <col min="2084" max="2084" width="18" style="1" bestFit="1" customWidth="1"/>
    <col min="2085" max="2085" width="11" style="1" customWidth="1"/>
    <col min="2086" max="2086" width="14.42578125" style="1" bestFit="1" customWidth="1"/>
    <col min="2087" max="2087" width="20.28515625" style="1" customWidth="1"/>
    <col min="2088" max="2088" width="12.7109375" style="1" bestFit="1" customWidth="1"/>
    <col min="2089" max="2089" width="12.85546875" style="1" bestFit="1" customWidth="1"/>
    <col min="2090" max="2090" width="11" style="1" customWidth="1"/>
    <col min="2091" max="2091" width="10.7109375" style="1" bestFit="1" customWidth="1"/>
    <col min="2092" max="2092" width="17.28515625" style="1" bestFit="1" customWidth="1"/>
    <col min="2093" max="2338" width="9.140625" style="1"/>
    <col min="2339" max="2339" width="49.5703125" style="1" bestFit="1" customWidth="1"/>
    <col min="2340" max="2340" width="18" style="1" bestFit="1" customWidth="1"/>
    <col min="2341" max="2341" width="11" style="1" customWidth="1"/>
    <col min="2342" max="2342" width="14.42578125" style="1" bestFit="1" customWidth="1"/>
    <col min="2343" max="2343" width="20.28515625" style="1" customWidth="1"/>
    <col min="2344" max="2344" width="12.7109375" style="1" bestFit="1" customWidth="1"/>
    <col min="2345" max="2345" width="12.85546875" style="1" bestFit="1" customWidth="1"/>
    <col min="2346" max="2346" width="11" style="1" customWidth="1"/>
    <col min="2347" max="2347" width="10.7109375" style="1" bestFit="1" customWidth="1"/>
    <col min="2348" max="2348" width="17.28515625" style="1" bestFit="1" customWidth="1"/>
    <col min="2349" max="2594" width="9.140625" style="1"/>
    <col min="2595" max="2595" width="49.5703125" style="1" bestFit="1" customWidth="1"/>
    <col min="2596" max="2596" width="18" style="1" bestFit="1" customWidth="1"/>
    <col min="2597" max="2597" width="11" style="1" customWidth="1"/>
    <col min="2598" max="2598" width="14.42578125" style="1" bestFit="1" customWidth="1"/>
    <col min="2599" max="2599" width="20.28515625" style="1" customWidth="1"/>
    <col min="2600" max="2600" width="12.7109375" style="1" bestFit="1" customWidth="1"/>
    <col min="2601" max="2601" width="12.85546875" style="1" bestFit="1" customWidth="1"/>
    <col min="2602" max="2602" width="11" style="1" customWidth="1"/>
    <col min="2603" max="2603" width="10.7109375" style="1" bestFit="1" customWidth="1"/>
    <col min="2604" max="2604" width="17.28515625" style="1" bestFit="1" customWidth="1"/>
    <col min="2605" max="2850" width="9.140625" style="1"/>
    <col min="2851" max="2851" width="49.5703125" style="1" bestFit="1" customWidth="1"/>
    <col min="2852" max="2852" width="18" style="1" bestFit="1" customWidth="1"/>
    <col min="2853" max="2853" width="11" style="1" customWidth="1"/>
    <col min="2854" max="2854" width="14.42578125" style="1" bestFit="1" customWidth="1"/>
    <col min="2855" max="2855" width="20.28515625" style="1" customWidth="1"/>
    <col min="2856" max="2856" width="12.7109375" style="1" bestFit="1" customWidth="1"/>
    <col min="2857" max="2857" width="12.85546875" style="1" bestFit="1" customWidth="1"/>
    <col min="2858" max="2858" width="11" style="1" customWidth="1"/>
    <col min="2859" max="2859" width="10.7109375" style="1" bestFit="1" customWidth="1"/>
    <col min="2860" max="2860" width="17.28515625" style="1" bestFit="1" customWidth="1"/>
    <col min="2861" max="3106" width="9.140625" style="1"/>
    <col min="3107" max="3107" width="49.5703125" style="1" bestFit="1" customWidth="1"/>
    <col min="3108" max="3108" width="18" style="1" bestFit="1" customWidth="1"/>
    <col min="3109" max="3109" width="11" style="1" customWidth="1"/>
    <col min="3110" max="3110" width="14.42578125" style="1" bestFit="1" customWidth="1"/>
    <col min="3111" max="3111" width="20.28515625" style="1" customWidth="1"/>
    <col min="3112" max="3112" width="12.7109375" style="1" bestFit="1" customWidth="1"/>
    <col min="3113" max="3113" width="12.85546875" style="1" bestFit="1" customWidth="1"/>
    <col min="3114" max="3114" width="11" style="1" customWidth="1"/>
    <col min="3115" max="3115" width="10.7109375" style="1" bestFit="1" customWidth="1"/>
    <col min="3116" max="3116" width="17.28515625" style="1" bestFit="1" customWidth="1"/>
    <col min="3117" max="3362" width="9.140625" style="1"/>
    <col min="3363" max="3363" width="49.5703125" style="1" bestFit="1" customWidth="1"/>
    <col min="3364" max="3364" width="18" style="1" bestFit="1" customWidth="1"/>
    <col min="3365" max="3365" width="11" style="1" customWidth="1"/>
    <col min="3366" max="3366" width="14.42578125" style="1" bestFit="1" customWidth="1"/>
    <col min="3367" max="3367" width="20.28515625" style="1" customWidth="1"/>
    <col min="3368" max="3368" width="12.7109375" style="1" bestFit="1" customWidth="1"/>
    <col min="3369" max="3369" width="12.85546875" style="1" bestFit="1" customWidth="1"/>
    <col min="3370" max="3370" width="11" style="1" customWidth="1"/>
    <col min="3371" max="3371" width="10.7109375" style="1" bestFit="1" customWidth="1"/>
    <col min="3372" max="3372" width="17.28515625" style="1" bestFit="1" customWidth="1"/>
    <col min="3373" max="3618" width="9.140625" style="1"/>
    <col min="3619" max="3619" width="49.5703125" style="1" bestFit="1" customWidth="1"/>
    <col min="3620" max="3620" width="18" style="1" bestFit="1" customWidth="1"/>
    <col min="3621" max="3621" width="11" style="1" customWidth="1"/>
    <col min="3622" max="3622" width="14.42578125" style="1" bestFit="1" customWidth="1"/>
    <col min="3623" max="3623" width="20.28515625" style="1" customWidth="1"/>
    <col min="3624" max="3624" width="12.7109375" style="1" bestFit="1" customWidth="1"/>
    <col min="3625" max="3625" width="12.85546875" style="1" bestFit="1" customWidth="1"/>
    <col min="3626" max="3626" width="11" style="1" customWidth="1"/>
    <col min="3627" max="3627" width="10.7109375" style="1" bestFit="1" customWidth="1"/>
    <col min="3628" max="3628" width="17.28515625" style="1" bestFit="1" customWidth="1"/>
    <col min="3629" max="3874" width="9.140625" style="1"/>
    <col min="3875" max="3875" width="49.5703125" style="1" bestFit="1" customWidth="1"/>
    <col min="3876" max="3876" width="18" style="1" bestFit="1" customWidth="1"/>
    <col min="3877" max="3877" width="11" style="1" customWidth="1"/>
    <col min="3878" max="3878" width="14.42578125" style="1" bestFit="1" customWidth="1"/>
    <col min="3879" max="3879" width="20.28515625" style="1" customWidth="1"/>
    <col min="3880" max="3880" width="12.7109375" style="1" bestFit="1" customWidth="1"/>
    <col min="3881" max="3881" width="12.85546875" style="1" bestFit="1" customWidth="1"/>
    <col min="3882" max="3882" width="11" style="1" customWidth="1"/>
    <col min="3883" max="3883" width="10.7109375" style="1" bestFit="1" customWidth="1"/>
    <col min="3884" max="3884" width="17.28515625" style="1" bestFit="1" customWidth="1"/>
    <col min="3885" max="4130" width="9.140625" style="1"/>
    <col min="4131" max="4131" width="49.5703125" style="1" bestFit="1" customWidth="1"/>
    <col min="4132" max="4132" width="18" style="1" bestFit="1" customWidth="1"/>
    <col min="4133" max="4133" width="11" style="1" customWidth="1"/>
    <col min="4134" max="4134" width="14.42578125" style="1" bestFit="1" customWidth="1"/>
    <col min="4135" max="4135" width="20.28515625" style="1" customWidth="1"/>
    <col min="4136" max="4136" width="12.7109375" style="1" bestFit="1" customWidth="1"/>
    <col min="4137" max="4137" width="12.85546875" style="1" bestFit="1" customWidth="1"/>
    <col min="4138" max="4138" width="11" style="1" customWidth="1"/>
    <col min="4139" max="4139" width="10.7109375" style="1" bestFit="1" customWidth="1"/>
    <col min="4140" max="4140" width="17.28515625" style="1" bestFit="1" customWidth="1"/>
    <col min="4141" max="4386" width="9.140625" style="1"/>
    <col min="4387" max="4387" width="49.5703125" style="1" bestFit="1" customWidth="1"/>
    <col min="4388" max="4388" width="18" style="1" bestFit="1" customWidth="1"/>
    <col min="4389" max="4389" width="11" style="1" customWidth="1"/>
    <col min="4390" max="4390" width="14.42578125" style="1" bestFit="1" customWidth="1"/>
    <col min="4391" max="4391" width="20.28515625" style="1" customWidth="1"/>
    <col min="4392" max="4392" width="12.7109375" style="1" bestFit="1" customWidth="1"/>
    <col min="4393" max="4393" width="12.85546875" style="1" bestFit="1" customWidth="1"/>
    <col min="4394" max="4394" width="11" style="1" customWidth="1"/>
    <col min="4395" max="4395" width="10.7109375" style="1" bestFit="1" customWidth="1"/>
    <col min="4396" max="4396" width="17.28515625" style="1" bestFit="1" customWidth="1"/>
    <col min="4397" max="4642" width="9.140625" style="1"/>
    <col min="4643" max="4643" width="49.5703125" style="1" bestFit="1" customWidth="1"/>
    <col min="4644" max="4644" width="18" style="1" bestFit="1" customWidth="1"/>
    <col min="4645" max="4645" width="11" style="1" customWidth="1"/>
    <col min="4646" max="4646" width="14.42578125" style="1" bestFit="1" customWidth="1"/>
    <col min="4647" max="4647" width="20.28515625" style="1" customWidth="1"/>
    <col min="4648" max="4648" width="12.7109375" style="1" bestFit="1" customWidth="1"/>
    <col min="4649" max="4649" width="12.85546875" style="1" bestFit="1" customWidth="1"/>
    <col min="4650" max="4650" width="11" style="1" customWidth="1"/>
    <col min="4651" max="4651" width="10.7109375" style="1" bestFit="1" customWidth="1"/>
    <col min="4652" max="4652" width="17.28515625" style="1" bestFit="1" customWidth="1"/>
    <col min="4653" max="4898" width="9.140625" style="1"/>
    <col min="4899" max="4899" width="49.5703125" style="1" bestFit="1" customWidth="1"/>
    <col min="4900" max="4900" width="18" style="1" bestFit="1" customWidth="1"/>
    <col min="4901" max="4901" width="11" style="1" customWidth="1"/>
    <col min="4902" max="4902" width="14.42578125" style="1" bestFit="1" customWidth="1"/>
    <col min="4903" max="4903" width="20.28515625" style="1" customWidth="1"/>
    <col min="4904" max="4904" width="12.7109375" style="1" bestFit="1" customWidth="1"/>
    <col min="4905" max="4905" width="12.85546875" style="1" bestFit="1" customWidth="1"/>
    <col min="4906" max="4906" width="11" style="1" customWidth="1"/>
    <col min="4907" max="4907" width="10.7109375" style="1" bestFit="1" customWidth="1"/>
    <col min="4908" max="4908" width="17.28515625" style="1" bestFit="1" customWidth="1"/>
    <col min="4909" max="5154" width="9.140625" style="1"/>
    <col min="5155" max="5155" width="49.5703125" style="1" bestFit="1" customWidth="1"/>
    <col min="5156" max="5156" width="18" style="1" bestFit="1" customWidth="1"/>
    <col min="5157" max="5157" width="11" style="1" customWidth="1"/>
    <col min="5158" max="5158" width="14.42578125" style="1" bestFit="1" customWidth="1"/>
    <col min="5159" max="5159" width="20.28515625" style="1" customWidth="1"/>
    <col min="5160" max="5160" width="12.7109375" style="1" bestFit="1" customWidth="1"/>
    <col min="5161" max="5161" width="12.85546875" style="1" bestFit="1" customWidth="1"/>
    <col min="5162" max="5162" width="11" style="1" customWidth="1"/>
    <col min="5163" max="5163" width="10.7109375" style="1" bestFit="1" customWidth="1"/>
    <col min="5164" max="5164" width="17.28515625" style="1" bestFit="1" customWidth="1"/>
    <col min="5165" max="5410" width="9.140625" style="1"/>
    <col min="5411" max="5411" width="49.5703125" style="1" bestFit="1" customWidth="1"/>
    <col min="5412" max="5412" width="18" style="1" bestFit="1" customWidth="1"/>
    <col min="5413" max="5413" width="11" style="1" customWidth="1"/>
    <col min="5414" max="5414" width="14.42578125" style="1" bestFit="1" customWidth="1"/>
    <col min="5415" max="5415" width="20.28515625" style="1" customWidth="1"/>
    <col min="5416" max="5416" width="12.7109375" style="1" bestFit="1" customWidth="1"/>
    <col min="5417" max="5417" width="12.85546875" style="1" bestFit="1" customWidth="1"/>
    <col min="5418" max="5418" width="11" style="1" customWidth="1"/>
    <col min="5419" max="5419" width="10.7109375" style="1" bestFit="1" customWidth="1"/>
    <col min="5420" max="5420" width="17.28515625" style="1" bestFit="1" customWidth="1"/>
    <col min="5421" max="5666" width="9.140625" style="1"/>
    <col min="5667" max="5667" width="49.5703125" style="1" bestFit="1" customWidth="1"/>
    <col min="5668" max="5668" width="18" style="1" bestFit="1" customWidth="1"/>
    <col min="5669" max="5669" width="11" style="1" customWidth="1"/>
    <col min="5670" max="5670" width="14.42578125" style="1" bestFit="1" customWidth="1"/>
    <col min="5671" max="5671" width="20.28515625" style="1" customWidth="1"/>
    <col min="5672" max="5672" width="12.7109375" style="1" bestFit="1" customWidth="1"/>
    <col min="5673" max="5673" width="12.85546875" style="1" bestFit="1" customWidth="1"/>
    <col min="5674" max="5674" width="11" style="1" customWidth="1"/>
    <col min="5675" max="5675" width="10.7109375" style="1" bestFit="1" customWidth="1"/>
    <col min="5676" max="5676" width="17.28515625" style="1" bestFit="1" customWidth="1"/>
    <col min="5677" max="5922" width="9.140625" style="1"/>
    <col min="5923" max="5923" width="49.5703125" style="1" bestFit="1" customWidth="1"/>
    <col min="5924" max="5924" width="18" style="1" bestFit="1" customWidth="1"/>
    <col min="5925" max="5925" width="11" style="1" customWidth="1"/>
    <col min="5926" max="5926" width="14.42578125" style="1" bestFit="1" customWidth="1"/>
    <col min="5927" max="5927" width="20.28515625" style="1" customWidth="1"/>
    <col min="5928" max="5928" width="12.7109375" style="1" bestFit="1" customWidth="1"/>
    <col min="5929" max="5929" width="12.85546875" style="1" bestFit="1" customWidth="1"/>
    <col min="5930" max="5930" width="11" style="1" customWidth="1"/>
    <col min="5931" max="5931" width="10.7109375" style="1" bestFit="1" customWidth="1"/>
    <col min="5932" max="5932" width="17.28515625" style="1" bestFit="1" customWidth="1"/>
    <col min="5933" max="6178" width="9.140625" style="1"/>
    <col min="6179" max="6179" width="49.5703125" style="1" bestFit="1" customWidth="1"/>
    <col min="6180" max="6180" width="18" style="1" bestFit="1" customWidth="1"/>
    <col min="6181" max="6181" width="11" style="1" customWidth="1"/>
    <col min="6182" max="6182" width="14.42578125" style="1" bestFit="1" customWidth="1"/>
    <col min="6183" max="6183" width="20.28515625" style="1" customWidth="1"/>
    <col min="6184" max="6184" width="12.7109375" style="1" bestFit="1" customWidth="1"/>
    <col min="6185" max="6185" width="12.85546875" style="1" bestFit="1" customWidth="1"/>
    <col min="6186" max="6186" width="11" style="1" customWidth="1"/>
    <col min="6187" max="6187" width="10.7109375" style="1" bestFit="1" customWidth="1"/>
    <col min="6188" max="6188" width="17.28515625" style="1" bestFit="1" customWidth="1"/>
    <col min="6189" max="6434" width="9.140625" style="1"/>
    <col min="6435" max="6435" width="49.5703125" style="1" bestFit="1" customWidth="1"/>
    <col min="6436" max="6436" width="18" style="1" bestFit="1" customWidth="1"/>
    <col min="6437" max="6437" width="11" style="1" customWidth="1"/>
    <col min="6438" max="6438" width="14.42578125" style="1" bestFit="1" customWidth="1"/>
    <col min="6439" max="6439" width="20.28515625" style="1" customWidth="1"/>
    <col min="6440" max="6440" width="12.7109375" style="1" bestFit="1" customWidth="1"/>
    <col min="6441" max="6441" width="12.85546875" style="1" bestFit="1" customWidth="1"/>
    <col min="6442" max="6442" width="11" style="1" customWidth="1"/>
    <col min="6443" max="6443" width="10.7109375" style="1" bestFit="1" customWidth="1"/>
    <col min="6444" max="6444" width="17.28515625" style="1" bestFit="1" customWidth="1"/>
    <col min="6445" max="6690" width="9.140625" style="1"/>
    <col min="6691" max="6691" width="49.5703125" style="1" bestFit="1" customWidth="1"/>
    <col min="6692" max="6692" width="18" style="1" bestFit="1" customWidth="1"/>
    <col min="6693" max="6693" width="11" style="1" customWidth="1"/>
    <col min="6694" max="6694" width="14.42578125" style="1" bestFit="1" customWidth="1"/>
    <col min="6695" max="6695" width="20.28515625" style="1" customWidth="1"/>
    <col min="6696" max="6696" width="12.7109375" style="1" bestFit="1" customWidth="1"/>
    <col min="6697" max="6697" width="12.85546875" style="1" bestFit="1" customWidth="1"/>
    <col min="6698" max="6698" width="11" style="1" customWidth="1"/>
    <col min="6699" max="6699" width="10.7109375" style="1" bestFit="1" customWidth="1"/>
    <col min="6700" max="6700" width="17.28515625" style="1" bestFit="1" customWidth="1"/>
    <col min="6701" max="6946" width="9.140625" style="1"/>
    <col min="6947" max="6947" width="49.5703125" style="1" bestFit="1" customWidth="1"/>
    <col min="6948" max="6948" width="18" style="1" bestFit="1" customWidth="1"/>
    <col min="6949" max="6949" width="11" style="1" customWidth="1"/>
    <col min="6950" max="6950" width="14.42578125" style="1" bestFit="1" customWidth="1"/>
    <col min="6951" max="6951" width="20.28515625" style="1" customWidth="1"/>
    <col min="6952" max="6952" width="12.7109375" style="1" bestFit="1" customWidth="1"/>
    <col min="6953" max="6953" width="12.85546875" style="1" bestFit="1" customWidth="1"/>
    <col min="6954" max="6954" width="11" style="1" customWidth="1"/>
    <col min="6955" max="6955" width="10.7109375" style="1" bestFit="1" customWidth="1"/>
    <col min="6956" max="6956" width="17.28515625" style="1" bestFit="1" customWidth="1"/>
    <col min="6957" max="7202" width="9.140625" style="1"/>
    <col min="7203" max="7203" width="49.5703125" style="1" bestFit="1" customWidth="1"/>
    <col min="7204" max="7204" width="18" style="1" bestFit="1" customWidth="1"/>
    <col min="7205" max="7205" width="11" style="1" customWidth="1"/>
    <col min="7206" max="7206" width="14.42578125" style="1" bestFit="1" customWidth="1"/>
    <col min="7207" max="7207" width="20.28515625" style="1" customWidth="1"/>
    <col min="7208" max="7208" width="12.7109375" style="1" bestFit="1" customWidth="1"/>
    <col min="7209" max="7209" width="12.85546875" style="1" bestFit="1" customWidth="1"/>
    <col min="7210" max="7210" width="11" style="1" customWidth="1"/>
    <col min="7211" max="7211" width="10.7109375" style="1" bestFit="1" customWidth="1"/>
    <col min="7212" max="7212" width="17.28515625" style="1" bestFit="1" customWidth="1"/>
    <col min="7213" max="7458" width="9.140625" style="1"/>
    <col min="7459" max="7459" width="49.5703125" style="1" bestFit="1" customWidth="1"/>
    <col min="7460" max="7460" width="18" style="1" bestFit="1" customWidth="1"/>
    <col min="7461" max="7461" width="11" style="1" customWidth="1"/>
    <col min="7462" max="7462" width="14.42578125" style="1" bestFit="1" customWidth="1"/>
    <col min="7463" max="7463" width="20.28515625" style="1" customWidth="1"/>
    <col min="7464" max="7464" width="12.7109375" style="1" bestFit="1" customWidth="1"/>
    <col min="7465" max="7465" width="12.85546875" style="1" bestFit="1" customWidth="1"/>
    <col min="7466" max="7466" width="11" style="1" customWidth="1"/>
    <col min="7467" max="7467" width="10.7109375" style="1" bestFit="1" customWidth="1"/>
    <col min="7468" max="7468" width="17.28515625" style="1" bestFit="1" customWidth="1"/>
    <col min="7469" max="7714" width="9.140625" style="1"/>
    <col min="7715" max="7715" width="49.5703125" style="1" bestFit="1" customWidth="1"/>
    <col min="7716" max="7716" width="18" style="1" bestFit="1" customWidth="1"/>
    <col min="7717" max="7717" width="11" style="1" customWidth="1"/>
    <col min="7718" max="7718" width="14.42578125" style="1" bestFit="1" customWidth="1"/>
    <col min="7719" max="7719" width="20.28515625" style="1" customWidth="1"/>
    <col min="7720" max="7720" width="12.7109375" style="1" bestFit="1" customWidth="1"/>
    <col min="7721" max="7721" width="12.85546875" style="1" bestFit="1" customWidth="1"/>
    <col min="7722" max="7722" width="11" style="1" customWidth="1"/>
    <col min="7723" max="7723" width="10.7109375" style="1" bestFit="1" customWidth="1"/>
    <col min="7724" max="7724" width="17.28515625" style="1" bestFit="1" customWidth="1"/>
    <col min="7725" max="7970" width="9.140625" style="1"/>
    <col min="7971" max="7971" width="49.5703125" style="1" bestFit="1" customWidth="1"/>
    <col min="7972" max="7972" width="18" style="1" bestFit="1" customWidth="1"/>
    <col min="7973" max="7973" width="11" style="1" customWidth="1"/>
    <col min="7974" max="7974" width="14.42578125" style="1" bestFit="1" customWidth="1"/>
    <col min="7975" max="7975" width="20.28515625" style="1" customWidth="1"/>
    <col min="7976" max="7976" width="12.7109375" style="1" bestFit="1" customWidth="1"/>
    <col min="7977" max="7977" width="12.85546875" style="1" bestFit="1" customWidth="1"/>
    <col min="7978" max="7978" width="11" style="1" customWidth="1"/>
    <col min="7979" max="7979" width="10.7109375" style="1" bestFit="1" customWidth="1"/>
    <col min="7980" max="7980" width="17.28515625" style="1" bestFit="1" customWidth="1"/>
    <col min="7981" max="8226" width="9.140625" style="1"/>
    <col min="8227" max="8227" width="49.5703125" style="1" bestFit="1" customWidth="1"/>
    <col min="8228" max="8228" width="18" style="1" bestFit="1" customWidth="1"/>
    <col min="8229" max="8229" width="11" style="1" customWidth="1"/>
    <col min="8230" max="8230" width="14.42578125" style="1" bestFit="1" customWidth="1"/>
    <col min="8231" max="8231" width="20.28515625" style="1" customWidth="1"/>
    <col min="8232" max="8232" width="12.7109375" style="1" bestFit="1" customWidth="1"/>
    <col min="8233" max="8233" width="12.85546875" style="1" bestFit="1" customWidth="1"/>
    <col min="8234" max="8234" width="11" style="1" customWidth="1"/>
    <col min="8235" max="8235" width="10.7109375" style="1" bestFit="1" customWidth="1"/>
    <col min="8236" max="8236" width="17.28515625" style="1" bestFit="1" customWidth="1"/>
    <col min="8237" max="8482" width="9.140625" style="1"/>
    <col min="8483" max="8483" width="49.5703125" style="1" bestFit="1" customWidth="1"/>
    <col min="8484" max="8484" width="18" style="1" bestFit="1" customWidth="1"/>
    <col min="8485" max="8485" width="11" style="1" customWidth="1"/>
    <col min="8486" max="8486" width="14.42578125" style="1" bestFit="1" customWidth="1"/>
    <col min="8487" max="8487" width="20.28515625" style="1" customWidth="1"/>
    <col min="8488" max="8488" width="12.7109375" style="1" bestFit="1" customWidth="1"/>
    <col min="8489" max="8489" width="12.85546875" style="1" bestFit="1" customWidth="1"/>
    <col min="8490" max="8490" width="11" style="1" customWidth="1"/>
    <col min="8491" max="8491" width="10.7109375" style="1" bestFit="1" customWidth="1"/>
    <col min="8492" max="8492" width="17.28515625" style="1" bestFit="1" customWidth="1"/>
    <col min="8493" max="8738" width="9.140625" style="1"/>
    <col min="8739" max="8739" width="49.5703125" style="1" bestFit="1" customWidth="1"/>
    <col min="8740" max="8740" width="18" style="1" bestFit="1" customWidth="1"/>
    <col min="8741" max="8741" width="11" style="1" customWidth="1"/>
    <col min="8742" max="8742" width="14.42578125" style="1" bestFit="1" customWidth="1"/>
    <col min="8743" max="8743" width="20.28515625" style="1" customWidth="1"/>
    <col min="8744" max="8744" width="12.7109375" style="1" bestFit="1" customWidth="1"/>
    <col min="8745" max="8745" width="12.85546875" style="1" bestFit="1" customWidth="1"/>
    <col min="8746" max="8746" width="11" style="1" customWidth="1"/>
    <col min="8747" max="8747" width="10.7109375" style="1" bestFit="1" customWidth="1"/>
    <col min="8748" max="8748" width="17.28515625" style="1" bestFit="1" customWidth="1"/>
    <col min="8749" max="8994" width="9.140625" style="1"/>
    <col min="8995" max="8995" width="49.5703125" style="1" bestFit="1" customWidth="1"/>
    <col min="8996" max="8996" width="18" style="1" bestFit="1" customWidth="1"/>
    <col min="8997" max="8997" width="11" style="1" customWidth="1"/>
    <col min="8998" max="8998" width="14.42578125" style="1" bestFit="1" customWidth="1"/>
    <col min="8999" max="8999" width="20.28515625" style="1" customWidth="1"/>
    <col min="9000" max="9000" width="12.7109375" style="1" bestFit="1" customWidth="1"/>
    <col min="9001" max="9001" width="12.85546875" style="1" bestFit="1" customWidth="1"/>
    <col min="9002" max="9002" width="11" style="1" customWidth="1"/>
    <col min="9003" max="9003" width="10.7109375" style="1" bestFit="1" customWidth="1"/>
    <col min="9004" max="9004" width="17.28515625" style="1" bestFit="1" customWidth="1"/>
    <col min="9005" max="9250" width="9.140625" style="1"/>
    <col min="9251" max="9251" width="49.5703125" style="1" bestFit="1" customWidth="1"/>
    <col min="9252" max="9252" width="18" style="1" bestFit="1" customWidth="1"/>
    <col min="9253" max="9253" width="11" style="1" customWidth="1"/>
    <col min="9254" max="9254" width="14.42578125" style="1" bestFit="1" customWidth="1"/>
    <col min="9255" max="9255" width="20.28515625" style="1" customWidth="1"/>
    <col min="9256" max="9256" width="12.7109375" style="1" bestFit="1" customWidth="1"/>
    <col min="9257" max="9257" width="12.85546875" style="1" bestFit="1" customWidth="1"/>
    <col min="9258" max="9258" width="11" style="1" customWidth="1"/>
    <col min="9259" max="9259" width="10.7109375" style="1" bestFit="1" customWidth="1"/>
    <col min="9260" max="9260" width="17.28515625" style="1" bestFit="1" customWidth="1"/>
    <col min="9261" max="9506" width="9.140625" style="1"/>
    <col min="9507" max="9507" width="49.5703125" style="1" bestFit="1" customWidth="1"/>
    <col min="9508" max="9508" width="18" style="1" bestFit="1" customWidth="1"/>
    <col min="9509" max="9509" width="11" style="1" customWidth="1"/>
    <col min="9510" max="9510" width="14.42578125" style="1" bestFit="1" customWidth="1"/>
    <col min="9511" max="9511" width="20.28515625" style="1" customWidth="1"/>
    <col min="9512" max="9512" width="12.7109375" style="1" bestFit="1" customWidth="1"/>
    <col min="9513" max="9513" width="12.85546875" style="1" bestFit="1" customWidth="1"/>
    <col min="9514" max="9514" width="11" style="1" customWidth="1"/>
    <col min="9515" max="9515" width="10.7109375" style="1" bestFit="1" customWidth="1"/>
    <col min="9516" max="9516" width="17.28515625" style="1" bestFit="1" customWidth="1"/>
    <col min="9517" max="9762" width="9.140625" style="1"/>
    <col min="9763" max="9763" width="49.5703125" style="1" bestFit="1" customWidth="1"/>
    <col min="9764" max="9764" width="18" style="1" bestFit="1" customWidth="1"/>
    <col min="9765" max="9765" width="11" style="1" customWidth="1"/>
    <col min="9766" max="9766" width="14.42578125" style="1" bestFit="1" customWidth="1"/>
    <col min="9767" max="9767" width="20.28515625" style="1" customWidth="1"/>
    <col min="9768" max="9768" width="12.7109375" style="1" bestFit="1" customWidth="1"/>
    <col min="9769" max="9769" width="12.85546875" style="1" bestFit="1" customWidth="1"/>
    <col min="9770" max="9770" width="11" style="1" customWidth="1"/>
    <col min="9771" max="9771" width="10.7109375" style="1" bestFit="1" customWidth="1"/>
    <col min="9772" max="9772" width="17.28515625" style="1" bestFit="1" customWidth="1"/>
    <col min="9773" max="10018" width="9.140625" style="1"/>
    <col min="10019" max="10019" width="49.5703125" style="1" bestFit="1" customWidth="1"/>
    <col min="10020" max="10020" width="18" style="1" bestFit="1" customWidth="1"/>
    <col min="10021" max="10021" width="11" style="1" customWidth="1"/>
    <col min="10022" max="10022" width="14.42578125" style="1" bestFit="1" customWidth="1"/>
    <col min="10023" max="10023" width="20.28515625" style="1" customWidth="1"/>
    <col min="10024" max="10024" width="12.7109375" style="1" bestFit="1" customWidth="1"/>
    <col min="10025" max="10025" width="12.85546875" style="1" bestFit="1" customWidth="1"/>
    <col min="10026" max="10026" width="11" style="1" customWidth="1"/>
    <col min="10027" max="10027" width="10.7109375" style="1" bestFit="1" customWidth="1"/>
    <col min="10028" max="10028" width="17.28515625" style="1" bestFit="1" customWidth="1"/>
    <col min="10029" max="10274" width="9.140625" style="1"/>
    <col min="10275" max="10275" width="49.5703125" style="1" bestFit="1" customWidth="1"/>
    <col min="10276" max="10276" width="18" style="1" bestFit="1" customWidth="1"/>
    <col min="10277" max="10277" width="11" style="1" customWidth="1"/>
    <col min="10278" max="10278" width="14.42578125" style="1" bestFit="1" customWidth="1"/>
    <col min="10279" max="10279" width="20.28515625" style="1" customWidth="1"/>
    <col min="10280" max="10280" width="12.7109375" style="1" bestFit="1" customWidth="1"/>
    <col min="10281" max="10281" width="12.85546875" style="1" bestFit="1" customWidth="1"/>
    <col min="10282" max="10282" width="11" style="1" customWidth="1"/>
    <col min="10283" max="10283" width="10.7109375" style="1" bestFit="1" customWidth="1"/>
    <col min="10284" max="10284" width="17.28515625" style="1" bestFit="1" customWidth="1"/>
    <col min="10285" max="10530" width="9.140625" style="1"/>
    <col min="10531" max="10531" width="49.5703125" style="1" bestFit="1" customWidth="1"/>
    <col min="10532" max="10532" width="18" style="1" bestFit="1" customWidth="1"/>
    <col min="10533" max="10533" width="11" style="1" customWidth="1"/>
    <col min="10534" max="10534" width="14.42578125" style="1" bestFit="1" customWidth="1"/>
    <col min="10535" max="10535" width="20.28515625" style="1" customWidth="1"/>
    <col min="10536" max="10536" width="12.7109375" style="1" bestFit="1" customWidth="1"/>
    <col min="10537" max="10537" width="12.85546875" style="1" bestFit="1" customWidth="1"/>
    <col min="10538" max="10538" width="11" style="1" customWidth="1"/>
    <col min="10539" max="10539" width="10.7109375" style="1" bestFit="1" customWidth="1"/>
    <col min="10540" max="10540" width="17.28515625" style="1" bestFit="1" customWidth="1"/>
    <col min="10541" max="10786" width="9.140625" style="1"/>
    <col min="10787" max="10787" width="49.5703125" style="1" bestFit="1" customWidth="1"/>
    <col min="10788" max="10788" width="18" style="1" bestFit="1" customWidth="1"/>
    <col min="10789" max="10789" width="11" style="1" customWidth="1"/>
    <col min="10790" max="10790" width="14.42578125" style="1" bestFit="1" customWidth="1"/>
    <col min="10791" max="10791" width="20.28515625" style="1" customWidth="1"/>
    <col min="10792" max="10792" width="12.7109375" style="1" bestFit="1" customWidth="1"/>
    <col min="10793" max="10793" width="12.85546875" style="1" bestFit="1" customWidth="1"/>
    <col min="10794" max="10794" width="11" style="1" customWidth="1"/>
    <col min="10795" max="10795" width="10.7109375" style="1" bestFit="1" customWidth="1"/>
    <col min="10796" max="10796" width="17.28515625" style="1" bestFit="1" customWidth="1"/>
    <col min="10797" max="11042" width="9.140625" style="1"/>
    <col min="11043" max="11043" width="49.5703125" style="1" bestFit="1" customWidth="1"/>
    <col min="11044" max="11044" width="18" style="1" bestFit="1" customWidth="1"/>
    <col min="11045" max="11045" width="11" style="1" customWidth="1"/>
    <col min="11046" max="11046" width="14.42578125" style="1" bestFit="1" customWidth="1"/>
    <col min="11047" max="11047" width="20.28515625" style="1" customWidth="1"/>
    <col min="11048" max="11048" width="12.7109375" style="1" bestFit="1" customWidth="1"/>
    <col min="11049" max="11049" width="12.85546875" style="1" bestFit="1" customWidth="1"/>
    <col min="11050" max="11050" width="11" style="1" customWidth="1"/>
    <col min="11051" max="11051" width="10.7109375" style="1" bestFit="1" customWidth="1"/>
    <col min="11052" max="11052" width="17.28515625" style="1" bestFit="1" customWidth="1"/>
    <col min="11053" max="11298" width="9.140625" style="1"/>
    <col min="11299" max="11299" width="49.5703125" style="1" bestFit="1" customWidth="1"/>
    <col min="11300" max="11300" width="18" style="1" bestFit="1" customWidth="1"/>
    <col min="11301" max="11301" width="11" style="1" customWidth="1"/>
    <col min="11302" max="11302" width="14.42578125" style="1" bestFit="1" customWidth="1"/>
    <col min="11303" max="11303" width="20.28515625" style="1" customWidth="1"/>
    <col min="11304" max="11304" width="12.7109375" style="1" bestFit="1" customWidth="1"/>
    <col min="11305" max="11305" width="12.85546875" style="1" bestFit="1" customWidth="1"/>
    <col min="11306" max="11306" width="11" style="1" customWidth="1"/>
    <col min="11307" max="11307" width="10.7109375" style="1" bestFit="1" customWidth="1"/>
    <col min="11308" max="11308" width="17.28515625" style="1" bestFit="1" customWidth="1"/>
    <col min="11309" max="11554" width="9.140625" style="1"/>
    <col min="11555" max="11555" width="49.5703125" style="1" bestFit="1" customWidth="1"/>
    <col min="11556" max="11556" width="18" style="1" bestFit="1" customWidth="1"/>
    <col min="11557" max="11557" width="11" style="1" customWidth="1"/>
    <col min="11558" max="11558" width="14.42578125" style="1" bestFit="1" customWidth="1"/>
    <col min="11559" max="11559" width="20.28515625" style="1" customWidth="1"/>
    <col min="11560" max="11560" width="12.7109375" style="1" bestFit="1" customWidth="1"/>
    <col min="11561" max="11561" width="12.85546875" style="1" bestFit="1" customWidth="1"/>
    <col min="11562" max="11562" width="11" style="1" customWidth="1"/>
    <col min="11563" max="11563" width="10.7109375" style="1" bestFit="1" customWidth="1"/>
    <col min="11564" max="11564" width="17.28515625" style="1" bestFit="1" customWidth="1"/>
    <col min="11565" max="11810" width="9.140625" style="1"/>
    <col min="11811" max="11811" width="49.5703125" style="1" bestFit="1" customWidth="1"/>
    <col min="11812" max="11812" width="18" style="1" bestFit="1" customWidth="1"/>
    <col min="11813" max="11813" width="11" style="1" customWidth="1"/>
    <col min="11814" max="11814" width="14.42578125" style="1" bestFit="1" customWidth="1"/>
    <col min="11815" max="11815" width="20.28515625" style="1" customWidth="1"/>
    <col min="11816" max="11816" width="12.7109375" style="1" bestFit="1" customWidth="1"/>
    <col min="11817" max="11817" width="12.85546875" style="1" bestFit="1" customWidth="1"/>
    <col min="11818" max="11818" width="11" style="1" customWidth="1"/>
    <col min="11819" max="11819" width="10.7109375" style="1" bestFit="1" customWidth="1"/>
    <col min="11820" max="11820" width="17.28515625" style="1" bestFit="1" customWidth="1"/>
    <col min="11821" max="12066" width="9.140625" style="1"/>
    <col min="12067" max="12067" width="49.5703125" style="1" bestFit="1" customWidth="1"/>
    <col min="12068" max="12068" width="18" style="1" bestFit="1" customWidth="1"/>
    <col min="12069" max="12069" width="11" style="1" customWidth="1"/>
    <col min="12070" max="12070" width="14.42578125" style="1" bestFit="1" customWidth="1"/>
    <col min="12071" max="12071" width="20.28515625" style="1" customWidth="1"/>
    <col min="12072" max="12072" width="12.7109375" style="1" bestFit="1" customWidth="1"/>
    <col min="12073" max="12073" width="12.85546875" style="1" bestFit="1" customWidth="1"/>
    <col min="12074" max="12074" width="11" style="1" customWidth="1"/>
    <col min="12075" max="12075" width="10.7109375" style="1" bestFit="1" customWidth="1"/>
    <col min="12076" max="12076" width="17.28515625" style="1" bestFit="1" customWidth="1"/>
    <col min="12077" max="12322" width="9.140625" style="1"/>
    <col min="12323" max="12323" width="49.5703125" style="1" bestFit="1" customWidth="1"/>
    <col min="12324" max="12324" width="18" style="1" bestFit="1" customWidth="1"/>
    <col min="12325" max="12325" width="11" style="1" customWidth="1"/>
    <col min="12326" max="12326" width="14.42578125" style="1" bestFit="1" customWidth="1"/>
    <col min="12327" max="12327" width="20.28515625" style="1" customWidth="1"/>
    <col min="12328" max="12328" width="12.7109375" style="1" bestFit="1" customWidth="1"/>
    <col min="12329" max="12329" width="12.85546875" style="1" bestFit="1" customWidth="1"/>
    <col min="12330" max="12330" width="11" style="1" customWidth="1"/>
    <col min="12331" max="12331" width="10.7109375" style="1" bestFit="1" customWidth="1"/>
    <col min="12332" max="12332" width="17.28515625" style="1" bestFit="1" customWidth="1"/>
    <col min="12333" max="12578" width="9.140625" style="1"/>
    <col min="12579" max="12579" width="49.5703125" style="1" bestFit="1" customWidth="1"/>
    <col min="12580" max="12580" width="18" style="1" bestFit="1" customWidth="1"/>
    <col min="12581" max="12581" width="11" style="1" customWidth="1"/>
    <col min="12582" max="12582" width="14.42578125" style="1" bestFit="1" customWidth="1"/>
    <col min="12583" max="12583" width="20.28515625" style="1" customWidth="1"/>
    <col min="12584" max="12584" width="12.7109375" style="1" bestFit="1" customWidth="1"/>
    <col min="12585" max="12585" width="12.85546875" style="1" bestFit="1" customWidth="1"/>
    <col min="12586" max="12586" width="11" style="1" customWidth="1"/>
    <col min="12587" max="12587" width="10.7109375" style="1" bestFit="1" customWidth="1"/>
    <col min="12588" max="12588" width="17.28515625" style="1" bestFit="1" customWidth="1"/>
    <col min="12589" max="12834" width="9.140625" style="1"/>
    <col min="12835" max="12835" width="49.5703125" style="1" bestFit="1" customWidth="1"/>
    <col min="12836" max="12836" width="18" style="1" bestFit="1" customWidth="1"/>
    <col min="12837" max="12837" width="11" style="1" customWidth="1"/>
    <col min="12838" max="12838" width="14.42578125" style="1" bestFit="1" customWidth="1"/>
    <col min="12839" max="12839" width="20.28515625" style="1" customWidth="1"/>
    <col min="12840" max="12840" width="12.7109375" style="1" bestFit="1" customWidth="1"/>
    <col min="12841" max="12841" width="12.85546875" style="1" bestFit="1" customWidth="1"/>
    <col min="12842" max="12842" width="11" style="1" customWidth="1"/>
    <col min="12843" max="12843" width="10.7109375" style="1" bestFit="1" customWidth="1"/>
    <col min="12844" max="12844" width="17.28515625" style="1" bestFit="1" customWidth="1"/>
    <col min="12845" max="13090" width="9.140625" style="1"/>
    <col min="13091" max="13091" width="49.5703125" style="1" bestFit="1" customWidth="1"/>
    <col min="13092" max="13092" width="18" style="1" bestFit="1" customWidth="1"/>
    <col min="13093" max="13093" width="11" style="1" customWidth="1"/>
    <col min="13094" max="13094" width="14.42578125" style="1" bestFit="1" customWidth="1"/>
    <col min="13095" max="13095" width="20.28515625" style="1" customWidth="1"/>
    <col min="13096" max="13096" width="12.7109375" style="1" bestFit="1" customWidth="1"/>
    <col min="13097" max="13097" width="12.85546875" style="1" bestFit="1" customWidth="1"/>
    <col min="13098" max="13098" width="11" style="1" customWidth="1"/>
    <col min="13099" max="13099" width="10.7109375" style="1" bestFit="1" customWidth="1"/>
    <col min="13100" max="13100" width="17.28515625" style="1" bestFit="1" customWidth="1"/>
    <col min="13101" max="13346" width="9.140625" style="1"/>
    <col min="13347" max="13347" width="49.5703125" style="1" bestFit="1" customWidth="1"/>
    <col min="13348" max="13348" width="18" style="1" bestFit="1" customWidth="1"/>
    <col min="13349" max="13349" width="11" style="1" customWidth="1"/>
    <col min="13350" max="13350" width="14.42578125" style="1" bestFit="1" customWidth="1"/>
    <col min="13351" max="13351" width="20.28515625" style="1" customWidth="1"/>
    <col min="13352" max="13352" width="12.7109375" style="1" bestFit="1" customWidth="1"/>
    <col min="13353" max="13353" width="12.85546875" style="1" bestFit="1" customWidth="1"/>
    <col min="13354" max="13354" width="11" style="1" customWidth="1"/>
    <col min="13355" max="13355" width="10.7109375" style="1" bestFit="1" customWidth="1"/>
    <col min="13356" max="13356" width="17.28515625" style="1" bestFit="1" customWidth="1"/>
    <col min="13357" max="13602" width="9.140625" style="1"/>
    <col min="13603" max="13603" width="49.5703125" style="1" bestFit="1" customWidth="1"/>
    <col min="13604" max="13604" width="18" style="1" bestFit="1" customWidth="1"/>
    <col min="13605" max="13605" width="11" style="1" customWidth="1"/>
    <col min="13606" max="13606" width="14.42578125" style="1" bestFit="1" customWidth="1"/>
    <col min="13607" max="13607" width="20.28515625" style="1" customWidth="1"/>
    <col min="13608" max="13608" width="12.7109375" style="1" bestFit="1" customWidth="1"/>
    <col min="13609" max="13609" width="12.85546875" style="1" bestFit="1" customWidth="1"/>
    <col min="13610" max="13610" width="11" style="1" customWidth="1"/>
    <col min="13611" max="13611" width="10.7109375" style="1" bestFit="1" customWidth="1"/>
    <col min="13612" max="13612" width="17.28515625" style="1" bestFit="1" customWidth="1"/>
    <col min="13613" max="13858" width="9.140625" style="1"/>
    <col min="13859" max="13859" width="49.5703125" style="1" bestFit="1" customWidth="1"/>
    <col min="13860" max="13860" width="18" style="1" bestFit="1" customWidth="1"/>
    <col min="13861" max="13861" width="11" style="1" customWidth="1"/>
    <col min="13862" max="13862" width="14.42578125" style="1" bestFit="1" customWidth="1"/>
    <col min="13863" max="13863" width="20.28515625" style="1" customWidth="1"/>
    <col min="13864" max="13864" width="12.7109375" style="1" bestFit="1" customWidth="1"/>
    <col min="13865" max="13865" width="12.85546875" style="1" bestFit="1" customWidth="1"/>
    <col min="13866" max="13866" width="11" style="1" customWidth="1"/>
    <col min="13867" max="13867" width="10.7109375" style="1" bestFit="1" customWidth="1"/>
    <col min="13868" max="13868" width="17.28515625" style="1" bestFit="1" customWidth="1"/>
    <col min="13869" max="14114" width="9.140625" style="1"/>
    <col min="14115" max="14115" width="49.5703125" style="1" bestFit="1" customWidth="1"/>
    <col min="14116" max="14116" width="18" style="1" bestFit="1" customWidth="1"/>
    <col min="14117" max="14117" width="11" style="1" customWidth="1"/>
    <col min="14118" max="14118" width="14.42578125" style="1" bestFit="1" customWidth="1"/>
    <col min="14119" max="14119" width="20.28515625" style="1" customWidth="1"/>
    <col min="14120" max="14120" width="12.7109375" style="1" bestFit="1" customWidth="1"/>
    <col min="14121" max="14121" width="12.85546875" style="1" bestFit="1" customWidth="1"/>
    <col min="14122" max="14122" width="11" style="1" customWidth="1"/>
    <col min="14123" max="14123" width="10.7109375" style="1" bestFit="1" customWidth="1"/>
    <col min="14124" max="14124" width="17.28515625" style="1" bestFit="1" customWidth="1"/>
    <col min="14125" max="14370" width="9.140625" style="1"/>
    <col min="14371" max="14371" width="49.5703125" style="1" bestFit="1" customWidth="1"/>
    <col min="14372" max="14372" width="18" style="1" bestFit="1" customWidth="1"/>
    <col min="14373" max="14373" width="11" style="1" customWidth="1"/>
    <col min="14374" max="14374" width="14.42578125" style="1" bestFit="1" customWidth="1"/>
    <col min="14375" max="14375" width="20.28515625" style="1" customWidth="1"/>
    <col min="14376" max="14376" width="12.7109375" style="1" bestFit="1" customWidth="1"/>
    <col min="14377" max="14377" width="12.85546875" style="1" bestFit="1" customWidth="1"/>
    <col min="14378" max="14378" width="11" style="1" customWidth="1"/>
    <col min="14379" max="14379" width="10.7109375" style="1" bestFit="1" customWidth="1"/>
    <col min="14380" max="14380" width="17.28515625" style="1" bestFit="1" customWidth="1"/>
    <col min="14381" max="14626" width="9.140625" style="1"/>
    <col min="14627" max="14627" width="49.5703125" style="1" bestFit="1" customWidth="1"/>
    <col min="14628" max="14628" width="18" style="1" bestFit="1" customWidth="1"/>
    <col min="14629" max="14629" width="11" style="1" customWidth="1"/>
    <col min="14630" max="14630" width="14.42578125" style="1" bestFit="1" customWidth="1"/>
    <col min="14631" max="14631" width="20.28515625" style="1" customWidth="1"/>
    <col min="14632" max="14632" width="12.7109375" style="1" bestFit="1" customWidth="1"/>
    <col min="14633" max="14633" width="12.85546875" style="1" bestFit="1" customWidth="1"/>
    <col min="14634" max="14634" width="11" style="1" customWidth="1"/>
    <col min="14635" max="14635" width="10.7109375" style="1" bestFit="1" customWidth="1"/>
    <col min="14636" max="14636" width="17.28515625" style="1" bestFit="1" customWidth="1"/>
    <col min="14637" max="14882" width="9.140625" style="1"/>
    <col min="14883" max="14883" width="49.5703125" style="1" bestFit="1" customWidth="1"/>
    <col min="14884" max="14884" width="18" style="1" bestFit="1" customWidth="1"/>
    <col min="14885" max="14885" width="11" style="1" customWidth="1"/>
    <col min="14886" max="14886" width="14.42578125" style="1" bestFit="1" customWidth="1"/>
    <col min="14887" max="14887" width="20.28515625" style="1" customWidth="1"/>
    <col min="14888" max="14888" width="12.7109375" style="1" bestFit="1" customWidth="1"/>
    <col min="14889" max="14889" width="12.85546875" style="1" bestFit="1" customWidth="1"/>
    <col min="14890" max="14890" width="11" style="1" customWidth="1"/>
    <col min="14891" max="14891" width="10.7109375" style="1" bestFit="1" customWidth="1"/>
    <col min="14892" max="14892" width="17.28515625" style="1" bestFit="1" customWidth="1"/>
    <col min="14893" max="15138" width="9.140625" style="1"/>
    <col min="15139" max="15139" width="49.5703125" style="1" bestFit="1" customWidth="1"/>
    <col min="15140" max="15140" width="18" style="1" bestFit="1" customWidth="1"/>
    <col min="15141" max="15141" width="11" style="1" customWidth="1"/>
    <col min="15142" max="15142" width="14.42578125" style="1" bestFit="1" customWidth="1"/>
    <col min="15143" max="15143" width="20.28515625" style="1" customWidth="1"/>
    <col min="15144" max="15144" width="12.7109375" style="1" bestFit="1" customWidth="1"/>
    <col min="15145" max="15145" width="12.85546875" style="1" bestFit="1" customWidth="1"/>
    <col min="15146" max="15146" width="11" style="1" customWidth="1"/>
    <col min="15147" max="15147" width="10.7109375" style="1" bestFit="1" customWidth="1"/>
    <col min="15148" max="15148" width="17.28515625" style="1" bestFit="1" customWidth="1"/>
    <col min="15149" max="15394" width="9.140625" style="1"/>
    <col min="15395" max="15395" width="49.5703125" style="1" bestFit="1" customWidth="1"/>
    <col min="15396" max="15396" width="18" style="1" bestFit="1" customWidth="1"/>
    <col min="15397" max="15397" width="11" style="1" customWidth="1"/>
    <col min="15398" max="15398" width="14.42578125" style="1" bestFit="1" customWidth="1"/>
    <col min="15399" max="15399" width="20.28515625" style="1" customWidth="1"/>
    <col min="15400" max="15400" width="12.7109375" style="1" bestFit="1" customWidth="1"/>
    <col min="15401" max="15401" width="12.85546875" style="1" bestFit="1" customWidth="1"/>
    <col min="15402" max="15402" width="11" style="1" customWidth="1"/>
    <col min="15403" max="15403" width="10.7109375" style="1" bestFit="1" customWidth="1"/>
    <col min="15404" max="15404" width="17.28515625" style="1" bestFit="1" customWidth="1"/>
    <col min="15405" max="15650" width="9.140625" style="1"/>
    <col min="15651" max="15651" width="49.5703125" style="1" bestFit="1" customWidth="1"/>
    <col min="15652" max="15652" width="18" style="1" bestFit="1" customWidth="1"/>
    <col min="15653" max="15653" width="11" style="1" customWidth="1"/>
    <col min="15654" max="15654" width="14.42578125" style="1" bestFit="1" customWidth="1"/>
    <col min="15655" max="15655" width="20.28515625" style="1" customWidth="1"/>
    <col min="15656" max="15656" width="12.7109375" style="1" bestFit="1" customWidth="1"/>
    <col min="15657" max="15657" width="12.85546875" style="1" bestFit="1" customWidth="1"/>
    <col min="15658" max="15658" width="11" style="1" customWidth="1"/>
    <col min="15659" max="15659" width="10.7109375" style="1" bestFit="1" customWidth="1"/>
    <col min="15660" max="15660" width="17.28515625" style="1" bestFit="1" customWidth="1"/>
    <col min="15661" max="15906" width="9.140625" style="1"/>
    <col min="15907" max="15907" width="49.5703125" style="1" bestFit="1" customWidth="1"/>
    <col min="15908" max="15908" width="18" style="1" bestFit="1" customWidth="1"/>
    <col min="15909" max="15909" width="11" style="1" customWidth="1"/>
    <col min="15910" max="15910" width="14.42578125" style="1" bestFit="1" customWidth="1"/>
    <col min="15911" max="15911" width="20.28515625" style="1" customWidth="1"/>
    <col min="15912" max="15912" width="12.7109375" style="1" bestFit="1" customWidth="1"/>
    <col min="15913" max="15913" width="12.85546875" style="1" bestFit="1" customWidth="1"/>
    <col min="15914" max="15914" width="11" style="1" customWidth="1"/>
    <col min="15915" max="15915" width="10.7109375" style="1" bestFit="1" customWidth="1"/>
    <col min="15916" max="15916" width="17.28515625" style="1" bestFit="1" customWidth="1"/>
    <col min="15917" max="16162" width="9.140625" style="1"/>
    <col min="16163" max="16163" width="49.5703125" style="1" bestFit="1" customWidth="1"/>
    <col min="16164" max="16164" width="18" style="1" bestFit="1" customWidth="1"/>
    <col min="16165" max="16165" width="11" style="1" customWidth="1"/>
    <col min="16166" max="16166" width="14.42578125" style="1" bestFit="1" customWidth="1"/>
    <col min="16167" max="16167" width="20.28515625" style="1" customWidth="1"/>
    <col min="16168" max="16168" width="12.7109375" style="1" bestFit="1" customWidth="1"/>
    <col min="16169" max="16169" width="12.85546875" style="1" bestFit="1" customWidth="1"/>
    <col min="16170" max="16170" width="11" style="1" customWidth="1"/>
    <col min="16171" max="16171" width="10.7109375" style="1" bestFit="1" customWidth="1"/>
    <col min="16172" max="16172" width="17.28515625" style="1" bestFit="1" customWidth="1"/>
    <col min="16173" max="16384" width="9.140625" style="1"/>
  </cols>
  <sheetData>
    <row r="1" spans="2:45" ht="17.25" customHeight="1">
      <c r="B1" s="390" t="s">
        <v>173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0" t="s">
        <v>173</v>
      </c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</row>
    <row r="2" spans="2:45" ht="17.25" customHeight="1">
      <c r="B2" s="377" t="s">
        <v>0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7" t="s">
        <v>0</v>
      </c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92" t="s">
        <v>69</v>
      </c>
      <c r="AQ2" s="392"/>
      <c r="AR2" s="392"/>
      <c r="AS2" s="111"/>
    </row>
    <row r="3" spans="2:45" s="2" customFormat="1" ht="17.25" customHeight="1" thickBot="1">
      <c r="B3" s="379" t="s">
        <v>27</v>
      </c>
      <c r="C3" s="379"/>
      <c r="D3" s="405" t="s">
        <v>1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7"/>
      <c r="X3" s="408" t="s">
        <v>2</v>
      </c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10"/>
      <c r="AP3" s="404" t="s">
        <v>4</v>
      </c>
      <c r="AQ3" s="404"/>
      <c r="AR3" s="404"/>
    </row>
    <row r="4" spans="2:45" s="2" customFormat="1" ht="54.75" customHeight="1">
      <c r="B4" s="380" t="s">
        <v>21</v>
      </c>
      <c r="C4" s="78"/>
      <c r="D4" s="32" t="s">
        <v>81</v>
      </c>
      <c r="E4" s="33" t="s">
        <v>82</v>
      </c>
      <c r="F4" s="33" t="s">
        <v>83</v>
      </c>
      <c r="G4" s="34" t="s">
        <v>84</v>
      </c>
      <c r="H4" s="32" t="s">
        <v>85</v>
      </c>
      <c r="I4" s="33" t="s">
        <v>86</v>
      </c>
      <c r="J4" s="33" t="s">
        <v>87</v>
      </c>
      <c r="K4" s="34" t="s">
        <v>88</v>
      </c>
      <c r="L4" s="43" t="s">
        <v>89</v>
      </c>
      <c r="M4" s="33" t="s">
        <v>90</v>
      </c>
      <c r="N4" s="33" t="s">
        <v>91</v>
      </c>
      <c r="O4" s="34" t="s">
        <v>92</v>
      </c>
      <c r="P4" s="32" t="s">
        <v>113</v>
      </c>
      <c r="Q4" s="33" t="s">
        <v>114</v>
      </c>
      <c r="R4" s="33" t="s">
        <v>115</v>
      </c>
      <c r="S4" s="34" t="s">
        <v>116</v>
      </c>
      <c r="T4" s="43" t="s">
        <v>93</v>
      </c>
      <c r="U4" s="33" t="s">
        <v>94</v>
      </c>
      <c r="V4" s="33" t="s">
        <v>95</v>
      </c>
      <c r="W4" s="42" t="s">
        <v>96</v>
      </c>
      <c r="X4" s="380" t="s">
        <v>21</v>
      </c>
      <c r="Y4" s="78"/>
      <c r="Z4" s="32" t="s">
        <v>97</v>
      </c>
      <c r="AA4" s="33" t="s">
        <v>98</v>
      </c>
      <c r="AB4" s="33" t="s">
        <v>99</v>
      </c>
      <c r="AC4" s="34" t="s">
        <v>100</v>
      </c>
      <c r="AD4" s="32" t="s">
        <v>89</v>
      </c>
      <c r="AE4" s="33" t="s">
        <v>90</v>
      </c>
      <c r="AF4" s="33" t="s">
        <v>91</v>
      </c>
      <c r="AG4" s="34" t="s">
        <v>92</v>
      </c>
      <c r="AH4" s="32" t="s">
        <v>105</v>
      </c>
      <c r="AI4" s="33" t="s">
        <v>106</v>
      </c>
      <c r="AJ4" s="33" t="s">
        <v>107</v>
      </c>
      <c r="AK4" s="34" t="s">
        <v>108</v>
      </c>
      <c r="AL4" s="32" t="s">
        <v>109</v>
      </c>
      <c r="AM4" s="33" t="s">
        <v>110</v>
      </c>
      <c r="AN4" s="33" t="s">
        <v>111</v>
      </c>
      <c r="AO4" s="34" t="s">
        <v>112</v>
      </c>
      <c r="AP4" s="59" t="s">
        <v>5</v>
      </c>
      <c r="AQ4" s="60" t="s">
        <v>6</v>
      </c>
      <c r="AR4" s="61" t="s">
        <v>7</v>
      </c>
    </row>
    <row r="5" spans="2:45" s="2" customFormat="1" ht="17.25" customHeight="1" thickBot="1">
      <c r="B5" s="381"/>
      <c r="C5" s="79" t="s">
        <v>8</v>
      </c>
      <c r="D5" s="62">
        <f>SUM(D6:D25)</f>
        <v>95974</v>
      </c>
      <c r="E5" s="63">
        <f t="shared" ref="E5" si="0">SUM(E6:E25)</f>
        <v>216903</v>
      </c>
      <c r="F5" s="63">
        <f>SUM(F6:F25)</f>
        <v>153242</v>
      </c>
      <c r="G5" s="98">
        <f>F5/E5</f>
        <v>0.70650014061585131</v>
      </c>
      <c r="H5" s="62">
        <f>SUM(H6:H26)</f>
        <v>233017</v>
      </c>
      <c r="I5" s="63">
        <f>SUM(I6:I26)</f>
        <v>256311</v>
      </c>
      <c r="J5" s="63">
        <f>SUM(J6:J26)</f>
        <v>256311</v>
      </c>
      <c r="K5" s="99">
        <f>J5/I5</f>
        <v>1</v>
      </c>
      <c r="L5" s="55">
        <f>SUM(L6:L25)</f>
        <v>62567</v>
      </c>
      <c r="M5" s="63">
        <f t="shared" ref="M5:N5" si="1">SUM(M6:M25)</f>
        <v>69832</v>
      </c>
      <c r="N5" s="63">
        <f t="shared" si="1"/>
        <v>69832</v>
      </c>
      <c r="O5" s="101">
        <f>N5/M5</f>
        <v>1</v>
      </c>
      <c r="P5" s="62">
        <f>SUM(P6:P25)</f>
        <v>167842</v>
      </c>
      <c r="Q5" s="63">
        <f t="shared" ref="Q5" si="2">SUM(Q6:Q25)</f>
        <v>343807</v>
      </c>
      <c r="R5" s="63">
        <f>SUM(R6:R25)</f>
        <v>343807</v>
      </c>
      <c r="S5" s="98">
        <f>R5/Q5</f>
        <v>1</v>
      </c>
      <c r="T5" s="80">
        <f>SUM(T6:T26)</f>
        <v>559400</v>
      </c>
      <c r="U5" s="80">
        <f t="shared" ref="U5" si="3">SUM(U6:U26)</f>
        <v>886853</v>
      </c>
      <c r="V5" s="80">
        <f>SUM(V6:V26)</f>
        <v>823192</v>
      </c>
      <c r="W5" s="100">
        <f>V5/U5</f>
        <v>0.92821696493105399</v>
      </c>
      <c r="X5" s="381"/>
      <c r="Y5" s="79" t="s">
        <v>8</v>
      </c>
      <c r="Z5" s="97">
        <f>SUM(Z6:Z26)</f>
        <v>559310</v>
      </c>
      <c r="AA5" s="96">
        <f>SUM(AA6:AA26)</f>
        <v>886853</v>
      </c>
      <c r="AB5" s="96">
        <f>SUM(AB6:AB26)</f>
        <v>886853</v>
      </c>
      <c r="AC5" s="112">
        <f>AB5/AA5</f>
        <v>1</v>
      </c>
      <c r="AD5" s="62">
        <f>SUM(AD6:AD26)</f>
        <v>0</v>
      </c>
      <c r="AE5" s="63">
        <f t="shared" ref="AE5:AF5" si="4">SUM(AE6:AE26)</f>
        <v>0</v>
      </c>
      <c r="AF5" s="63">
        <f t="shared" si="4"/>
        <v>0</v>
      </c>
      <c r="AG5" s="98"/>
      <c r="AH5" s="62">
        <f>SUM(AH6:AH26)</f>
        <v>0</v>
      </c>
      <c r="AI5" s="63">
        <f t="shared" ref="AI5:AK5" si="5">SUM(AI6:AI26)</f>
        <v>0</v>
      </c>
      <c r="AJ5" s="63">
        <f t="shared" si="5"/>
        <v>0</v>
      </c>
      <c r="AK5" s="64">
        <f t="shared" si="5"/>
        <v>0</v>
      </c>
      <c r="AL5" s="65">
        <f>SUM(AL6:AL26)</f>
        <v>559310</v>
      </c>
      <c r="AM5" s="66">
        <f t="shared" ref="AM5" si="6">SUM(AM6:AM26)</f>
        <v>886853</v>
      </c>
      <c r="AN5" s="66">
        <f>SUM(AN6:AN26)</f>
        <v>886853</v>
      </c>
      <c r="AO5" s="105">
        <f>AN5/AM5</f>
        <v>1</v>
      </c>
      <c r="AP5" s="55">
        <v>5</v>
      </c>
      <c r="AQ5" s="68">
        <v>0</v>
      </c>
      <c r="AR5" s="64">
        <v>177</v>
      </c>
      <c r="AS5" s="19"/>
    </row>
    <row r="6" spans="2:45" s="185" customFormat="1" ht="17.25" customHeight="1" thickBot="1">
      <c r="B6" s="170" t="s">
        <v>43</v>
      </c>
      <c r="C6" s="171" t="s">
        <v>22</v>
      </c>
      <c r="D6" s="71">
        <f>'2.sz.Önkormányzat'!C6</f>
        <v>0</v>
      </c>
      <c r="E6" s="72">
        <f>'2.sz.Önkormányzat'!D6</f>
        <v>0</v>
      </c>
      <c r="F6" s="72">
        <f>'2.sz.Önkormányzat'!E6</f>
        <v>0</v>
      </c>
      <c r="G6" s="102"/>
      <c r="H6" s="172">
        <f>'2.sz.Önkormányzat'!G6</f>
        <v>10610</v>
      </c>
      <c r="I6" s="173">
        <f>'2.sz.Önkormányzat'!H6</f>
        <v>14431</v>
      </c>
      <c r="J6" s="173">
        <f>'2.sz.Önkormányzat'!I6</f>
        <v>14431</v>
      </c>
      <c r="K6" s="174">
        <f>J6/I6</f>
        <v>1</v>
      </c>
      <c r="L6" s="71">
        <f>'2.sz.Önkormányzat'!K6</f>
        <v>0</v>
      </c>
      <c r="M6" s="72">
        <f>'2.sz.Önkormányzat'!L6</f>
        <v>0</v>
      </c>
      <c r="N6" s="72">
        <f>'2.sz.Önkormányzat'!M6</f>
        <v>0</v>
      </c>
      <c r="O6" s="175">
        <f>'2.sz.Önkormányzat'!N6</f>
        <v>0</v>
      </c>
      <c r="P6" s="162">
        <f>'2.sz.Önkormányzat'!O6</f>
        <v>0</v>
      </c>
      <c r="Q6" s="176">
        <f>'2.sz.Önkormányzat'!P6</f>
        <v>0</v>
      </c>
      <c r="R6" s="176">
        <f>'2.sz.Önkormányzat'!Q6</f>
        <v>0</v>
      </c>
      <c r="S6" s="177">
        <f>'2.sz.Önkormányzat'!R6</f>
        <v>0</v>
      </c>
      <c r="T6" s="163">
        <f>'2.sz.Önkormányzat'!S6</f>
        <v>10610</v>
      </c>
      <c r="U6" s="163">
        <f>'2.sz.Önkormányzat'!T6</f>
        <v>14431</v>
      </c>
      <c r="V6" s="163">
        <f>'2.sz.Önkormányzat'!U6</f>
        <v>14431</v>
      </c>
      <c r="W6" s="178">
        <f>V6/U6</f>
        <v>1</v>
      </c>
      <c r="X6" s="170" t="s">
        <v>43</v>
      </c>
      <c r="Y6" s="171" t="s">
        <v>22</v>
      </c>
      <c r="Z6" s="179">
        <f>'2.sz.Önkormányzat'!W6</f>
        <v>10610</v>
      </c>
      <c r="AA6" s="180">
        <f>'2.sz.Önkormányzat'!X6</f>
        <v>0</v>
      </c>
      <c r="AB6" s="180">
        <f>'2.sz.Önkormányzat'!Y6</f>
        <v>0</v>
      </c>
      <c r="AC6" s="181">
        <f>'2.sz.Önkormányzat'!Z6</f>
        <v>0</v>
      </c>
      <c r="AD6" s="71">
        <f>'2.sz.Önkormányzat'!AA6</f>
        <v>0</v>
      </c>
      <c r="AE6" s="72">
        <f>'2.sz.Önkormányzat'!AB6</f>
        <v>0</v>
      </c>
      <c r="AF6" s="72">
        <f>'2.sz.Önkormányzat'!AC6</f>
        <v>0</v>
      </c>
      <c r="AG6" s="102" t="s">
        <v>138</v>
      </c>
      <c r="AH6" s="71">
        <f>'2.sz.Önkormányzat'!AE6</f>
        <v>0</v>
      </c>
      <c r="AI6" s="72">
        <f>'2.sz.Önkormányzat'!AF6</f>
        <v>0</v>
      </c>
      <c r="AJ6" s="72">
        <f>'2.sz.Önkormányzat'!AG6</f>
        <v>0</v>
      </c>
      <c r="AK6" s="175">
        <f>'2.sz.Önkormányzat'!AH6</f>
        <v>0</v>
      </c>
      <c r="AL6" s="71">
        <f>'2.sz.Önkormányzat'!AI6</f>
        <v>10610</v>
      </c>
      <c r="AM6" s="72">
        <f>'2.sz.Önkormányzat'!AJ6</f>
        <v>0</v>
      </c>
      <c r="AN6" s="72">
        <f>'2.sz.Önkormányzat'!AK6</f>
        <v>0</v>
      </c>
      <c r="AO6" s="102"/>
      <c r="AP6" s="182"/>
      <c r="AQ6" s="183"/>
      <c r="AR6" s="183"/>
      <c r="AS6" s="184"/>
    </row>
    <row r="7" spans="2:45" s="185" customFormat="1" ht="17.25" customHeight="1" thickBot="1">
      <c r="B7" s="170" t="s">
        <v>43</v>
      </c>
      <c r="C7" s="171" t="s">
        <v>129</v>
      </c>
      <c r="D7" s="35">
        <f>'2.sz.Önkormányzat'!C7</f>
        <v>0</v>
      </c>
      <c r="E7" s="6">
        <f>'2.sz.Önkormányzat'!D7</f>
        <v>0</v>
      </c>
      <c r="F7" s="6">
        <f>'2.sz.Önkormányzat'!E7</f>
        <v>0</v>
      </c>
      <c r="G7" s="86"/>
      <c r="H7" s="179">
        <f>'2.sz.Önkormányzat'!G7</f>
        <v>0</v>
      </c>
      <c r="I7" s="180">
        <f>'2.sz.Önkormányzat'!H7</f>
        <v>477</v>
      </c>
      <c r="J7" s="180">
        <f>'2.sz.Önkormányzat'!I7</f>
        <v>477</v>
      </c>
      <c r="K7" s="174">
        <f t="shared" ref="K7:K13" si="7">J7/I7</f>
        <v>1</v>
      </c>
      <c r="L7" s="35">
        <f>'2.sz.Önkormányzat'!K7</f>
        <v>0</v>
      </c>
      <c r="M7" s="6">
        <f>'2.sz.Önkormányzat'!L7</f>
        <v>1394</v>
      </c>
      <c r="N7" s="6">
        <f>'2.sz.Önkormányzat'!M7</f>
        <v>1394</v>
      </c>
      <c r="O7" s="122">
        <f>'2.sz.Önkormányzat'!N7</f>
        <v>1</v>
      </c>
      <c r="P7" s="162">
        <f>'2.sz.Önkormányzat'!O7</f>
        <v>0</v>
      </c>
      <c r="Q7" s="176">
        <f>'2.sz.Önkormányzat'!P7</f>
        <v>0</v>
      </c>
      <c r="R7" s="176">
        <f>'2.sz.Önkormányzat'!Q7</f>
        <v>0</v>
      </c>
      <c r="S7" s="177">
        <f>'2.sz.Önkormányzat'!R7</f>
        <v>0</v>
      </c>
      <c r="T7" s="163">
        <f>'2.sz.Önkormányzat'!S7</f>
        <v>0</v>
      </c>
      <c r="U7" s="163">
        <f>'2.sz.Önkormányzat'!T7</f>
        <v>1871</v>
      </c>
      <c r="V7" s="163">
        <f>'2.sz.Önkormányzat'!U7</f>
        <v>1871</v>
      </c>
      <c r="W7" s="178">
        <f t="shared" ref="W7:W34" si="8">V7/U7</f>
        <v>1</v>
      </c>
      <c r="X7" s="170" t="s">
        <v>43</v>
      </c>
      <c r="Y7" s="171" t="s">
        <v>129</v>
      </c>
      <c r="Z7" s="179">
        <f>'2.sz.Önkormányzat'!W7</f>
        <v>13334</v>
      </c>
      <c r="AA7" s="180">
        <f>'2.sz.Önkormányzat'!X7</f>
        <v>0</v>
      </c>
      <c r="AB7" s="180">
        <f>'2.sz.Önkormányzat'!Y7</f>
        <v>0</v>
      </c>
      <c r="AC7" s="186" t="s">
        <v>138</v>
      </c>
      <c r="AD7" s="35">
        <f>'2.sz.Önkormányzat'!AA7</f>
        <v>0</v>
      </c>
      <c r="AE7" s="6">
        <f>'2.sz.Önkormányzat'!AB7</f>
        <v>0</v>
      </c>
      <c r="AF7" s="6">
        <f>'2.sz.Önkormányzat'!AC7</f>
        <v>0</v>
      </c>
      <c r="AG7" s="86" t="s">
        <v>138</v>
      </c>
      <c r="AH7" s="35">
        <f>'2.sz.Önkormányzat'!AE7</f>
        <v>0</v>
      </c>
      <c r="AI7" s="6">
        <f>'2.sz.Önkormányzat'!AF7</f>
        <v>0</v>
      </c>
      <c r="AJ7" s="6">
        <f>'2.sz.Önkormányzat'!AG7</f>
        <v>0</v>
      </c>
      <c r="AK7" s="187">
        <f>'2.sz.Önkormányzat'!AH7</f>
        <v>0</v>
      </c>
      <c r="AL7" s="35">
        <f>'2.sz.Önkormányzat'!AI7</f>
        <v>13334</v>
      </c>
      <c r="AM7" s="6">
        <f>'2.sz.Önkormányzat'!AJ7</f>
        <v>0</v>
      </c>
      <c r="AN7" s="6">
        <f>'2.sz.Önkormányzat'!AK7</f>
        <v>0</v>
      </c>
      <c r="AO7" s="86"/>
      <c r="AP7" s="182"/>
      <c r="AQ7" s="183"/>
      <c r="AR7" s="183"/>
      <c r="AS7" s="184"/>
    </row>
    <row r="8" spans="2:45" s="7" customFormat="1" ht="17.25" customHeight="1" thickBot="1">
      <c r="B8" s="17" t="s">
        <v>44</v>
      </c>
      <c r="C8" s="37" t="s">
        <v>23</v>
      </c>
      <c r="D8" s="35">
        <f>'2.sz.Önkormányzat'!C8</f>
        <v>0</v>
      </c>
      <c r="E8" s="6">
        <f>'2.sz.Önkormányzat'!D8</f>
        <v>0</v>
      </c>
      <c r="F8" s="6">
        <f>'2.sz.Önkormányzat'!E8</f>
        <v>0</v>
      </c>
      <c r="G8" s="86"/>
      <c r="H8" s="179">
        <f>'2.sz.Önkormányzat'!G8</f>
        <v>356</v>
      </c>
      <c r="I8" s="180">
        <f>'2.sz.Önkormányzat'!H8</f>
        <v>462</v>
      </c>
      <c r="J8" s="180">
        <f>'2.sz.Önkormányzat'!I8</f>
        <v>462</v>
      </c>
      <c r="K8" s="174">
        <f t="shared" si="7"/>
        <v>1</v>
      </c>
      <c r="L8" s="35">
        <f>'2.sz.Önkormányzat'!K8</f>
        <v>0</v>
      </c>
      <c r="M8" s="6">
        <f>'2.sz.Önkormányzat'!L8</f>
        <v>0</v>
      </c>
      <c r="N8" s="6">
        <f>'2.sz.Önkormányzat'!M8</f>
        <v>0</v>
      </c>
      <c r="O8" s="187">
        <f>'2.sz.Önkormányzat'!N8</f>
        <v>0</v>
      </c>
      <c r="P8" s="35">
        <f>'2.sz.Önkormányzat'!O8</f>
        <v>0</v>
      </c>
      <c r="Q8" s="6">
        <f>'2.sz.Önkormányzat'!P8</f>
        <v>0</v>
      </c>
      <c r="R8" s="6">
        <f>'2.sz.Önkormányzat'!Q8</f>
        <v>0</v>
      </c>
      <c r="S8" s="187">
        <f>'2.sz.Önkormányzat'!R8</f>
        <v>0</v>
      </c>
      <c r="T8" s="20">
        <f>'2.sz.Önkormányzat'!S8</f>
        <v>356</v>
      </c>
      <c r="U8" s="20">
        <f>'2.sz.Önkormányzat'!T8</f>
        <v>462</v>
      </c>
      <c r="V8" s="20">
        <f>'2.sz.Önkormányzat'!U8</f>
        <v>462</v>
      </c>
      <c r="W8" s="178">
        <f t="shared" si="8"/>
        <v>1</v>
      </c>
      <c r="X8" s="17" t="s">
        <v>44</v>
      </c>
      <c r="Y8" s="37" t="s">
        <v>23</v>
      </c>
      <c r="Z8" s="179">
        <f>'2.sz.Önkormányzat'!W8</f>
        <v>356</v>
      </c>
      <c r="AA8" s="180">
        <f>'2.sz.Önkormányzat'!X8</f>
        <v>168</v>
      </c>
      <c r="AB8" s="180">
        <f>'2.sz.Önkormányzat'!Y8</f>
        <v>168</v>
      </c>
      <c r="AC8" s="188">
        <f>AB8/AA8</f>
        <v>1</v>
      </c>
      <c r="AD8" s="35">
        <f>'2.sz.Önkormányzat'!AA8</f>
        <v>0</v>
      </c>
      <c r="AE8" s="6">
        <f>'2.sz.Önkormányzat'!AB8</f>
        <v>0</v>
      </c>
      <c r="AF8" s="6">
        <f>'2.sz.Önkormányzat'!AC8</f>
        <v>0</v>
      </c>
      <c r="AG8" s="86" t="s">
        <v>138</v>
      </c>
      <c r="AH8" s="35">
        <f>'2.sz.Önkormányzat'!AE8</f>
        <v>0</v>
      </c>
      <c r="AI8" s="6">
        <f>'2.sz.Önkormányzat'!AF8</f>
        <v>0</v>
      </c>
      <c r="AJ8" s="6">
        <f>'2.sz.Önkormányzat'!AG8</f>
        <v>0</v>
      </c>
      <c r="AK8" s="187">
        <f>'2.sz.Önkormányzat'!AH8</f>
        <v>0</v>
      </c>
      <c r="AL8" s="35">
        <f>'2.sz.Önkormányzat'!AI8</f>
        <v>356</v>
      </c>
      <c r="AM8" s="6">
        <f>'2.sz.Önkormányzat'!AJ8</f>
        <v>168</v>
      </c>
      <c r="AN8" s="6">
        <f>'2.sz.Önkormányzat'!AK8</f>
        <v>168</v>
      </c>
      <c r="AO8" s="86">
        <f t="shared" ref="AO8:AO34" si="9">AN8/AM8</f>
        <v>1</v>
      </c>
      <c r="AP8" s="20">
        <v>0</v>
      </c>
      <c r="AQ8" s="6">
        <v>0</v>
      </c>
      <c r="AR8" s="6">
        <v>0</v>
      </c>
    </row>
    <row r="9" spans="2:45" s="7" customFormat="1" ht="17.25" customHeight="1" thickBot="1">
      <c r="B9" s="17" t="s">
        <v>44</v>
      </c>
      <c r="C9" s="37" t="s">
        <v>24</v>
      </c>
      <c r="D9" s="35">
        <f>'2.sz.Önkormányzat'!C9</f>
        <v>0</v>
      </c>
      <c r="E9" s="6">
        <f>'2.sz.Önkormányzat'!D9</f>
        <v>45366</v>
      </c>
      <c r="F9" s="6">
        <f>'2.sz.Önkormányzat'!E9</f>
        <v>8092</v>
      </c>
      <c r="G9" s="86">
        <f>F9/E9</f>
        <v>0.17837146761892167</v>
      </c>
      <c r="H9" s="179">
        <f>'2.sz.Önkormányzat'!G9</f>
        <v>0</v>
      </c>
      <c r="I9" s="180">
        <f>'2.sz.Önkormányzat'!H9</f>
        <v>24290</v>
      </c>
      <c r="J9" s="180">
        <f>'2.sz.Önkormányzat'!I9</f>
        <v>24290</v>
      </c>
      <c r="K9" s="174">
        <f t="shared" si="7"/>
        <v>1</v>
      </c>
      <c r="L9" s="35">
        <f>'2.sz.Önkormányzat'!K9</f>
        <v>8900</v>
      </c>
      <c r="M9" s="6">
        <f>'2.sz.Önkormányzat'!L9</f>
        <v>3427</v>
      </c>
      <c r="N9" s="6">
        <f>'2.sz.Önkormányzat'!M9</f>
        <v>3427</v>
      </c>
      <c r="O9" s="86">
        <f>N9/M9</f>
        <v>1</v>
      </c>
      <c r="P9" s="35">
        <f>'2.sz.Önkormányzat'!O9</f>
        <v>0</v>
      </c>
      <c r="Q9" s="6">
        <f>'2.sz.Önkormányzat'!P9</f>
        <v>0</v>
      </c>
      <c r="R9" s="6">
        <f>'2.sz.Önkormányzat'!Q9</f>
        <v>0</v>
      </c>
      <c r="S9" s="187">
        <f>'2.sz.Önkormányzat'!R9</f>
        <v>0</v>
      </c>
      <c r="T9" s="20">
        <f>'2.sz.Önkormányzat'!S9</f>
        <v>8900</v>
      </c>
      <c r="U9" s="20">
        <f>'2.sz.Önkormányzat'!T9</f>
        <v>73083</v>
      </c>
      <c r="V9" s="20">
        <f>'2.sz.Önkormányzat'!U9</f>
        <v>35809</v>
      </c>
      <c r="W9" s="178">
        <f t="shared" si="8"/>
        <v>0.48997714926863978</v>
      </c>
      <c r="X9" s="17" t="s">
        <v>44</v>
      </c>
      <c r="Y9" s="37" t="s">
        <v>24</v>
      </c>
      <c r="Z9" s="179">
        <f>'2.sz.Önkormányzat'!W9</f>
        <v>9624</v>
      </c>
      <c r="AA9" s="180">
        <f>'2.sz.Önkormányzat'!X9</f>
        <v>8984</v>
      </c>
      <c r="AB9" s="180">
        <f>'2.sz.Önkormányzat'!Y9</f>
        <v>8984</v>
      </c>
      <c r="AC9" s="188">
        <f>AB9/AA9</f>
        <v>1</v>
      </c>
      <c r="AD9" s="35">
        <f>'2.sz.Önkormányzat'!AA9</f>
        <v>0</v>
      </c>
      <c r="AE9" s="6">
        <f>'2.sz.Önkormányzat'!AB9</f>
        <v>0</v>
      </c>
      <c r="AF9" s="6">
        <f>'2.sz.Önkormányzat'!AC9</f>
        <v>0</v>
      </c>
      <c r="AG9" s="86" t="s">
        <v>138</v>
      </c>
      <c r="AH9" s="35">
        <f>'2.sz.Önkormányzat'!AE9</f>
        <v>0</v>
      </c>
      <c r="AI9" s="6">
        <f>'2.sz.Önkormányzat'!AF9</f>
        <v>0</v>
      </c>
      <c r="AJ9" s="6">
        <f>'2.sz.Önkormányzat'!AG9</f>
        <v>0</v>
      </c>
      <c r="AK9" s="187">
        <f>'2.sz.Önkormányzat'!AH9</f>
        <v>0</v>
      </c>
      <c r="AL9" s="35">
        <f>'2.sz.Önkormányzat'!AI9</f>
        <v>9624</v>
      </c>
      <c r="AM9" s="6">
        <f>'2.sz.Önkormányzat'!AJ9</f>
        <v>8984</v>
      </c>
      <c r="AN9" s="6">
        <f>'2.sz.Önkormányzat'!AK9</f>
        <v>8984</v>
      </c>
      <c r="AO9" s="86">
        <f t="shared" si="9"/>
        <v>1</v>
      </c>
      <c r="AP9" s="20">
        <v>0</v>
      </c>
      <c r="AQ9" s="6">
        <v>0</v>
      </c>
      <c r="AR9" s="6">
        <v>0</v>
      </c>
    </row>
    <row r="10" spans="2:45" s="7" customFormat="1" ht="17.25" customHeight="1" thickBot="1">
      <c r="B10" s="17" t="s">
        <v>43</v>
      </c>
      <c r="C10" s="37" t="s">
        <v>128</v>
      </c>
      <c r="D10" s="35">
        <f>'2.sz.Önkormányzat'!C10</f>
        <v>0</v>
      </c>
      <c r="E10" s="6">
        <f>'2.sz.Önkormányzat'!D10</f>
        <v>95</v>
      </c>
      <c r="F10" s="6">
        <f>'2.sz.Önkormányzat'!E10</f>
        <v>95</v>
      </c>
      <c r="G10" s="86">
        <f>F10/E10</f>
        <v>1</v>
      </c>
      <c r="H10" s="179">
        <f>'2.sz.Önkormányzat'!G10</f>
        <v>0</v>
      </c>
      <c r="I10" s="180">
        <f>'2.sz.Önkormányzat'!H10</f>
        <v>312</v>
      </c>
      <c r="J10" s="180">
        <f>'2.sz.Önkormányzat'!I10</f>
        <v>312</v>
      </c>
      <c r="K10" s="174">
        <f t="shared" si="7"/>
        <v>1</v>
      </c>
      <c r="L10" s="35">
        <f>'2.sz.Önkormányzat'!K10</f>
        <v>0</v>
      </c>
      <c r="M10" s="6">
        <f>'2.sz.Önkormányzat'!L10</f>
        <v>0</v>
      </c>
      <c r="N10" s="6">
        <f>'2.sz.Önkormányzat'!M10</f>
        <v>0</v>
      </c>
      <c r="O10" s="187">
        <f>'2.sz.Önkormányzat'!N10</f>
        <v>0</v>
      </c>
      <c r="P10" s="35">
        <f>'2.sz.Önkormányzat'!O10</f>
        <v>0</v>
      </c>
      <c r="Q10" s="6">
        <f>'2.sz.Önkormányzat'!P10</f>
        <v>0</v>
      </c>
      <c r="R10" s="6">
        <f>'2.sz.Önkormányzat'!Q10</f>
        <v>0</v>
      </c>
      <c r="S10" s="187">
        <f>'2.sz.Önkormányzat'!R10</f>
        <v>0</v>
      </c>
      <c r="T10" s="20">
        <f>'2.sz.Önkormányzat'!S10</f>
        <v>0</v>
      </c>
      <c r="U10" s="20">
        <f>'2.sz.Önkormányzat'!T10</f>
        <v>407</v>
      </c>
      <c r="V10" s="20">
        <f>'2.sz.Önkormányzat'!U10</f>
        <v>407</v>
      </c>
      <c r="W10" s="178">
        <f t="shared" si="8"/>
        <v>1</v>
      </c>
      <c r="X10" s="17" t="s">
        <v>43</v>
      </c>
      <c r="Y10" s="37" t="s">
        <v>128</v>
      </c>
      <c r="Z10" s="179">
        <f>'2.sz.Önkormányzat'!W10</f>
        <v>0</v>
      </c>
      <c r="AA10" s="180">
        <f>'2.sz.Önkormányzat'!X10</f>
        <v>0</v>
      </c>
      <c r="AB10" s="180">
        <f>'2.sz.Önkormányzat'!Y10</f>
        <v>0</v>
      </c>
      <c r="AC10" s="181">
        <f>'2.sz.Önkormányzat'!Z10</f>
        <v>0</v>
      </c>
      <c r="AD10" s="35">
        <f>'2.sz.Önkormányzat'!AA10</f>
        <v>0</v>
      </c>
      <c r="AE10" s="6">
        <f>'2.sz.Önkormányzat'!AB10</f>
        <v>0</v>
      </c>
      <c r="AF10" s="6">
        <f>'2.sz.Önkormányzat'!AC10</f>
        <v>0</v>
      </c>
      <c r="AG10" s="86" t="s">
        <v>138</v>
      </c>
      <c r="AH10" s="35">
        <f>'2.sz.Önkormányzat'!AE10</f>
        <v>0</v>
      </c>
      <c r="AI10" s="6">
        <f>'2.sz.Önkormányzat'!AF10</f>
        <v>0</v>
      </c>
      <c r="AJ10" s="6">
        <f>'2.sz.Önkormányzat'!AG10</f>
        <v>0</v>
      </c>
      <c r="AK10" s="187">
        <f>'2.sz.Önkormányzat'!AH10</f>
        <v>0</v>
      </c>
      <c r="AL10" s="35">
        <f>'2.sz.Önkormányzat'!AI10</f>
        <v>0</v>
      </c>
      <c r="AM10" s="6">
        <f>'2.sz.Önkormányzat'!AJ10</f>
        <v>0</v>
      </c>
      <c r="AN10" s="6">
        <f>'2.sz.Önkormányzat'!AK10</f>
        <v>0</v>
      </c>
      <c r="AO10" s="86"/>
      <c r="AP10" s="20">
        <v>0</v>
      </c>
      <c r="AQ10" s="6">
        <v>0</v>
      </c>
      <c r="AR10" s="6">
        <v>0</v>
      </c>
    </row>
    <row r="11" spans="2:45" s="7" customFormat="1" ht="17.25" customHeight="1" thickBot="1">
      <c r="B11" s="17" t="s">
        <v>43</v>
      </c>
      <c r="C11" s="37" t="s">
        <v>130</v>
      </c>
      <c r="D11" s="35">
        <f>'2.sz.Önkormányzat'!C11</f>
        <v>0</v>
      </c>
      <c r="E11" s="6">
        <f>'2.sz.Önkormányzat'!D11</f>
        <v>0</v>
      </c>
      <c r="F11" s="6">
        <f>'2.sz.Önkormányzat'!E11</f>
        <v>0</v>
      </c>
      <c r="G11" s="86"/>
      <c r="H11" s="179">
        <f>'2.sz.Önkormányzat'!G11</f>
        <v>0</v>
      </c>
      <c r="I11" s="180">
        <f>'2.sz.Önkormányzat'!H11</f>
        <v>5714</v>
      </c>
      <c r="J11" s="180">
        <f>'2.sz.Önkormányzat'!I11</f>
        <v>5714</v>
      </c>
      <c r="K11" s="174">
        <f t="shared" si="7"/>
        <v>1</v>
      </c>
      <c r="L11" s="35">
        <f>'2.sz.Önkormányzat'!K11</f>
        <v>0</v>
      </c>
      <c r="M11" s="6">
        <f>'2.sz.Önkormányzat'!L11</f>
        <v>0</v>
      </c>
      <c r="N11" s="6">
        <f>'2.sz.Önkormányzat'!M11</f>
        <v>0</v>
      </c>
      <c r="O11" s="187">
        <f>'2.sz.Önkormányzat'!N11</f>
        <v>0</v>
      </c>
      <c r="P11" s="35">
        <f>'2.sz.Önkormányzat'!O11</f>
        <v>0</v>
      </c>
      <c r="Q11" s="6">
        <f>'2.sz.Önkormányzat'!P11</f>
        <v>0</v>
      </c>
      <c r="R11" s="6">
        <f>'2.sz.Önkormányzat'!Q11</f>
        <v>0</v>
      </c>
      <c r="S11" s="187">
        <f>'2.sz.Önkormányzat'!R11</f>
        <v>0</v>
      </c>
      <c r="T11" s="20">
        <f>'2.sz.Önkormányzat'!S11</f>
        <v>0</v>
      </c>
      <c r="U11" s="20">
        <f>'2.sz.Önkormányzat'!T11</f>
        <v>5714</v>
      </c>
      <c r="V11" s="20">
        <f>'2.sz.Önkormányzat'!U11</f>
        <v>5714</v>
      </c>
      <c r="W11" s="178">
        <f t="shared" si="8"/>
        <v>1</v>
      </c>
      <c r="X11" s="17" t="s">
        <v>43</v>
      </c>
      <c r="Y11" s="37" t="s">
        <v>130</v>
      </c>
      <c r="Z11" s="179">
        <f>'2.sz.Önkormányzat'!W11</f>
        <v>0</v>
      </c>
      <c r="AA11" s="180">
        <f>'2.sz.Önkormányzat'!X11</f>
        <v>0</v>
      </c>
      <c r="AB11" s="180">
        <f>'2.sz.Önkormányzat'!Y11</f>
        <v>0</v>
      </c>
      <c r="AC11" s="181">
        <f>'2.sz.Önkormányzat'!Z11</f>
        <v>0</v>
      </c>
      <c r="AD11" s="35">
        <f>'2.sz.Önkormányzat'!AA11</f>
        <v>0</v>
      </c>
      <c r="AE11" s="6">
        <f>'2.sz.Önkormányzat'!AB11</f>
        <v>0</v>
      </c>
      <c r="AF11" s="6">
        <f>'2.sz.Önkormányzat'!AC11</f>
        <v>0</v>
      </c>
      <c r="AG11" s="86" t="s">
        <v>138</v>
      </c>
      <c r="AH11" s="35">
        <f>'2.sz.Önkormányzat'!AE11</f>
        <v>0</v>
      </c>
      <c r="AI11" s="6">
        <f>'2.sz.Önkormányzat'!AF11</f>
        <v>0</v>
      </c>
      <c r="AJ11" s="6">
        <f>'2.sz.Önkormányzat'!AG11</f>
        <v>0</v>
      </c>
      <c r="AK11" s="187">
        <f>'2.sz.Önkormányzat'!AH11</f>
        <v>0</v>
      </c>
      <c r="AL11" s="35">
        <f>'2.sz.Önkormányzat'!AI11</f>
        <v>0</v>
      </c>
      <c r="AM11" s="6">
        <f>'2.sz.Önkormányzat'!AJ11</f>
        <v>0</v>
      </c>
      <c r="AN11" s="6">
        <f>'2.sz.Önkormányzat'!AK11</f>
        <v>0</v>
      </c>
      <c r="AO11" s="86"/>
      <c r="AP11" s="20">
        <v>0</v>
      </c>
      <c r="AQ11" s="6">
        <v>0</v>
      </c>
      <c r="AR11" s="6">
        <v>0</v>
      </c>
    </row>
    <row r="12" spans="2:45" s="7" customFormat="1" ht="17.25" customHeight="1" thickBot="1">
      <c r="B12" s="17" t="s">
        <v>43</v>
      </c>
      <c r="C12" s="37" t="s">
        <v>131</v>
      </c>
      <c r="D12" s="35">
        <f>'2.sz.Önkormányzat'!C12</f>
        <v>0</v>
      </c>
      <c r="E12" s="6">
        <f>'2.sz.Önkormányzat'!D12</f>
        <v>0</v>
      </c>
      <c r="F12" s="6">
        <f>'2.sz.Önkormányzat'!E12</f>
        <v>0</v>
      </c>
      <c r="G12" s="86"/>
      <c r="H12" s="179">
        <f>'2.sz.Önkormányzat'!G12</f>
        <v>0</v>
      </c>
      <c r="I12" s="180">
        <f>'2.sz.Önkormányzat'!H12</f>
        <v>61</v>
      </c>
      <c r="J12" s="180">
        <f>'2.sz.Önkormányzat'!I12</f>
        <v>61</v>
      </c>
      <c r="K12" s="174">
        <f t="shared" si="7"/>
        <v>1</v>
      </c>
      <c r="L12" s="35">
        <f>'2.sz.Önkormányzat'!K12</f>
        <v>0</v>
      </c>
      <c r="M12" s="6">
        <f>'2.sz.Önkormányzat'!L12</f>
        <v>0</v>
      </c>
      <c r="N12" s="6">
        <f>'2.sz.Önkormányzat'!M12</f>
        <v>0</v>
      </c>
      <c r="O12" s="187">
        <f>'2.sz.Önkormányzat'!N12</f>
        <v>0</v>
      </c>
      <c r="P12" s="35">
        <f>'2.sz.Önkormányzat'!O12</f>
        <v>0</v>
      </c>
      <c r="Q12" s="6">
        <f>'2.sz.Önkormányzat'!P12</f>
        <v>0</v>
      </c>
      <c r="R12" s="6">
        <f>'2.sz.Önkormányzat'!Q12</f>
        <v>0</v>
      </c>
      <c r="S12" s="187">
        <f>'2.sz.Önkormányzat'!R12</f>
        <v>0</v>
      </c>
      <c r="T12" s="20">
        <f>'2.sz.Önkormányzat'!S12</f>
        <v>0</v>
      </c>
      <c r="U12" s="20">
        <f>'2.sz.Önkormányzat'!T12</f>
        <v>61</v>
      </c>
      <c r="V12" s="20">
        <f>'2.sz.Önkormányzat'!U12</f>
        <v>61</v>
      </c>
      <c r="W12" s="178">
        <f t="shared" si="8"/>
        <v>1</v>
      </c>
      <c r="X12" s="17" t="s">
        <v>43</v>
      </c>
      <c r="Y12" s="37" t="s">
        <v>131</v>
      </c>
      <c r="Z12" s="179">
        <f>'2.sz.Önkormányzat'!W12</f>
        <v>0</v>
      </c>
      <c r="AA12" s="180">
        <f>'2.sz.Önkormányzat'!X12</f>
        <v>0</v>
      </c>
      <c r="AB12" s="180">
        <f>'2.sz.Önkormányzat'!Y12</f>
        <v>0</v>
      </c>
      <c r="AC12" s="181">
        <f>'2.sz.Önkormányzat'!Z12</f>
        <v>0</v>
      </c>
      <c r="AD12" s="35">
        <f>'2.sz.Önkormányzat'!AA12</f>
        <v>0</v>
      </c>
      <c r="AE12" s="6">
        <f>'2.sz.Önkormányzat'!AB12</f>
        <v>0</v>
      </c>
      <c r="AF12" s="6">
        <f>'2.sz.Önkormányzat'!AC12</f>
        <v>0</v>
      </c>
      <c r="AG12" s="86" t="s">
        <v>138</v>
      </c>
      <c r="AH12" s="35">
        <f>'2.sz.Önkormányzat'!AE12</f>
        <v>0</v>
      </c>
      <c r="AI12" s="6">
        <f>'2.sz.Önkormányzat'!AF12</f>
        <v>0</v>
      </c>
      <c r="AJ12" s="6">
        <f>'2.sz.Önkormányzat'!AG12</f>
        <v>0</v>
      </c>
      <c r="AK12" s="187">
        <f>'2.sz.Önkormányzat'!AH12</f>
        <v>0</v>
      </c>
      <c r="AL12" s="35">
        <f>'2.sz.Önkormányzat'!AI12</f>
        <v>0</v>
      </c>
      <c r="AM12" s="6">
        <f>'2.sz.Önkormányzat'!AJ12</f>
        <v>0</v>
      </c>
      <c r="AN12" s="6">
        <f>'2.sz.Önkormányzat'!AK12</f>
        <v>0</v>
      </c>
      <c r="AO12" s="86"/>
      <c r="AP12" s="20">
        <v>0</v>
      </c>
      <c r="AQ12" s="6">
        <v>0</v>
      </c>
      <c r="AR12" s="6">
        <v>0</v>
      </c>
    </row>
    <row r="13" spans="2:45" s="7" customFormat="1" ht="17.25" customHeight="1">
      <c r="B13" s="17" t="s">
        <v>44</v>
      </c>
      <c r="C13" s="37" t="s">
        <v>25</v>
      </c>
      <c r="D13" s="35">
        <f>'2.sz.Önkormányzat'!C13</f>
        <v>0</v>
      </c>
      <c r="E13" s="6">
        <f>'2.sz.Önkormányzat'!D13</f>
        <v>37</v>
      </c>
      <c r="F13" s="6">
        <f>'2.sz.Önkormányzat'!E13</f>
        <v>37</v>
      </c>
      <c r="G13" s="86">
        <f>F13/E13</f>
        <v>1</v>
      </c>
      <c r="H13" s="179">
        <f>'2.sz.Önkormányzat'!G13</f>
        <v>5301</v>
      </c>
      <c r="I13" s="180">
        <f>'2.sz.Önkormányzat'!H13</f>
        <v>32810</v>
      </c>
      <c r="J13" s="180">
        <f>'2.sz.Önkormányzat'!I13</f>
        <v>32810</v>
      </c>
      <c r="K13" s="174">
        <f t="shared" si="7"/>
        <v>1</v>
      </c>
      <c r="L13" s="35">
        <f>'2.sz.Önkormányzat'!K13</f>
        <v>0</v>
      </c>
      <c r="M13" s="6">
        <f>'2.sz.Önkormányzat'!L13</f>
        <v>12810</v>
      </c>
      <c r="N13" s="6">
        <f>'2.sz.Önkormányzat'!M13</f>
        <v>12810</v>
      </c>
      <c r="O13" s="122">
        <f>'2.sz.Önkormányzat'!N13</f>
        <v>1</v>
      </c>
      <c r="P13" s="35">
        <f>'2.sz.Önkormányzat'!O13</f>
        <v>0</v>
      </c>
      <c r="Q13" s="6">
        <f>'2.sz.Önkormányzat'!P13</f>
        <v>0</v>
      </c>
      <c r="R13" s="6">
        <f>'2.sz.Önkormányzat'!Q13</f>
        <v>0</v>
      </c>
      <c r="S13" s="187">
        <f>'2.sz.Önkormányzat'!R13</f>
        <v>0</v>
      </c>
      <c r="T13" s="20">
        <f>'2.sz.Önkormányzat'!S13</f>
        <v>5301</v>
      </c>
      <c r="U13" s="20">
        <f>'2.sz.Önkormányzat'!T13</f>
        <v>45657</v>
      </c>
      <c r="V13" s="20">
        <f>'2.sz.Önkormányzat'!U13</f>
        <v>45657</v>
      </c>
      <c r="W13" s="178">
        <f t="shared" si="8"/>
        <v>1</v>
      </c>
      <c r="X13" s="17" t="s">
        <v>44</v>
      </c>
      <c r="Y13" s="37" t="s">
        <v>25</v>
      </c>
      <c r="Z13" s="179">
        <f>'2.sz.Önkormányzat'!W13</f>
        <v>0</v>
      </c>
      <c r="AA13" s="180">
        <f>'2.sz.Önkormányzat'!X13</f>
        <v>17460</v>
      </c>
      <c r="AB13" s="180">
        <f>'2.sz.Önkormányzat'!Y13</f>
        <v>17460</v>
      </c>
      <c r="AC13" s="186">
        <f>'2.sz.Önkormányzat'!Z13</f>
        <v>1</v>
      </c>
      <c r="AD13" s="35">
        <f>'2.sz.Önkormányzat'!AA13</f>
        <v>0</v>
      </c>
      <c r="AE13" s="6">
        <f>'2.sz.Önkormányzat'!AB13</f>
        <v>0</v>
      </c>
      <c r="AF13" s="6">
        <f>'2.sz.Önkormányzat'!AC13</f>
        <v>0</v>
      </c>
      <c r="AG13" s="86" t="s">
        <v>138</v>
      </c>
      <c r="AH13" s="35">
        <f>'2.sz.Önkormányzat'!AE13</f>
        <v>0</v>
      </c>
      <c r="AI13" s="6">
        <f>'2.sz.Önkormányzat'!AF13</f>
        <v>0</v>
      </c>
      <c r="AJ13" s="6">
        <f>'2.sz.Önkormányzat'!AG13</f>
        <v>0</v>
      </c>
      <c r="AK13" s="187">
        <f>'2.sz.Önkormányzat'!AH13</f>
        <v>0</v>
      </c>
      <c r="AL13" s="35">
        <f>'2.sz.Önkormányzat'!AI13</f>
        <v>0</v>
      </c>
      <c r="AM13" s="6">
        <f>'2.sz.Önkormányzat'!AJ13</f>
        <v>17460</v>
      </c>
      <c r="AN13" s="6">
        <f>'2.sz.Önkormányzat'!AK13</f>
        <v>17460</v>
      </c>
      <c r="AO13" s="86">
        <f t="shared" si="9"/>
        <v>1</v>
      </c>
      <c r="AP13" s="20">
        <v>0</v>
      </c>
      <c r="AQ13" s="6">
        <v>0</v>
      </c>
      <c r="AR13" s="6">
        <v>0</v>
      </c>
    </row>
    <row r="14" spans="2:45" s="7" customFormat="1" ht="17.25" customHeight="1">
      <c r="B14" s="17" t="s">
        <v>43</v>
      </c>
      <c r="C14" s="37" t="s">
        <v>26</v>
      </c>
      <c r="D14" s="35">
        <f>'2.sz.Önkormányzat'!C14</f>
        <v>0</v>
      </c>
      <c r="E14" s="6">
        <f>'2.sz.Önkormányzat'!D14</f>
        <v>0</v>
      </c>
      <c r="F14" s="6">
        <f>'2.sz.Önkormányzat'!E14</f>
        <v>0</v>
      </c>
      <c r="G14" s="86"/>
      <c r="H14" s="179">
        <f>'2.sz.Önkormányzat'!G14</f>
        <v>15810</v>
      </c>
      <c r="I14" s="180">
        <f>'2.sz.Önkormányzat'!H14</f>
        <v>15531</v>
      </c>
      <c r="J14" s="180">
        <f>'2.sz.Önkormányzat'!I14</f>
        <v>15531</v>
      </c>
      <c r="K14" s="188">
        <f t="shared" ref="K14:K34" si="10">J14/I14</f>
        <v>1</v>
      </c>
      <c r="L14" s="35">
        <f>'2.sz.Önkormányzat'!K14</f>
        <v>0</v>
      </c>
      <c r="M14" s="6">
        <f>'2.sz.Önkormányzat'!L14</f>
        <v>0</v>
      </c>
      <c r="N14" s="6">
        <f>'2.sz.Önkormányzat'!M14</f>
        <v>0</v>
      </c>
      <c r="O14" s="187">
        <f>'2.sz.Önkormányzat'!N14</f>
        <v>0</v>
      </c>
      <c r="P14" s="35">
        <f>'2.sz.Önkormányzat'!O14</f>
        <v>0</v>
      </c>
      <c r="Q14" s="6">
        <f>'2.sz.Önkormányzat'!P14</f>
        <v>0</v>
      </c>
      <c r="R14" s="6">
        <f>'2.sz.Önkormányzat'!Q14</f>
        <v>0</v>
      </c>
      <c r="S14" s="187">
        <f>'2.sz.Önkormányzat'!R14</f>
        <v>0</v>
      </c>
      <c r="T14" s="20">
        <f>'2.sz.Önkormányzat'!S14</f>
        <v>15810</v>
      </c>
      <c r="U14" s="20">
        <f>'2.sz.Önkormányzat'!T14</f>
        <v>15531</v>
      </c>
      <c r="V14" s="20">
        <f>'2.sz.Önkormányzat'!U14</f>
        <v>15531</v>
      </c>
      <c r="W14" s="178">
        <f t="shared" si="8"/>
        <v>1</v>
      </c>
      <c r="X14" s="17" t="s">
        <v>43</v>
      </c>
      <c r="Y14" s="37" t="s">
        <v>26</v>
      </c>
      <c r="Z14" s="179">
        <f>'2.sz.Önkormányzat'!W14</f>
        <v>13820</v>
      </c>
      <c r="AA14" s="180">
        <f>'2.sz.Önkormányzat'!X14</f>
        <v>0</v>
      </c>
      <c r="AB14" s="180">
        <f>'2.sz.Önkormányzat'!Y14</f>
        <v>0</v>
      </c>
      <c r="AC14" s="181">
        <f>'2.sz.Önkormányzat'!Z14</f>
        <v>0</v>
      </c>
      <c r="AD14" s="35">
        <f>'2.sz.Önkormányzat'!AA14</f>
        <v>0</v>
      </c>
      <c r="AE14" s="6">
        <f>'2.sz.Önkormányzat'!AB14</f>
        <v>0</v>
      </c>
      <c r="AF14" s="6">
        <f>'2.sz.Önkormányzat'!AC14</f>
        <v>0</v>
      </c>
      <c r="AG14" s="86" t="s">
        <v>138</v>
      </c>
      <c r="AH14" s="35">
        <f>'2.sz.Önkormányzat'!AE14</f>
        <v>0</v>
      </c>
      <c r="AI14" s="6">
        <f>'2.sz.Önkormányzat'!AF14</f>
        <v>0</v>
      </c>
      <c r="AJ14" s="6">
        <f>'2.sz.Önkormányzat'!AG14</f>
        <v>0</v>
      </c>
      <c r="AK14" s="187">
        <f>'2.sz.Önkormányzat'!AH14</f>
        <v>0</v>
      </c>
      <c r="AL14" s="35">
        <f>'2.sz.Önkormányzat'!AI14</f>
        <v>13820</v>
      </c>
      <c r="AM14" s="6">
        <f>'2.sz.Önkormányzat'!AJ14</f>
        <v>0</v>
      </c>
      <c r="AN14" s="6">
        <f>'2.sz.Önkormányzat'!AK14</f>
        <v>0</v>
      </c>
      <c r="AO14" s="86"/>
      <c r="AP14" s="20">
        <v>0</v>
      </c>
      <c r="AQ14" s="6">
        <v>0</v>
      </c>
      <c r="AR14" s="6">
        <v>0</v>
      </c>
    </row>
    <row r="15" spans="2:45" s="7" customFormat="1" ht="25.5">
      <c r="B15" s="17" t="s">
        <v>43</v>
      </c>
      <c r="C15" s="38" t="s">
        <v>30</v>
      </c>
      <c r="D15" s="35">
        <f>'2.sz.Önkormányzat'!C15</f>
        <v>0</v>
      </c>
      <c r="E15" s="6">
        <f>'2.sz.Önkormányzat'!D15</f>
        <v>0</v>
      </c>
      <c r="F15" s="6">
        <f>'2.sz.Önkormányzat'!E15</f>
        <v>0</v>
      </c>
      <c r="G15" s="86"/>
      <c r="H15" s="179">
        <f>'2.sz.Önkormányzat'!G15</f>
        <v>0</v>
      </c>
      <c r="I15" s="180">
        <f>'2.sz.Önkormányzat'!H15</f>
        <v>8262</v>
      </c>
      <c r="J15" s="180">
        <f>'2.sz.Önkormányzat'!I15</f>
        <v>8262</v>
      </c>
      <c r="K15" s="188">
        <f t="shared" si="10"/>
        <v>1</v>
      </c>
      <c r="L15" s="35">
        <f>'2.sz.Önkormányzat'!K15</f>
        <v>0</v>
      </c>
      <c r="M15" s="6">
        <f>'2.sz.Önkormányzat'!L15</f>
        <v>0</v>
      </c>
      <c r="N15" s="6">
        <f>'2.sz.Önkormányzat'!M15</f>
        <v>0</v>
      </c>
      <c r="O15" s="187">
        <f>'2.sz.Önkormányzat'!N15</f>
        <v>0</v>
      </c>
      <c r="P15" s="35">
        <f>'2.sz.Önkormányzat'!O15</f>
        <v>0</v>
      </c>
      <c r="Q15" s="6">
        <f>'2.sz.Önkormányzat'!P15</f>
        <v>0</v>
      </c>
      <c r="R15" s="6">
        <f>'2.sz.Önkormányzat'!Q15</f>
        <v>0</v>
      </c>
      <c r="S15" s="187">
        <f>'2.sz.Önkormányzat'!R15</f>
        <v>0</v>
      </c>
      <c r="T15" s="20">
        <f>'2.sz.Önkormányzat'!S15</f>
        <v>0</v>
      </c>
      <c r="U15" s="20">
        <f>'2.sz.Önkormányzat'!T15</f>
        <v>8262</v>
      </c>
      <c r="V15" s="20">
        <f>'2.sz.Önkormányzat'!U15</f>
        <v>8262</v>
      </c>
      <c r="W15" s="178">
        <f t="shared" si="8"/>
        <v>1</v>
      </c>
      <c r="X15" s="17" t="s">
        <v>43</v>
      </c>
      <c r="Y15" s="38" t="s">
        <v>30</v>
      </c>
      <c r="Z15" s="179">
        <f>'2.sz.Önkormányzat'!W15</f>
        <v>235632</v>
      </c>
      <c r="AA15" s="180">
        <f>'2.sz.Önkormányzat'!X15</f>
        <v>634846</v>
      </c>
      <c r="AB15" s="180">
        <f>'2.sz.Önkormányzat'!AK15</f>
        <v>634846</v>
      </c>
      <c r="AC15" s="188">
        <f>AB15/AA15</f>
        <v>1</v>
      </c>
      <c r="AD15" s="35">
        <f>'2.sz.Önkormányzat'!AA15</f>
        <v>0</v>
      </c>
      <c r="AE15" s="6">
        <f>'2.sz.Önkormányzat'!AB15</f>
        <v>0</v>
      </c>
      <c r="AF15" s="6">
        <f>'2.sz.Önkormányzat'!AC15</f>
        <v>0</v>
      </c>
      <c r="AG15" s="86" t="s">
        <v>138</v>
      </c>
      <c r="AH15" s="35">
        <f>'2.sz.Önkormányzat'!AE15</f>
        <v>0</v>
      </c>
      <c r="AI15" s="6">
        <f>'2.sz.Önkormányzat'!AF15</f>
        <v>0</v>
      </c>
      <c r="AJ15" s="6">
        <f>'2.sz.Önkormányzat'!AG15</f>
        <v>0</v>
      </c>
      <c r="AK15" s="187">
        <f>'2.sz.Önkormányzat'!AH15</f>
        <v>0</v>
      </c>
      <c r="AL15" s="35">
        <f>'2.sz.Önkormányzat'!AI15</f>
        <v>235632</v>
      </c>
      <c r="AM15" s="6">
        <f>'2.sz.Önkormányzat'!AJ15</f>
        <v>634846</v>
      </c>
      <c r="AN15" s="6">
        <f>'2.sz.Önkormányzat'!AK15</f>
        <v>634846</v>
      </c>
      <c r="AO15" s="86">
        <f t="shared" si="9"/>
        <v>1</v>
      </c>
      <c r="AP15" s="20">
        <v>0</v>
      </c>
      <c r="AQ15" s="6">
        <v>0</v>
      </c>
      <c r="AR15" s="6">
        <v>0</v>
      </c>
    </row>
    <row r="16" spans="2:45" s="7" customFormat="1" ht="17.25" customHeight="1">
      <c r="B16" s="17" t="s">
        <v>43</v>
      </c>
      <c r="C16" s="37" t="s">
        <v>28</v>
      </c>
      <c r="D16" s="35">
        <f>'2.sz.Önkormányzat'!C16</f>
        <v>0</v>
      </c>
      <c r="E16" s="6">
        <f>'2.sz.Önkormányzat'!D16</f>
        <v>0</v>
      </c>
      <c r="F16" s="6">
        <f>'2.sz.Önkormányzat'!E16</f>
        <v>0</v>
      </c>
      <c r="G16" s="86"/>
      <c r="H16" s="179">
        <f>'2.sz.Önkormányzat'!G16</f>
        <v>4411</v>
      </c>
      <c r="I16" s="180">
        <f>'2.sz.Önkormányzat'!H16</f>
        <v>490</v>
      </c>
      <c r="J16" s="180">
        <f>'2.sz.Önkormányzat'!I16</f>
        <v>490</v>
      </c>
      <c r="K16" s="188">
        <f t="shared" si="10"/>
        <v>1</v>
      </c>
      <c r="L16" s="35">
        <f>'2.sz.Önkormányzat'!K16</f>
        <v>0</v>
      </c>
      <c r="M16" s="6">
        <f>'2.sz.Önkormányzat'!L16</f>
        <v>0</v>
      </c>
      <c r="N16" s="6">
        <f>'2.sz.Önkormányzat'!M16</f>
        <v>0</v>
      </c>
      <c r="O16" s="187">
        <f>'2.sz.Önkormányzat'!N16</f>
        <v>0</v>
      </c>
      <c r="P16" s="35">
        <f>'2.sz.Önkormányzat'!O16</f>
        <v>0</v>
      </c>
      <c r="Q16" s="6">
        <f>'2.sz.Önkormányzat'!P16</f>
        <v>0</v>
      </c>
      <c r="R16" s="6">
        <f>'2.sz.Önkormányzat'!Q16</f>
        <v>0</v>
      </c>
      <c r="S16" s="187">
        <f>'2.sz.Önkormányzat'!R16</f>
        <v>0</v>
      </c>
      <c r="T16" s="20">
        <f>'2.sz.Önkormányzat'!S16</f>
        <v>4411</v>
      </c>
      <c r="U16" s="20">
        <f>'2.sz.Önkormányzat'!T16</f>
        <v>490</v>
      </c>
      <c r="V16" s="20">
        <f>'2.sz.Önkormányzat'!U16</f>
        <v>490</v>
      </c>
      <c r="W16" s="178">
        <f t="shared" si="8"/>
        <v>1</v>
      </c>
      <c r="X16" s="17" t="s">
        <v>43</v>
      </c>
      <c r="Y16" s="37" t="s">
        <v>28</v>
      </c>
      <c r="Z16" s="179">
        <f>'2.sz.Önkormányzat'!W16</f>
        <v>0</v>
      </c>
      <c r="AA16" s="180">
        <f>'2.sz.Önkormányzat'!X16</f>
        <v>0</v>
      </c>
      <c r="AB16" s="180">
        <f>'2.sz.Önkormányzat'!Y16</f>
        <v>0</v>
      </c>
      <c r="AC16" s="181">
        <f>'2.sz.Önkormányzat'!Z16</f>
        <v>0</v>
      </c>
      <c r="AD16" s="35">
        <f>'2.sz.Önkormányzat'!AA16</f>
        <v>0</v>
      </c>
      <c r="AE16" s="6">
        <f>'2.sz.Önkormányzat'!AB16</f>
        <v>0</v>
      </c>
      <c r="AF16" s="6">
        <f>'2.sz.Önkormányzat'!AC16</f>
        <v>0</v>
      </c>
      <c r="AG16" s="86" t="s">
        <v>138</v>
      </c>
      <c r="AH16" s="35">
        <f>'2.sz.Önkormányzat'!AE16</f>
        <v>0</v>
      </c>
      <c r="AI16" s="6">
        <f>'2.sz.Önkormányzat'!AF16</f>
        <v>0</v>
      </c>
      <c r="AJ16" s="6">
        <f>'2.sz.Önkormányzat'!AG16</f>
        <v>0</v>
      </c>
      <c r="AK16" s="187">
        <f>'2.sz.Önkormányzat'!AH16</f>
        <v>0</v>
      </c>
      <c r="AL16" s="35">
        <f>'2.sz.Önkormányzat'!AI16</f>
        <v>0</v>
      </c>
      <c r="AM16" s="6">
        <f>'2.sz.Önkormányzat'!AJ16</f>
        <v>0</v>
      </c>
      <c r="AN16" s="6">
        <f>'2.sz.Önkormányzat'!AK16</f>
        <v>0</v>
      </c>
      <c r="AO16" s="86"/>
      <c r="AP16" s="20">
        <v>0</v>
      </c>
      <c r="AQ16" s="6">
        <v>0</v>
      </c>
      <c r="AR16" s="6">
        <v>0</v>
      </c>
    </row>
    <row r="17" spans="2:44" s="7" customFormat="1" ht="17.25" customHeight="1">
      <c r="B17" s="17" t="s">
        <v>43</v>
      </c>
      <c r="C17" s="37" t="s">
        <v>29</v>
      </c>
      <c r="D17" s="35">
        <f>'2.sz.Önkormányzat'!C17</f>
        <v>0</v>
      </c>
      <c r="E17" s="6">
        <f>'2.sz.Önkormányzat'!D17</f>
        <v>0</v>
      </c>
      <c r="F17" s="6">
        <f>'2.sz.Önkormányzat'!E17</f>
        <v>0</v>
      </c>
      <c r="G17" s="86"/>
      <c r="H17" s="179">
        <f>'2.sz.Önkormányzat'!G17</f>
        <v>0</v>
      </c>
      <c r="I17" s="180">
        <f>'2.sz.Önkormányzat'!H17</f>
        <v>51</v>
      </c>
      <c r="J17" s="180">
        <f>'2.sz.Önkormányzat'!I17</f>
        <v>51</v>
      </c>
      <c r="K17" s="188"/>
      <c r="L17" s="35">
        <f>'2.sz.Önkormányzat'!K17</f>
        <v>0</v>
      </c>
      <c r="M17" s="6">
        <f>'2.sz.Önkormányzat'!L17</f>
        <v>0</v>
      </c>
      <c r="N17" s="6">
        <f>'2.sz.Önkormányzat'!M17</f>
        <v>0</v>
      </c>
      <c r="O17" s="187">
        <f>'2.sz.Önkormányzat'!N17</f>
        <v>0</v>
      </c>
      <c r="P17" s="35">
        <f>'2.sz.Önkormányzat'!O17</f>
        <v>167842</v>
      </c>
      <c r="Q17" s="6">
        <f>'2.sz.Önkormányzat'!P17</f>
        <v>343807</v>
      </c>
      <c r="R17" s="6">
        <f>'2.sz.Önkormányzat'!Q17</f>
        <v>343807</v>
      </c>
      <c r="S17" s="86">
        <f>R17/Q17</f>
        <v>1</v>
      </c>
      <c r="T17" s="20">
        <f>'2.sz.Önkormányzat'!S17</f>
        <v>167842</v>
      </c>
      <c r="U17" s="20">
        <f>'2.sz.Önkormányzat'!T17</f>
        <v>343858</v>
      </c>
      <c r="V17" s="20">
        <f>'2.sz.Önkormányzat'!U17</f>
        <v>343858</v>
      </c>
      <c r="W17" s="178">
        <f t="shared" si="8"/>
        <v>1</v>
      </c>
      <c r="X17" s="17" t="s">
        <v>43</v>
      </c>
      <c r="Y17" s="37" t="s">
        <v>29</v>
      </c>
      <c r="Z17" s="179">
        <f>'2.sz.Önkormányzat'!W17</f>
        <v>0</v>
      </c>
      <c r="AA17" s="180">
        <f>'2.sz.Önkormányzat'!X17</f>
        <v>0</v>
      </c>
      <c r="AB17" s="180">
        <f>'2.sz.Önkormányzat'!Y17</f>
        <v>0</v>
      </c>
      <c r="AC17" s="214">
        <f>-AC19</f>
        <v>0</v>
      </c>
      <c r="AD17" s="35">
        <f>'2.sz.Önkormányzat'!AA17</f>
        <v>0</v>
      </c>
      <c r="AE17" s="6">
        <f>'2.sz.Önkormányzat'!AB17</f>
        <v>0</v>
      </c>
      <c r="AF17" s="6">
        <f>'2.sz.Önkormányzat'!AC17</f>
        <v>0</v>
      </c>
      <c r="AG17" s="86" t="s">
        <v>138</v>
      </c>
      <c r="AH17" s="35">
        <f>'2.sz.Önkormányzat'!AE17</f>
        <v>0</v>
      </c>
      <c r="AI17" s="6">
        <f>'2.sz.Önkormányzat'!AF17</f>
        <v>0</v>
      </c>
      <c r="AJ17" s="6">
        <f>'2.sz.Önkormányzat'!AG17</f>
        <v>0</v>
      </c>
      <c r="AK17" s="187">
        <f>'2.sz.Önkormányzat'!AH17</f>
        <v>0</v>
      </c>
      <c r="AL17" s="35">
        <f>'2.sz.Önkormányzat'!AI17</f>
        <v>0</v>
      </c>
      <c r="AM17" s="6">
        <f>'2.sz.Önkormányzat'!AJ17</f>
        <v>0</v>
      </c>
      <c r="AN17" s="6">
        <f>'2.sz.Önkormányzat'!AK17</f>
        <v>0</v>
      </c>
      <c r="AO17" s="127"/>
      <c r="AP17" s="20"/>
      <c r="AQ17" s="6"/>
      <c r="AR17" s="6"/>
    </row>
    <row r="18" spans="2:44" s="7" customFormat="1" ht="17.25" customHeight="1">
      <c r="B18" s="17" t="s">
        <v>43</v>
      </c>
      <c r="C18" s="37" t="s">
        <v>32</v>
      </c>
      <c r="D18" s="35">
        <f>'2.sz.Önkormányzat'!C18</f>
        <v>0</v>
      </c>
      <c r="E18" s="6">
        <f>'2.sz.Önkormányzat'!D18</f>
        <v>96</v>
      </c>
      <c r="F18" s="6">
        <f>'2.sz.Önkormányzat'!E18</f>
        <v>96</v>
      </c>
      <c r="G18" s="86">
        <f>F18/E18</f>
        <v>1</v>
      </c>
      <c r="H18" s="179">
        <f>'2.sz.Önkormányzat'!G18</f>
        <v>3566</v>
      </c>
      <c r="I18" s="180">
        <f>'2.sz.Önkormányzat'!H18</f>
        <v>4025</v>
      </c>
      <c r="J18" s="180">
        <f>'2.sz.Önkormányzat'!I18</f>
        <v>4025</v>
      </c>
      <c r="K18" s="188">
        <f t="shared" si="10"/>
        <v>1</v>
      </c>
      <c r="L18" s="35">
        <f>'2.sz.Önkormányzat'!K18</f>
        <v>0</v>
      </c>
      <c r="M18" s="6">
        <f>'2.sz.Önkormányzat'!L18</f>
        <v>0</v>
      </c>
      <c r="N18" s="6">
        <f>'2.sz.Önkormányzat'!M18</f>
        <v>0</v>
      </c>
      <c r="O18" s="187">
        <f>'2.sz.Önkormányzat'!N18</f>
        <v>0</v>
      </c>
      <c r="P18" s="35">
        <f>'2.sz.Önkormányzat'!O18</f>
        <v>0</v>
      </c>
      <c r="Q18" s="6">
        <f>'2.sz.Önkormányzat'!P18</f>
        <v>0</v>
      </c>
      <c r="R18" s="6">
        <f>'2.sz.Önkormányzat'!Q18</f>
        <v>0</v>
      </c>
      <c r="S18" s="187">
        <f>'2.sz.Önkormányzat'!R18</f>
        <v>0</v>
      </c>
      <c r="T18" s="20">
        <f>'2.sz.Önkormányzat'!S18</f>
        <v>3566</v>
      </c>
      <c r="U18" s="20">
        <f>'2.sz.Önkormányzat'!T18</f>
        <v>4121</v>
      </c>
      <c r="V18" s="20">
        <f>'2.sz.Önkormányzat'!U18</f>
        <v>4121</v>
      </c>
      <c r="W18" s="178">
        <f t="shared" si="8"/>
        <v>1</v>
      </c>
      <c r="X18" s="17" t="s">
        <v>43</v>
      </c>
      <c r="Y18" s="37" t="s">
        <v>32</v>
      </c>
      <c r="Z18" s="179">
        <f>'2.sz.Önkormányzat'!W18</f>
        <v>0</v>
      </c>
      <c r="AA18" s="180">
        <f>'2.sz.Önkormányzat'!X18</f>
        <v>0</v>
      </c>
      <c r="AB18" s="180">
        <f>'2.sz.Önkormányzat'!Y18</f>
        <v>0</v>
      </c>
      <c r="AC18" s="181">
        <f>'2.sz.Önkormányzat'!Z18</f>
        <v>0</v>
      </c>
      <c r="AD18" s="35">
        <f>'2.sz.Önkormányzat'!AA18</f>
        <v>0</v>
      </c>
      <c r="AE18" s="6">
        <f>'2.sz.Önkormányzat'!AB18</f>
        <v>0</v>
      </c>
      <c r="AF18" s="6">
        <f>'2.sz.Önkormányzat'!AC18</f>
        <v>0</v>
      </c>
      <c r="AG18" s="86" t="s">
        <v>138</v>
      </c>
      <c r="AH18" s="35">
        <f>'2.sz.Önkormányzat'!AE18</f>
        <v>0</v>
      </c>
      <c r="AI18" s="6">
        <f>'2.sz.Önkormányzat'!AF18</f>
        <v>0</v>
      </c>
      <c r="AJ18" s="6">
        <f>'2.sz.Önkormányzat'!AG18</f>
        <v>0</v>
      </c>
      <c r="AK18" s="187">
        <f>'2.sz.Önkormányzat'!AH18</f>
        <v>0</v>
      </c>
      <c r="AL18" s="35">
        <f>'2.sz.Önkormányzat'!AI18</f>
        <v>0</v>
      </c>
      <c r="AM18" s="6">
        <f>'2.sz.Önkormányzat'!AJ18</f>
        <v>0</v>
      </c>
      <c r="AN18" s="6">
        <f>'2.sz.Önkormányzat'!AK18</f>
        <v>0</v>
      </c>
      <c r="AO18" s="6">
        <f>'2.sz.Önkormányzat'!AL18</f>
        <v>0</v>
      </c>
      <c r="AP18" s="20">
        <v>0</v>
      </c>
      <c r="AQ18" s="6">
        <v>0</v>
      </c>
      <c r="AR18" s="6">
        <v>0</v>
      </c>
    </row>
    <row r="19" spans="2:44" s="7" customFormat="1" ht="17.25" customHeight="1">
      <c r="B19" s="17" t="s">
        <v>44</v>
      </c>
      <c r="C19" s="37" t="s">
        <v>33</v>
      </c>
      <c r="D19" s="35">
        <f>'2.sz.Önkormányzat'!C19</f>
        <v>0</v>
      </c>
      <c r="E19" s="6">
        <f>'2.sz.Önkormányzat'!D19</f>
        <v>0</v>
      </c>
      <c r="F19" s="6">
        <f>'2.sz.Önkormányzat'!E19</f>
        <v>0</v>
      </c>
      <c r="G19" s="86"/>
      <c r="H19" s="179">
        <f>'2.sz.Önkormányzat'!G19</f>
        <v>5262</v>
      </c>
      <c r="I19" s="180">
        <f>'2.sz.Önkormányzat'!H19</f>
        <v>468</v>
      </c>
      <c r="J19" s="180">
        <f>'2.sz.Önkormányzat'!I19</f>
        <v>468</v>
      </c>
      <c r="K19" s="188">
        <f t="shared" si="10"/>
        <v>1</v>
      </c>
      <c r="L19" s="35">
        <f>'2.sz.Önkormányzat'!K19</f>
        <v>0</v>
      </c>
      <c r="M19" s="6">
        <f>'2.sz.Önkormányzat'!L19</f>
        <v>0</v>
      </c>
      <c r="N19" s="6">
        <f>'2.sz.Önkormányzat'!M19</f>
        <v>0</v>
      </c>
      <c r="O19" s="187">
        <f>'2.sz.Önkormányzat'!N19</f>
        <v>0</v>
      </c>
      <c r="P19" s="35">
        <f>'2.sz.Önkormányzat'!O19</f>
        <v>0</v>
      </c>
      <c r="Q19" s="6">
        <f>'2.sz.Önkormányzat'!P19</f>
        <v>0</v>
      </c>
      <c r="R19" s="6">
        <f>'2.sz.Önkormányzat'!Q19</f>
        <v>0</v>
      </c>
      <c r="S19" s="187">
        <f>'2.sz.Önkormányzat'!R19</f>
        <v>0</v>
      </c>
      <c r="T19" s="20">
        <f>'2.sz.Önkormányzat'!S19</f>
        <v>5262</v>
      </c>
      <c r="U19" s="20">
        <f>'2.sz.Önkormányzat'!T19</f>
        <v>468</v>
      </c>
      <c r="V19" s="20">
        <f>'2.sz.Önkormányzat'!U19</f>
        <v>468</v>
      </c>
      <c r="W19" s="178">
        <f t="shared" si="8"/>
        <v>1</v>
      </c>
      <c r="X19" s="17" t="s">
        <v>44</v>
      </c>
      <c r="Y19" s="37" t="s">
        <v>33</v>
      </c>
      <c r="Z19" s="179">
        <f>'2.sz.Önkormányzat'!W19</f>
        <v>0</v>
      </c>
      <c r="AA19" s="180">
        <f>'2.sz.Önkormányzat'!X19</f>
        <v>0</v>
      </c>
      <c r="AB19" s="180">
        <f>'2.sz.Önkormányzat'!Y19</f>
        <v>0</v>
      </c>
      <c r="AC19" s="181">
        <f>'2.sz.Önkormányzat'!Z19</f>
        <v>0</v>
      </c>
      <c r="AD19" s="35">
        <f>'2.sz.Önkormányzat'!AA19</f>
        <v>0</v>
      </c>
      <c r="AE19" s="6">
        <f>'2.sz.Önkormányzat'!AB19</f>
        <v>0</v>
      </c>
      <c r="AF19" s="6">
        <f>'2.sz.Önkormányzat'!AC19</f>
        <v>0</v>
      </c>
      <c r="AG19" s="86" t="s">
        <v>138</v>
      </c>
      <c r="AH19" s="35">
        <f>'2.sz.Önkormányzat'!AE19</f>
        <v>0</v>
      </c>
      <c r="AI19" s="6">
        <f>'2.sz.Önkormányzat'!AF19</f>
        <v>0</v>
      </c>
      <c r="AJ19" s="6">
        <f>'2.sz.Önkormányzat'!AG19</f>
        <v>0</v>
      </c>
      <c r="AK19" s="187">
        <f>'2.sz.Önkormányzat'!AH19</f>
        <v>0</v>
      </c>
      <c r="AL19" s="35">
        <f>'2.sz.Önkormányzat'!AI19</f>
        <v>0</v>
      </c>
      <c r="AM19" s="6">
        <f>'2.sz.Önkormányzat'!AJ19</f>
        <v>0</v>
      </c>
      <c r="AN19" s="6">
        <f>'2.sz.Önkormányzat'!AK19</f>
        <v>0</v>
      </c>
      <c r="AO19" s="6">
        <f>'2.sz.Önkormányzat'!AL19</f>
        <v>0</v>
      </c>
      <c r="AP19" s="20">
        <v>0</v>
      </c>
      <c r="AQ19" s="6">
        <v>0</v>
      </c>
      <c r="AR19" s="6">
        <v>0</v>
      </c>
    </row>
    <row r="20" spans="2:44" s="7" customFormat="1" ht="17.25" customHeight="1">
      <c r="B20" s="17" t="s">
        <v>43</v>
      </c>
      <c r="C20" s="37" t="s">
        <v>133</v>
      </c>
      <c r="D20" s="35">
        <f>'2.sz.Önkormányzat'!C20</f>
        <v>0</v>
      </c>
      <c r="E20" s="6">
        <f>'2.sz.Önkormányzat'!D20</f>
        <v>148</v>
      </c>
      <c r="F20" s="6">
        <f>'2.sz.Önkormányzat'!E20</f>
        <v>148</v>
      </c>
      <c r="G20" s="86">
        <f t="shared" ref="G20:G21" si="11">F20/E20</f>
        <v>1</v>
      </c>
      <c r="H20" s="179">
        <f>'2.sz.Önkormányzat'!G20</f>
        <v>0</v>
      </c>
      <c r="I20" s="180">
        <f>'2.sz.Önkormányzat'!H20</f>
        <v>0</v>
      </c>
      <c r="J20" s="180">
        <f>'2.sz.Önkormányzat'!I20</f>
        <v>0</v>
      </c>
      <c r="K20" s="188"/>
      <c r="L20" s="35">
        <f>'2.sz.Önkormányzat'!K20</f>
        <v>0</v>
      </c>
      <c r="M20" s="6">
        <f>'2.sz.Önkormányzat'!L20</f>
        <v>0</v>
      </c>
      <c r="N20" s="6">
        <f>'2.sz.Önkormányzat'!M20</f>
        <v>0</v>
      </c>
      <c r="O20" s="187">
        <f>'2.sz.Önkormányzat'!N20</f>
        <v>0</v>
      </c>
      <c r="P20" s="35">
        <f>'2.sz.Önkormányzat'!O20</f>
        <v>0</v>
      </c>
      <c r="Q20" s="6">
        <f>'2.sz.Önkormányzat'!P20</f>
        <v>0</v>
      </c>
      <c r="R20" s="6">
        <f>'2.sz.Önkormányzat'!Q20</f>
        <v>0</v>
      </c>
      <c r="S20" s="187">
        <f>'2.sz.Önkormányzat'!R20</f>
        <v>0</v>
      </c>
      <c r="T20" s="20">
        <f>'2.sz.Önkormányzat'!S20</f>
        <v>0</v>
      </c>
      <c r="U20" s="20">
        <f>'2.sz.Önkormányzat'!T20</f>
        <v>148</v>
      </c>
      <c r="V20" s="20">
        <f>'2.sz.Önkormányzat'!U20</f>
        <v>148</v>
      </c>
      <c r="W20" s="178">
        <f t="shared" si="8"/>
        <v>1</v>
      </c>
      <c r="X20" s="17" t="s">
        <v>43</v>
      </c>
      <c r="Y20" s="37" t="s">
        <v>133</v>
      </c>
      <c r="Z20" s="179">
        <f>'2.sz.Önkormányzat'!W20</f>
        <v>0</v>
      </c>
      <c r="AA20" s="180">
        <f>'2.sz.Önkormányzat'!X20</f>
        <v>0</v>
      </c>
      <c r="AB20" s="180">
        <f>'2.sz.Önkormányzat'!Y20</f>
        <v>0</v>
      </c>
      <c r="AC20" s="181">
        <f>'2.sz.Önkormányzat'!Z20</f>
        <v>0</v>
      </c>
      <c r="AD20" s="35">
        <f>'2.sz.Önkormányzat'!AA20</f>
        <v>0</v>
      </c>
      <c r="AE20" s="6">
        <f>'2.sz.Önkormányzat'!AB20</f>
        <v>0</v>
      </c>
      <c r="AF20" s="6">
        <f>'2.sz.Önkormányzat'!AC20</f>
        <v>0</v>
      </c>
      <c r="AG20" s="86" t="s">
        <v>138</v>
      </c>
      <c r="AH20" s="35">
        <f>'2.sz.Önkormányzat'!AE20</f>
        <v>0</v>
      </c>
      <c r="AI20" s="6">
        <f>'2.sz.Önkormányzat'!AF20</f>
        <v>0</v>
      </c>
      <c r="AJ20" s="6">
        <f>'2.sz.Önkormányzat'!AG20</f>
        <v>0</v>
      </c>
      <c r="AK20" s="187">
        <f>'2.sz.Önkormányzat'!AH20</f>
        <v>0</v>
      </c>
      <c r="AL20" s="35">
        <f>'2.sz.Önkormányzat'!AI20</f>
        <v>0</v>
      </c>
      <c r="AM20" s="6">
        <f>'2.sz.Önkormányzat'!AJ20</f>
        <v>0</v>
      </c>
      <c r="AN20" s="6">
        <f>'2.sz.Önkormányzat'!AK20</f>
        <v>0</v>
      </c>
      <c r="AO20" s="6">
        <f>'2.sz.Önkormányzat'!AL20</f>
        <v>0</v>
      </c>
      <c r="AP20" s="20">
        <v>0</v>
      </c>
      <c r="AQ20" s="6">
        <v>0</v>
      </c>
      <c r="AR20" s="6">
        <v>0</v>
      </c>
    </row>
    <row r="21" spans="2:44" s="7" customFormat="1" ht="17.25" customHeight="1">
      <c r="B21" s="17" t="s">
        <v>43</v>
      </c>
      <c r="C21" s="37" t="s">
        <v>9</v>
      </c>
      <c r="D21" s="35">
        <f>'2.sz.Önkormányzat'!C21</f>
        <v>0</v>
      </c>
      <c r="E21" s="6">
        <f>'2.sz.Önkormányzat'!D21</f>
        <v>1033</v>
      </c>
      <c r="F21" s="6">
        <f>'2.sz.Önkormányzat'!E21</f>
        <v>1033</v>
      </c>
      <c r="G21" s="86">
        <f t="shared" si="11"/>
        <v>1</v>
      </c>
      <c r="H21" s="179">
        <f>'2.sz.Önkormányzat'!G21</f>
        <v>125101</v>
      </c>
      <c r="I21" s="180">
        <f>'2.sz.Önkormányzat'!H21</f>
        <v>94465</v>
      </c>
      <c r="J21" s="180">
        <f>'2.sz.Önkormányzat'!I21</f>
        <v>94465</v>
      </c>
      <c r="K21" s="188">
        <f t="shared" si="10"/>
        <v>1</v>
      </c>
      <c r="L21" s="35">
        <f>'2.sz.Önkormányzat'!K21</f>
        <v>0</v>
      </c>
      <c r="M21" s="6">
        <f>'2.sz.Önkormányzat'!L21</f>
        <v>0</v>
      </c>
      <c r="N21" s="6">
        <f>'2.sz.Önkormányzat'!M21</f>
        <v>0</v>
      </c>
      <c r="O21" s="187">
        <f>'2.sz.Önkormányzat'!N21</f>
        <v>0</v>
      </c>
      <c r="P21" s="35">
        <f>'2.sz.Önkormányzat'!O21</f>
        <v>0</v>
      </c>
      <c r="Q21" s="6">
        <f>'2.sz.Önkormányzat'!P21</f>
        <v>0</v>
      </c>
      <c r="R21" s="6">
        <f>'2.sz.Önkormányzat'!Q21</f>
        <v>0</v>
      </c>
      <c r="S21" s="187">
        <f>'2.sz.Önkormányzat'!R21</f>
        <v>0</v>
      </c>
      <c r="T21" s="20">
        <f>'2.sz.Önkormányzat'!S21</f>
        <v>125101</v>
      </c>
      <c r="U21" s="20">
        <f>'2.sz.Önkormányzat'!T21</f>
        <v>95498</v>
      </c>
      <c r="V21" s="20">
        <f>'2.sz.Önkormányzat'!U21</f>
        <v>95498</v>
      </c>
      <c r="W21" s="178">
        <f t="shared" si="8"/>
        <v>1</v>
      </c>
      <c r="X21" s="17" t="s">
        <v>43</v>
      </c>
      <c r="Y21" s="37" t="s">
        <v>9</v>
      </c>
      <c r="Z21" s="179">
        <f>'2.sz.Önkormányzat'!W21</f>
        <v>94928</v>
      </c>
      <c r="AA21" s="180">
        <f>'2.sz.Önkormányzat'!X21</f>
        <v>0</v>
      </c>
      <c r="AB21" s="180"/>
      <c r="AC21" s="188" t="s">
        <v>138</v>
      </c>
      <c r="AD21" s="35">
        <f>'2.sz.Önkormányzat'!AA21</f>
        <v>0</v>
      </c>
      <c r="AE21" s="6">
        <f>'2.sz.Önkormányzat'!AB21</f>
        <v>0</v>
      </c>
      <c r="AF21" s="6">
        <f>'2.sz.Önkormányzat'!AC21</f>
        <v>0</v>
      </c>
      <c r="AG21" s="86" t="s">
        <v>138</v>
      </c>
      <c r="AH21" s="35">
        <f>'2.sz.Önkormányzat'!AE21</f>
        <v>0</v>
      </c>
      <c r="AI21" s="6">
        <f>'2.sz.Önkormányzat'!AF21</f>
        <v>0</v>
      </c>
      <c r="AJ21" s="6">
        <f>'2.sz.Önkormányzat'!AG21</f>
        <v>0</v>
      </c>
      <c r="AK21" s="187">
        <f>'2.sz.Önkormányzat'!AH21</f>
        <v>0</v>
      </c>
      <c r="AL21" s="35">
        <f>'2.sz.Önkormányzat'!AI21</f>
        <v>94928</v>
      </c>
      <c r="AM21" s="6">
        <f>'2.sz.Önkormányzat'!AJ21</f>
        <v>0</v>
      </c>
      <c r="AN21" s="6">
        <f>'2.sz.Önkormányzat'!AK21</f>
        <v>0</v>
      </c>
      <c r="AO21" s="86"/>
      <c r="AP21" s="20">
        <v>0</v>
      </c>
      <c r="AQ21" s="6">
        <v>0</v>
      </c>
      <c r="AR21" s="6">
        <v>0</v>
      </c>
    </row>
    <row r="22" spans="2:44" s="7" customFormat="1" ht="17.25" customHeight="1">
      <c r="B22" s="17" t="s">
        <v>43</v>
      </c>
      <c r="C22" s="37" t="s">
        <v>10</v>
      </c>
      <c r="D22" s="35">
        <f>'2.sz.Önkormányzat'!C22</f>
        <v>82337</v>
      </c>
      <c r="E22" s="6">
        <f>'2.sz.Önkormányzat'!D22</f>
        <v>155000</v>
      </c>
      <c r="F22" s="6">
        <f>'2.sz.Önkormányzat'!E22</f>
        <v>128613</v>
      </c>
      <c r="G22" s="86">
        <f>F22/E22</f>
        <v>0.82976129032258061</v>
      </c>
      <c r="H22" s="179">
        <f>'2.sz.Önkormányzat'!G22</f>
        <v>41910</v>
      </c>
      <c r="I22" s="180">
        <f>'2.sz.Önkormányzat'!H22</f>
        <v>18712</v>
      </c>
      <c r="J22" s="180">
        <f>'2.sz.Önkormányzat'!I22</f>
        <v>18712</v>
      </c>
      <c r="K22" s="188">
        <f t="shared" si="10"/>
        <v>1</v>
      </c>
      <c r="L22" s="35">
        <f>'2.sz.Önkormányzat'!K22</f>
        <v>0</v>
      </c>
      <c r="M22" s="6">
        <f>'2.sz.Önkormányzat'!L22</f>
        <v>6067</v>
      </c>
      <c r="N22" s="6">
        <f>'2.sz.Önkormányzat'!M22</f>
        <v>6067</v>
      </c>
      <c r="O22" s="122">
        <f>'2.sz.Önkormányzat'!N22</f>
        <v>1</v>
      </c>
      <c r="P22" s="35">
        <f>'2.sz.Önkormányzat'!O22</f>
        <v>0</v>
      </c>
      <c r="Q22" s="6">
        <f>'2.sz.Önkormányzat'!P22</f>
        <v>0</v>
      </c>
      <c r="R22" s="6">
        <f>'2.sz.Önkormányzat'!Q22</f>
        <v>0</v>
      </c>
      <c r="S22" s="187">
        <f>'2.sz.Önkormányzat'!R22</f>
        <v>0</v>
      </c>
      <c r="T22" s="20">
        <f>'2.sz.Önkormányzat'!S22</f>
        <v>124247</v>
      </c>
      <c r="U22" s="20">
        <f>'2.sz.Önkormányzat'!T22</f>
        <v>179779</v>
      </c>
      <c r="V22" s="20">
        <f>'2.sz.Önkormányzat'!U22</f>
        <v>153392</v>
      </c>
      <c r="W22" s="178">
        <f t="shared" si="8"/>
        <v>0.85322534890059465</v>
      </c>
      <c r="X22" s="17" t="s">
        <v>43</v>
      </c>
      <c r="Y22" s="37" t="s">
        <v>10</v>
      </c>
      <c r="Z22" s="179">
        <f>'2.sz.Önkormányzat'!W22</f>
        <v>115762</v>
      </c>
      <c r="AA22" s="180">
        <f>'2.sz.Önkormányzat'!X22</f>
        <v>155817</v>
      </c>
      <c r="AB22" s="180">
        <f>'2.sz.Önkormányzat'!Y22</f>
        <v>155817</v>
      </c>
      <c r="AC22" s="188">
        <f>AB22/AA22</f>
        <v>1</v>
      </c>
      <c r="AD22" s="35">
        <f>'2.sz.Önkormányzat'!AA22</f>
        <v>0</v>
      </c>
      <c r="AE22" s="6">
        <f>'2.sz.Önkormányzat'!AB22</f>
        <v>0</v>
      </c>
      <c r="AF22" s="6">
        <f>'2.sz.Önkormányzat'!AC22</f>
        <v>0</v>
      </c>
      <c r="AG22" s="86" t="s">
        <v>138</v>
      </c>
      <c r="AH22" s="35">
        <f>'2.sz.Önkormányzat'!AE22</f>
        <v>0</v>
      </c>
      <c r="AI22" s="6">
        <f>'2.sz.Önkormányzat'!AF22</f>
        <v>0</v>
      </c>
      <c r="AJ22" s="6">
        <f>'2.sz.Önkormányzat'!AG22</f>
        <v>0</v>
      </c>
      <c r="AK22" s="187">
        <f>'2.sz.Önkormányzat'!AH22</f>
        <v>0</v>
      </c>
      <c r="AL22" s="35">
        <f>'2.sz.Önkormányzat'!AI22</f>
        <v>115762</v>
      </c>
      <c r="AM22" s="6">
        <f>'2.sz.Önkormányzat'!AJ22</f>
        <v>155817</v>
      </c>
      <c r="AN22" s="6">
        <f>'2.sz.Önkormányzat'!AK22</f>
        <v>155817</v>
      </c>
      <c r="AO22" s="86">
        <f t="shared" si="9"/>
        <v>1</v>
      </c>
      <c r="AP22" s="20">
        <v>0</v>
      </c>
      <c r="AQ22" s="6">
        <v>0</v>
      </c>
      <c r="AR22" s="6">
        <v>177</v>
      </c>
    </row>
    <row r="23" spans="2:44" s="7" customFormat="1" ht="17.25" customHeight="1">
      <c r="B23" s="17" t="s">
        <v>44</v>
      </c>
      <c r="C23" s="37" t="s">
        <v>11</v>
      </c>
      <c r="D23" s="35">
        <f>'2.sz.Önkormányzat'!C23</f>
        <v>0</v>
      </c>
      <c r="E23" s="6">
        <f>'2.sz.Önkormányzat'!D23</f>
        <v>0</v>
      </c>
      <c r="F23" s="6">
        <f>'2.sz.Önkormányzat'!E23</f>
        <v>0</v>
      </c>
      <c r="G23" s="86"/>
      <c r="H23" s="179">
        <f>'2.sz.Önkormányzat'!G23</f>
        <v>0</v>
      </c>
      <c r="I23" s="180">
        <f>'2.sz.Önkormányzat'!H23</f>
        <v>15557</v>
      </c>
      <c r="J23" s="180">
        <f>'2.sz.Önkormányzat'!I23</f>
        <v>15557</v>
      </c>
      <c r="K23" s="188">
        <f t="shared" si="10"/>
        <v>1</v>
      </c>
      <c r="L23" s="35">
        <f>'2.sz.Önkormányzat'!K23</f>
        <v>53417</v>
      </c>
      <c r="M23" s="6">
        <f>'2.sz.Önkormányzat'!L23</f>
        <v>46134</v>
      </c>
      <c r="N23" s="6">
        <f>'2.sz.Önkormányzat'!M23</f>
        <v>46134</v>
      </c>
      <c r="O23" s="86">
        <f>N23/M23</f>
        <v>1</v>
      </c>
      <c r="P23" s="35">
        <f>'2.sz.Önkormányzat'!O23</f>
        <v>0</v>
      </c>
      <c r="Q23" s="6">
        <f>'2.sz.Önkormányzat'!P23</f>
        <v>0</v>
      </c>
      <c r="R23" s="6">
        <f>'2.sz.Önkormányzat'!Q23</f>
        <v>0</v>
      </c>
      <c r="S23" s="187">
        <f>'2.sz.Önkormányzat'!R23</f>
        <v>0</v>
      </c>
      <c r="T23" s="20">
        <f>'2.sz.Önkormányzat'!S23</f>
        <v>53417</v>
      </c>
      <c r="U23" s="20">
        <f>'2.sz.Önkormányzat'!T23</f>
        <v>61691</v>
      </c>
      <c r="V23" s="20">
        <f>'2.sz.Önkormányzat'!U23</f>
        <v>61691</v>
      </c>
      <c r="W23" s="178">
        <f t="shared" si="8"/>
        <v>1</v>
      </c>
      <c r="X23" s="17" t="s">
        <v>44</v>
      </c>
      <c r="Y23" s="37" t="s">
        <v>11</v>
      </c>
      <c r="Z23" s="179">
        <f>'2.sz.Önkormányzat'!W23</f>
        <v>51132</v>
      </c>
      <c r="AA23" s="180">
        <f>'2.sz.Önkormányzat'!X23</f>
        <v>69578</v>
      </c>
      <c r="AB23" s="180">
        <f>'2.sz.Önkormányzat'!Y23</f>
        <v>69578</v>
      </c>
      <c r="AC23" s="188">
        <f t="shared" ref="AC23:AC33" si="12">AB23/AA23</f>
        <v>1</v>
      </c>
      <c r="AD23" s="35">
        <f>'2.sz.Önkormányzat'!AA23</f>
        <v>0</v>
      </c>
      <c r="AE23" s="6">
        <f>'2.sz.Önkormányzat'!AB23</f>
        <v>0</v>
      </c>
      <c r="AF23" s="6">
        <f>'2.sz.Önkormányzat'!AC23</f>
        <v>0</v>
      </c>
      <c r="AG23" s="86" t="s">
        <v>138</v>
      </c>
      <c r="AH23" s="35">
        <f>'2.sz.Önkormányzat'!AE23</f>
        <v>0</v>
      </c>
      <c r="AI23" s="6">
        <f>'2.sz.Önkormányzat'!AF23</f>
        <v>0</v>
      </c>
      <c r="AJ23" s="6">
        <f>'2.sz.Önkormányzat'!AG23</f>
        <v>0</v>
      </c>
      <c r="AK23" s="187">
        <f>'2.sz.Önkormányzat'!AH23</f>
        <v>0</v>
      </c>
      <c r="AL23" s="35">
        <f>'2.sz.Önkormányzat'!AI23</f>
        <v>51132</v>
      </c>
      <c r="AM23" s="6">
        <f>'2.sz.Önkormányzat'!AJ23</f>
        <v>69578</v>
      </c>
      <c r="AN23" s="6">
        <f>'2.sz.Önkormányzat'!AK23</f>
        <v>69578</v>
      </c>
      <c r="AO23" s="86">
        <f t="shared" si="9"/>
        <v>1</v>
      </c>
      <c r="AP23" s="20">
        <v>0</v>
      </c>
      <c r="AQ23" s="6">
        <v>0</v>
      </c>
      <c r="AR23" s="6">
        <v>0</v>
      </c>
    </row>
    <row r="24" spans="2:44" s="7" customFormat="1" ht="17.25" customHeight="1">
      <c r="B24" s="17" t="s">
        <v>43</v>
      </c>
      <c r="C24" s="115" t="s">
        <v>34</v>
      </c>
      <c r="D24" s="35">
        <f>'2.sz.Önkormányzat'!C24</f>
        <v>7033</v>
      </c>
      <c r="E24" s="6">
        <f>'2.sz.Önkormányzat'!D24</f>
        <v>7291</v>
      </c>
      <c r="F24" s="6">
        <f>'2.sz.Önkormányzat'!E24</f>
        <v>7291</v>
      </c>
      <c r="G24" s="86">
        <f>F24/E24</f>
        <v>1</v>
      </c>
      <c r="H24" s="179">
        <f>'2.sz.Önkormányzat'!G24</f>
        <v>1462</v>
      </c>
      <c r="I24" s="180">
        <f>'2.sz.Önkormányzat'!H24</f>
        <v>1380</v>
      </c>
      <c r="J24" s="180">
        <f>'2.sz.Önkormányzat'!I24</f>
        <v>1380</v>
      </c>
      <c r="K24" s="188">
        <f t="shared" si="10"/>
        <v>1</v>
      </c>
      <c r="L24" s="35">
        <f>'2.sz.Önkormányzat'!K24</f>
        <v>250</v>
      </c>
      <c r="M24" s="6">
        <f>'2.sz.Önkormányzat'!L24</f>
        <v>0</v>
      </c>
      <c r="N24" s="6">
        <f>'2.sz.Önkormányzat'!M24</f>
        <v>0</v>
      </c>
      <c r="O24" s="187">
        <f>'2.sz.Önkormányzat'!N24</f>
        <v>0</v>
      </c>
      <c r="P24" s="35">
        <f>'2.sz.Önkormányzat'!O24</f>
        <v>0</v>
      </c>
      <c r="Q24" s="6">
        <f>'2.sz.Önkormányzat'!P24</f>
        <v>0</v>
      </c>
      <c r="R24" s="6">
        <f>'2.sz.Önkormányzat'!Q24</f>
        <v>0</v>
      </c>
      <c r="S24" s="187">
        <f>'2.sz.Önkormányzat'!R24</f>
        <v>0</v>
      </c>
      <c r="T24" s="20">
        <f>'2.sz.Önkormányzat'!S24</f>
        <v>8745</v>
      </c>
      <c r="U24" s="20">
        <f>'2.sz.Önkormányzat'!T24</f>
        <v>8671</v>
      </c>
      <c r="V24" s="20">
        <f>'2.sz.Önkormányzat'!U24</f>
        <v>8671</v>
      </c>
      <c r="W24" s="178">
        <f t="shared" si="8"/>
        <v>1</v>
      </c>
      <c r="X24" s="17" t="s">
        <v>43</v>
      </c>
      <c r="Y24" s="115" t="s">
        <v>34</v>
      </c>
      <c r="Z24" s="179">
        <f>'2.sz.Önkormányzat'!W24</f>
        <v>4128</v>
      </c>
      <c r="AA24" s="180">
        <f>'2.sz.Önkormányzat'!X24</f>
        <v>0</v>
      </c>
      <c r="AB24" s="180">
        <f>'2.sz.Önkormányzat'!Y24</f>
        <v>0</v>
      </c>
      <c r="AC24" s="188" t="s">
        <v>138</v>
      </c>
      <c r="AD24" s="35">
        <f>'2.sz.Önkormányzat'!AA24</f>
        <v>0</v>
      </c>
      <c r="AE24" s="6">
        <f>'2.sz.Önkormányzat'!AB24</f>
        <v>0</v>
      </c>
      <c r="AF24" s="6">
        <f>'2.sz.Önkormányzat'!AC24</f>
        <v>0</v>
      </c>
      <c r="AG24" s="86" t="s">
        <v>138</v>
      </c>
      <c r="AH24" s="35">
        <f>'2.sz.Önkormányzat'!AE24</f>
        <v>0</v>
      </c>
      <c r="AI24" s="6">
        <f>'2.sz.Önkormányzat'!AF24</f>
        <v>0</v>
      </c>
      <c r="AJ24" s="6">
        <f>'2.sz.Önkormányzat'!AG24</f>
        <v>0</v>
      </c>
      <c r="AK24" s="187">
        <f>'2.sz.Önkormányzat'!AH24</f>
        <v>0</v>
      </c>
      <c r="AL24" s="35">
        <f>'2.sz.Önkormányzat'!AI24</f>
        <v>4128</v>
      </c>
      <c r="AM24" s="6">
        <f>'2.sz.Önkormányzat'!AJ24</f>
        <v>0</v>
      </c>
      <c r="AN24" s="6">
        <f>'2.sz.Önkormányzat'!AK24</f>
        <v>0</v>
      </c>
      <c r="AO24" s="86"/>
      <c r="AP24" s="20">
        <v>3</v>
      </c>
      <c r="AQ24" s="6">
        <v>0</v>
      </c>
      <c r="AR24" s="6">
        <v>0</v>
      </c>
    </row>
    <row r="25" spans="2:44" s="7" customFormat="1" ht="17.25" customHeight="1">
      <c r="B25" s="17" t="s">
        <v>43</v>
      </c>
      <c r="C25" s="115" t="s">
        <v>35</v>
      </c>
      <c r="D25" s="35">
        <f>'2.sz.Önkormányzat'!C25</f>
        <v>6604</v>
      </c>
      <c r="E25" s="6">
        <f>'2.sz.Önkormányzat'!D25</f>
        <v>7837</v>
      </c>
      <c r="F25" s="6">
        <f>'2.sz.Önkormányzat'!E25</f>
        <v>7837</v>
      </c>
      <c r="G25" s="86">
        <f>F25/E25</f>
        <v>1</v>
      </c>
      <c r="H25" s="179">
        <f>'2.sz.Önkormányzat'!G25</f>
        <v>1613</v>
      </c>
      <c r="I25" s="180">
        <f>'2.sz.Önkormányzat'!H25</f>
        <v>1198</v>
      </c>
      <c r="J25" s="180">
        <f>'2.sz.Önkormányzat'!I25</f>
        <v>1198</v>
      </c>
      <c r="K25" s="188">
        <f t="shared" si="10"/>
        <v>1</v>
      </c>
      <c r="L25" s="35">
        <f>'2.sz.Önkormányzat'!K25</f>
        <v>0</v>
      </c>
      <c r="M25" s="6">
        <f>'2.sz.Önkormányzat'!L25</f>
        <v>0</v>
      </c>
      <c r="N25" s="6">
        <f>'2.sz.Önkormányzat'!M25</f>
        <v>0</v>
      </c>
      <c r="O25" s="187">
        <f>'2.sz.Önkormányzat'!N25</f>
        <v>0</v>
      </c>
      <c r="P25" s="35">
        <f>'2.sz.Önkormányzat'!O25</f>
        <v>0</v>
      </c>
      <c r="Q25" s="6">
        <f>'2.sz.Önkormányzat'!P25</f>
        <v>0</v>
      </c>
      <c r="R25" s="6">
        <f>'2.sz.Önkormányzat'!Q25</f>
        <v>0</v>
      </c>
      <c r="S25" s="187">
        <f>'2.sz.Önkormányzat'!R25</f>
        <v>0</v>
      </c>
      <c r="T25" s="20">
        <f>'2.sz.Önkormányzat'!S25</f>
        <v>8217</v>
      </c>
      <c r="U25" s="20">
        <f>'2.sz.Önkormányzat'!T25</f>
        <v>9035</v>
      </c>
      <c r="V25" s="20">
        <f>'2.sz.Önkormányzat'!U25</f>
        <v>9035</v>
      </c>
      <c r="W25" s="178">
        <f t="shared" si="8"/>
        <v>1</v>
      </c>
      <c r="X25" s="17" t="s">
        <v>43</v>
      </c>
      <c r="Y25" s="115" t="s">
        <v>35</v>
      </c>
      <c r="Z25" s="179">
        <f>'2.sz.Önkormányzat'!W25</f>
        <v>8184</v>
      </c>
      <c r="AA25" s="180">
        <f>'2.sz.Önkormányzat'!X25</f>
        <v>0</v>
      </c>
      <c r="AB25" s="180">
        <f>'2.sz.Önkormányzat'!Y25</f>
        <v>0</v>
      </c>
      <c r="AC25" s="188" t="s">
        <v>138</v>
      </c>
      <c r="AD25" s="35">
        <f>'2.sz.Önkormányzat'!AA25</f>
        <v>0</v>
      </c>
      <c r="AE25" s="6">
        <f>'2.sz.Önkormányzat'!AB25</f>
        <v>0</v>
      </c>
      <c r="AF25" s="6">
        <f>'2.sz.Önkormányzat'!AC25</f>
        <v>0</v>
      </c>
      <c r="AG25" s="86" t="s">
        <v>138</v>
      </c>
      <c r="AH25" s="35">
        <f>'2.sz.Önkormányzat'!AE25</f>
        <v>0</v>
      </c>
      <c r="AI25" s="6">
        <f>'2.sz.Önkormányzat'!AF25</f>
        <v>0</v>
      </c>
      <c r="AJ25" s="6">
        <f>'2.sz.Önkormányzat'!AG25</f>
        <v>0</v>
      </c>
      <c r="AK25" s="187">
        <f>'2.sz.Önkormányzat'!AH25</f>
        <v>0</v>
      </c>
      <c r="AL25" s="35">
        <f>'2.sz.Önkormányzat'!AI25</f>
        <v>8184</v>
      </c>
      <c r="AM25" s="6">
        <f>'2.sz.Önkormányzat'!AJ25</f>
        <v>0</v>
      </c>
      <c r="AN25" s="6">
        <f>'2.sz.Önkormányzat'!AK25</f>
        <v>0</v>
      </c>
      <c r="AO25" s="86"/>
      <c r="AP25" s="20">
        <v>2</v>
      </c>
      <c r="AQ25" s="6">
        <v>0</v>
      </c>
      <c r="AR25" s="6">
        <v>0</v>
      </c>
    </row>
    <row r="26" spans="2:44" s="7" customFormat="1" ht="17.25" customHeight="1">
      <c r="B26" s="17" t="s">
        <v>44</v>
      </c>
      <c r="C26" s="37" t="s">
        <v>45</v>
      </c>
      <c r="D26" s="35">
        <f>'2.sz.Önkormányzat'!C26</f>
        <v>0</v>
      </c>
      <c r="E26" s="6">
        <f>'2.sz.Önkormányzat'!D26</f>
        <v>0</v>
      </c>
      <c r="F26" s="6">
        <f>'2.sz.Önkormányzat'!E26</f>
        <v>0</v>
      </c>
      <c r="G26" s="86"/>
      <c r="H26" s="179">
        <f>'2.sz.Önkormányzat'!G26</f>
        <v>17615</v>
      </c>
      <c r="I26" s="180">
        <f>'2.sz.Önkormányzat'!H26</f>
        <v>17615</v>
      </c>
      <c r="J26" s="180">
        <f>'2.sz.Önkormányzat'!I26</f>
        <v>17615</v>
      </c>
      <c r="K26" s="188">
        <f t="shared" si="10"/>
        <v>1</v>
      </c>
      <c r="L26" s="35">
        <f>'2.sz.Önkormányzat'!K26</f>
        <v>0</v>
      </c>
      <c r="M26" s="6">
        <f>'2.sz.Önkormányzat'!L26</f>
        <v>0</v>
      </c>
      <c r="N26" s="6">
        <f>'2.sz.Önkormányzat'!M26</f>
        <v>0</v>
      </c>
      <c r="O26" s="187">
        <f>'2.sz.Önkormányzat'!N26</f>
        <v>0</v>
      </c>
      <c r="P26" s="35">
        <f>'2.sz.Önkormányzat'!O26</f>
        <v>0</v>
      </c>
      <c r="Q26" s="6">
        <f>'2.sz.Önkormányzat'!P26</f>
        <v>0</v>
      </c>
      <c r="R26" s="6">
        <f>'2.sz.Önkormányzat'!Q26</f>
        <v>0</v>
      </c>
      <c r="S26" s="187">
        <f>'2.sz.Önkormányzat'!R26</f>
        <v>0</v>
      </c>
      <c r="T26" s="20">
        <f>'2.sz.Önkormányzat'!S26</f>
        <v>17615</v>
      </c>
      <c r="U26" s="20">
        <f>'2.sz.Önkormányzat'!T26</f>
        <v>17615</v>
      </c>
      <c r="V26" s="20">
        <f>'2.sz.Önkormányzat'!U26</f>
        <v>17615</v>
      </c>
      <c r="W26" s="178">
        <f t="shared" si="8"/>
        <v>1</v>
      </c>
      <c r="X26" s="17" t="s">
        <v>44</v>
      </c>
      <c r="Y26" s="37" t="s">
        <v>45</v>
      </c>
      <c r="Z26" s="179">
        <f>'2.sz.Önkormányzat'!W26</f>
        <v>1800</v>
      </c>
      <c r="AA26" s="180">
        <f>'2.sz.Önkormányzat'!X26</f>
        <v>0</v>
      </c>
      <c r="AB26" s="180">
        <f>'2.sz.Önkormányzat'!Y26</f>
        <v>0</v>
      </c>
      <c r="AC26" s="188" t="s">
        <v>138</v>
      </c>
      <c r="AD26" s="35">
        <f>'2.sz.Önkormányzat'!AA26</f>
        <v>0</v>
      </c>
      <c r="AE26" s="6">
        <f>'2.sz.Önkormányzat'!AB26</f>
        <v>0</v>
      </c>
      <c r="AF26" s="6">
        <f>'2.sz.Önkormányzat'!AC26</f>
        <v>0</v>
      </c>
      <c r="AG26" s="86" t="s">
        <v>138</v>
      </c>
      <c r="AH26" s="35">
        <f>'2.sz.Önkormányzat'!AE26</f>
        <v>0</v>
      </c>
      <c r="AI26" s="6">
        <f>'2.sz.Önkormányzat'!AF26</f>
        <v>0</v>
      </c>
      <c r="AJ26" s="6">
        <f>'2.sz.Önkormányzat'!AG26</f>
        <v>0</v>
      </c>
      <c r="AK26" s="187">
        <f>'2.sz.Önkormányzat'!AH26</f>
        <v>0</v>
      </c>
      <c r="AL26" s="35">
        <f>'2.sz.Önkormányzat'!AI26</f>
        <v>1800</v>
      </c>
      <c r="AM26" s="6">
        <f>'2.sz.Önkormányzat'!AJ26</f>
        <v>0</v>
      </c>
      <c r="AN26" s="6">
        <f>'2.sz.Önkormányzat'!AK26</f>
        <v>0</v>
      </c>
      <c r="AO26" s="86"/>
      <c r="AP26" s="20">
        <v>0</v>
      </c>
      <c r="AQ26" s="6">
        <v>0</v>
      </c>
      <c r="AR26" s="6">
        <v>0</v>
      </c>
    </row>
    <row r="27" spans="2:44" s="10" customFormat="1" ht="17.25" customHeight="1">
      <c r="B27" s="18" t="s">
        <v>46</v>
      </c>
      <c r="C27" s="39" t="s">
        <v>36</v>
      </c>
      <c r="D27" s="36">
        <f>'3.sz.Cházi Közös Önk.Hiv.'!C11</f>
        <v>70053</v>
      </c>
      <c r="E27" s="9">
        <f>'3.sz.Cházi Közös Önk.Hiv.'!D11</f>
        <v>89465</v>
      </c>
      <c r="F27" s="9">
        <f>'3.sz.Cházi Közös Önk.Hiv.'!E11</f>
        <v>72849</v>
      </c>
      <c r="G27" s="88">
        <f>F27/E27</f>
        <v>0.81427373833342653</v>
      </c>
      <c r="H27" s="36">
        <f>'3.sz.Cházi Közös Önk.Hiv.'!G11</f>
        <v>8500</v>
      </c>
      <c r="I27" s="9">
        <f>'3.sz.Cházi Közös Önk.Hiv.'!H11</f>
        <v>11594</v>
      </c>
      <c r="J27" s="9">
        <f>'3.sz.Cházi Közös Önk.Hiv.'!I11</f>
        <v>11594</v>
      </c>
      <c r="K27" s="188">
        <f t="shared" si="10"/>
        <v>1</v>
      </c>
      <c r="L27" s="36">
        <f>'3.sz.Cházi Közös Önk.Hiv.'!K11</f>
        <v>0</v>
      </c>
      <c r="M27" s="9">
        <f>'3.sz.Cházi Közös Önk.Hiv.'!L11</f>
        <v>0</v>
      </c>
      <c r="N27" s="9">
        <f>'3.sz.Cházi Közös Önk.Hiv.'!M11</f>
        <v>0</v>
      </c>
      <c r="O27" s="189">
        <f>'3.sz.Cházi Közös Önk.Hiv.'!N11</f>
        <v>0</v>
      </c>
      <c r="P27" s="36"/>
      <c r="Q27" s="9">
        <v>5</v>
      </c>
      <c r="R27" s="9">
        <f>'3.sz.Cházi Közös Önk.Hiv.'!O11</f>
        <v>5</v>
      </c>
      <c r="S27" s="190">
        <f>R27/Q27</f>
        <v>1</v>
      </c>
      <c r="T27" s="45">
        <f>'3.sz.Cházi Közös Önk.Hiv.'!P11</f>
        <v>78553</v>
      </c>
      <c r="U27" s="45">
        <f>'3.sz.Cházi Közös Önk.Hiv.'!Q11</f>
        <v>101059</v>
      </c>
      <c r="V27" s="45">
        <f>'3.sz.Cházi Közös Önk.Hiv.'!R11</f>
        <v>84448</v>
      </c>
      <c r="W27" s="178">
        <f t="shared" si="8"/>
        <v>0.8356306711920759</v>
      </c>
      <c r="X27" s="18" t="s">
        <v>46</v>
      </c>
      <c r="Y27" s="39" t="s">
        <v>36</v>
      </c>
      <c r="Z27" s="191">
        <f>'3.sz.Cházi Közös Önk.Hiv.'!T11</f>
        <v>78553</v>
      </c>
      <c r="AA27" s="9">
        <f>'3.sz.Cházi Közös Önk.Hiv.'!U11</f>
        <v>94762</v>
      </c>
      <c r="AB27" s="130">
        <f>'3.sz.Cházi Közös Önk.Hiv.'!V11</f>
        <v>94762</v>
      </c>
      <c r="AC27" s="188">
        <f>AB27/AA27</f>
        <v>1</v>
      </c>
      <c r="AD27" s="191"/>
      <c r="AE27" s="130"/>
      <c r="AF27" s="130"/>
      <c r="AG27" s="192"/>
      <c r="AH27" s="191">
        <f>'3.sz.Cházi Közös Önk.Hiv.'!AB11</f>
        <v>0</v>
      </c>
      <c r="AI27" s="130">
        <f>'3.sz.Cházi Közös Önk.Hiv.'!Y11</f>
        <v>6297</v>
      </c>
      <c r="AJ27" s="130">
        <f>'3.sz.Cházi Közös Önk.Hiv.'!Z11</f>
        <v>6297</v>
      </c>
      <c r="AK27" s="192">
        <f>AJ27/AI27</f>
        <v>1</v>
      </c>
      <c r="AL27" s="191">
        <f t="shared" ref="AL27:AL34" si="13">Z27+AD27+AH27</f>
        <v>78553</v>
      </c>
      <c r="AM27" s="130">
        <f>AA27+AI27+AE27</f>
        <v>101059</v>
      </c>
      <c r="AN27" s="130">
        <f>AB27+AJ27+AF27</f>
        <v>101059</v>
      </c>
      <c r="AO27" s="86">
        <f t="shared" si="9"/>
        <v>1</v>
      </c>
      <c r="AP27" s="45">
        <v>21</v>
      </c>
      <c r="AQ27" s="9">
        <v>0</v>
      </c>
      <c r="AR27" s="9">
        <v>0</v>
      </c>
    </row>
    <row r="28" spans="2:44" s="10" customFormat="1" ht="17.25" customHeight="1">
      <c r="B28" s="18" t="s">
        <v>43</v>
      </c>
      <c r="C28" s="39" t="s">
        <v>38</v>
      </c>
      <c r="D28" s="36">
        <f>'4.sz.Óvoda'!C12</f>
        <v>68235</v>
      </c>
      <c r="E28" s="9">
        <f>'4.sz.Óvoda'!D12</f>
        <v>89485</v>
      </c>
      <c r="F28" s="9">
        <f>'4.sz.Óvoda'!E12</f>
        <v>74988</v>
      </c>
      <c r="G28" s="88">
        <f>'4.sz.Óvoda'!F12</f>
        <v>0.83799519472537298</v>
      </c>
      <c r="H28" s="36">
        <f>'4.sz.Óvoda'!G12</f>
        <v>12863</v>
      </c>
      <c r="I28" s="9">
        <f>'4.sz.Óvoda'!H12</f>
        <v>14152</v>
      </c>
      <c r="J28" s="9">
        <f>'4.sz.Óvoda'!I12</f>
        <v>14152</v>
      </c>
      <c r="K28" s="188">
        <f t="shared" si="10"/>
        <v>1</v>
      </c>
      <c r="L28" s="36">
        <f>'4.sz.Óvoda'!K12</f>
        <v>1400</v>
      </c>
      <c r="M28" s="9">
        <f>'4.sz.Óvoda'!L12</f>
        <v>0</v>
      </c>
      <c r="N28" s="9">
        <f>'4.sz.Óvoda'!M12</f>
        <v>0</v>
      </c>
      <c r="O28" s="189">
        <f>'4.sz.Óvoda'!N12</f>
        <v>0</v>
      </c>
      <c r="P28" s="36"/>
      <c r="Q28" s="9"/>
      <c r="R28" s="9">
        <f>'4.sz.Óvoda'!O12</f>
        <v>0</v>
      </c>
      <c r="S28" s="187">
        <f>'2.sz.Önkormányzat'!R28</f>
        <v>0</v>
      </c>
      <c r="T28" s="45">
        <f>'4.sz.Óvoda'!P12</f>
        <v>82498</v>
      </c>
      <c r="U28" s="45">
        <f>'4.sz.Óvoda'!Q12</f>
        <v>103637</v>
      </c>
      <c r="V28" s="45">
        <f>'4.sz.Óvoda'!R12</f>
        <v>89140</v>
      </c>
      <c r="W28" s="178">
        <f t="shared" si="8"/>
        <v>0.86011752559414112</v>
      </c>
      <c r="X28" s="18" t="s">
        <v>43</v>
      </c>
      <c r="Y28" s="39" t="s">
        <v>38</v>
      </c>
      <c r="Z28" s="36">
        <f>'4.sz.Óvoda'!T12</f>
        <v>16566</v>
      </c>
      <c r="AA28" s="9">
        <f>'4.sz.Óvoda'!U12</f>
        <v>202</v>
      </c>
      <c r="AB28" s="9">
        <f>'4.sz.Óvoda'!V12</f>
        <v>202</v>
      </c>
      <c r="AC28" s="188">
        <f t="shared" si="12"/>
        <v>1</v>
      </c>
      <c r="AD28" s="36">
        <f>'4.sz.Óvoda'!X12</f>
        <v>0</v>
      </c>
      <c r="AE28" s="9">
        <f>'4.sz.Óvoda'!Y12</f>
        <v>0</v>
      </c>
      <c r="AF28" s="9">
        <f>'4.sz.Óvoda'!Z12</f>
        <v>0</v>
      </c>
      <c r="AG28" s="88" t="s">
        <v>138</v>
      </c>
      <c r="AH28" s="36">
        <f>'4.sz.Óvoda'!AB12</f>
        <v>65932</v>
      </c>
      <c r="AI28" s="9">
        <f>'4.sz.Óvoda'!AC12</f>
        <v>103435</v>
      </c>
      <c r="AJ28" s="9">
        <f>'4.sz.Óvoda'!AD12</f>
        <v>103435</v>
      </c>
      <c r="AK28" s="192">
        <f>AJ28/AI28</f>
        <v>1</v>
      </c>
      <c r="AL28" s="191">
        <f t="shared" si="13"/>
        <v>82498</v>
      </c>
      <c r="AM28" s="130">
        <f t="shared" ref="AM28:AM34" si="14">AA28+AI28+AE28</f>
        <v>103637</v>
      </c>
      <c r="AN28" s="130">
        <f t="shared" ref="AN28:AN34" si="15">AB28+AJ28+AF28</f>
        <v>103637</v>
      </c>
      <c r="AO28" s="86">
        <f t="shared" si="9"/>
        <v>1</v>
      </c>
      <c r="AP28" s="45">
        <f>'4.sz.Óvoda'!AJ12</f>
        <v>20</v>
      </c>
      <c r="AQ28" s="9">
        <v>0</v>
      </c>
      <c r="AR28" s="9">
        <v>0</v>
      </c>
    </row>
    <row r="29" spans="2:44" s="10" customFormat="1" ht="17.25" customHeight="1">
      <c r="B29" s="18" t="s">
        <v>43</v>
      </c>
      <c r="C29" s="39" t="s">
        <v>13</v>
      </c>
      <c r="D29" s="36">
        <f>'5.sz.Könyvtár'!C8</f>
        <v>5546</v>
      </c>
      <c r="E29" s="9">
        <f>'5.sz.Könyvtár'!D8</f>
        <v>7479</v>
      </c>
      <c r="F29" s="9">
        <f>'5.sz.Könyvtár'!E8</f>
        <v>7005</v>
      </c>
      <c r="G29" s="88">
        <f>'5.sz.Könyvtár'!F8</f>
        <v>0.93662254312073812</v>
      </c>
      <c r="H29" s="36">
        <v>1208</v>
      </c>
      <c r="I29" s="9">
        <f>'5.sz.Könyvtár'!H8</f>
        <v>2120</v>
      </c>
      <c r="J29" s="9">
        <f>'5.sz.Könyvtár'!I8</f>
        <v>2120</v>
      </c>
      <c r="K29" s="188">
        <f t="shared" si="10"/>
        <v>1</v>
      </c>
      <c r="L29" s="36"/>
      <c r="M29" s="9">
        <f>'5.sz.Könyvtár'!L8</f>
        <v>797</v>
      </c>
      <c r="N29" s="9">
        <f>'5.sz.Könyvtár'!M8</f>
        <v>797</v>
      </c>
      <c r="O29" s="189"/>
      <c r="P29" s="36"/>
      <c r="Q29" s="9"/>
      <c r="R29" s="9">
        <f>'5.sz.Könyvtár'!O8</f>
        <v>0</v>
      </c>
      <c r="S29" s="187">
        <f>'2.sz.Önkormányzat'!R29</f>
        <v>0</v>
      </c>
      <c r="T29" s="45">
        <f>'5.sz.Könyvtár'!P8</f>
        <v>6754</v>
      </c>
      <c r="U29" s="45">
        <f>'5.sz.Könyvtár'!Q8</f>
        <v>10396</v>
      </c>
      <c r="V29" s="45">
        <f>'5.sz.Könyvtár'!R8</f>
        <v>9922</v>
      </c>
      <c r="W29" s="178">
        <f t="shared" si="8"/>
        <v>0.95440554059253557</v>
      </c>
      <c r="X29" s="18" t="s">
        <v>43</v>
      </c>
      <c r="Y29" s="39" t="s">
        <v>13</v>
      </c>
      <c r="Z29" s="36">
        <f>'5.sz.Könyvtár'!T5</f>
        <v>500</v>
      </c>
      <c r="AA29" s="9">
        <f>'5.sz.Könyvtár'!U8</f>
        <v>2115</v>
      </c>
      <c r="AB29" s="9">
        <f>'5.sz.Könyvtár'!V8</f>
        <v>2115</v>
      </c>
      <c r="AC29" s="188">
        <f t="shared" si="12"/>
        <v>1</v>
      </c>
      <c r="AD29" s="36">
        <f>'5.sz.Könyvtár'!X5</f>
        <v>0</v>
      </c>
      <c r="AE29" s="9">
        <f>'5.sz.Könyvtár'!Y5</f>
        <v>0</v>
      </c>
      <c r="AF29" s="9">
        <f>'5.sz.Könyvtár'!Z5</f>
        <v>0</v>
      </c>
      <c r="AG29" s="88" t="s">
        <v>138</v>
      </c>
      <c r="AH29" s="36">
        <f>'5.sz.Könyvtár'!AB8</f>
        <v>6254</v>
      </c>
      <c r="AI29" s="9">
        <f>'5.sz.Könyvtár'!AC8</f>
        <v>8281</v>
      </c>
      <c r="AJ29" s="9">
        <f>'5.sz.Könyvtár'!AD8</f>
        <v>8281</v>
      </c>
      <c r="AK29" s="192">
        <f t="shared" ref="AK29:AK34" si="16">AJ29/AI29</f>
        <v>1</v>
      </c>
      <c r="AL29" s="191">
        <f t="shared" si="13"/>
        <v>6754</v>
      </c>
      <c r="AM29" s="130">
        <f t="shared" si="14"/>
        <v>10396</v>
      </c>
      <c r="AN29" s="130">
        <f>AB29+AJ29+AF29</f>
        <v>10396</v>
      </c>
      <c r="AO29" s="86">
        <f t="shared" si="9"/>
        <v>1</v>
      </c>
      <c r="AP29" s="45">
        <v>2</v>
      </c>
      <c r="AQ29" s="9">
        <v>0</v>
      </c>
      <c r="AR29" s="9">
        <v>0</v>
      </c>
    </row>
    <row r="30" spans="2:44" s="10" customFormat="1" ht="17.25" customHeight="1">
      <c r="B30" s="18" t="s">
        <v>43</v>
      </c>
      <c r="C30" s="39" t="s">
        <v>14</v>
      </c>
      <c r="D30" s="36">
        <f>'6.sz.Műv.Ház'!C8</f>
        <v>8863</v>
      </c>
      <c r="E30" s="9">
        <f>'6.sz.Műv.Ház'!D8</f>
        <v>11004</v>
      </c>
      <c r="F30" s="9">
        <f>'6.sz.Műv.Ház'!E8</f>
        <v>10538</v>
      </c>
      <c r="G30" s="88">
        <f>'6.sz.Műv.Ház'!F8</f>
        <v>0.95765176299527444</v>
      </c>
      <c r="H30" s="36">
        <v>5510</v>
      </c>
      <c r="I30" s="9">
        <f>'6.sz.Műv.Ház'!H8</f>
        <v>7568</v>
      </c>
      <c r="J30" s="9">
        <f>'6.sz.Műv.Ház'!I8</f>
        <v>7568</v>
      </c>
      <c r="K30" s="188">
        <f t="shared" si="10"/>
        <v>1</v>
      </c>
      <c r="L30" s="36">
        <f>'6.sz.Műv.Ház'!K8</f>
        <v>300</v>
      </c>
      <c r="M30" s="9">
        <f>'6.sz.Műv.Ház'!L8</f>
        <v>0</v>
      </c>
      <c r="N30" s="9">
        <f>'6.sz.Műv.Ház'!M8</f>
        <v>0</v>
      </c>
      <c r="O30" s="189">
        <f>'6.sz.Műv.Ház'!N8</f>
        <v>0</v>
      </c>
      <c r="P30" s="36"/>
      <c r="Q30" s="9"/>
      <c r="R30" s="9">
        <f>'6.sz.Műv.Ház'!O8</f>
        <v>0</v>
      </c>
      <c r="S30" s="187">
        <f>'2.sz.Önkormányzat'!R30</f>
        <v>0</v>
      </c>
      <c r="T30" s="45">
        <f>'6.sz.Műv.Ház'!P8</f>
        <v>14673</v>
      </c>
      <c r="U30" s="45">
        <f>'6.sz.Műv.Ház'!Q8</f>
        <v>18572</v>
      </c>
      <c r="V30" s="45">
        <f>'6.sz.Műv.Ház'!R8</f>
        <v>18106</v>
      </c>
      <c r="W30" s="178">
        <f t="shared" si="8"/>
        <v>0.97490846435494294</v>
      </c>
      <c r="X30" s="18" t="s">
        <v>43</v>
      </c>
      <c r="Y30" s="39" t="s">
        <v>14</v>
      </c>
      <c r="Z30" s="36">
        <f>'6.sz.Műv.Ház'!T5</f>
        <v>1800</v>
      </c>
      <c r="AA30" s="9">
        <f>'6.sz.Műv.Ház'!U8</f>
        <v>3501</v>
      </c>
      <c r="AB30" s="9">
        <f>'6.sz.Műv.Ház'!V8</f>
        <v>3501</v>
      </c>
      <c r="AC30" s="188">
        <f t="shared" si="12"/>
        <v>1</v>
      </c>
      <c r="AD30" s="36">
        <f>'6.sz.Műv.Ház'!X5</f>
        <v>0</v>
      </c>
      <c r="AE30" s="9">
        <f>'6.sz.Műv.Ház'!Y5</f>
        <v>0</v>
      </c>
      <c r="AF30" s="9">
        <f>'6.sz.Műv.Ház'!Z5</f>
        <v>0</v>
      </c>
      <c r="AG30" s="88" t="s">
        <v>138</v>
      </c>
      <c r="AH30" s="36">
        <f>'6.sz.Műv.Ház'!AB8</f>
        <v>12873</v>
      </c>
      <c r="AI30" s="9">
        <f>'6.sz.Műv.Ház'!AC8</f>
        <v>15071</v>
      </c>
      <c r="AJ30" s="9">
        <f>'6.sz.Műv.Ház'!AD8</f>
        <v>15071</v>
      </c>
      <c r="AK30" s="192">
        <f t="shared" si="16"/>
        <v>1</v>
      </c>
      <c r="AL30" s="191">
        <f t="shared" si="13"/>
        <v>14673</v>
      </c>
      <c r="AM30" s="130">
        <f t="shared" si="14"/>
        <v>18572</v>
      </c>
      <c r="AN30" s="130">
        <f t="shared" si="15"/>
        <v>18572</v>
      </c>
      <c r="AO30" s="86">
        <f t="shared" si="9"/>
        <v>1</v>
      </c>
      <c r="AP30" s="45">
        <v>3</v>
      </c>
      <c r="AQ30" s="9">
        <v>1</v>
      </c>
      <c r="AR30" s="9">
        <v>0</v>
      </c>
    </row>
    <row r="31" spans="2:44" s="10" customFormat="1" ht="17.25" customHeight="1">
      <c r="B31" s="18" t="s">
        <v>43</v>
      </c>
      <c r="C31" s="39" t="s">
        <v>15</v>
      </c>
      <c r="D31" s="36">
        <f>'7.sz.CSSK'!C10</f>
        <v>15636</v>
      </c>
      <c r="E31" s="9">
        <f>'7.sz.CSSK'!D10</f>
        <v>22563</v>
      </c>
      <c r="F31" s="9">
        <f>'7.sz.CSSK'!E10</f>
        <v>18930</v>
      </c>
      <c r="G31" s="88">
        <f>'7.sz.CSSK'!F10</f>
        <v>0.83898417763595268</v>
      </c>
      <c r="H31" s="36">
        <v>2597</v>
      </c>
      <c r="I31" s="9">
        <f>'7.sz.CSSK'!H10</f>
        <v>3183</v>
      </c>
      <c r="J31" s="9">
        <f>'7.sz.CSSK'!I10</f>
        <v>3183</v>
      </c>
      <c r="K31" s="188">
        <f t="shared" si="10"/>
        <v>1</v>
      </c>
      <c r="L31" s="36">
        <f>'7.sz.CSSK'!K10</f>
        <v>800</v>
      </c>
      <c r="M31" s="9">
        <f>'7.sz.CSSK'!L10</f>
        <v>0</v>
      </c>
      <c r="N31" s="9">
        <f>'7.sz.CSSK'!M10</f>
        <v>0</v>
      </c>
      <c r="O31" s="189">
        <f>'7.sz.CSSK'!N10</f>
        <v>0</v>
      </c>
      <c r="P31" s="36"/>
      <c r="Q31" s="9"/>
      <c r="R31" s="9">
        <f>'7.sz.CSSK'!O10</f>
        <v>0</v>
      </c>
      <c r="S31" s="187">
        <f>'2.sz.Önkormányzat'!R31</f>
        <v>0</v>
      </c>
      <c r="T31" s="45">
        <f>'7.sz.CSSK'!P10</f>
        <v>19033</v>
      </c>
      <c r="U31" s="45">
        <f>'7.sz.CSSK'!Q10</f>
        <v>25746</v>
      </c>
      <c r="V31" s="45">
        <f>'7.sz.CSSK'!R10</f>
        <v>22113</v>
      </c>
      <c r="W31" s="178">
        <f t="shared" si="8"/>
        <v>0.85889070146818924</v>
      </c>
      <c r="X31" s="18" t="s">
        <v>43</v>
      </c>
      <c r="Y31" s="39" t="s">
        <v>15</v>
      </c>
      <c r="Z31" s="36">
        <v>0</v>
      </c>
      <c r="AA31" s="9">
        <f>'7.sz.CSSK'!U10</f>
        <v>3414</v>
      </c>
      <c r="AB31" s="9">
        <f>'7.sz.CSSK'!V10</f>
        <v>3414</v>
      </c>
      <c r="AC31" s="188">
        <f t="shared" si="12"/>
        <v>1</v>
      </c>
      <c r="AD31" s="36">
        <f>'7.sz.CSSK'!X10</f>
        <v>0</v>
      </c>
      <c r="AE31" s="9">
        <f>'7.sz.CSSK'!Y10</f>
        <v>0</v>
      </c>
      <c r="AF31" s="9">
        <f>'7.sz.CSSK'!Z10</f>
        <v>0</v>
      </c>
      <c r="AG31" s="88" t="s">
        <v>138</v>
      </c>
      <c r="AH31" s="36">
        <f>'7.sz.CSSK'!AB10</f>
        <v>19123</v>
      </c>
      <c r="AI31" s="9">
        <f>'7.sz.CSSK'!AC10</f>
        <v>22332</v>
      </c>
      <c r="AJ31" s="9">
        <f>'7.sz.CSSK'!AD10</f>
        <v>22332</v>
      </c>
      <c r="AK31" s="192">
        <f t="shared" si="16"/>
        <v>1</v>
      </c>
      <c r="AL31" s="191">
        <f t="shared" si="13"/>
        <v>19123</v>
      </c>
      <c r="AM31" s="130">
        <f t="shared" si="14"/>
        <v>25746</v>
      </c>
      <c r="AN31" s="130">
        <f t="shared" si="15"/>
        <v>25746</v>
      </c>
      <c r="AO31" s="86">
        <f t="shared" si="9"/>
        <v>1</v>
      </c>
      <c r="AP31" s="45">
        <v>6</v>
      </c>
      <c r="AQ31" s="9">
        <v>0</v>
      </c>
      <c r="AR31" s="9">
        <v>0</v>
      </c>
    </row>
    <row r="32" spans="2:44" s="10" customFormat="1" ht="17.25" customHeight="1">
      <c r="B32" s="18" t="s">
        <v>44</v>
      </c>
      <c r="C32" s="39" t="s">
        <v>16</v>
      </c>
      <c r="D32" s="36">
        <f>'8.sz.Bölcsőde'!C8</f>
        <v>18454</v>
      </c>
      <c r="E32" s="9">
        <f>'8.sz.Bölcsőde'!D8</f>
        <v>21780</v>
      </c>
      <c r="F32" s="9">
        <f>'8.sz.Bölcsőde'!E8</f>
        <v>20274</v>
      </c>
      <c r="G32" s="88">
        <f>'8.sz.Bölcsőde'!F8</f>
        <v>0.93085399449035811</v>
      </c>
      <c r="H32" s="36">
        <v>2806</v>
      </c>
      <c r="I32" s="9">
        <f>'8.sz.Bölcsőde'!H8</f>
        <v>2618</v>
      </c>
      <c r="J32" s="9">
        <f>'8.sz.Bölcsőde'!I8</f>
        <v>2618</v>
      </c>
      <c r="K32" s="188">
        <f t="shared" si="10"/>
        <v>1</v>
      </c>
      <c r="L32" s="36">
        <f>'8.sz.Bölcsőde'!K8</f>
        <v>250</v>
      </c>
      <c r="M32" s="9">
        <f>'8.sz.Bölcsőde'!L8</f>
        <v>155</v>
      </c>
      <c r="N32" s="9">
        <f>'8.sz.Bölcsőde'!M8</f>
        <v>155</v>
      </c>
      <c r="O32" s="125">
        <f>'8.sz.Bölcsőde'!N8</f>
        <v>1</v>
      </c>
      <c r="P32" s="36"/>
      <c r="Q32" s="9"/>
      <c r="R32" s="9"/>
      <c r="S32" s="187">
        <f>'2.sz.Önkormányzat'!R32</f>
        <v>0</v>
      </c>
      <c r="T32" s="45">
        <f>'8.sz.Bölcsőde'!P8</f>
        <v>21510</v>
      </c>
      <c r="U32" s="45">
        <f>'8.sz.Bölcsőde'!Q8</f>
        <v>24553</v>
      </c>
      <c r="V32" s="45">
        <f>'8.sz.Bölcsőde'!R8</f>
        <v>23047</v>
      </c>
      <c r="W32" s="178">
        <f t="shared" si="8"/>
        <v>0.93866329980043173</v>
      </c>
      <c r="X32" s="18" t="s">
        <v>44</v>
      </c>
      <c r="Y32" s="39" t="s">
        <v>16</v>
      </c>
      <c r="Z32" s="36">
        <v>0</v>
      </c>
      <c r="AA32" s="9">
        <f>'8.sz.Bölcsőde'!U8</f>
        <v>0</v>
      </c>
      <c r="AB32" s="9">
        <f>'8.sz.Bölcsőde'!V8</f>
        <v>0</v>
      </c>
      <c r="AC32" s="188" t="s">
        <v>138</v>
      </c>
      <c r="AD32" s="36">
        <f>'8.sz.Bölcsőde'!X8</f>
        <v>0</v>
      </c>
      <c r="AE32" s="9">
        <f>'8.sz.Bölcsőde'!Y8</f>
        <v>0</v>
      </c>
      <c r="AF32" s="9">
        <f>'8.sz.Bölcsőde'!Z8</f>
        <v>0</v>
      </c>
      <c r="AG32" s="88" t="s">
        <v>138</v>
      </c>
      <c r="AH32" s="36">
        <f>'8.sz.Bölcsőde'!AB8</f>
        <v>21510</v>
      </c>
      <c r="AI32" s="9">
        <f>'8.sz.Bölcsőde'!AC8</f>
        <v>24553</v>
      </c>
      <c r="AJ32" s="9">
        <f>'8.sz.Bölcsőde'!AD8</f>
        <v>24553</v>
      </c>
      <c r="AK32" s="192">
        <f t="shared" si="16"/>
        <v>1</v>
      </c>
      <c r="AL32" s="191">
        <f t="shared" si="13"/>
        <v>21510</v>
      </c>
      <c r="AM32" s="130">
        <f t="shared" si="14"/>
        <v>24553</v>
      </c>
      <c r="AN32" s="130">
        <f t="shared" si="15"/>
        <v>24553</v>
      </c>
      <c r="AO32" s="86">
        <f t="shared" si="9"/>
        <v>1</v>
      </c>
      <c r="AP32" s="45">
        <v>8</v>
      </c>
      <c r="AQ32" s="9">
        <v>1</v>
      </c>
      <c r="AR32" s="9">
        <v>0</v>
      </c>
    </row>
    <row r="33" spans="2:44" s="10" customFormat="1" ht="17.25" customHeight="1">
      <c r="B33" s="18" t="s">
        <v>43</v>
      </c>
      <c r="C33" s="39" t="s">
        <v>17</v>
      </c>
      <c r="D33" s="36">
        <f>'9.sz.KSZKI'!C18</f>
        <v>41454</v>
      </c>
      <c r="E33" s="9">
        <f>'9.sz.KSZKI'!D18</f>
        <v>67400</v>
      </c>
      <c r="F33" s="9">
        <f>'9.sz.KSZKI'!E18</f>
        <v>56088</v>
      </c>
      <c r="G33" s="88">
        <f>'9.sz.KSZKI'!F18</f>
        <v>0.83216617210682498</v>
      </c>
      <c r="H33" s="36">
        <v>47954</v>
      </c>
      <c r="I33" s="9">
        <f>'9.sz.KSZKI'!H18</f>
        <v>58720</v>
      </c>
      <c r="J33" s="9">
        <f>'9.sz.KSZKI'!I18</f>
        <v>58720</v>
      </c>
      <c r="K33" s="188">
        <f t="shared" si="10"/>
        <v>1</v>
      </c>
      <c r="L33" s="36">
        <f>'9.sz.KSZKI'!K18</f>
        <v>1039</v>
      </c>
      <c r="M33" s="9">
        <f>'9.sz.KSZKI'!L18</f>
        <v>0</v>
      </c>
      <c r="N33" s="9">
        <f>'9.sz.KSZKI'!M18</f>
        <v>0</v>
      </c>
      <c r="O33" s="189">
        <f>'9.sz.KSZKI'!N18</f>
        <v>0</v>
      </c>
      <c r="P33" s="36"/>
      <c r="Q33" s="9">
        <v>9421</v>
      </c>
      <c r="R33" s="9">
        <f>'9.sz.KSZKI'!O18</f>
        <v>9421</v>
      </c>
      <c r="S33" s="122">
        <f>R33/Q33</f>
        <v>1</v>
      </c>
      <c r="T33" s="45">
        <f>'9.sz.KSZKI'!P18</f>
        <v>90447</v>
      </c>
      <c r="U33" s="45">
        <f>'9.sz.KSZKI'!Q18</f>
        <v>135541</v>
      </c>
      <c r="V33" s="45">
        <f>'9.sz.KSZKI'!R18</f>
        <v>124229</v>
      </c>
      <c r="W33" s="178">
        <f t="shared" si="8"/>
        <v>0.91654185818313283</v>
      </c>
      <c r="X33" s="18" t="s">
        <v>43</v>
      </c>
      <c r="Y33" s="39" t="s">
        <v>17</v>
      </c>
      <c r="Z33" s="36">
        <f>'9.sz.KSZKI'!T18</f>
        <v>20158</v>
      </c>
      <c r="AA33" s="9">
        <f>'9.sz.KSZKI'!U18</f>
        <v>36488</v>
      </c>
      <c r="AB33" s="9">
        <f>'9.sz.KSZKI'!V18</f>
        <v>36488</v>
      </c>
      <c r="AC33" s="188">
        <f t="shared" si="12"/>
        <v>1</v>
      </c>
      <c r="AD33" s="36">
        <f>'9.sz.KSZKI'!X18</f>
        <v>0</v>
      </c>
      <c r="AE33" s="9">
        <f>'9.sz.KSZKI'!Y18</f>
        <v>0</v>
      </c>
      <c r="AF33" s="9">
        <f>'9.sz.KSZKI'!Z18</f>
        <v>0</v>
      </c>
      <c r="AG33" s="88" t="s">
        <v>138</v>
      </c>
      <c r="AH33" s="36">
        <f>'9.sz.KSZKI'!AB18</f>
        <v>70289</v>
      </c>
      <c r="AI33" s="9">
        <f>'9.sz.KSZKI'!AC18</f>
        <v>99053</v>
      </c>
      <c r="AJ33" s="9">
        <f>'9.sz.KSZKI'!AD18</f>
        <v>99053</v>
      </c>
      <c r="AK33" s="192">
        <f t="shared" si="16"/>
        <v>1</v>
      </c>
      <c r="AL33" s="191">
        <f t="shared" si="13"/>
        <v>90447</v>
      </c>
      <c r="AM33" s="130">
        <f t="shared" si="14"/>
        <v>135541</v>
      </c>
      <c r="AN33" s="130">
        <f>AB33+AJ33+AF33</f>
        <v>135541</v>
      </c>
      <c r="AO33" s="86">
        <f t="shared" si="9"/>
        <v>1</v>
      </c>
      <c r="AP33" s="45">
        <v>21</v>
      </c>
      <c r="AQ33" s="9">
        <v>1</v>
      </c>
      <c r="AR33" s="9">
        <v>0</v>
      </c>
    </row>
    <row r="34" spans="2:44" s="10" customFormat="1" ht="17.25" customHeight="1" thickBot="1">
      <c r="B34" s="193" t="s">
        <v>44</v>
      </c>
      <c r="C34" s="160" t="s">
        <v>18</v>
      </c>
      <c r="D34" s="194">
        <f>'10.sz.Vízmű'!C8</f>
        <v>6051</v>
      </c>
      <c r="E34" s="195">
        <f>'10.sz.Vízmű'!D8</f>
        <v>1128</v>
      </c>
      <c r="F34" s="195">
        <f>'10.sz.Vízmű'!E8</f>
        <v>1128</v>
      </c>
      <c r="G34" s="196">
        <f>'10.sz.Vízmű'!F8</f>
        <v>1</v>
      </c>
      <c r="H34" s="194">
        <v>1837</v>
      </c>
      <c r="I34" s="195">
        <f>'10.sz.Vízmű'!H8</f>
        <v>367</v>
      </c>
      <c r="J34" s="195">
        <f>'10.sz.Vízmű'!I8</f>
        <v>338</v>
      </c>
      <c r="K34" s="197">
        <f t="shared" si="10"/>
        <v>0.92098092643051777</v>
      </c>
      <c r="L34" s="194"/>
      <c r="M34" s="195"/>
      <c r="N34" s="195"/>
      <c r="O34" s="198"/>
      <c r="P34" s="194"/>
      <c r="Q34" s="195"/>
      <c r="R34" s="195">
        <f>'10.sz.Vízmű'!O8</f>
        <v>0</v>
      </c>
      <c r="S34" s="187"/>
      <c r="T34" s="199">
        <f>'10.sz.Vízmű'!P8</f>
        <v>7888</v>
      </c>
      <c r="U34" s="199">
        <f>'10.sz.Vízmű'!Q8</f>
        <v>1495</v>
      </c>
      <c r="V34" s="199">
        <f>'10.sz.Vízmű'!R8</f>
        <v>1466</v>
      </c>
      <c r="W34" s="178">
        <f t="shared" si="8"/>
        <v>0.98060200668896325</v>
      </c>
      <c r="X34" s="193" t="s">
        <v>44</v>
      </c>
      <c r="Y34" s="160" t="s">
        <v>18</v>
      </c>
      <c r="Z34" s="194">
        <f>'10.sz.Vízmű'!T8</f>
        <v>4540</v>
      </c>
      <c r="AA34" s="195">
        <f>'10.sz.Vízmű'!U8</f>
        <v>335</v>
      </c>
      <c r="AB34" s="195">
        <f>'10.sz.Vízmű'!V8</f>
        <v>335</v>
      </c>
      <c r="AC34" s="197">
        <f>'10.sz.Vízmű'!W8</f>
        <v>1</v>
      </c>
      <c r="AD34" s="194"/>
      <c r="AE34" s="195"/>
      <c r="AF34" s="195"/>
      <c r="AG34" s="196" t="s">
        <v>138</v>
      </c>
      <c r="AH34" s="194">
        <f>'10.sz.Vízmű'!AB8</f>
        <v>3348</v>
      </c>
      <c r="AI34" s="195">
        <f>'10.sz.Vízmű'!AC8</f>
        <v>1160</v>
      </c>
      <c r="AJ34" s="195">
        <f>'10.sz.Vízmű'!AD8</f>
        <v>1160</v>
      </c>
      <c r="AK34" s="192">
        <f t="shared" si="16"/>
        <v>1</v>
      </c>
      <c r="AL34" s="200">
        <f t="shared" si="13"/>
        <v>7888</v>
      </c>
      <c r="AM34" s="130">
        <f t="shared" si="14"/>
        <v>1495</v>
      </c>
      <c r="AN34" s="130">
        <f t="shared" si="15"/>
        <v>1495</v>
      </c>
      <c r="AO34" s="103">
        <f t="shared" si="9"/>
        <v>1</v>
      </c>
      <c r="AP34" s="199">
        <v>2</v>
      </c>
      <c r="AQ34" s="201">
        <v>0</v>
      </c>
      <c r="AR34" s="201">
        <v>0</v>
      </c>
    </row>
    <row r="35" spans="2:44" s="7" customFormat="1" ht="17.25" customHeight="1" thickBot="1">
      <c r="B35" s="202"/>
      <c r="C35" s="203" t="s">
        <v>19</v>
      </c>
      <c r="D35" s="77">
        <f>SUM(D5,D27,D26,D28,D29,D30,D31,D32,D33,D34)</f>
        <v>330266</v>
      </c>
      <c r="E35" s="77">
        <f>SUM(E5,E27,E26,E28,E29,E30,E31,E32,E33,E34)</f>
        <v>527207</v>
      </c>
      <c r="F35" s="77">
        <f>SUM(F5,F27,F26,F28,F29,F30,F31,F32,F33,F34)</f>
        <v>415042</v>
      </c>
      <c r="G35" s="104">
        <f>F35/E35</f>
        <v>0.78724675506964059</v>
      </c>
      <c r="H35" s="77">
        <f>SUM(H5,H27,H28,H29,H30,H31,H32,H33,H34)</f>
        <v>316292</v>
      </c>
      <c r="I35" s="77">
        <f>SUM(I5,I27,I28,I29,I30,I31,I32,I33,I34)</f>
        <v>356633</v>
      </c>
      <c r="J35" s="77">
        <f>SUM(J5,J27,J28,J29,J30,J31,J32,J33,J34)</f>
        <v>356604</v>
      </c>
      <c r="K35" s="204">
        <f>J35/I35</f>
        <v>0.99991868391315442</v>
      </c>
      <c r="L35" s="77">
        <f t="shared" ref="L35:Q35" si="17">SUM(L5,L27,L26,L28,L29,L30,L31,L32,L33,L34)</f>
        <v>66356</v>
      </c>
      <c r="M35" s="77">
        <f>SUM(M5,M27,M26,M28,M29,M30,M31,M32,M33,M34)</f>
        <v>70784</v>
      </c>
      <c r="N35" s="77">
        <f>SUM(N5,N27,N26,N28,N29,N30,N31,N32,N33,N34)</f>
        <v>70784</v>
      </c>
      <c r="O35" s="104">
        <f>N35/M35</f>
        <v>1</v>
      </c>
      <c r="P35" s="77">
        <f t="shared" si="17"/>
        <v>167842</v>
      </c>
      <c r="Q35" s="77">
        <f t="shared" si="17"/>
        <v>353233</v>
      </c>
      <c r="R35" s="77">
        <f>SUM(R5,R27,R26,R28,R29,R30,R31,R32,R33,R34)</f>
        <v>353233</v>
      </c>
      <c r="S35" s="104">
        <f>R35/Q35</f>
        <v>1</v>
      </c>
      <c r="T35" s="77">
        <f>D35+H35+L35+P35</f>
        <v>880756</v>
      </c>
      <c r="U35" s="77">
        <f>U5+U27+U28+U29+U30+U31+U32+U33+U34</f>
        <v>1307852</v>
      </c>
      <c r="V35" s="77">
        <f>F35+J35+N35+R35</f>
        <v>1195663</v>
      </c>
      <c r="W35" s="104">
        <f>V35/U35</f>
        <v>0.91421888715236888</v>
      </c>
      <c r="X35" s="104"/>
      <c r="Y35" s="203" t="s">
        <v>19</v>
      </c>
      <c r="Z35" s="77">
        <f t="shared" ref="Z35:AH35" si="18">SUM(Z5,Z27,Z28,Z29,Z30,Z31,Z32,Z33,Z34)</f>
        <v>681427</v>
      </c>
      <c r="AA35" s="77">
        <f>SUM(AA5,AA27,AA28,AA29,AA30,AA31,AA32,AA33,AA34)</f>
        <v>1027670</v>
      </c>
      <c r="AB35" s="77">
        <f t="shared" si="18"/>
        <v>1027670</v>
      </c>
      <c r="AC35" s="104">
        <f>AB35/AA35</f>
        <v>1</v>
      </c>
      <c r="AD35" s="77">
        <f t="shared" si="18"/>
        <v>0</v>
      </c>
      <c r="AE35" s="77">
        <f t="shared" si="18"/>
        <v>0</v>
      </c>
      <c r="AF35" s="77">
        <f t="shared" si="18"/>
        <v>0</v>
      </c>
      <c r="AG35" s="104"/>
      <c r="AH35" s="77">
        <f t="shared" si="18"/>
        <v>199329</v>
      </c>
      <c r="AI35" s="77">
        <f>SUM(AI5:AI34)</f>
        <v>280182</v>
      </c>
      <c r="AJ35" s="77">
        <f>SUM(AJ5,AJ27,AJ28,AJ29,AJ30,AJ31,AJ32,AJ33,AJ34)</f>
        <v>280182</v>
      </c>
      <c r="AK35" s="204">
        <f>AJ35/AI35</f>
        <v>1</v>
      </c>
      <c r="AL35" s="77">
        <f>Z35+AD35+AH35</f>
        <v>880756</v>
      </c>
      <c r="AM35" s="77">
        <f>AA35+AI35+AE35</f>
        <v>1307852</v>
      </c>
      <c r="AN35" s="77">
        <f>AB35+AJ35+AF35</f>
        <v>1307852</v>
      </c>
      <c r="AO35" s="104">
        <f>AN35/AM35</f>
        <v>1</v>
      </c>
      <c r="AP35" s="77">
        <f>AP5+AP26+AP27+AP28+AP29+AP30+AP31+AP32+AP33+AP34</f>
        <v>88</v>
      </c>
      <c r="AQ35" s="77">
        <f>AQ5+AQ26+AQ27+AQ28+AQ29+AQ30+AQ31+AQ32+AQ33+AQ34</f>
        <v>3</v>
      </c>
      <c r="AR35" s="77">
        <f>AR5+AR26+AR27+AR28+AR29+AR30+AR31+AR32+AR33+AR34</f>
        <v>177</v>
      </c>
    </row>
    <row r="36" spans="2:44" s="210" customFormat="1" ht="17.25" customHeight="1">
      <c r="B36" s="205"/>
      <c r="C36" s="206" t="s">
        <v>3</v>
      </c>
      <c r="D36" s="400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9"/>
      <c r="AI36" s="207"/>
      <c r="AJ36" s="207"/>
      <c r="AK36" s="207"/>
      <c r="AL36" s="205">
        <f>AL35-T35</f>
        <v>0</v>
      </c>
      <c r="AM36" s="208"/>
      <c r="AN36" s="208"/>
      <c r="AO36" s="208"/>
      <c r="AP36" s="396"/>
      <c r="AQ36" s="396"/>
      <c r="AR36" s="397"/>
    </row>
    <row r="37" spans="2:44" s="10" customFormat="1" ht="17.25" customHeight="1">
      <c r="B37" s="18"/>
      <c r="C37" s="159" t="s">
        <v>68</v>
      </c>
      <c r="D37" s="401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3"/>
      <c r="AI37" s="211"/>
      <c r="AJ37" s="211"/>
      <c r="AK37" s="211"/>
      <c r="AL37" s="9"/>
      <c r="AM37" s="208"/>
      <c r="AN37" s="208"/>
      <c r="AO37" s="208"/>
      <c r="AP37" s="396"/>
      <c r="AQ37" s="396"/>
      <c r="AR37" s="397"/>
    </row>
    <row r="38" spans="2:44" s="10" customFormat="1" ht="17.25" customHeight="1">
      <c r="B38" s="18"/>
      <c r="C38" s="159" t="s">
        <v>20</v>
      </c>
      <c r="D38" s="393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95"/>
      <c r="AI38" s="212"/>
      <c r="AJ38" s="212"/>
      <c r="AK38" s="212"/>
      <c r="AL38" s="9"/>
      <c r="AM38" s="213"/>
      <c r="AN38" s="213"/>
      <c r="AO38" s="213"/>
      <c r="AP38" s="398"/>
      <c r="AQ38" s="398"/>
      <c r="AR38" s="399"/>
    </row>
    <row r="39" spans="2:44" ht="17.25" customHeight="1">
      <c r="C39" s="12"/>
      <c r="D39" s="13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>
        <f>'2.sz.Önkormányzat'!AJ27+'3.sz.Cházi Közös Önk.Hiv.'!AG11+'4.sz.Óvoda'!AG12+'5.sz.Könyvtár'!AG8+'6.sz.Műv.Ház'!AG8+'7.sz.CSSK'!AG10+'8.sz.Bölcsőde'!AG8+'9.sz.KSZKI'!AG18+'10.sz.Vízmű'!AG8</f>
        <v>1307852</v>
      </c>
      <c r="AN39" s="14">
        <f>'2.sz.Önkormányzat'!AK27+'3.sz.Cházi Közös Önk.Hiv.'!AH11+'4.sz.Óvoda'!AH12+'5.sz.Könyvtár'!AH8+'6.sz.Műv.Ház'!AH8+'7.sz.CSSK'!AH10+'8.sz.Bölcsőde'!AH8+'9.sz.KSZKI'!AH18+'10.sz.Vízmű'!AH8</f>
        <v>1307852</v>
      </c>
      <c r="AO39" s="14" t="s">
        <v>137</v>
      </c>
      <c r="AP39" s="14"/>
      <c r="AQ39" s="14"/>
      <c r="AR39" s="14"/>
    </row>
    <row r="40" spans="2:44" ht="17.25" customHeight="1">
      <c r="B40" s="388" t="s">
        <v>20</v>
      </c>
      <c r="C40" s="389"/>
      <c r="D40" s="387" t="s">
        <v>1</v>
      </c>
      <c r="E40" s="387"/>
      <c r="F40" s="387"/>
      <c r="G40" s="387"/>
      <c r="H40" s="363"/>
      <c r="I40" s="382" t="s">
        <v>2</v>
      </c>
      <c r="J40" s="383"/>
      <c r="K40" s="383"/>
      <c r="L40" s="384"/>
    </row>
    <row r="41" spans="2:44" ht="17.25" customHeight="1">
      <c r="B41" s="389"/>
      <c r="C41" s="389"/>
      <c r="D41" s="141" t="s">
        <v>146</v>
      </c>
      <c r="E41" s="141" t="s">
        <v>144</v>
      </c>
      <c r="F41" s="141" t="s">
        <v>147</v>
      </c>
      <c r="G41" s="141" t="s">
        <v>148</v>
      </c>
      <c r="H41" s="363"/>
      <c r="I41" s="161" t="s">
        <v>146</v>
      </c>
      <c r="J41" s="161" t="s">
        <v>144</v>
      </c>
      <c r="K41" s="161" t="s">
        <v>147</v>
      </c>
      <c r="L41" s="161" t="s">
        <v>148</v>
      </c>
    </row>
    <row r="42" spans="2:44" ht="17.25" customHeight="1">
      <c r="B42" s="389"/>
      <c r="C42" s="389"/>
      <c r="D42" s="142">
        <f>T35</f>
        <v>880756</v>
      </c>
      <c r="E42" s="142">
        <f>U35</f>
        <v>1307852</v>
      </c>
      <c r="F42" s="142">
        <f>V35</f>
        <v>1195663</v>
      </c>
      <c r="G42" s="143">
        <f>F42/E42*100</f>
        <v>91.421888715236889</v>
      </c>
      <c r="H42" s="365"/>
      <c r="I42" s="142">
        <f>AL35</f>
        <v>880756</v>
      </c>
      <c r="J42" s="142">
        <f>AM35</f>
        <v>1307852</v>
      </c>
      <c r="K42" s="142">
        <f>AN35</f>
        <v>1307852</v>
      </c>
      <c r="L42" s="143">
        <f>K42/J42*100</f>
        <v>100</v>
      </c>
    </row>
    <row r="43" spans="2:44" ht="17.25" customHeight="1">
      <c r="B43" s="385" t="s">
        <v>327</v>
      </c>
      <c r="C43" s="386"/>
      <c r="D43" s="364"/>
      <c r="E43" s="364"/>
      <c r="F43" s="364">
        <f>SUM(F42:F42)</f>
        <v>1195663</v>
      </c>
      <c r="G43" s="364"/>
      <c r="I43" s="364"/>
      <c r="J43" s="364"/>
      <c r="K43" s="364">
        <f>SUM(K42:K42)</f>
        <v>1307852</v>
      </c>
      <c r="L43" s="364"/>
    </row>
    <row r="44" spans="2:44" ht="17.25" customHeight="1">
      <c r="B44" s="361"/>
      <c r="C44" s="362"/>
    </row>
    <row r="45" spans="2:44" ht="17.25" customHeight="1">
      <c r="B45"/>
    </row>
    <row r="48" spans="2:44" ht="17.25" customHeight="1">
      <c r="D48" s="139"/>
    </row>
  </sheetData>
  <mergeCells count="19">
    <mergeCell ref="X1:AS1"/>
    <mergeCell ref="X2:AO2"/>
    <mergeCell ref="AP2:AR2"/>
    <mergeCell ref="D38:AH38"/>
    <mergeCell ref="AP36:AR38"/>
    <mergeCell ref="D36:AH36"/>
    <mergeCell ref="D37:AH37"/>
    <mergeCell ref="AP3:AR3"/>
    <mergeCell ref="D3:W3"/>
    <mergeCell ref="X4:X5"/>
    <mergeCell ref="X3:AO3"/>
    <mergeCell ref="B1:W1"/>
    <mergeCell ref="B2:W2"/>
    <mergeCell ref="B3:C3"/>
    <mergeCell ref="B4:B5"/>
    <mergeCell ref="I40:L40"/>
    <mergeCell ref="B43:C43"/>
    <mergeCell ref="D40:G40"/>
    <mergeCell ref="B40:C4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9" orientation="landscape" r:id="rId1"/>
  <colBreaks count="1" manualBreakCount="1">
    <brk id="23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P46"/>
  <sheetViews>
    <sheetView view="pageBreakPreview" zoomScaleSheetLayoutView="10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AN6" sqref="AN6:AN7"/>
    </sheetView>
  </sheetViews>
  <sheetFormatPr defaultRowHeight="15"/>
  <cols>
    <col min="1" max="1" width="4.85546875" customWidth="1"/>
    <col min="2" max="2" width="57.5703125" bestFit="1" customWidth="1"/>
    <col min="3" max="3" width="17.42578125" customWidth="1"/>
    <col min="4" max="4" width="16.7109375" customWidth="1"/>
    <col min="5" max="5" width="16.28515625" customWidth="1"/>
    <col min="6" max="6" width="16.7109375" customWidth="1"/>
    <col min="7" max="22" width="15.7109375" customWidth="1"/>
    <col min="23" max="23" width="17" style="121" customWidth="1"/>
    <col min="24" max="26" width="17" customWidth="1"/>
    <col min="27" max="27" width="13.28515625" hidden="1" customWidth="1"/>
    <col min="28" max="28" width="14.5703125" hidden="1" customWidth="1"/>
    <col min="29" max="29" width="12.7109375" hidden="1" customWidth="1"/>
    <col min="30" max="30" width="14.85546875" hidden="1" customWidth="1"/>
    <col min="31" max="34" width="15.140625" customWidth="1"/>
    <col min="35" max="38" width="14.42578125" customWidth="1"/>
    <col min="39" max="39" width="11.42578125" customWidth="1"/>
    <col min="40" max="40" width="10.7109375" customWidth="1"/>
    <col min="41" max="41" width="17.28515625" bestFit="1" customWidth="1"/>
  </cols>
  <sheetData>
    <row r="1" spans="1:42" s="1" customFormat="1">
      <c r="A1" s="419" t="s">
        <v>175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19"/>
    </row>
    <row r="2" spans="1:42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421"/>
      <c r="AM2" s="419" t="s">
        <v>80</v>
      </c>
      <c r="AN2" s="419"/>
      <c r="AO2" s="419"/>
    </row>
    <row r="3" spans="1:42" s="2" customFormat="1" ht="15" customHeight="1" thickBot="1">
      <c r="A3" s="420" t="s">
        <v>27</v>
      </c>
      <c r="B3" s="420"/>
      <c r="C3" s="405" t="s">
        <v>1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7"/>
      <c r="W3" s="422" t="s">
        <v>2</v>
      </c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  <c r="AL3" s="424"/>
      <c r="AM3" s="404" t="s">
        <v>4</v>
      </c>
      <c r="AN3" s="404"/>
      <c r="AO3" s="404"/>
    </row>
    <row r="4" spans="1:42" s="2" customFormat="1" ht="60">
      <c r="A4" s="413" t="s">
        <v>21</v>
      </c>
      <c r="B4" s="417" t="s">
        <v>47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34" t="s">
        <v>88</v>
      </c>
      <c r="K4" s="32" t="s">
        <v>89</v>
      </c>
      <c r="L4" s="33" t="s">
        <v>90</v>
      </c>
      <c r="M4" s="33" t="s">
        <v>91</v>
      </c>
      <c r="N4" s="34" t="s">
        <v>92</v>
      </c>
      <c r="O4" s="32" t="s">
        <v>113</v>
      </c>
      <c r="P4" s="33" t="s">
        <v>114</v>
      </c>
      <c r="Q4" s="33" t="s">
        <v>115</v>
      </c>
      <c r="R4" s="34" t="s">
        <v>116</v>
      </c>
      <c r="S4" s="32" t="s">
        <v>93</v>
      </c>
      <c r="T4" s="33" t="s">
        <v>94</v>
      </c>
      <c r="U4" s="33" t="s">
        <v>95</v>
      </c>
      <c r="V4" s="34" t="s">
        <v>96</v>
      </c>
      <c r="W4" s="116" t="s">
        <v>97</v>
      </c>
      <c r="X4" s="33" t="s">
        <v>98</v>
      </c>
      <c r="Y4" s="33" t="s">
        <v>99</v>
      </c>
      <c r="Z4" s="34" t="s">
        <v>100</v>
      </c>
      <c r="AA4" s="32" t="s">
        <v>101</v>
      </c>
      <c r="AB4" s="33" t="s">
        <v>102</v>
      </c>
      <c r="AC4" s="33" t="s">
        <v>103</v>
      </c>
      <c r="AD4" s="34" t="s">
        <v>104</v>
      </c>
      <c r="AE4" s="32" t="s">
        <v>89</v>
      </c>
      <c r="AF4" s="33" t="s">
        <v>90</v>
      </c>
      <c r="AG4" s="33" t="s">
        <v>91</v>
      </c>
      <c r="AH4" s="34" t="s">
        <v>92</v>
      </c>
      <c r="AI4" s="32" t="s">
        <v>109</v>
      </c>
      <c r="AJ4" s="33" t="s">
        <v>110</v>
      </c>
      <c r="AK4" s="33" t="s">
        <v>111</v>
      </c>
      <c r="AL4" s="34" t="s">
        <v>112</v>
      </c>
      <c r="AM4" s="59" t="s">
        <v>5</v>
      </c>
      <c r="AN4" s="60" t="s">
        <v>6</v>
      </c>
      <c r="AO4" s="61" t="s">
        <v>7</v>
      </c>
    </row>
    <row r="5" spans="1:42" s="2" customFormat="1" ht="15.75" thickBot="1">
      <c r="A5" s="414"/>
      <c r="B5" s="418"/>
      <c r="C5" s="62">
        <f>SUM(C6:C26)</f>
        <v>95974</v>
      </c>
      <c r="D5" s="63">
        <f t="shared" ref="D5:E5" si="0">SUM(D6:D26)</f>
        <v>216903</v>
      </c>
      <c r="E5" s="63">
        <f t="shared" si="0"/>
        <v>153242</v>
      </c>
      <c r="F5" s="134" t="s">
        <v>140</v>
      </c>
      <c r="G5" s="62">
        <f>SUM(G6:G26)</f>
        <v>233017</v>
      </c>
      <c r="H5" s="63">
        <f t="shared" ref="H5:I5" si="1">SUM(H6:H26)</f>
        <v>256311</v>
      </c>
      <c r="I5" s="63">
        <f t="shared" si="1"/>
        <v>256311</v>
      </c>
      <c r="J5" s="101">
        <f>I5/H5</f>
        <v>1</v>
      </c>
      <c r="K5" s="62">
        <f>SUM(K6:K25)</f>
        <v>62567</v>
      </c>
      <c r="L5" s="63">
        <f t="shared" ref="L5:M5" si="2">SUM(L6:L25)</f>
        <v>69832</v>
      </c>
      <c r="M5" s="63">
        <f t="shared" si="2"/>
        <v>69832</v>
      </c>
      <c r="N5" s="101">
        <f>M5/L5</f>
        <v>1</v>
      </c>
      <c r="O5" s="62">
        <f>SUM(O6:O25)</f>
        <v>167842</v>
      </c>
      <c r="P5" s="63">
        <f t="shared" ref="P5:R5" si="3">SUM(P6:P25)</f>
        <v>343807</v>
      </c>
      <c r="Q5" s="63">
        <f t="shared" si="3"/>
        <v>343807</v>
      </c>
      <c r="R5" s="101">
        <f t="shared" si="3"/>
        <v>1</v>
      </c>
      <c r="S5" s="106">
        <f>SUM(S6:S26)</f>
        <v>559400</v>
      </c>
      <c r="T5" s="107">
        <f>SUM(T6:T26)</f>
        <v>886853</v>
      </c>
      <c r="U5" s="107">
        <f t="shared" ref="U5" si="4">SUM(U6:U26)</f>
        <v>823192</v>
      </c>
      <c r="V5" s="108">
        <f>U5/T5</f>
        <v>0.92821696493105399</v>
      </c>
      <c r="W5" s="117">
        <f>SUM(W6:W26)</f>
        <v>559310</v>
      </c>
      <c r="X5" s="63">
        <f t="shared" ref="X5:Y5" si="5">SUM(X6:X26)</f>
        <v>886853</v>
      </c>
      <c r="Y5" s="63">
        <f t="shared" si="5"/>
        <v>886853</v>
      </c>
      <c r="Z5" s="113">
        <f>Y5/X5</f>
        <v>1</v>
      </c>
      <c r="AA5" s="62">
        <f>SUM(AA6:AA26)</f>
        <v>0</v>
      </c>
      <c r="AB5" s="63">
        <f t="shared" ref="AB5:AC5" si="6">SUM(AB6:AB26)</f>
        <v>0</v>
      </c>
      <c r="AC5" s="63">
        <f t="shared" si="6"/>
        <v>0</v>
      </c>
      <c r="AD5" s="113" t="e">
        <f>AC5/AB5</f>
        <v>#DIV/0!</v>
      </c>
      <c r="AE5" s="62">
        <f>SUM(AE6:AE26)</f>
        <v>0</v>
      </c>
      <c r="AF5" s="63">
        <f t="shared" ref="AF5:AG5" si="7">SUM(AF6:AF26)</f>
        <v>0</v>
      </c>
      <c r="AG5" s="63">
        <f t="shared" si="7"/>
        <v>0</v>
      </c>
      <c r="AH5" s="64">
        <f>SUM(AH6:AH26)</f>
        <v>0</v>
      </c>
      <c r="AI5" s="67">
        <f>SUM(AI6:AI26)</f>
        <v>559310</v>
      </c>
      <c r="AJ5" s="70">
        <f t="shared" ref="AJ5:AK5" si="8">SUM(AJ6:AJ26)</f>
        <v>886853</v>
      </c>
      <c r="AK5" s="70">
        <f t="shared" si="8"/>
        <v>886853</v>
      </c>
      <c r="AL5" s="110">
        <f>AK5/AJ5</f>
        <v>1</v>
      </c>
      <c r="AM5" s="55">
        <v>5</v>
      </c>
      <c r="AN5" s="68">
        <v>0</v>
      </c>
      <c r="AO5" s="64">
        <v>177</v>
      </c>
      <c r="AP5" s="19"/>
    </row>
    <row r="6" spans="1:42" s="185" customFormat="1" ht="15.75" thickBot="1">
      <c r="A6" s="347" t="s">
        <v>43</v>
      </c>
      <c r="B6" s="37" t="s">
        <v>22</v>
      </c>
      <c r="C6" s="162"/>
      <c r="D6" s="176"/>
      <c r="E6" s="176"/>
      <c r="F6" s="177"/>
      <c r="G6" s="118">
        <v>10610</v>
      </c>
      <c r="H6" s="183">
        <v>14431</v>
      </c>
      <c r="I6" s="183">
        <v>14431</v>
      </c>
      <c r="J6" s="348">
        <f>I6/H6</f>
        <v>1</v>
      </c>
      <c r="K6" s="162"/>
      <c r="L6" s="176"/>
      <c r="M6" s="176"/>
      <c r="N6" s="177"/>
      <c r="O6" s="162"/>
      <c r="P6" s="176"/>
      <c r="Q6" s="176"/>
      <c r="R6" s="177"/>
      <c r="S6" s="71">
        <f>C6+G6+K6+O6</f>
        <v>10610</v>
      </c>
      <c r="T6" s="72">
        <f t="shared" ref="T6:U6" si="9">D6+H6+L6+P6</f>
        <v>14431</v>
      </c>
      <c r="U6" s="72">
        <f t="shared" si="9"/>
        <v>14431</v>
      </c>
      <c r="V6" s="86">
        <f t="shared" ref="V6:V8" si="10">U6/T6</f>
        <v>1</v>
      </c>
      <c r="W6" s="118">
        <v>10610</v>
      </c>
      <c r="X6" s="182"/>
      <c r="Y6" s="182"/>
      <c r="Z6" s="349"/>
      <c r="AA6" s="162"/>
      <c r="AB6" s="176"/>
      <c r="AC6" s="176"/>
      <c r="AD6" s="350"/>
      <c r="AE6" s="162"/>
      <c r="AF6" s="163"/>
      <c r="AG6" s="163"/>
      <c r="AH6" s="164"/>
      <c r="AI6" s="71">
        <f t="shared" ref="AI6:AI7" si="11">W6+AA6+AE6</f>
        <v>10610</v>
      </c>
      <c r="AJ6" s="72">
        <f>X6+AF6+AB6</f>
        <v>0</v>
      </c>
      <c r="AK6" s="72">
        <f>Y6+AG6+AC6</f>
        <v>0</v>
      </c>
      <c r="AL6" s="86"/>
      <c r="AM6" s="182"/>
      <c r="AN6" s="183"/>
      <c r="AO6" s="183"/>
      <c r="AP6" s="184"/>
    </row>
    <row r="7" spans="1:42" s="185" customFormat="1" ht="15.75" thickBot="1">
      <c r="A7" s="347" t="s">
        <v>43</v>
      </c>
      <c r="B7" s="37" t="s">
        <v>129</v>
      </c>
      <c r="C7" s="162"/>
      <c r="D7" s="176"/>
      <c r="E7" s="176"/>
      <c r="F7" s="177"/>
      <c r="G7" s="118"/>
      <c r="H7" s="183">
        <v>477</v>
      </c>
      <c r="I7" s="183">
        <v>477</v>
      </c>
      <c r="J7" s="348">
        <f t="shared" ref="J7:J26" si="12">I7/H7</f>
        <v>1</v>
      </c>
      <c r="K7" s="162"/>
      <c r="L7" s="176">
        <v>1394</v>
      </c>
      <c r="M7" s="176">
        <v>1394</v>
      </c>
      <c r="N7" s="86">
        <f t="shared" ref="N7" si="13">M7/L7</f>
        <v>1</v>
      </c>
      <c r="O7" s="162"/>
      <c r="P7" s="176"/>
      <c r="Q7" s="176"/>
      <c r="R7" s="177"/>
      <c r="S7" s="35">
        <f t="shared" ref="S7:S26" si="14">C7+G7+K7+O7</f>
        <v>0</v>
      </c>
      <c r="T7" s="6">
        <f t="shared" ref="T7:T26" si="15">D7+H7+L7+P7</f>
        <v>1871</v>
      </c>
      <c r="U7" s="6">
        <f t="shared" ref="U7:U26" si="16">E7+I7+M7+Q7</f>
        <v>1871</v>
      </c>
      <c r="V7" s="86">
        <f t="shared" si="10"/>
        <v>1</v>
      </c>
      <c r="W7" s="118">
        <v>13334</v>
      </c>
      <c r="X7" s="182">
        <v>0</v>
      </c>
      <c r="Y7" s="182"/>
      <c r="Z7" s="109"/>
      <c r="AA7" s="162"/>
      <c r="AB7" s="176"/>
      <c r="AC7" s="176"/>
      <c r="AD7" s="350"/>
      <c r="AE7" s="162"/>
      <c r="AF7" s="163"/>
      <c r="AG7" s="163"/>
      <c r="AH7" s="164"/>
      <c r="AI7" s="35">
        <f t="shared" si="11"/>
        <v>13334</v>
      </c>
      <c r="AJ7" s="72">
        <f t="shared" ref="AJ7:AJ26" si="17">X7+AF7+AB7</f>
        <v>0</v>
      </c>
      <c r="AK7" s="72">
        <f t="shared" ref="AK7:AK26" si="18">Y7+AG7+AC7</f>
        <v>0</v>
      </c>
      <c r="AL7" s="86"/>
      <c r="AM7" s="182"/>
      <c r="AN7" s="183"/>
      <c r="AO7" s="183"/>
      <c r="AP7" s="184"/>
    </row>
    <row r="8" spans="1:42" s="7" customFormat="1" ht="15.75" thickBot="1">
      <c r="A8" s="17" t="s">
        <v>44</v>
      </c>
      <c r="B8" s="37" t="s">
        <v>23</v>
      </c>
      <c r="C8" s="35"/>
      <c r="D8" s="6"/>
      <c r="E8" s="6"/>
      <c r="F8" s="187"/>
      <c r="G8" s="35">
        <v>356</v>
      </c>
      <c r="H8" s="6">
        <v>462</v>
      </c>
      <c r="I8" s="6">
        <v>462</v>
      </c>
      <c r="J8" s="348">
        <f t="shared" si="12"/>
        <v>1</v>
      </c>
      <c r="K8" s="35"/>
      <c r="L8" s="6"/>
      <c r="M8" s="6"/>
      <c r="N8" s="86"/>
      <c r="O8" s="35"/>
      <c r="P8" s="6"/>
      <c r="Q8" s="6"/>
      <c r="R8" s="187"/>
      <c r="S8" s="35">
        <f t="shared" si="14"/>
        <v>356</v>
      </c>
      <c r="T8" s="6">
        <f t="shared" si="15"/>
        <v>462</v>
      </c>
      <c r="U8" s="6">
        <f t="shared" si="16"/>
        <v>462</v>
      </c>
      <c r="V8" s="86">
        <f t="shared" si="10"/>
        <v>1</v>
      </c>
      <c r="W8" s="35">
        <v>356</v>
      </c>
      <c r="X8" s="20">
        <v>168</v>
      </c>
      <c r="Y8" s="20">
        <v>168</v>
      </c>
      <c r="Z8" s="109">
        <f t="shared" ref="Z8" si="19">Y8/X8</f>
        <v>1</v>
      </c>
      <c r="AA8" s="35"/>
      <c r="AB8" s="6"/>
      <c r="AC8" s="6"/>
      <c r="AD8" s="122"/>
      <c r="AE8" s="35"/>
      <c r="AF8" s="20"/>
      <c r="AG8" s="20"/>
      <c r="AH8" s="165"/>
      <c r="AI8" s="35">
        <f t="shared" ref="AI8:AI26" si="20">W8+AA8+AE8</f>
        <v>356</v>
      </c>
      <c r="AJ8" s="72">
        <f t="shared" si="17"/>
        <v>168</v>
      </c>
      <c r="AK8" s="72">
        <f t="shared" si="18"/>
        <v>168</v>
      </c>
      <c r="AL8" s="86">
        <f t="shared" ref="AL8" si="21">AK8/AJ8</f>
        <v>1</v>
      </c>
      <c r="AM8" s="20">
        <v>0</v>
      </c>
      <c r="AN8" s="6">
        <v>0</v>
      </c>
      <c r="AO8" s="6">
        <v>0</v>
      </c>
    </row>
    <row r="9" spans="1:42" s="7" customFormat="1" ht="15.75" thickBot="1">
      <c r="A9" s="17" t="s">
        <v>44</v>
      </c>
      <c r="B9" s="37" t="s">
        <v>24</v>
      </c>
      <c r="C9" s="35"/>
      <c r="D9" s="6">
        <v>45366</v>
      </c>
      <c r="E9" s="6">
        <v>8092</v>
      </c>
      <c r="F9" s="122">
        <f>E9/D9</f>
        <v>0.17837146761892167</v>
      </c>
      <c r="G9" s="35"/>
      <c r="H9" s="6">
        <v>24290</v>
      </c>
      <c r="I9" s="6">
        <v>24290</v>
      </c>
      <c r="J9" s="348">
        <f t="shared" si="12"/>
        <v>1</v>
      </c>
      <c r="K9" s="35">
        <v>8900</v>
      </c>
      <c r="L9" s="6">
        <v>3427</v>
      </c>
      <c r="M9" s="6">
        <v>3427</v>
      </c>
      <c r="N9" s="86">
        <f>M9/L9</f>
        <v>1</v>
      </c>
      <c r="O9" s="35"/>
      <c r="P9" s="6"/>
      <c r="Q9" s="6"/>
      <c r="R9" s="187"/>
      <c r="S9" s="35">
        <f t="shared" si="14"/>
        <v>8900</v>
      </c>
      <c r="T9" s="6">
        <f t="shared" si="15"/>
        <v>73083</v>
      </c>
      <c r="U9" s="6">
        <f>E9+I9+M9+Q9</f>
        <v>35809</v>
      </c>
      <c r="V9" s="86">
        <f>U9/T9</f>
        <v>0.48997714926863978</v>
      </c>
      <c r="W9" s="35">
        <v>9624</v>
      </c>
      <c r="X9" s="20">
        <v>8984</v>
      </c>
      <c r="Y9" s="20">
        <v>8984</v>
      </c>
      <c r="Z9" s="109">
        <f>Y9/X9</f>
        <v>1</v>
      </c>
      <c r="AA9" s="35"/>
      <c r="AB9" s="6"/>
      <c r="AC9" s="6"/>
      <c r="AD9" s="122"/>
      <c r="AE9" s="35"/>
      <c r="AF9" s="20"/>
      <c r="AG9" s="20"/>
      <c r="AH9" s="165"/>
      <c r="AI9" s="35">
        <f t="shared" si="20"/>
        <v>9624</v>
      </c>
      <c r="AJ9" s="72">
        <f t="shared" si="17"/>
        <v>8984</v>
      </c>
      <c r="AK9" s="72">
        <f t="shared" si="18"/>
        <v>8984</v>
      </c>
      <c r="AL9" s="86">
        <f>AK9/AJ9</f>
        <v>1</v>
      </c>
      <c r="AM9" s="20">
        <v>0</v>
      </c>
      <c r="AN9" s="6">
        <v>0</v>
      </c>
      <c r="AO9" s="6">
        <v>0</v>
      </c>
    </row>
    <row r="10" spans="1:42" s="7" customFormat="1" ht="15.75" thickBot="1">
      <c r="A10" s="17" t="s">
        <v>43</v>
      </c>
      <c r="B10" s="37" t="s">
        <v>127</v>
      </c>
      <c r="C10" s="35"/>
      <c r="D10" s="6">
        <v>95</v>
      </c>
      <c r="E10" s="6">
        <v>95</v>
      </c>
      <c r="F10" s="122">
        <f t="shared" ref="F10:F21" si="22">E10/D10</f>
        <v>1</v>
      </c>
      <c r="G10" s="35"/>
      <c r="H10" s="6">
        <v>312</v>
      </c>
      <c r="I10" s="6">
        <v>312</v>
      </c>
      <c r="J10" s="348">
        <f t="shared" si="12"/>
        <v>1</v>
      </c>
      <c r="K10" s="35"/>
      <c r="L10" s="6"/>
      <c r="M10" s="6"/>
      <c r="N10" s="86"/>
      <c r="O10" s="35"/>
      <c r="P10" s="6"/>
      <c r="Q10" s="6"/>
      <c r="R10" s="187"/>
      <c r="S10" s="35">
        <f t="shared" si="14"/>
        <v>0</v>
      </c>
      <c r="T10" s="6">
        <f t="shared" si="15"/>
        <v>407</v>
      </c>
      <c r="U10" s="6">
        <f t="shared" si="16"/>
        <v>407</v>
      </c>
      <c r="V10" s="86">
        <f t="shared" ref="V10:V15" si="23">U10/T10</f>
        <v>1</v>
      </c>
      <c r="W10" s="35"/>
      <c r="X10" s="20"/>
      <c r="Y10" s="20"/>
      <c r="Z10" s="109"/>
      <c r="AA10" s="35"/>
      <c r="AB10" s="6"/>
      <c r="AC10" s="6"/>
      <c r="AD10" s="122"/>
      <c r="AE10" s="35"/>
      <c r="AF10" s="20"/>
      <c r="AG10" s="20"/>
      <c r="AH10" s="165"/>
      <c r="AI10" s="35"/>
      <c r="AJ10" s="72">
        <f t="shared" si="17"/>
        <v>0</v>
      </c>
      <c r="AK10" s="72">
        <f t="shared" si="18"/>
        <v>0</v>
      </c>
      <c r="AL10" s="86"/>
      <c r="AM10" s="20"/>
      <c r="AN10" s="6"/>
      <c r="AO10" s="6"/>
    </row>
    <row r="11" spans="1:42" s="7" customFormat="1" ht="15.75" thickBot="1">
      <c r="A11" s="17" t="s">
        <v>43</v>
      </c>
      <c r="B11" s="37" t="s">
        <v>130</v>
      </c>
      <c r="C11" s="35"/>
      <c r="D11" s="6"/>
      <c r="E11" s="6"/>
      <c r="F11" s="122"/>
      <c r="G11" s="35"/>
      <c r="H11" s="6">
        <v>5714</v>
      </c>
      <c r="I11" s="6">
        <v>5714</v>
      </c>
      <c r="J11" s="348">
        <f t="shared" si="12"/>
        <v>1</v>
      </c>
      <c r="K11" s="35"/>
      <c r="L11" s="6"/>
      <c r="M11" s="6"/>
      <c r="N11" s="86"/>
      <c r="O11" s="35"/>
      <c r="P11" s="6"/>
      <c r="Q11" s="6"/>
      <c r="R11" s="187"/>
      <c r="S11" s="35">
        <f t="shared" si="14"/>
        <v>0</v>
      </c>
      <c r="T11" s="6">
        <f t="shared" si="15"/>
        <v>5714</v>
      </c>
      <c r="U11" s="6">
        <f t="shared" si="16"/>
        <v>5714</v>
      </c>
      <c r="V11" s="86">
        <f t="shared" si="23"/>
        <v>1</v>
      </c>
      <c r="W11" s="35"/>
      <c r="X11" s="20"/>
      <c r="Y11" s="20"/>
      <c r="Z11" s="109"/>
      <c r="AA11" s="35"/>
      <c r="AB11" s="6"/>
      <c r="AC11" s="6"/>
      <c r="AD11" s="122"/>
      <c r="AE11" s="35"/>
      <c r="AF11" s="20"/>
      <c r="AG11" s="20"/>
      <c r="AH11" s="165"/>
      <c r="AI11" s="35"/>
      <c r="AJ11" s="72">
        <f t="shared" si="17"/>
        <v>0</v>
      </c>
      <c r="AK11" s="72">
        <f t="shared" si="18"/>
        <v>0</v>
      </c>
      <c r="AL11" s="86"/>
      <c r="AM11" s="20"/>
      <c r="AN11" s="6"/>
      <c r="AO11" s="6"/>
    </row>
    <row r="12" spans="1:42" s="7" customFormat="1" ht="15.75" thickBot="1">
      <c r="A12" s="17" t="s">
        <v>43</v>
      </c>
      <c r="B12" s="37" t="s">
        <v>131</v>
      </c>
      <c r="C12" s="35"/>
      <c r="D12" s="6"/>
      <c r="E12" s="6"/>
      <c r="F12" s="122"/>
      <c r="G12" s="35"/>
      <c r="H12" s="6">
        <v>61</v>
      </c>
      <c r="I12" s="6">
        <v>61</v>
      </c>
      <c r="J12" s="348">
        <f t="shared" si="12"/>
        <v>1</v>
      </c>
      <c r="K12" s="35"/>
      <c r="L12" s="6"/>
      <c r="M12" s="6"/>
      <c r="N12" s="86"/>
      <c r="O12" s="35"/>
      <c r="P12" s="6"/>
      <c r="Q12" s="6"/>
      <c r="R12" s="187"/>
      <c r="S12" s="35">
        <f t="shared" si="14"/>
        <v>0</v>
      </c>
      <c r="T12" s="6">
        <f t="shared" si="15"/>
        <v>61</v>
      </c>
      <c r="U12" s="6">
        <f t="shared" si="16"/>
        <v>61</v>
      </c>
      <c r="V12" s="86">
        <f t="shared" si="23"/>
        <v>1</v>
      </c>
      <c r="W12" s="35"/>
      <c r="X12" s="20"/>
      <c r="Y12" s="20"/>
      <c r="Z12" s="109"/>
      <c r="AA12" s="35"/>
      <c r="AB12" s="6"/>
      <c r="AC12" s="6"/>
      <c r="AD12" s="122"/>
      <c r="AE12" s="35"/>
      <c r="AF12" s="20"/>
      <c r="AG12" s="20"/>
      <c r="AH12" s="165"/>
      <c r="AI12" s="35"/>
      <c r="AJ12" s="72">
        <f t="shared" si="17"/>
        <v>0</v>
      </c>
      <c r="AK12" s="72">
        <f t="shared" si="18"/>
        <v>0</v>
      </c>
      <c r="AL12" s="86"/>
      <c r="AM12" s="20"/>
      <c r="AN12" s="6"/>
      <c r="AO12" s="6"/>
    </row>
    <row r="13" spans="1:42" s="7" customFormat="1" ht="15.75" thickBot="1">
      <c r="A13" s="17" t="s">
        <v>44</v>
      </c>
      <c r="B13" s="37" t="s">
        <v>25</v>
      </c>
      <c r="C13" s="35"/>
      <c r="D13" s="6">
        <v>37</v>
      </c>
      <c r="E13" s="6">
        <v>37</v>
      </c>
      <c r="F13" s="122">
        <f t="shared" si="22"/>
        <v>1</v>
      </c>
      <c r="G13" s="35">
        <v>5301</v>
      </c>
      <c r="H13" s="6">
        <v>32810</v>
      </c>
      <c r="I13" s="6">
        <v>32810</v>
      </c>
      <c r="J13" s="348">
        <f t="shared" si="12"/>
        <v>1</v>
      </c>
      <c r="K13" s="35"/>
      <c r="L13" s="6">
        <v>12810</v>
      </c>
      <c r="M13" s="6">
        <v>12810</v>
      </c>
      <c r="N13" s="86">
        <f t="shared" ref="N13:N22" si="24">M13/L13</f>
        <v>1</v>
      </c>
      <c r="O13" s="35"/>
      <c r="P13" s="6"/>
      <c r="Q13" s="6">
        <v>0</v>
      </c>
      <c r="R13" s="86"/>
      <c r="S13" s="35">
        <f t="shared" si="14"/>
        <v>5301</v>
      </c>
      <c r="T13" s="6">
        <f t="shared" si="15"/>
        <v>45657</v>
      </c>
      <c r="U13" s="6">
        <f t="shared" si="16"/>
        <v>45657</v>
      </c>
      <c r="V13" s="86">
        <f t="shared" si="23"/>
        <v>1</v>
      </c>
      <c r="W13" s="35">
        <v>0</v>
      </c>
      <c r="X13" s="20">
        <v>17460</v>
      </c>
      <c r="Y13" s="20">
        <v>17460</v>
      </c>
      <c r="Z13" s="109">
        <f t="shared" ref="Z13:Z15" si="25">Y13/X13</f>
        <v>1</v>
      </c>
      <c r="AA13" s="35"/>
      <c r="AB13" s="6"/>
      <c r="AC13" s="6"/>
      <c r="AD13" s="122"/>
      <c r="AE13" s="35"/>
      <c r="AF13" s="20"/>
      <c r="AG13" s="20"/>
      <c r="AH13" s="165"/>
      <c r="AI13" s="35">
        <f t="shared" si="20"/>
        <v>0</v>
      </c>
      <c r="AJ13" s="72">
        <f t="shared" si="17"/>
        <v>17460</v>
      </c>
      <c r="AK13" s="72">
        <f t="shared" si="18"/>
        <v>17460</v>
      </c>
      <c r="AL13" s="86">
        <f t="shared" ref="AL13" si="26">AK13/AJ13</f>
        <v>1</v>
      </c>
      <c r="AM13" s="20">
        <v>0</v>
      </c>
      <c r="AN13" s="6">
        <v>0</v>
      </c>
      <c r="AO13" s="6">
        <v>0</v>
      </c>
    </row>
    <row r="14" spans="1:42" s="7" customFormat="1" ht="15.75" thickBot="1">
      <c r="A14" s="17" t="s">
        <v>43</v>
      </c>
      <c r="B14" s="37" t="s">
        <v>26</v>
      </c>
      <c r="C14" s="35"/>
      <c r="D14" s="6"/>
      <c r="E14" s="6"/>
      <c r="F14" s="122"/>
      <c r="G14" s="35">
        <v>15810</v>
      </c>
      <c r="H14" s="6">
        <v>15531</v>
      </c>
      <c r="I14" s="6">
        <v>15531</v>
      </c>
      <c r="J14" s="348">
        <f t="shared" si="12"/>
        <v>1</v>
      </c>
      <c r="K14" s="35"/>
      <c r="L14" s="6"/>
      <c r="M14" s="6"/>
      <c r="N14" s="86"/>
      <c r="O14" s="35"/>
      <c r="P14" s="6"/>
      <c r="Q14" s="6"/>
      <c r="R14" s="86"/>
      <c r="S14" s="35">
        <f t="shared" si="14"/>
        <v>15810</v>
      </c>
      <c r="T14" s="6">
        <f t="shared" si="15"/>
        <v>15531</v>
      </c>
      <c r="U14" s="6">
        <f t="shared" si="16"/>
        <v>15531</v>
      </c>
      <c r="V14" s="86">
        <f t="shared" si="23"/>
        <v>1</v>
      </c>
      <c r="W14" s="35">
        <v>13820</v>
      </c>
      <c r="X14" s="20"/>
      <c r="Y14" s="20"/>
      <c r="Z14" s="109"/>
      <c r="AA14" s="35"/>
      <c r="AB14" s="6"/>
      <c r="AC14" s="6"/>
      <c r="AD14" s="122"/>
      <c r="AE14" s="35"/>
      <c r="AF14" s="20"/>
      <c r="AG14" s="20"/>
      <c r="AH14" s="165"/>
      <c r="AI14" s="35">
        <f t="shared" si="20"/>
        <v>13820</v>
      </c>
      <c r="AJ14" s="72">
        <f t="shared" si="17"/>
        <v>0</v>
      </c>
      <c r="AK14" s="72">
        <f t="shared" si="18"/>
        <v>0</v>
      </c>
      <c r="AL14" s="86"/>
      <c r="AM14" s="20">
        <v>0</v>
      </c>
      <c r="AN14" s="6">
        <v>0</v>
      </c>
      <c r="AO14" s="6">
        <v>0</v>
      </c>
    </row>
    <row r="15" spans="1:42" s="7" customFormat="1" ht="33.75" customHeight="1" thickBot="1">
      <c r="A15" s="17" t="s">
        <v>43</v>
      </c>
      <c r="B15" s="38" t="s">
        <v>30</v>
      </c>
      <c r="C15" s="35"/>
      <c r="D15" s="6"/>
      <c r="E15" s="6"/>
      <c r="F15" s="122"/>
      <c r="G15" s="35"/>
      <c r="H15" s="6">
        <v>8262</v>
      </c>
      <c r="I15" s="6">
        <v>8262</v>
      </c>
      <c r="J15" s="348">
        <f t="shared" si="12"/>
        <v>1</v>
      </c>
      <c r="K15" s="35"/>
      <c r="L15" s="6"/>
      <c r="M15" s="6"/>
      <c r="N15" s="86"/>
      <c r="O15" s="35"/>
      <c r="P15" s="6"/>
      <c r="Q15" s="6">
        <v>0</v>
      </c>
      <c r="R15" s="86"/>
      <c r="S15" s="35">
        <f t="shared" si="14"/>
        <v>0</v>
      </c>
      <c r="T15" s="6">
        <f t="shared" si="15"/>
        <v>8262</v>
      </c>
      <c r="U15" s="6">
        <f t="shared" si="16"/>
        <v>8262</v>
      </c>
      <c r="V15" s="86">
        <f t="shared" si="23"/>
        <v>1</v>
      </c>
      <c r="W15" s="35">
        <v>235632</v>
      </c>
      <c r="X15" s="20">
        <v>634846</v>
      </c>
      <c r="Y15" s="20">
        <v>634846</v>
      </c>
      <c r="Z15" s="109">
        <f t="shared" si="25"/>
        <v>1</v>
      </c>
      <c r="AA15" s="35"/>
      <c r="AB15" s="6"/>
      <c r="AC15" s="6"/>
      <c r="AD15" s="122"/>
      <c r="AE15" s="35"/>
      <c r="AF15" s="20"/>
      <c r="AG15" s="20"/>
      <c r="AH15" s="165"/>
      <c r="AI15" s="35">
        <f t="shared" si="20"/>
        <v>235632</v>
      </c>
      <c r="AJ15" s="72">
        <f>X15+AF15+AB15</f>
        <v>634846</v>
      </c>
      <c r="AK15" s="72">
        <f t="shared" si="18"/>
        <v>634846</v>
      </c>
      <c r="AL15" s="86">
        <f t="shared" ref="AL15:AL23" si="27">AK15/AJ15</f>
        <v>1</v>
      </c>
      <c r="AM15" s="20">
        <v>0</v>
      </c>
      <c r="AN15" s="6">
        <v>0</v>
      </c>
      <c r="AO15" s="6">
        <v>0</v>
      </c>
    </row>
    <row r="16" spans="1:42" s="7" customFormat="1" ht="15.75" thickBot="1">
      <c r="A16" s="17" t="s">
        <v>43</v>
      </c>
      <c r="B16" s="37" t="s">
        <v>28</v>
      </c>
      <c r="C16" s="35"/>
      <c r="D16" s="6"/>
      <c r="E16" s="6"/>
      <c r="F16" s="122"/>
      <c r="G16" s="35">
        <v>4411</v>
      </c>
      <c r="H16" s="6">
        <v>490</v>
      </c>
      <c r="I16" s="6">
        <v>490</v>
      </c>
      <c r="J16" s="348">
        <f t="shared" si="12"/>
        <v>1</v>
      </c>
      <c r="K16" s="35"/>
      <c r="L16" s="6"/>
      <c r="M16" s="6"/>
      <c r="N16" s="86"/>
      <c r="O16" s="35"/>
      <c r="P16" s="6"/>
      <c r="Q16" s="6"/>
      <c r="R16" s="86"/>
      <c r="S16" s="35">
        <f t="shared" si="14"/>
        <v>4411</v>
      </c>
      <c r="T16" s="6">
        <f t="shared" si="15"/>
        <v>490</v>
      </c>
      <c r="U16" s="6">
        <f t="shared" si="16"/>
        <v>490</v>
      </c>
      <c r="V16" s="86">
        <f t="shared" ref="V16:V26" si="28">U16/T16</f>
        <v>1</v>
      </c>
      <c r="W16" s="35"/>
      <c r="X16" s="20"/>
      <c r="Y16" s="20"/>
      <c r="Z16" s="109"/>
      <c r="AA16" s="35"/>
      <c r="AB16" s="6"/>
      <c r="AC16" s="6"/>
      <c r="AD16" s="122"/>
      <c r="AE16" s="35"/>
      <c r="AF16" s="20"/>
      <c r="AG16" s="20"/>
      <c r="AH16" s="165"/>
      <c r="AI16" s="35">
        <f t="shared" si="20"/>
        <v>0</v>
      </c>
      <c r="AJ16" s="72">
        <f t="shared" si="17"/>
        <v>0</v>
      </c>
      <c r="AK16" s="72">
        <f t="shared" si="18"/>
        <v>0</v>
      </c>
      <c r="AL16" s="86"/>
      <c r="AM16" s="20">
        <v>0</v>
      </c>
      <c r="AN16" s="6">
        <v>0</v>
      </c>
      <c r="AO16" s="6">
        <v>0</v>
      </c>
    </row>
    <row r="17" spans="1:41" s="7" customFormat="1" ht="15.75" thickBot="1">
      <c r="A17" s="17" t="s">
        <v>43</v>
      </c>
      <c r="B17" s="37" t="s">
        <v>29</v>
      </c>
      <c r="C17" s="35"/>
      <c r="D17" s="6"/>
      <c r="E17" s="6"/>
      <c r="F17" s="122"/>
      <c r="G17" s="35"/>
      <c r="H17" s="6">
        <v>51</v>
      </c>
      <c r="I17" s="6">
        <v>51</v>
      </c>
      <c r="J17" s="348">
        <f t="shared" si="12"/>
        <v>1</v>
      </c>
      <c r="K17" s="35"/>
      <c r="L17" s="6"/>
      <c r="M17" s="6"/>
      <c r="N17" s="86"/>
      <c r="O17" s="35">
        <f>102636+65206</f>
        <v>167842</v>
      </c>
      <c r="P17" s="6">
        <v>343807</v>
      </c>
      <c r="Q17" s="6">
        <v>343807</v>
      </c>
      <c r="R17" s="86">
        <f>Q17/P17</f>
        <v>1</v>
      </c>
      <c r="S17" s="35">
        <f t="shared" si="14"/>
        <v>167842</v>
      </c>
      <c r="T17" s="6">
        <f t="shared" si="15"/>
        <v>343858</v>
      </c>
      <c r="U17" s="6">
        <f t="shared" si="16"/>
        <v>343858</v>
      </c>
      <c r="V17" s="86">
        <f t="shared" si="28"/>
        <v>1</v>
      </c>
      <c r="W17" s="35"/>
      <c r="X17" s="20">
        <v>0</v>
      </c>
      <c r="Y17" s="20">
        <v>0</v>
      </c>
      <c r="Z17" s="109"/>
      <c r="AA17" s="35"/>
      <c r="AB17" s="6"/>
      <c r="AC17" s="6"/>
      <c r="AD17" s="122"/>
      <c r="AE17" s="35"/>
      <c r="AF17" s="20"/>
      <c r="AG17" s="20"/>
      <c r="AH17" s="165"/>
      <c r="AI17" s="35">
        <f t="shared" si="20"/>
        <v>0</v>
      </c>
      <c r="AJ17" s="72">
        <f t="shared" si="17"/>
        <v>0</v>
      </c>
      <c r="AK17" s="72">
        <f t="shared" si="18"/>
        <v>0</v>
      </c>
      <c r="AL17" s="86"/>
      <c r="AM17" s="20"/>
      <c r="AN17" s="6"/>
      <c r="AO17" s="6"/>
    </row>
    <row r="18" spans="1:41" s="7" customFormat="1" ht="15.75" thickBot="1">
      <c r="A18" s="17" t="s">
        <v>43</v>
      </c>
      <c r="B18" s="37" t="s">
        <v>32</v>
      </c>
      <c r="C18" s="35"/>
      <c r="D18" s="6">
        <v>96</v>
      </c>
      <c r="E18" s="6">
        <v>96</v>
      </c>
      <c r="F18" s="122">
        <f t="shared" si="22"/>
        <v>1</v>
      </c>
      <c r="G18" s="35">
        <v>3566</v>
      </c>
      <c r="H18" s="6">
        <v>4025</v>
      </c>
      <c r="I18" s="6">
        <v>4025</v>
      </c>
      <c r="J18" s="348">
        <f t="shared" si="12"/>
        <v>1</v>
      </c>
      <c r="K18" s="35"/>
      <c r="L18" s="6"/>
      <c r="M18" s="6"/>
      <c r="N18" s="86"/>
      <c r="O18" s="35"/>
      <c r="P18" s="6"/>
      <c r="Q18" s="6"/>
      <c r="R18" s="187"/>
      <c r="S18" s="35">
        <f t="shared" si="14"/>
        <v>3566</v>
      </c>
      <c r="T18" s="6">
        <f t="shared" si="15"/>
        <v>4121</v>
      </c>
      <c r="U18" s="6">
        <f t="shared" si="16"/>
        <v>4121</v>
      </c>
      <c r="V18" s="86">
        <f t="shared" si="28"/>
        <v>1</v>
      </c>
      <c r="W18" s="35"/>
      <c r="X18" s="20"/>
      <c r="Y18" s="20"/>
      <c r="Z18" s="109"/>
      <c r="AA18" s="89"/>
      <c r="AB18" s="17"/>
      <c r="AC18" s="17"/>
      <c r="AD18" s="351"/>
      <c r="AE18" s="89"/>
      <c r="AF18" s="166"/>
      <c r="AG18" s="166"/>
      <c r="AH18" s="167"/>
      <c r="AI18" s="35">
        <f t="shared" si="20"/>
        <v>0</v>
      </c>
      <c r="AJ18" s="72">
        <f t="shared" si="17"/>
        <v>0</v>
      </c>
      <c r="AK18" s="72">
        <f t="shared" si="18"/>
        <v>0</v>
      </c>
      <c r="AL18" s="86"/>
      <c r="AM18" s="20">
        <v>0</v>
      </c>
      <c r="AN18" s="6">
        <v>0</v>
      </c>
      <c r="AO18" s="6">
        <v>0</v>
      </c>
    </row>
    <row r="19" spans="1:41" s="7" customFormat="1" ht="15.75" thickBot="1">
      <c r="A19" s="17" t="s">
        <v>44</v>
      </c>
      <c r="B19" s="37" t="s">
        <v>33</v>
      </c>
      <c r="C19" s="35"/>
      <c r="D19" s="6"/>
      <c r="E19" s="6"/>
      <c r="F19" s="122"/>
      <c r="G19" s="35">
        <v>5262</v>
      </c>
      <c r="H19" s="6">
        <v>468</v>
      </c>
      <c r="I19" s="6">
        <v>468</v>
      </c>
      <c r="J19" s="348">
        <f t="shared" si="12"/>
        <v>1</v>
      </c>
      <c r="K19" s="35"/>
      <c r="L19" s="6"/>
      <c r="M19" s="6"/>
      <c r="N19" s="86"/>
      <c r="O19" s="35"/>
      <c r="P19" s="6"/>
      <c r="Q19" s="6"/>
      <c r="R19" s="187"/>
      <c r="S19" s="35">
        <f t="shared" si="14"/>
        <v>5262</v>
      </c>
      <c r="T19" s="6">
        <f t="shared" si="15"/>
        <v>468</v>
      </c>
      <c r="U19" s="6">
        <f t="shared" si="16"/>
        <v>468</v>
      </c>
      <c r="V19" s="86">
        <f t="shared" si="28"/>
        <v>1</v>
      </c>
      <c r="W19" s="35">
        <v>0</v>
      </c>
      <c r="X19" s="20"/>
      <c r="Y19" s="20"/>
      <c r="Z19" s="109"/>
      <c r="AA19" s="35"/>
      <c r="AB19" s="6"/>
      <c r="AC19" s="6"/>
      <c r="AD19" s="122"/>
      <c r="AE19" s="35"/>
      <c r="AF19" s="20"/>
      <c r="AG19" s="20"/>
      <c r="AH19" s="165"/>
      <c r="AI19" s="35">
        <f t="shared" si="20"/>
        <v>0</v>
      </c>
      <c r="AJ19" s="72">
        <f t="shared" si="17"/>
        <v>0</v>
      </c>
      <c r="AK19" s="72">
        <f t="shared" si="18"/>
        <v>0</v>
      </c>
      <c r="AL19" s="86"/>
      <c r="AM19" s="20">
        <v>0</v>
      </c>
      <c r="AN19" s="6">
        <v>0</v>
      </c>
      <c r="AO19" s="6">
        <v>0</v>
      </c>
    </row>
    <row r="20" spans="1:41" s="7" customFormat="1" ht="15.75" thickBot="1">
      <c r="A20" s="17" t="s">
        <v>43</v>
      </c>
      <c r="B20" s="37" t="s">
        <v>132</v>
      </c>
      <c r="C20" s="35"/>
      <c r="D20" s="6">
        <v>148</v>
      </c>
      <c r="E20" s="6">
        <f>141+7</f>
        <v>148</v>
      </c>
      <c r="F20" s="122">
        <f t="shared" si="22"/>
        <v>1</v>
      </c>
      <c r="G20" s="35"/>
      <c r="H20" s="6"/>
      <c r="I20" s="6"/>
      <c r="J20" s="348"/>
      <c r="K20" s="35"/>
      <c r="L20" s="6">
        <v>0</v>
      </c>
      <c r="M20" s="6"/>
      <c r="N20" s="86"/>
      <c r="O20" s="35"/>
      <c r="P20" s="6"/>
      <c r="Q20" s="6"/>
      <c r="R20" s="187"/>
      <c r="S20" s="35">
        <f t="shared" si="14"/>
        <v>0</v>
      </c>
      <c r="T20" s="6">
        <f>D20+H20+L20+P20</f>
        <v>148</v>
      </c>
      <c r="U20" s="6">
        <f t="shared" si="16"/>
        <v>148</v>
      </c>
      <c r="V20" s="86">
        <f t="shared" si="28"/>
        <v>1</v>
      </c>
      <c r="W20" s="35"/>
      <c r="X20" s="20"/>
      <c r="Y20" s="20"/>
      <c r="Z20" s="109"/>
      <c r="AA20" s="35"/>
      <c r="AB20" s="6"/>
      <c r="AC20" s="6"/>
      <c r="AD20" s="122"/>
      <c r="AE20" s="35"/>
      <c r="AF20" s="20"/>
      <c r="AG20" s="20"/>
      <c r="AH20" s="165"/>
      <c r="AI20" s="35"/>
      <c r="AJ20" s="72">
        <f t="shared" si="17"/>
        <v>0</v>
      </c>
      <c r="AK20" s="72">
        <f t="shared" si="18"/>
        <v>0</v>
      </c>
      <c r="AL20" s="86"/>
      <c r="AM20" s="20"/>
      <c r="AN20" s="6"/>
      <c r="AO20" s="6"/>
    </row>
    <row r="21" spans="1:41" s="7" customFormat="1" ht="15.75" thickBot="1">
      <c r="A21" s="17" t="s">
        <v>43</v>
      </c>
      <c r="B21" s="37" t="s">
        <v>136</v>
      </c>
      <c r="C21" s="35"/>
      <c r="D21" s="6">
        <v>1033</v>
      </c>
      <c r="E21" s="6">
        <v>1033</v>
      </c>
      <c r="F21" s="122">
        <f t="shared" si="22"/>
        <v>1</v>
      </c>
      <c r="G21" s="35">
        <v>125101</v>
      </c>
      <c r="H21" s="6">
        <v>94465</v>
      </c>
      <c r="I21" s="6">
        <v>94465</v>
      </c>
      <c r="J21" s="348">
        <f t="shared" si="12"/>
        <v>1</v>
      </c>
      <c r="K21" s="35"/>
      <c r="L21" s="6"/>
      <c r="M21" s="6"/>
      <c r="N21" s="86"/>
      <c r="O21" s="35"/>
      <c r="P21" s="6"/>
      <c r="Q21" s="6"/>
      <c r="R21" s="187"/>
      <c r="S21" s="35">
        <f t="shared" si="14"/>
        <v>125101</v>
      </c>
      <c r="T21" s="6">
        <f t="shared" si="15"/>
        <v>95498</v>
      </c>
      <c r="U21" s="6">
        <f t="shared" si="16"/>
        <v>95498</v>
      </c>
      <c r="V21" s="86">
        <f t="shared" si="28"/>
        <v>1</v>
      </c>
      <c r="W21" s="35">
        <v>94928</v>
      </c>
      <c r="X21" s="20">
        <v>0</v>
      </c>
      <c r="Y21" s="20"/>
      <c r="Z21" s="109"/>
      <c r="AA21" s="35"/>
      <c r="AB21" s="6"/>
      <c r="AC21" s="6"/>
      <c r="AD21" s="122"/>
      <c r="AE21" s="35"/>
      <c r="AF21" s="20"/>
      <c r="AG21" s="20"/>
      <c r="AH21" s="165"/>
      <c r="AI21" s="35">
        <f t="shared" si="20"/>
        <v>94928</v>
      </c>
      <c r="AJ21" s="72">
        <f>X21+AF21+AB21</f>
        <v>0</v>
      </c>
      <c r="AK21" s="72">
        <f t="shared" si="18"/>
        <v>0</v>
      </c>
      <c r="AL21" s="86"/>
      <c r="AM21" s="20">
        <v>0</v>
      </c>
      <c r="AN21" s="6">
        <v>0</v>
      </c>
      <c r="AO21" s="6">
        <v>0</v>
      </c>
    </row>
    <row r="22" spans="1:41" s="7" customFormat="1" ht="15.75" thickBot="1">
      <c r="A22" s="17" t="s">
        <v>43</v>
      </c>
      <c r="B22" s="37" t="s">
        <v>10</v>
      </c>
      <c r="C22" s="35">
        <v>82337</v>
      </c>
      <c r="D22" s="6">
        <v>155000</v>
      </c>
      <c r="E22" s="6">
        <v>128613</v>
      </c>
      <c r="F22" s="86">
        <f>E22/D22</f>
        <v>0.82976129032258061</v>
      </c>
      <c r="G22" s="35">
        <v>41910</v>
      </c>
      <c r="H22" s="6">
        <v>18712</v>
      </c>
      <c r="I22" s="6">
        <v>18712</v>
      </c>
      <c r="J22" s="348">
        <f t="shared" si="12"/>
        <v>1</v>
      </c>
      <c r="K22" s="35"/>
      <c r="L22" s="6">
        <v>6067</v>
      </c>
      <c r="M22" s="6">
        <v>6067</v>
      </c>
      <c r="N22" s="86">
        <f t="shared" si="24"/>
        <v>1</v>
      </c>
      <c r="O22" s="35"/>
      <c r="P22" s="6"/>
      <c r="Q22" s="6"/>
      <c r="R22" s="187"/>
      <c r="S22" s="35">
        <f t="shared" si="14"/>
        <v>124247</v>
      </c>
      <c r="T22" s="6">
        <f t="shared" si="15"/>
        <v>179779</v>
      </c>
      <c r="U22" s="6">
        <f t="shared" si="16"/>
        <v>153392</v>
      </c>
      <c r="V22" s="86">
        <f t="shared" si="28"/>
        <v>0.85322534890059465</v>
      </c>
      <c r="W22" s="35">
        <v>115762</v>
      </c>
      <c r="X22" s="20">
        <v>155817</v>
      </c>
      <c r="Y22" s="20">
        <v>155817</v>
      </c>
      <c r="Z22" s="109">
        <f t="shared" ref="Z22:Z23" si="29">Y22/X22</f>
        <v>1</v>
      </c>
      <c r="AA22" s="35"/>
      <c r="AB22" s="6"/>
      <c r="AC22" s="6"/>
      <c r="AD22" s="122"/>
      <c r="AE22" s="35"/>
      <c r="AF22" s="20"/>
      <c r="AG22" s="20"/>
      <c r="AH22" s="165"/>
      <c r="AI22" s="35">
        <f t="shared" si="20"/>
        <v>115762</v>
      </c>
      <c r="AJ22" s="72">
        <f t="shared" si="17"/>
        <v>155817</v>
      </c>
      <c r="AK22" s="72">
        <f t="shared" si="18"/>
        <v>155817</v>
      </c>
      <c r="AL22" s="86">
        <f t="shared" si="27"/>
        <v>1</v>
      </c>
      <c r="AM22" s="20">
        <v>0</v>
      </c>
      <c r="AN22" s="6">
        <v>0</v>
      </c>
      <c r="AO22" s="6">
        <v>177</v>
      </c>
    </row>
    <row r="23" spans="1:41" s="7" customFormat="1" ht="15.75" thickBot="1">
      <c r="A23" s="17" t="s">
        <v>44</v>
      </c>
      <c r="B23" s="37" t="s">
        <v>11</v>
      </c>
      <c r="C23" s="35"/>
      <c r="D23" s="6"/>
      <c r="E23" s="6"/>
      <c r="F23" s="86"/>
      <c r="G23" s="35"/>
      <c r="H23" s="6">
        <v>15557</v>
      </c>
      <c r="I23" s="6">
        <v>15557</v>
      </c>
      <c r="J23" s="348">
        <f t="shared" si="12"/>
        <v>1</v>
      </c>
      <c r="K23" s="35">
        <v>53417</v>
      </c>
      <c r="L23" s="6">
        <v>46134</v>
      </c>
      <c r="M23" s="6">
        <v>46134</v>
      </c>
      <c r="N23" s="86"/>
      <c r="O23" s="35"/>
      <c r="P23" s="6"/>
      <c r="Q23" s="6"/>
      <c r="R23" s="187"/>
      <c r="S23" s="35">
        <f t="shared" si="14"/>
        <v>53417</v>
      </c>
      <c r="T23" s="6">
        <f t="shared" si="15"/>
        <v>61691</v>
      </c>
      <c r="U23" s="6">
        <f t="shared" si="16"/>
        <v>61691</v>
      </c>
      <c r="V23" s="86">
        <f t="shared" si="28"/>
        <v>1</v>
      </c>
      <c r="W23" s="35">
        <v>51132</v>
      </c>
      <c r="X23" s="20">
        <v>69578</v>
      </c>
      <c r="Y23" s="20">
        <v>69578</v>
      </c>
      <c r="Z23" s="109">
        <f t="shared" si="29"/>
        <v>1</v>
      </c>
      <c r="AA23" s="35"/>
      <c r="AB23" s="6"/>
      <c r="AC23" s="6"/>
      <c r="AD23" s="122"/>
      <c r="AE23" s="35"/>
      <c r="AF23" s="20"/>
      <c r="AG23" s="20"/>
      <c r="AH23" s="165"/>
      <c r="AI23" s="35">
        <f t="shared" si="20"/>
        <v>51132</v>
      </c>
      <c r="AJ23" s="72">
        <f t="shared" si="17"/>
        <v>69578</v>
      </c>
      <c r="AK23" s="72">
        <f t="shared" si="18"/>
        <v>69578</v>
      </c>
      <c r="AL23" s="86">
        <f t="shared" si="27"/>
        <v>1</v>
      </c>
      <c r="AM23" s="20">
        <v>0</v>
      </c>
      <c r="AN23" s="6">
        <v>0</v>
      </c>
      <c r="AO23" s="6">
        <v>0</v>
      </c>
    </row>
    <row r="24" spans="1:41" s="7" customFormat="1" ht="15.75" thickBot="1">
      <c r="A24" s="17" t="s">
        <v>43</v>
      </c>
      <c r="B24" s="115" t="s">
        <v>34</v>
      </c>
      <c r="C24" s="35">
        <v>7033</v>
      </c>
      <c r="D24" s="6">
        <v>7291</v>
      </c>
      <c r="E24" s="6">
        <v>7291</v>
      </c>
      <c r="F24" s="86">
        <f t="shared" ref="F24:F25" si="30">E24/D24</f>
        <v>1</v>
      </c>
      <c r="G24" s="35">
        <v>1462</v>
      </c>
      <c r="H24" s="6">
        <v>1380</v>
      </c>
      <c r="I24" s="6">
        <v>1380</v>
      </c>
      <c r="J24" s="348">
        <f t="shared" si="12"/>
        <v>1</v>
      </c>
      <c r="K24" s="35">
        <v>250</v>
      </c>
      <c r="L24" s="6"/>
      <c r="M24" s="6"/>
      <c r="N24" s="86"/>
      <c r="O24" s="35"/>
      <c r="P24" s="6"/>
      <c r="Q24" s="6"/>
      <c r="R24" s="187"/>
      <c r="S24" s="35">
        <f>C24+G24+K24+O24</f>
        <v>8745</v>
      </c>
      <c r="T24" s="6">
        <f>D24+H24+L24+P24</f>
        <v>8671</v>
      </c>
      <c r="U24" s="6">
        <f t="shared" si="16"/>
        <v>8671</v>
      </c>
      <c r="V24" s="86">
        <f t="shared" si="28"/>
        <v>1</v>
      </c>
      <c r="W24" s="35">
        <v>4128</v>
      </c>
      <c r="X24" s="20">
        <v>0</v>
      </c>
      <c r="Y24" s="20"/>
      <c r="Z24" s="109"/>
      <c r="AA24" s="35"/>
      <c r="AB24" s="6"/>
      <c r="AC24" s="6"/>
      <c r="AD24" s="122"/>
      <c r="AE24" s="35"/>
      <c r="AF24" s="20"/>
      <c r="AG24" s="20"/>
      <c r="AH24" s="165"/>
      <c r="AI24" s="35">
        <f t="shared" si="20"/>
        <v>4128</v>
      </c>
      <c r="AJ24" s="72">
        <f t="shared" si="17"/>
        <v>0</v>
      </c>
      <c r="AK24" s="72">
        <f t="shared" si="18"/>
        <v>0</v>
      </c>
      <c r="AL24" s="86"/>
      <c r="AM24" s="20">
        <v>3</v>
      </c>
      <c r="AN24" s="6">
        <v>0</v>
      </c>
      <c r="AO24" s="6">
        <v>0</v>
      </c>
    </row>
    <row r="25" spans="1:41" s="7" customFormat="1" ht="15.75" thickBot="1">
      <c r="A25" s="17" t="s">
        <v>43</v>
      </c>
      <c r="B25" s="115" t="s">
        <v>35</v>
      </c>
      <c r="C25" s="35">
        <v>6604</v>
      </c>
      <c r="D25" s="6">
        <v>7837</v>
      </c>
      <c r="E25" s="6">
        <v>7837</v>
      </c>
      <c r="F25" s="86">
        <f t="shared" si="30"/>
        <v>1</v>
      </c>
      <c r="G25" s="35">
        <v>1613</v>
      </c>
      <c r="H25" s="6">
        <v>1198</v>
      </c>
      <c r="I25" s="6">
        <v>1198</v>
      </c>
      <c r="J25" s="348">
        <f t="shared" si="12"/>
        <v>1</v>
      </c>
      <c r="K25" s="35"/>
      <c r="L25" s="6"/>
      <c r="M25" s="6"/>
      <c r="N25" s="187"/>
      <c r="O25" s="35"/>
      <c r="P25" s="6"/>
      <c r="Q25" s="6"/>
      <c r="R25" s="187"/>
      <c r="S25" s="119">
        <f t="shared" si="14"/>
        <v>8217</v>
      </c>
      <c r="T25" s="132">
        <f t="shared" si="15"/>
        <v>9035</v>
      </c>
      <c r="U25" s="132">
        <f t="shared" si="16"/>
        <v>9035</v>
      </c>
      <c r="V25" s="86">
        <f t="shared" si="28"/>
        <v>1</v>
      </c>
      <c r="W25" s="35">
        <v>8184</v>
      </c>
      <c r="X25" s="20"/>
      <c r="Y25" s="20"/>
      <c r="Z25" s="109"/>
      <c r="AA25" s="35"/>
      <c r="AB25" s="6"/>
      <c r="AC25" s="6"/>
      <c r="AD25" s="122"/>
      <c r="AE25" s="35"/>
      <c r="AF25" s="20"/>
      <c r="AG25" s="20"/>
      <c r="AH25" s="165"/>
      <c r="AI25" s="35">
        <f t="shared" si="20"/>
        <v>8184</v>
      </c>
      <c r="AJ25" s="72">
        <f t="shared" si="17"/>
        <v>0</v>
      </c>
      <c r="AK25" s="72">
        <f t="shared" si="18"/>
        <v>0</v>
      </c>
      <c r="AL25" s="86"/>
      <c r="AM25" s="20">
        <v>2</v>
      </c>
      <c r="AN25" s="6">
        <v>0</v>
      </c>
      <c r="AO25" s="6">
        <v>0</v>
      </c>
    </row>
    <row r="26" spans="1:41" s="7" customFormat="1" ht="15.75" thickBot="1">
      <c r="A26" s="236" t="s">
        <v>44</v>
      </c>
      <c r="B26" s="69" t="s">
        <v>45</v>
      </c>
      <c r="C26" s="119">
        <v>0</v>
      </c>
      <c r="D26" s="132">
        <v>0</v>
      </c>
      <c r="E26" s="132"/>
      <c r="F26" s="352"/>
      <c r="G26" s="119">
        <v>17615</v>
      </c>
      <c r="H26" s="132">
        <v>17615</v>
      </c>
      <c r="I26" s="132">
        <v>17615</v>
      </c>
      <c r="J26" s="348">
        <f t="shared" si="12"/>
        <v>1</v>
      </c>
      <c r="K26" s="119"/>
      <c r="L26" s="132"/>
      <c r="M26" s="132"/>
      <c r="N26" s="352"/>
      <c r="O26" s="119"/>
      <c r="P26" s="132"/>
      <c r="Q26" s="132"/>
      <c r="R26" s="352"/>
      <c r="S26" s="73">
        <f t="shared" si="14"/>
        <v>17615</v>
      </c>
      <c r="T26" s="74">
        <f t="shared" si="15"/>
        <v>17615</v>
      </c>
      <c r="U26" s="74">
        <f t="shared" si="16"/>
        <v>17615</v>
      </c>
      <c r="V26" s="86">
        <f t="shared" si="28"/>
        <v>1</v>
      </c>
      <c r="W26" s="119">
        <v>1800</v>
      </c>
      <c r="X26" s="168"/>
      <c r="Y26" s="168"/>
      <c r="Z26" s="169"/>
      <c r="AA26" s="119"/>
      <c r="AB26" s="132"/>
      <c r="AC26" s="132"/>
      <c r="AD26" s="353"/>
      <c r="AE26" s="119"/>
      <c r="AF26" s="168"/>
      <c r="AG26" s="168"/>
      <c r="AH26" s="169"/>
      <c r="AI26" s="73">
        <f t="shared" si="20"/>
        <v>1800</v>
      </c>
      <c r="AJ26" s="72">
        <f t="shared" si="17"/>
        <v>0</v>
      </c>
      <c r="AK26" s="72">
        <f t="shared" si="18"/>
        <v>0</v>
      </c>
      <c r="AL26" s="86"/>
      <c r="AM26" s="168">
        <v>0</v>
      </c>
      <c r="AN26" s="132">
        <v>0</v>
      </c>
      <c r="AO26" s="132">
        <v>0</v>
      </c>
    </row>
    <row r="27" spans="1:41" s="121" customFormat="1" ht="15.75" thickBot="1">
      <c r="A27" s="415" t="s">
        <v>48</v>
      </c>
      <c r="B27" s="416"/>
      <c r="C27" s="120">
        <f>SUM(C6:C26)</f>
        <v>95974</v>
      </c>
      <c r="D27" s="120">
        <f t="shared" ref="D27:E27" si="31">SUM(D6:D26)</f>
        <v>216903</v>
      </c>
      <c r="E27" s="120">
        <f t="shared" si="31"/>
        <v>153242</v>
      </c>
      <c r="F27" s="245">
        <f>E27/D27</f>
        <v>0.70650014061585131</v>
      </c>
      <c r="G27" s="120">
        <f t="shared" ref="G27:R27" si="32">SUM(G6:G26)</f>
        <v>233017</v>
      </c>
      <c r="H27" s="120">
        <f t="shared" si="32"/>
        <v>256311</v>
      </c>
      <c r="I27" s="120">
        <f t="shared" si="32"/>
        <v>256311</v>
      </c>
      <c r="J27" s="245">
        <f>I27/H27</f>
        <v>1</v>
      </c>
      <c r="K27" s="120">
        <f t="shared" si="32"/>
        <v>62567</v>
      </c>
      <c r="L27" s="120">
        <f t="shared" si="32"/>
        <v>69832</v>
      </c>
      <c r="M27" s="120">
        <f>SUM(M6:M26)</f>
        <v>69832</v>
      </c>
      <c r="N27" s="245">
        <f>M27/L27</f>
        <v>1</v>
      </c>
      <c r="O27" s="120">
        <f t="shared" si="32"/>
        <v>167842</v>
      </c>
      <c r="P27" s="153">
        <f t="shared" si="32"/>
        <v>343807</v>
      </c>
      <c r="Q27" s="153">
        <f t="shared" si="32"/>
        <v>343807</v>
      </c>
      <c r="R27" s="285">
        <f t="shared" si="32"/>
        <v>1</v>
      </c>
      <c r="S27" s="153">
        <f>C27+G27+K27+O27</f>
        <v>559400</v>
      </c>
      <c r="T27" s="153">
        <f>D27+H27+L27+P27</f>
        <v>886853</v>
      </c>
      <c r="U27" s="153">
        <f>E27+I27+M27+Q27</f>
        <v>823192</v>
      </c>
      <c r="V27" s="285">
        <f>U27/T27</f>
        <v>0.92821696493105399</v>
      </c>
      <c r="W27" s="120">
        <f>SUM(W6:W26)</f>
        <v>559310</v>
      </c>
      <c r="X27" s="120">
        <f>SUM(X6:X26)</f>
        <v>886853</v>
      </c>
      <c r="Y27" s="120">
        <f t="shared" ref="Y27" si="33">SUM(Y6:Y26)</f>
        <v>886853</v>
      </c>
      <c r="Z27" s="245">
        <f>Y27/X27</f>
        <v>1</v>
      </c>
      <c r="AA27" s="120"/>
      <c r="AB27" s="120"/>
      <c r="AC27" s="120"/>
      <c r="AD27" s="333"/>
      <c r="AE27" s="120">
        <f t="shared" ref="AE27:AH27" si="34">SUM(AE6:AE26)</f>
        <v>0</v>
      </c>
      <c r="AF27" s="120">
        <f t="shared" si="34"/>
        <v>0</v>
      </c>
      <c r="AG27" s="120">
        <f t="shared" si="34"/>
        <v>0</v>
      </c>
      <c r="AH27" s="120">
        <f t="shared" si="34"/>
        <v>0</v>
      </c>
      <c r="AI27" s="120">
        <f>SUM(AI6:AI26)</f>
        <v>559310</v>
      </c>
      <c r="AJ27" s="120">
        <f t="shared" ref="AJ27:AK27" si="35">SUM(AJ6:AJ26)</f>
        <v>886853</v>
      </c>
      <c r="AK27" s="120">
        <f t="shared" si="35"/>
        <v>886853</v>
      </c>
      <c r="AL27" s="245">
        <f>AK27/AJ27</f>
        <v>1</v>
      </c>
      <c r="AM27" s="354"/>
      <c r="AN27" s="355"/>
      <c r="AO27" s="249"/>
    </row>
    <row r="28" spans="1:41">
      <c r="Q28" s="75"/>
      <c r="R28" s="75"/>
      <c r="S28" s="75"/>
      <c r="T28" s="75"/>
      <c r="U28" s="75"/>
      <c r="AI28" s="31"/>
      <c r="AJ28" s="31"/>
      <c r="AK28" s="31"/>
      <c r="AL28" s="31"/>
    </row>
    <row r="29" spans="1:41">
      <c r="A29" s="411"/>
      <c r="B29" s="411"/>
      <c r="C29" s="144" t="s">
        <v>143</v>
      </c>
      <c r="D29" s="144" t="s">
        <v>144</v>
      </c>
      <c r="E29" s="144" t="s">
        <v>145</v>
      </c>
      <c r="F29" s="150" t="s">
        <v>3</v>
      </c>
      <c r="Q29" s="75"/>
      <c r="R29" s="75"/>
      <c r="S29" s="76"/>
      <c r="T29" s="75"/>
      <c r="U29" s="75"/>
    </row>
    <row r="30" spans="1:41">
      <c r="A30" s="385" t="s">
        <v>142</v>
      </c>
      <c r="B30" s="412"/>
      <c r="C30" s="145">
        <f>S27</f>
        <v>559400</v>
      </c>
      <c r="D30" s="145">
        <f>T27</f>
        <v>886853</v>
      </c>
      <c r="E30" s="145">
        <f>U27</f>
        <v>823192</v>
      </c>
      <c r="F30" s="151">
        <f>D30-C30</f>
        <v>327453</v>
      </c>
      <c r="Q30" s="75"/>
      <c r="R30" s="75"/>
      <c r="S30" s="76"/>
      <c r="T30" s="75"/>
      <c r="U30" s="75"/>
    </row>
    <row r="31" spans="1:41">
      <c r="A31" s="385" t="s">
        <v>141</v>
      </c>
      <c r="B31" s="412"/>
      <c r="C31" s="145">
        <f>AI27</f>
        <v>559310</v>
      </c>
      <c r="D31" s="145">
        <f>AJ27</f>
        <v>886853</v>
      </c>
      <c r="E31" s="145">
        <f>Y27</f>
        <v>886853</v>
      </c>
      <c r="F31" s="151">
        <f>D31-C31</f>
        <v>327543</v>
      </c>
      <c r="Q31" s="75"/>
      <c r="R31" s="75"/>
      <c r="S31" s="76"/>
      <c r="T31" s="75"/>
      <c r="U31" s="75"/>
    </row>
    <row r="32" spans="1:41">
      <c r="A32" s="385" t="s">
        <v>3</v>
      </c>
      <c r="B32" s="412"/>
      <c r="C32" s="25"/>
      <c r="D32" s="25"/>
      <c r="E32" s="145" t="e">
        <f>E31-(#REF!+E30)</f>
        <v>#REF!</v>
      </c>
      <c r="F32" s="27"/>
      <c r="Q32" s="75"/>
      <c r="R32" s="75"/>
      <c r="S32" s="76"/>
      <c r="T32" s="75"/>
      <c r="U32" s="75"/>
      <c r="W32"/>
    </row>
    <row r="33" spans="2:23">
      <c r="Q33" s="75"/>
      <c r="R33" s="75"/>
      <c r="S33" s="76"/>
      <c r="T33" s="75"/>
      <c r="U33" s="75"/>
      <c r="W33"/>
    </row>
    <row r="34" spans="2:23">
      <c r="Q34" s="75"/>
      <c r="R34" s="75"/>
      <c r="S34" s="76"/>
      <c r="T34" s="75"/>
      <c r="U34" s="75"/>
      <c r="W34"/>
    </row>
    <row r="35" spans="2:23">
      <c r="Q35" s="75"/>
      <c r="R35" s="75"/>
      <c r="S35" s="76"/>
      <c r="T35" s="75"/>
      <c r="U35" s="75"/>
      <c r="W35"/>
    </row>
    <row r="36" spans="2:23">
      <c r="B36" s="15"/>
      <c r="Q36" s="75"/>
      <c r="R36" s="75"/>
      <c r="S36" s="76"/>
      <c r="T36" s="75"/>
      <c r="U36" s="75"/>
      <c r="W36"/>
    </row>
    <row r="37" spans="2:23">
      <c r="Q37" s="75"/>
      <c r="R37" s="75"/>
      <c r="S37" s="76"/>
      <c r="T37" s="75"/>
      <c r="U37" s="75"/>
      <c r="W37"/>
    </row>
    <row r="38" spans="2:23">
      <c r="Q38" s="75"/>
      <c r="R38" s="75"/>
      <c r="S38" s="76"/>
      <c r="T38" s="75"/>
      <c r="U38" s="75"/>
      <c r="W38"/>
    </row>
    <row r="39" spans="2:23">
      <c r="Q39" s="75"/>
      <c r="R39" s="75"/>
      <c r="S39" s="76"/>
      <c r="T39" s="75"/>
      <c r="U39" s="75"/>
      <c r="W39"/>
    </row>
    <row r="40" spans="2:23">
      <c r="Q40" s="75"/>
      <c r="R40" s="75"/>
      <c r="S40" s="76"/>
      <c r="T40" s="75"/>
      <c r="U40" s="75"/>
      <c r="W40"/>
    </row>
    <row r="41" spans="2:23">
      <c r="Q41" s="75"/>
      <c r="R41" s="75"/>
      <c r="S41" s="76"/>
      <c r="T41" s="75"/>
      <c r="U41" s="75"/>
      <c r="W41"/>
    </row>
    <row r="42" spans="2:23">
      <c r="Q42" s="75"/>
      <c r="R42" s="75"/>
      <c r="S42" s="76"/>
      <c r="T42" s="75"/>
      <c r="U42" s="75"/>
      <c r="W42"/>
    </row>
    <row r="43" spans="2:23">
      <c r="Q43" s="75"/>
      <c r="R43" s="75"/>
      <c r="S43" s="76"/>
      <c r="T43" s="75"/>
      <c r="U43" s="75"/>
      <c r="W43"/>
    </row>
    <row r="44" spans="2:23">
      <c r="Q44" s="75"/>
      <c r="R44" s="75"/>
      <c r="S44" s="76"/>
      <c r="T44" s="75"/>
      <c r="U44" s="75"/>
      <c r="W44"/>
    </row>
    <row r="45" spans="2:23">
      <c r="Q45" s="75"/>
      <c r="R45" s="75"/>
      <c r="S45" s="75"/>
      <c r="T45" s="75"/>
      <c r="U45" s="75"/>
      <c r="W45"/>
    </row>
    <row r="46" spans="2:23">
      <c r="Q46" s="75"/>
      <c r="R46" s="75"/>
      <c r="S46" s="75"/>
      <c r="T46" s="75"/>
      <c r="U46" s="75"/>
      <c r="W46"/>
    </row>
  </sheetData>
  <mergeCells count="14">
    <mergeCell ref="A1:AO1"/>
    <mergeCell ref="AM2:AO2"/>
    <mergeCell ref="A3:B3"/>
    <mergeCell ref="AM3:AO3"/>
    <mergeCell ref="C3:V3"/>
    <mergeCell ref="A2:AL2"/>
    <mergeCell ref="W3:AL3"/>
    <mergeCell ref="A29:B29"/>
    <mergeCell ref="A30:B30"/>
    <mergeCell ref="A31:B31"/>
    <mergeCell ref="A32:B32"/>
    <mergeCell ref="A4:A5"/>
    <mergeCell ref="A27:B27"/>
    <mergeCell ref="B4:B5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16"/>
  <sheetViews>
    <sheetView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4" max="6" width="17.85546875" customWidth="1"/>
    <col min="7" max="10" width="17.28515625" customWidth="1"/>
    <col min="11" max="11" width="14.140625" bestFit="1" customWidth="1"/>
    <col min="12" max="14" width="14.140625" customWidth="1"/>
    <col min="15" max="15" width="13.85546875" customWidth="1"/>
    <col min="16" max="19" width="13.28515625" customWidth="1"/>
    <col min="20" max="26" width="15.42578125" customWidth="1"/>
    <col min="27" max="27" width="14.5703125" customWidth="1"/>
    <col min="28" max="30" width="7.28515625" hidden="1" customWidth="1"/>
    <col min="31" max="31" width="10.7109375" hidden="1" customWidth="1"/>
    <col min="32" max="35" width="15.28515625" customWidth="1"/>
    <col min="36" max="36" width="12" customWidth="1"/>
    <col min="37" max="37" width="13.5703125" customWidth="1"/>
    <col min="38" max="38" width="16.5703125" customWidth="1"/>
  </cols>
  <sheetData>
    <row r="1" spans="1:38" s="1" customFormat="1">
      <c r="A1" s="419" t="s">
        <v>176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70</v>
      </c>
      <c r="AK2" s="419"/>
      <c r="AL2" s="419"/>
    </row>
    <row r="3" spans="1:38" s="2" customFormat="1" ht="15" customHeight="1" thickBot="1">
      <c r="A3" s="420" t="s">
        <v>27</v>
      </c>
      <c r="B3" s="420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06"/>
      <c r="Q3" s="406"/>
      <c r="R3" s="406"/>
      <c r="S3" s="407"/>
      <c r="T3" s="408" t="s">
        <v>2</v>
      </c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10"/>
      <c r="AJ3" s="419" t="s">
        <v>4</v>
      </c>
      <c r="AK3" s="419"/>
      <c r="AL3" s="419"/>
    </row>
    <row r="4" spans="1:38" s="2" customFormat="1" ht="61.5" customHeight="1">
      <c r="A4" s="426" t="s">
        <v>21</v>
      </c>
      <c r="B4" s="427" t="s">
        <v>36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34" t="s">
        <v>88</v>
      </c>
      <c r="K4" s="32" t="s">
        <v>89</v>
      </c>
      <c r="L4" s="33" t="s">
        <v>90</v>
      </c>
      <c r="M4" s="33" t="s">
        <v>91</v>
      </c>
      <c r="N4" s="42" t="s">
        <v>92</v>
      </c>
      <c r="O4" s="41" t="s">
        <v>31</v>
      </c>
      <c r="P4" s="32" t="s">
        <v>93</v>
      </c>
      <c r="Q4" s="33" t="s">
        <v>94</v>
      </c>
      <c r="R4" s="33" t="s">
        <v>95</v>
      </c>
      <c r="S4" s="34" t="s">
        <v>96</v>
      </c>
      <c r="T4" s="32" t="s">
        <v>97</v>
      </c>
      <c r="U4" s="43" t="s">
        <v>98</v>
      </c>
      <c r="V4" s="43" t="s">
        <v>99</v>
      </c>
      <c r="W4" s="44" t="s">
        <v>100</v>
      </c>
      <c r="X4" s="146" t="s">
        <v>156</v>
      </c>
      <c r="Y4" s="147" t="s">
        <v>157</v>
      </c>
      <c r="Z4" s="147" t="s">
        <v>158</v>
      </c>
      <c r="AA4" s="148" t="s">
        <v>159</v>
      </c>
      <c r="AB4" s="32"/>
      <c r="AC4" s="33"/>
      <c r="AD4" s="33"/>
      <c r="AE4" s="34"/>
      <c r="AF4" s="32" t="s">
        <v>109</v>
      </c>
      <c r="AG4" s="33" t="s">
        <v>110</v>
      </c>
      <c r="AH4" s="33" t="s">
        <v>111</v>
      </c>
      <c r="AI4" s="34" t="s">
        <v>112</v>
      </c>
      <c r="AJ4" s="23" t="s">
        <v>5</v>
      </c>
      <c r="AK4" s="4" t="s">
        <v>6</v>
      </c>
      <c r="AL4" s="5" t="s">
        <v>7</v>
      </c>
    </row>
    <row r="5" spans="1:38" s="10" customFormat="1">
      <c r="A5" s="426"/>
      <c r="B5" s="428"/>
      <c r="C5" s="36">
        <f>SUM(C6:C10)</f>
        <v>70053</v>
      </c>
      <c r="D5" s="9">
        <f t="shared" ref="D5:E5" si="0">SUM(D6:D10)</f>
        <v>89465</v>
      </c>
      <c r="E5" s="9">
        <f t="shared" si="0"/>
        <v>72849</v>
      </c>
      <c r="F5" s="88">
        <f>E5/D5</f>
        <v>0.81427373833342653</v>
      </c>
      <c r="G5" s="36">
        <f>SUM(G6:G10)</f>
        <v>8500</v>
      </c>
      <c r="H5" s="9">
        <f t="shared" ref="H5:I5" si="1">SUM(H6:H10)</f>
        <v>11594</v>
      </c>
      <c r="I5" s="9">
        <f t="shared" si="1"/>
        <v>11594</v>
      </c>
      <c r="J5" s="88">
        <f>I5/H5</f>
        <v>1</v>
      </c>
      <c r="K5" s="36"/>
      <c r="L5" s="9"/>
      <c r="M5" s="9"/>
      <c r="N5" s="338"/>
      <c r="O5" s="327"/>
      <c r="P5" s="36">
        <f>SUM(P6:P10)</f>
        <v>78553</v>
      </c>
      <c r="Q5" s="9">
        <f t="shared" ref="Q5:R5" si="2">SUM(Q6:Q10)</f>
        <v>101059</v>
      </c>
      <c r="R5" s="9">
        <f t="shared" si="2"/>
        <v>84448</v>
      </c>
      <c r="S5" s="88">
        <f>R5/Q5</f>
        <v>0.8356306711920759</v>
      </c>
      <c r="T5" s="36"/>
      <c r="U5" s="45"/>
      <c r="V5" s="45"/>
      <c r="W5" s="339"/>
      <c r="X5" s="36"/>
      <c r="Y5" s="9">
        <f t="shared" ref="Y5:AA5" si="3">SUM(Y6:Y10)</f>
        <v>6297</v>
      </c>
      <c r="Z5" s="9">
        <f t="shared" si="3"/>
        <v>6297</v>
      </c>
      <c r="AA5" s="125">
        <f t="shared" si="3"/>
        <v>1</v>
      </c>
      <c r="AB5" s="36"/>
      <c r="AC5" s="9"/>
      <c r="AD5" s="9"/>
      <c r="AE5" s="88"/>
      <c r="AF5" s="36">
        <f>SUM(AF6:AF10)</f>
        <v>78553</v>
      </c>
      <c r="AG5" s="9">
        <f t="shared" ref="AG5:AH5" si="4">SUM(AG6:AG10)</f>
        <v>101059</v>
      </c>
      <c r="AH5" s="9">
        <f t="shared" si="4"/>
        <v>101059</v>
      </c>
      <c r="AI5" s="88">
        <f>AH5/AG5</f>
        <v>1</v>
      </c>
      <c r="AJ5" s="45">
        <v>20</v>
      </c>
      <c r="AK5" s="9">
        <v>0</v>
      </c>
      <c r="AL5" s="9">
        <v>0</v>
      </c>
    </row>
    <row r="6" spans="1:38" s="7" customFormat="1" ht="26.25" thickBot="1">
      <c r="A6" s="17" t="s">
        <v>46</v>
      </c>
      <c r="B6" s="40" t="s">
        <v>37</v>
      </c>
      <c r="C6" s="35">
        <v>55879</v>
      </c>
      <c r="D6" s="6">
        <v>81849</v>
      </c>
      <c r="E6" s="6">
        <v>65233</v>
      </c>
      <c r="F6" s="86">
        <f>E6/D6</f>
        <v>0.79699202189397544</v>
      </c>
      <c r="G6" s="35">
        <v>8500</v>
      </c>
      <c r="H6" s="6">
        <v>11382</v>
      </c>
      <c r="I6" s="6">
        <v>11382</v>
      </c>
      <c r="J6" s="86">
        <f>I6/H6</f>
        <v>1</v>
      </c>
      <c r="K6" s="35"/>
      <c r="L6" s="6"/>
      <c r="M6" s="6"/>
      <c r="N6" s="334"/>
      <c r="O6" s="137">
        <v>5</v>
      </c>
      <c r="P6" s="35">
        <f>C6+G6+K6</f>
        <v>64379</v>
      </c>
      <c r="Q6" s="6">
        <f>D6+H6+L6</f>
        <v>93231</v>
      </c>
      <c r="R6" s="6">
        <f>E6+I6+M6+O6</f>
        <v>76620</v>
      </c>
      <c r="S6" s="86">
        <f>R6/Q6</f>
        <v>0.82182964893651256</v>
      </c>
      <c r="T6" s="35"/>
      <c r="U6" s="20"/>
      <c r="V6" s="20"/>
      <c r="W6" s="149"/>
      <c r="X6" s="35"/>
      <c r="Y6" s="6">
        <v>6297</v>
      </c>
      <c r="Z6" s="6">
        <v>6297</v>
      </c>
      <c r="AA6" s="122">
        <f>Z6/Y6</f>
        <v>1</v>
      </c>
      <c r="AB6" s="35"/>
      <c r="AC6" s="6"/>
      <c r="AD6" s="6"/>
      <c r="AE6" s="122"/>
      <c r="AF6" s="73">
        <f t="shared" ref="AF6:AF9" si="5">T6</f>
        <v>0</v>
      </c>
      <c r="AG6" s="6">
        <f>U6+AC6+Y6</f>
        <v>6297</v>
      </c>
      <c r="AH6" s="6">
        <f>AD6+V6+Z6</f>
        <v>6297</v>
      </c>
      <c r="AI6" s="86">
        <f>AH6/AG6</f>
        <v>1</v>
      </c>
      <c r="AJ6" s="20">
        <v>18</v>
      </c>
      <c r="AK6" s="6">
        <v>0</v>
      </c>
      <c r="AL6" s="6">
        <v>0</v>
      </c>
    </row>
    <row r="7" spans="1:38" s="7" customFormat="1" ht="15.75" thickBot="1">
      <c r="A7" s="89" t="s">
        <v>43</v>
      </c>
      <c r="B7" s="90" t="s">
        <v>12</v>
      </c>
      <c r="C7" s="35">
        <v>14174</v>
      </c>
      <c r="D7" s="6">
        <v>7616</v>
      </c>
      <c r="E7" s="6">
        <v>7616</v>
      </c>
      <c r="F7" s="86">
        <f t="shared" ref="F7" si="6">E7/D7</f>
        <v>1</v>
      </c>
      <c r="G7" s="35"/>
      <c r="H7" s="6"/>
      <c r="I7" s="6"/>
      <c r="J7" s="86"/>
      <c r="K7" s="35"/>
      <c r="L7" s="6"/>
      <c r="M7" s="6"/>
      <c r="N7" s="334"/>
      <c r="O7" s="137"/>
      <c r="P7" s="35">
        <f>C7+G7+K7</f>
        <v>14174</v>
      </c>
      <c r="Q7" s="6">
        <f t="shared" ref="Q7:Q10" si="7">D7+H7+L7</f>
        <v>7616</v>
      </c>
      <c r="R7" s="6">
        <f t="shared" ref="R7:R10" si="8">E7+I7+M7+O7</f>
        <v>7616</v>
      </c>
      <c r="S7" s="86">
        <f t="shared" ref="S7:S9" si="9">F7+J7+N7</f>
        <v>1</v>
      </c>
      <c r="T7" s="35"/>
      <c r="U7" s="6"/>
      <c r="V7" s="6"/>
      <c r="W7" s="149"/>
      <c r="X7" s="35"/>
      <c r="Y7" s="6"/>
      <c r="Z7" s="6"/>
      <c r="AA7" s="122"/>
      <c r="AB7" s="35"/>
      <c r="AC7" s="6"/>
      <c r="AD7" s="6"/>
      <c r="AE7" s="122"/>
      <c r="AF7" s="73">
        <f t="shared" si="5"/>
        <v>0</v>
      </c>
      <c r="AG7" s="6"/>
      <c r="AH7" s="6"/>
      <c r="AI7" s="86"/>
      <c r="AJ7" s="20">
        <v>2</v>
      </c>
      <c r="AK7" s="6">
        <v>0</v>
      </c>
      <c r="AL7" s="187">
        <v>0</v>
      </c>
    </row>
    <row r="8" spans="1:38" s="7" customFormat="1" ht="15.75" thickBot="1">
      <c r="A8" s="89" t="s">
        <v>43</v>
      </c>
      <c r="B8" s="90" t="s">
        <v>122</v>
      </c>
      <c r="C8" s="35"/>
      <c r="D8" s="6"/>
      <c r="E8" s="6"/>
      <c r="F8" s="86"/>
      <c r="G8" s="35"/>
      <c r="H8" s="6">
        <v>182</v>
      </c>
      <c r="I8" s="6">
        <v>182</v>
      </c>
      <c r="J8" s="86">
        <f t="shared" ref="J8:J9" si="10">I8/H8</f>
        <v>1</v>
      </c>
      <c r="K8" s="35"/>
      <c r="L8" s="6"/>
      <c r="M8" s="6"/>
      <c r="N8" s="334"/>
      <c r="O8" s="137"/>
      <c r="P8" s="35"/>
      <c r="Q8" s="6">
        <f t="shared" si="7"/>
        <v>182</v>
      </c>
      <c r="R8" s="6">
        <f t="shared" si="8"/>
        <v>182</v>
      </c>
      <c r="S8" s="86">
        <f t="shared" si="9"/>
        <v>1</v>
      </c>
      <c r="T8" s="35"/>
      <c r="U8" s="6"/>
      <c r="V8" s="6"/>
      <c r="W8" s="149"/>
      <c r="X8" s="35"/>
      <c r="Y8" s="6"/>
      <c r="Z8" s="6"/>
      <c r="AA8" s="122"/>
      <c r="AB8" s="35"/>
      <c r="AC8" s="6"/>
      <c r="AD8" s="6"/>
      <c r="AE8" s="122"/>
      <c r="AF8" s="73">
        <f t="shared" si="5"/>
        <v>0</v>
      </c>
      <c r="AG8" s="6"/>
      <c r="AH8" s="6"/>
      <c r="AI8" s="86"/>
      <c r="AJ8" s="20"/>
      <c r="AK8" s="6"/>
      <c r="AL8" s="187"/>
    </row>
    <row r="9" spans="1:38" s="7" customFormat="1" ht="15.75" thickBot="1">
      <c r="A9" s="89" t="s">
        <v>43</v>
      </c>
      <c r="B9" s="90" t="s">
        <v>123</v>
      </c>
      <c r="C9" s="35"/>
      <c r="D9" s="6"/>
      <c r="E9" s="6"/>
      <c r="F9" s="86"/>
      <c r="G9" s="35"/>
      <c r="H9" s="6">
        <v>30</v>
      </c>
      <c r="I9" s="6">
        <v>30</v>
      </c>
      <c r="J9" s="86">
        <f t="shared" si="10"/>
        <v>1</v>
      </c>
      <c r="K9" s="35"/>
      <c r="L9" s="6"/>
      <c r="M9" s="6"/>
      <c r="N9" s="334"/>
      <c r="O9" s="137"/>
      <c r="P9" s="35"/>
      <c r="Q9" s="6">
        <f t="shared" si="7"/>
        <v>30</v>
      </c>
      <c r="R9" s="6">
        <f t="shared" si="8"/>
        <v>30</v>
      </c>
      <c r="S9" s="86">
        <f t="shared" si="9"/>
        <v>1</v>
      </c>
      <c r="T9" s="35">
        <v>78553</v>
      </c>
      <c r="U9" s="6">
        <v>94762</v>
      </c>
      <c r="V9" s="6">
        <v>94762</v>
      </c>
      <c r="W9" s="149">
        <f>V9/U9</f>
        <v>1</v>
      </c>
      <c r="X9" s="35"/>
      <c r="Y9" s="6"/>
      <c r="Z9" s="6"/>
      <c r="AA9" s="122"/>
      <c r="AB9" s="35"/>
      <c r="AC9" s="6"/>
      <c r="AD9" s="6"/>
      <c r="AE9" s="122"/>
      <c r="AF9" s="73">
        <f t="shared" si="5"/>
        <v>78553</v>
      </c>
      <c r="AG9" s="6">
        <f>U9+AC9+Y9</f>
        <v>94762</v>
      </c>
      <c r="AH9" s="6">
        <f>AD9+V9+Z9</f>
        <v>94762</v>
      </c>
      <c r="AI9" s="86">
        <f>AH9/AG9</f>
        <v>1</v>
      </c>
      <c r="AJ9" s="20"/>
      <c r="AK9" s="6"/>
      <c r="AL9" s="187"/>
    </row>
    <row r="10" spans="1:38" s="7" customFormat="1" ht="15.75" thickBot="1">
      <c r="A10" s="91" t="s">
        <v>43</v>
      </c>
      <c r="B10" s="92" t="s">
        <v>10</v>
      </c>
      <c r="C10" s="73"/>
      <c r="D10" s="74"/>
      <c r="E10" s="74"/>
      <c r="F10" s="86"/>
      <c r="G10" s="73"/>
      <c r="H10" s="74"/>
      <c r="I10" s="74"/>
      <c r="J10" s="86"/>
      <c r="K10" s="73"/>
      <c r="L10" s="74"/>
      <c r="M10" s="74"/>
      <c r="N10" s="335"/>
      <c r="O10" s="336"/>
      <c r="P10" s="73"/>
      <c r="Q10" s="6">
        <f t="shared" si="7"/>
        <v>0</v>
      </c>
      <c r="R10" s="6">
        <f t="shared" si="8"/>
        <v>0</v>
      </c>
      <c r="S10" s="103"/>
      <c r="T10" s="73"/>
      <c r="U10" s="6"/>
      <c r="V10" s="6"/>
      <c r="W10" s="149"/>
      <c r="X10" s="73"/>
      <c r="Y10" s="74"/>
      <c r="Z10" s="74"/>
      <c r="AA10" s="123"/>
      <c r="AB10" s="73"/>
      <c r="AC10" s="74"/>
      <c r="AD10" s="74"/>
      <c r="AE10" s="122"/>
      <c r="AF10" s="73">
        <f>T10</f>
        <v>0</v>
      </c>
      <c r="AG10" s="6"/>
      <c r="AH10" s="6"/>
      <c r="AI10" s="86"/>
      <c r="AJ10" s="284"/>
      <c r="AK10" s="74"/>
      <c r="AL10" s="233"/>
    </row>
    <row r="11" spans="1:38" s="250" customFormat="1" ht="15.75" thickBot="1">
      <c r="A11" s="415" t="s">
        <v>19</v>
      </c>
      <c r="B11" s="416"/>
      <c r="C11" s="120">
        <f>SUM(C6:C10)</f>
        <v>70053</v>
      </c>
      <c r="D11" s="120">
        <f>SUM(D6:D10)</f>
        <v>89465</v>
      </c>
      <c r="E11" s="120">
        <f t="shared" ref="E11" si="11">SUM(E6:E10)</f>
        <v>72849</v>
      </c>
      <c r="F11" s="245">
        <f>E11/D11</f>
        <v>0.81427373833342653</v>
      </c>
      <c r="G11" s="120">
        <f>SUM(G6:G10)</f>
        <v>8500</v>
      </c>
      <c r="H11" s="120">
        <f>SUM(H6:H10)</f>
        <v>11594</v>
      </c>
      <c r="I11" s="120">
        <f t="shared" ref="I11" si="12">SUM(I6:I10)</f>
        <v>11594</v>
      </c>
      <c r="J11" s="245">
        <f>I11/H11</f>
        <v>1</v>
      </c>
      <c r="K11" s="120"/>
      <c r="L11" s="247"/>
      <c r="M11" s="247"/>
      <c r="N11" s="337"/>
      <c r="O11" s="153">
        <f>SUM(O6:O10)</f>
        <v>5</v>
      </c>
      <c r="P11" s="120">
        <f>SUM(P6:P10)</f>
        <v>78553</v>
      </c>
      <c r="Q11" s="120">
        <f t="shared" ref="Q11:R11" si="13">SUM(Q6:Q10)</f>
        <v>101059</v>
      </c>
      <c r="R11" s="120">
        <f t="shared" si="13"/>
        <v>84448</v>
      </c>
      <c r="S11" s="245">
        <f>R11/Q11</f>
        <v>0.8356306711920759</v>
      </c>
      <c r="T11" s="120">
        <v>78553</v>
      </c>
      <c r="U11" s="6">
        <v>94762</v>
      </c>
      <c r="V11" s="6">
        <v>94762</v>
      </c>
      <c r="W11" s="149">
        <f t="shared" ref="W11" si="14">V11/U11</f>
        <v>1</v>
      </c>
      <c r="X11" s="120"/>
      <c r="Y11" s="120">
        <f t="shared" ref="Y11:AA11" si="15">SUM(Y6:Y10)</f>
        <v>6297</v>
      </c>
      <c r="Z11" s="120">
        <f t="shared" si="15"/>
        <v>6297</v>
      </c>
      <c r="AA11" s="333">
        <f t="shared" si="15"/>
        <v>1</v>
      </c>
      <c r="AB11" s="120">
        <f>SUM(AB6:AB10)</f>
        <v>0</v>
      </c>
      <c r="AC11" s="120">
        <f t="shared" ref="AC11:AD11" si="16">SUM(AC6:AC10)</f>
        <v>0</v>
      </c>
      <c r="AD11" s="120">
        <f t="shared" si="16"/>
        <v>0</v>
      </c>
      <c r="AE11" s="245"/>
      <c r="AF11" s="120">
        <f>SUM(AF6:AF10)</f>
        <v>78553</v>
      </c>
      <c r="AG11" s="120">
        <f t="shared" ref="AG11" si="17">SUM(AG6:AG10)</f>
        <v>101059</v>
      </c>
      <c r="AH11" s="120">
        <f>SUM(AH6:AH10)</f>
        <v>101059</v>
      </c>
      <c r="AI11" s="245">
        <f>AH11/AG11</f>
        <v>1</v>
      </c>
      <c r="AJ11" s="247">
        <f t="shared" ref="AJ11:AL11" si="18">SUM(AJ6:AJ7)</f>
        <v>20</v>
      </c>
      <c r="AK11" s="248">
        <f t="shared" si="18"/>
        <v>0</v>
      </c>
      <c r="AL11" s="321">
        <f t="shared" si="18"/>
        <v>0</v>
      </c>
    </row>
    <row r="12" spans="1:38" s="250" customFormat="1">
      <c r="A12" s="340"/>
      <c r="B12" s="340"/>
      <c r="C12" s="341"/>
      <c r="D12" s="341"/>
      <c r="E12" s="341"/>
      <c r="F12" s="342"/>
      <c r="G12" s="341"/>
      <c r="H12" s="341"/>
      <c r="I12" s="341"/>
      <c r="J12" s="342"/>
      <c r="K12" s="341"/>
      <c r="L12" s="341"/>
      <c r="M12" s="341"/>
      <c r="N12" s="341"/>
      <c r="O12" s="341"/>
      <c r="P12" s="341"/>
      <c r="Q12" s="341"/>
      <c r="R12" s="341"/>
      <c r="S12" s="342"/>
      <c r="T12" s="341"/>
      <c r="U12" s="341"/>
      <c r="V12" s="341"/>
      <c r="W12" s="343"/>
      <c r="X12" s="341"/>
      <c r="Y12" s="341"/>
      <c r="Z12" s="341"/>
      <c r="AA12" s="344"/>
      <c r="AB12" s="341"/>
      <c r="AC12" s="341"/>
      <c r="AD12" s="341"/>
      <c r="AE12" s="342"/>
      <c r="AF12" s="341"/>
      <c r="AG12" s="341"/>
      <c r="AH12" s="341"/>
      <c r="AI12" s="342"/>
      <c r="AJ12" s="341"/>
      <c r="AK12" s="341"/>
      <c r="AL12" s="341"/>
    </row>
    <row r="13" spans="1:38" s="121" customFormat="1">
      <c r="A13" s="425"/>
      <c r="B13" s="425"/>
      <c r="C13" s="150" t="s">
        <v>143</v>
      </c>
      <c r="D13" s="150" t="s">
        <v>144</v>
      </c>
      <c r="E13" s="150" t="s">
        <v>145</v>
      </c>
      <c r="F13" s="150" t="s">
        <v>160</v>
      </c>
      <c r="AA13" s="345"/>
      <c r="AG13" s="346"/>
    </row>
    <row r="14" spans="1:38">
      <c r="A14" s="385" t="s">
        <v>142</v>
      </c>
      <c r="B14" s="412"/>
      <c r="C14" s="145">
        <f>P11</f>
        <v>78553</v>
      </c>
      <c r="D14" s="145">
        <f>Q11</f>
        <v>101059</v>
      </c>
      <c r="E14" s="145">
        <f>R11</f>
        <v>84448</v>
      </c>
      <c r="F14" s="145">
        <f>D14-C14</f>
        <v>22506</v>
      </c>
      <c r="AA14" s="126"/>
      <c r="AG14" s="31"/>
    </row>
    <row r="15" spans="1:38">
      <c r="A15" s="385" t="s">
        <v>141</v>
      </c>
      <c r="B15" s="412"/>
      <c r="C15" s="145">
        <f>AF11</f>
        <v>78553</v>
      </c>
      <c r="D15" s="145">
        <f>AH11</f>
        <v>101059</v>
      </c>
      <c r="E15" s="145">
        <f>AH11</f>
        <v>101059</v>
      </c>
      <c r="F15" s="145">
        <f>D15-C15</f>
        <v>22506</v>
      </c>
      <c r="AA15" s="126"/>
      <c r="AG15" s="31"/>
    </row>
    <row r="16" spans="1:38">
      <c r="A16" s="385" t="s">
        <v>3</v>
      </c>
      <c r="B16" s="412"/>
      <c r="C16" s="145">
        <f>C15-C14</f>
        <v>0</v>
      </c>
      <c r="D16" s="25"/>
      <c r="E16" s="25"/>
      <c r="F16" s="25"/>
    </row>
  </sheetData>
  <mergeCells count="14">
    <mergeCell ref="A1:AL1"/>
    <mergeCell ref="AJ2:AL2"/>
    <mergeCell ref="A3:B3"/>
    <mergeCell ref="AJ3:AL3"/>
    <mergeCell ref="C3:S3"/>
    <mergeCell ref="A2:AI2"/>
    <mergeCell ref="T3:AI3"/>
    <mergeCell ref="A13:B13"/>
    <mergeCell ref="A14:B14"/>
    <mergeCell ref="A15:B15"/>
    <mergeCell ref="A16:B16"/>
    <mergeCell ref="A4:A5"/>
    <mergeCell ref="B4:B5"/>
    <mergeCell ref="A11:B1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L22"/>
  <sheetViews>
    <sheetView workbookViewId="0">
      <pane xSplit="2" ySplit="3" topLeftCell="AD7" activePane="bottomRight" state="frozen"/>
      <selection pane="topRight" activeCell="C1" sqref="C1"/>
      <selection pane="bottomLeft" activeCell="A4" sqref="A4"/>
      <selection pane="bottomRight" activeCell="G29" sqref="G29:G34"/>
    </sheetView>
  </sheetViews>
  <sheetFormatPr defaultRowHeight="15"/>
  <cols>
    <col min="1" max="1" width="5.140625" style="28" customWidth="1"/>
    <col min="2" max="2" width="56" style="28" bestFit="1" customWidth="1"/>
    <col min="3" max="19" width="17.140625" style="28" customWidth="1"/>
    <col min="20" max="23" width="16.140625" style="28" customWidth="1"/>
    <col min="24" max="26" width="16.140625" style="28" hidden="1" customWidth="1"/>
    <col min="27" max="27" width="10.28515625" style="28" hidden="1" customWidth="1"/>
    <col min="28" max="35" width="16.140625" style="28" customWidth="1"/>
    <col min="36" max="36" width="10.42578125" style="28" customWidth="1"/>
    <col min="37" max="37" width="11.140625" style="28" customWidth="1"/>
    <col min="38" max="38" width="17.42578125" style="28" customWidth="1"/>
    <col min="39" max="16384" width="9.140625" style="28"/>
  </cols>
  <sheetData>
    <row r="1" spans="1:38" s="1" customFormat="1">
      <c r="A1" s="419" t="s">
        <v>177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71</v>
      </c>
      <c r="AK2" s="419"/>
      <c r="AL2" s="419"/>
    </row>
    <row r="3" spans="1:38" s="2" customFormat="1" ht="15" customHeight="1" thickBot="1">
      <c r="A3" s="419" t="s">
        <v>27</v>
      </c>
      <c r="B3" s="419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8" t="s">
        <v>2</v>
      </c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  <c r="AH3" s="438"/>
      <c r="AI3" s="438"/>
      <c r="AJ3" s="437" t="s">
        <v>4</v>
      </c>
      <c r="AK3" s="419"/>
      <c r="AL3" s="419"/>
    </row>
    <row r="4" spans="1:38" s="229" customFormat="1" ht="61.5" customHeight="1">
      <c r="A4" s="433" t="s">
        <v>21</v>
      </c>
      <c r="B4" s="435" t="s">
        <v>38</v>
      </c>
      <c r="C4" s="116" t="s">
        <v>81</v>
      </c>
      <c r="D4" s="135" t="s">
        <v>82</v>
      </c>
      <c r="E4" s="135" t="s">
        <v>83</v>
      </c>
      <c r="F4" s="289" t="s">
        <v>84</v>
      </c>
      <c r="G4" s="116" t="s">
        <v>85</v>
      </c>
      <c r="H4" s="135" t="s">
        <v>86</v>
      </c>
      <c r="I4" s="135" t="s">
        <v>87</v>
      </c>
      <c r="J4" s="289" t="s">
        <v>88</v>
      </c>
      <c r="K4" s="116" t="s">
        <v>89</v>
      </c>
      <c r="L4" s="135" t="s">
        <v>90</v>
      </c>
      <c r="M4" s="135" t="s">
        <v>91</v>
      </c>
      <c r="N4" s="289" t="s">
        <v>92</v>
      </c>
      <c r="O4" s="326" t="s">
        <v>31</v>
      </c>
      <c r="P4" s="116" t="s">
        <v>93</v>
      </c>
      <c r="Q4" s="135" t="s">
        <v>94</v>
      </c>
      <c r="R4" s="135" t="s">
        <v>95</v>
      </c>
      <c r="S4" s="289" t="s">
        <v>96</v>
      </c>
      <c r="T4" s="116" t="s">
        <v>97</v>
      </c>
      <c r="U4" s="135" t="s">
        <v>98</v>
      </c>
      <c r="V4" s="135" t="s">
        <v>99</v>
      </c>
      <c r="W4" s="289" t="s">
        <v>100</v>
      </c>
      <c r="X4" s="116" t="s">
        <v>101</v>
      </c>
      <c r="Y4" s="135" t="s">
        <v>102</v>
      </c>
      <c r="Z4" s="135" t="s">
        <v>103</v>
      </c>
      <c r="AA4" s="289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116" t="s">
        <v>109</v>
      </c>
      <c r="AG4" s="135" t="s">
        <v>110</v>
      </c>
      <c r="AH4" s="135" t="s">
        <v>111</v>
      </c>
      <c r="AI4" s="289" t="s">
        <v>112</v>
      </c>
      <c r="AJ4" s="291" t="s">
        <v>5</v>
      </c>
      <c r="AK4" s="292" t="s">
        <v>6</v>
      </c>
      <c r="AL4" s="293" t="s">
        <v>7</v>
      </c>
    </row>
    <row r="5" spans="1:38" s="10" customFormat="1">
      <c r="A5" s="434"/>
      <c r="B5" s="436"/>
      <c r="C5" s="36">
        <f>SUM(C6:C11)</f>
        <v>68235</v>
      </c>
      <c r="D5" s="9">
        <f t="shared" ref="D5:E5" si="0">SUM(D6:D11)</f>
        <v>89485</v>
      </c>
      <c r="E5" s="9">
        <f t="shared" si="0"/>
        <v>74988</v>
      </c>
      <c r="F5" s="88">
        <f>E5/D5</f>
        <v>0.83799519472537298</v>
      </c>
      <c r="G5" s="36">
        <f>SUM(G6:G11)</f>
        <v>12863</v>
      </c>
      <c r="H5" s="9">
        <f>SUM(H6:H11)</f>
        <v>14152</v>
      </c>
      <c r="I5" s="9">
        <f t="shared" ref="I5" si="1">SUM(I6:I11)</f>
        <v>14152</v>
      </c>
      <c r="J5" s="88">
        <f>I5/H5</f>
        <v>1</v>
      </c>
      <c r="K5" s="36">
        <f>SUM(K6:K11)</f>
        <v>1400</v>
      </c>
      <c r="L5" s="9">
        <f t="shared" ref="L5:N5" si="2">SUM(L6:L11)</f>
        <v>0</v>
      </c>
      <c r="M5" s="9">
        <f t="shared" si="2"/>
        <v>0</v>
      </c>
      <c r="N5" s="189">
        <f t="shared" si="2"/>
        <v>0</v>
      </c>
      <c r="O5" s="327"/>
      <c r="P5" s="36">
        <f>SUM(P6:P11)</f>
        <v>82498</v>
      </c>
      <c r="Q5" s="9">
        <f t="shared" ref="Q5:R5" si="3">SUM(Q6:Q11)</f>
        <v>103637</v>
      </c>
      <c r="R5" s="9">
        <f t="shared" si="3"/>
        <v>89140</v>
      </c>
      <c r="S5" s="88">
        <f>R5/Q5</f>
        <v>0.86011752559414112</v>
      </c>
      <c r="T5" s="36">
        <f>SUM(T6:T11)</f>
        <v>16566</v>
      </c>
      <c r="U5" s="9">
        <f t="shared" ref="U5:V5" si="4">SUM(U6:U11)</f>
        <v>202</v>
      </c>
      <c r="V5" s="9">
        <f t="shared" si="4"/>
        <v>202</v>
      </c>
      <c r="W5" s="152">
        <f>V5/U5</f>
        <v>1</v>
      </c>
      <c r="X5" s="36"/>
      <c r="Y5" s="9"/>
      <c r="Z5" s="9"/>
      <c r="AA5" s="88"/>
      <c r="AB5" s="36">
        <f>SUM(AB6:AB11)</f>
        <v>65932</v>
      </c>
      <c r="AC5" s="9">
        <f t="shared" ref="AC5:AD5" si="5">SUM(AC6:AC11)</f>
        <v>103435</v>
      </c>
      <c r="AD5" s="9">
        <f t="shared" si="5"/>
        <v>103435</v>
      </c>
      <c r="AE5" s="125">
        <f>AD5/AC5</f>
        <v>1</v>
      </c>
      <c r="AF5" s="36">
        <f>SUM(AF6:AF11)</f>
        <v>82498</v>
      </c>
      <c r="AG5" s="9">
        <f>SUM(AG6:AG11)</f>
        <v>103637</v>
      </c>
      <c r="AH5" s="9">
        <f>SUM(AH6:AH11)</f>
        <v>103637</v>
      </c>
      <c r="AI5" s="88">
        <f>AH5/AG5</f>
        <v>1</v>
      </c>
      <c r="AJ5" s="36">
        <v>20</v>
      </c>
      <c r="AK5" s="9"/>
      <c r="AL5" s="189">
        <v>0</v>
      </c>
    </row>
    <row r="6" spans="1:38" s="7" customFormat="1">
      <c r="A6" s="17" t="s">
        <v>43</v>
      </c>
      <c r="B6" s="306" t="s">
        <v>39</v>
      </c>
      <c r="C6" s="35">
        <f>42491+11472</f>
        <v>53963</v>
      </c>
      <c r="D6" s="6">
        <v>73386</v>
      </c>
      <c r="E6" s="6">
        <v>58889</v>
      </c>
      <c r="F6" s="86">
        <f>E6/D6</f>
        <v>0.80245550922519282</v>
      </c>
      <c r="G6" s="35"/>
      <c r="H6" s="6">
        <v>5883</v>
      </c>
      <c r="I6" s="6">
        <v>5883</v>
      </c>
      <c r="J6" s="86">
        <f>I6/H6</f>
        <v>1</v>
      </c>
      <c r="K6" s="35"/>
      <c r="L6" s="6"/>
      <c r="M6" s="6"/>
      <c r="N6" s="187"/>
      <c r="O6" s="137"/>
      <c r="P6" s="35">
        <f>C6+G6+K6</f>
        <v>53963</v>
      </c>
      <c r="Q6" s="6">
        <f t="shared" ref="Q6:R11" si="6">D6+H6+L6</f>
        <v>79269</v>
      </c>
      <c r="R6" s="6">
        <f t="shared" si="6"/>
        <v>64772</v>
      </c>
      <c r="S6" s="86">
        <f>R6/Q6</f>
        <v>0.81711640111519002</v>
      </c>
      <c r="T6" s="35"/>
      <c r="U6" s="6">
        <v>34</v>
      </c>
      <c r="V6" s="6">
        <v>34</v>
      </c>
      <c r="W6" s="152">
        <f>V6/U6</f>
        <v>1</v>
      </c>
      <c r="X6" s="35"/>
      <c r="Y6" s="6"/>
      <c r="Z6" s="6"/>
      <c r="AA6" s="86"/>
      <c r="AB6" s="35">
        <v>56706</v>
      </c>
      <c r="AC6" s="6">
        <v>62748</v>
      </c>
      <c r="AD6" s="6">
        <v>62748</v>
      </c>
      <c r="AE6" s="125">
        <f>AD6/AC6</f>
        <v>1</v>
      </c>
      <c r="AF6" s="35">
        <f>T6+X6+AB6</f>
        <v>56706</v>
      </c>
      <c r="AG6" s="6">
        <f>U6+AC6+Y6</f>
        <v>62782</v>
      </c>
      <c r="AH6" s="6">
        <f>V6+AD6+Z6</f>
        <v>62782</v>
      </c>
      <c r="AI6" s="122">
        <f t="shared" ref="AI6:AI11" si="7">AH6/AG6</f>
        <v>1</v>
      </c>
      <c r="AJ6" s="35">
        <v>18</v>
      </c>
      <c r="AK6" s="6"/>
      <c r="AL6" s="187">
        <v>0</v>
      </c>
    </row>
    <row r="7" spans="1:38" s="7" customFormat="1">
      <c r="A7" s="17" t="s">
        <v>43</v>
      </c>
      <c r="B7" s="306" t="s">
        <v>40</v>
      </c>
      <c r="C7" s="35">
        <f>3168+855</f>
        <v>4023</v>
      </c>
      <c r="D7" s="6">
        <v>77</v>
      </c>
      <c r="E7" s="6">
        <v>77</v>
      </c>
      <c r="F7" s="86">
        <f t="shared" ref="F7:F11" si="8">E7/D7</f>
        <v>1</v>
      </c>
      <c r="G7" s="35">
        <v>5301</v>
      </c>
      <c r="H7" s="6">
        <v>7155</v>
      </c>
      <c r="I7" s="6">
        <v>7155</v>
      </c>
      <c r="J7" s="86">
        <f>I7/H7</f>
        <v>1</v>
      </c>
      <c r="K7" s="35">
        <v>1400</v>
      </c>
      <c r="L7" s="6">
        <v>0</v>
      </c>
      <c r="M7" s="6"/>
      <c r="N7" s="187"/>
      <c r="O7" s="137"/>
      <c r="P7" s="35">
        <f t="shared" ref="P7:P9" si="9">C7+G7+K7</f>
        <v>10724</v>
      </c>
      <c r="Q7" s="6">
        <f t="shared" si="6"/>
        <v>7232</v>
      </c>
      <c r="R7" s="6">
        <f t="shared" si="6"/>
        <v>7232</v>
      </c>
      <c r="S7" s="86">
        <f>R7/Q7</f>
        <v>1</v>
      </c>
      <c r="T7" s="35"/>
      <c r="U7" s="6">
        <v>168</v>
      </c>
      <c r="V7" s="6">
        <v>168</v>
      </c>
      <c r="W7" s="152">
        <f>V7/U7</f>
        <v>1</v>
      </c>
      <c r="X7" s="35"/>
      <c r="Y7" s="6"/>
      <c r="Z7" s="6"/>
      <c r="AA7" s="86"/>
      <c r="AB7" s="35">
        <v>9226</v>
      </c>
      <c r="AC7" s="6"/>
      <c r="AD7" s="6"/>
      <c r="AE7" s="125"/>
      <c r="AF7" s="35">
        <f>T7+X7+AB7</f>
        <v>9226</v>
      </c>
      <c r="AG7" s="6">
        <f t="shared" ref="AG7:AG11" si="10">U7+AC7+Y7</f>
        <v>168</v>
      </c>
      <c r="AH7" s="6">
        <f t="shared" ref="AH7:AH11" si="11">V7+AD7+Z7</f>
        <v>168</v>
      </c>
      <c r="AI7" s="122">
        <f t="shared" si="7"/>
        <v>1</v>
      </c>
      <c r="AJ7" s="35">
        <v>2</v>
      </c>
      <c r="AK7" s="6"/>
      <c r="AL7" s="187">
        <v>0</v>
      </c>
    </row>
    <row r="8" spans="1:38" s="7" customFormat="1">
      <c r="A8" s="17" t="s">
        <v>43</v>
      </c>
      <c r="B8" s="306" t="s">
        <v>41</v>
      </c>
      <c r="C8" s="35">
        <v>1245</v>
      </c>
      <c r="D8" s="6">
        <v>2272</v>
      </c>
      <c r="E8" s="6">
        <v>2272</v>
      </c>
      <c r="F8" s="86">
        <f t="shared" si="8"/>
        <v>1</v>
      </c>
      <c r="G8" s="35"/>
      <c r="H8" s="6"/>
      <c r="I8" s="328"/>
      <c r="J8" s="329"/>
      <c r="K8" s="35"/>
      <c r="L8" s="6"/>
      <c r="M8" s="6"/>
      <c r="N8" s="187"/>
      <c r="O8" s="137"/>
      <c r="P8" s="35">
        <f t="shared" si="9"/>
        <v>1245</v>
      </c>
      <c r="Q8" s="6">
        <f t="shared" si="6"/>
        <v>2272</v>
      </c>
      <c r="R8" s="6">
        <f t="shared" si="6"/>
        <v>2272</v>
      </c>
      <c r="S8" s="86">
        <f t="shared" ref="S8" si="12">R8/Q8</f>
        <v>1</v>
      </c>
      <c r="T8" s="35"/>
      <c r="U8" s="6"/>
      <c r="V8" s="6"/>
      <c r="W8" s="152"/>
      <c r="X8" s="35"/>
      <c r="Y8" s="6"/>
      <c r="Z8" s="6"/>
      <c r="AA8" s="86"/>
      <c r="AB8" s="35"/>
      <c r="AC8" s="6"/>
      <c r="AD8" s="6"/>
      <c r="AE8" s="125"/>
      <c r="AF8" s="35">
        <f t="shared" ref="AF8:AF11" si="13">T8+X8+AB8</f>
        <v>0</v>
      </c>
      <c r="AG8" s="6">
        <f t="shared" si="10"/>
        <v>0</v>
      </c>
      <c r="AH8" s="6">
        <f t="shared" si="11"/>
        <v>0</v>
      </c>
      <c r="AI8" s="122"/>
      <c r="AJ8" s="35"/>
      <c r="AK8" s="6"/>
      <c r="AL8" s="187">
        <v>0</v>
      </c>
    </row>
    <row r="9" spans="1:38" s="7" customFormat="1" ht="13.5" customHeight="1">
      <c r="A9" s="89" t="s">
        <v>44</v>
      </c>
      <c r="B9" s="330" t="s">
        <v>42</v>
      </c>
      <c r="C9" s="35">
        <f>7198+1806</f>
        <v>9004</v>
      </c>
      <c r="D9" s="6">
        <v>9004</v>
      </c>
      <c r="E9" s="6">
        <v>9004</v>
      </c>
      <c r="F9" s="86">
        <f t="shared" si="8"/>
        <v>1</v>
      </c>
      <c r="G9" s="35">
        <v>7562</v>
      </c>
      <c r="H9" s="6">
        <v>0</v>
      </c>
      <c r="I9" s="6">
        <v>0</v>
      </c>
      <c r="J9" s="86"/>
      <c r="K9" s="35"/>
      <c r="L9" s="6"/>
      <c r="M9" s="6"/>
      <c r="N9" s="187"/>
      <c r="O9" s="137"/>
      <c r="P9" s="35">
        <f t="shared" si="9"/>
        <v>16566</v>
      </c>
      <c r="Q9" s="6">
        <f t="shared" si="6"/>
        <v>9004</v>
      </c>
      <c r="R9" s="6">
        <f t="shared" si="6"/>
        <v>9004</v>
      </c>
      <c r="S9" s="86"/>
      <c r="T9" s="35">
        <v>16566</v>
      </c>
      <c r="U9" s="6">
        <v>0</v>
      </c>
      <c r="V9" s="6"/>
      <c r="W9" s="152"/>
      <c r="X9" s="35"/>
      <c r="Y9" s="6"/>
      <c r="Z9" s="6"/>
      <c r="AA9" s="86"/>
      <c r="AB9" s="35"/>
      <c r="AC9" s="6"/>
      <c r="AD9" s="6"/>
      <c r="AE9" s="125"/>
      <c r="AF9" s="35">
        <f t="shared" si="13"/>
        <v>16566</v>
      </c>
      <c r="AG9" s="6">
        <f t="shared" si="10"/>
        <v>0</v>
      </c>
      <c r="AH9" s="6">
        <f t="shared" si="11"/>
        <v>0</v>
      </c>
      <c r="AI9" s="122"/>
      <c r="AJ9" s="35"/>
      <c r="AK9" s="6"/>
      <c r="AL9" s="187">
        <v>0</v>
      </c>
    </row>
    <row r="10" spans="1:38" s="7" customFormat="1">
      <c r="A10" s="89" t="s">
        <v>43</v>
      </c>
      <c r="B10" s="330" t="s">
        <v>121</v>
      </c>
      <c r="C10" s="35"/>
      <c r="D10" s="6"/>
      <c r="E10" s="6"/>
      <c r="F10" s="86"/>
      <c r="G10" s="35"/>
      <c r="H10" s="6">
        <v>1017</v>
      </c>
      <c r="I10" s="6">
        <v>1017</v>
      </c>
      <c r="J10" s="86">
        <f>I10/H10</f>
        <v>1</v>
      </c>
      <c r="K10" s="35"/>
      <c r="L10" s="6"/>
      <c r="M10" s="6"/>
      <c r="N10" s="187"/>
      <c r="O10" s="137"/>
      <c r="P10" s="35"/>
      <c r="Q10" s="6">
        <f t="shared" si="6"/>
        <v>1017</v>
      </c>
      <c r="R10" s="6">
        <f t="shared" si="6"/>
        <v>1017</v>
      </c>
      <c r="S10" s="86"/>
      <c r="T10" s="35"/>
      <c r="U10" s="6"/>
      <c r="V10" s="6"/>
      <c r="W10" s="152"/>
      <c r="X10" s="35"/>
      <c r="Y10" s="6"/>
      <c r="Z10" s="6"/>
      <c r="AA10" s="86"/>
      <c r="AB10" s="35"/>
      <c r="AC10" s="6">
        <v>39663</v>
      </c>
      <c r="AD10" s="6">
        <v>39663</v>
      </c>
      <c r="AE10" s="125">
        <f t="shared" ref="AE10:AE11" si="14">AD10/AC10</f>
        <v>1</v>
      </c>
      <c r="AF10" s="35">
        <f t="shared" si="13"/>
        <v>0</v>
      </c>
      <c r="AG10" s="6">
        <f t="shared" si="10"/>
        <v>39663</v>
      </c>
      <c r="AH10" s="6">
        <f t="shared" si="11"/>
        <v>39663</v>
      </c>
      <c r="AI10" s="122">
        <f t="shared" si="7"/>
        <v>1</v>
      </c>
      <c r="AJ10" s="35"/>
      <c r="AK10" s="6"/>
      <c r="AL10" s="187"/>
    </row>
    <row r="11" spans="1:38" s="7" customFormat="1" ht="15.75" thickBot="1">
      <c r="A11" s="91" t="s">
        <v>43</v>
      </c>
      <c r="B11" s="331" t="s">
        <v>118</v>
      </c>
      <c r="C11" s="73"/>
      <c r="D11" s="74">
        <v>4746</v>
      </c>
      <c r="E11" s="74">
        <v>4746</v>
      </c>
      <c r="F11" s="86">
        <f t="shared" si="8"/>
        <v>1</v>
      </c>
      <c r="G11" s="73"/>
      <c r="H11" s="74">
        <v>97</v>
      </c>
      <c r="I11" s="74">
        <v>97</v>
      </c>
      <c r="J11" s="86">
        <f t="shared" ref="J11" si="15">I11/H11</f>
        <v>1</v>
      </c>
      <c r="K11" s="73"/>
      <c r="L11" s="74"/>
      <c r="M11" s="74"/>
      <c r="N11" s="233"/>
      <c r="O11" s="234"/>
      <c r="P11" s="73"/>
      <c r="Q11" s="6">
        <f t="shared" si="6"/>
        <v>4843</v>
      </c>
      <c r="R11" s="6">
        <f t="shared" si="6"/>
        <v>4843</v>
      </c>
      <c r="S11" s="86">
        <f t="shared" ref="S11" si="16">R11/Q11</f>
        <v>1</v>
      </c>
      <c r="T11" s="73"/>
      <c r="U11" s="74">
        <v>0</v>
      </c>
      <c r="V11" s="74"/>
      <c r="W11" s="152"/>
      <c r="X11" s="73"/>
      <c r="Y11" s="74"/>
      <c r="Z11" s="74"/>
      <c r="AA11" s="103"/>
      <c r="AB11" s="73"/>
      <c r="AC11" s="74">
        <v>1024</v>
      </c>
      <c r="AD11" s="74">
        <v>1024</v>
      </c>
      <c r="AE11" s="125">
        <f t="shared" si="14"/>
        <v>1</v>
      </c>
      <c r="AF11" s="73">
        <f t="shared" si="13"/>
        <v>0</v>
      </c>
      <c r="AG11" s="6">
        <f t="shared" si="10"/>
        <v>1024</v>
      </c>
      <c r="AH11" s="6">
        <f t="shared" si="11"/>
        <v>1024</v>
      </c>
      <c r="AI11" s="122">
        <f t="shared" si="7"/>
        <v>1</v>
      </c>
      <c r="AJ11" s="73"/>
      <c r="AK11" s="74"/>
      <c r="AL11" s="233"/>
    </row>
    <row r="12" spans="1:38" s="250" customFormat="1" ht="15.75" thickBot="1">
      <c r="A12" s="431" t="s">
        <v>19</v>
      </c>
      <c r="B12" s="432"/>
      <c r="C12" s="120">
        <f>SUM(C6:C11)</f>
        <v>68235</v>
      </c>
      <c r="D12" s="120">
        <f t="shared" ref="D12:E12" si="17">SUM(D6:D11)</f>
        <v>89485</v>
      </c>
      <c r="E12" s="120">
        <f t="shared" si="17"/>
        <v>74988</v>
      </c>
      <c r="F12" s="245">
        <f>E12/D12</f>
        <v>0.83799519472537298</v>
      </c>
      <c r="G12" s="120">
        <f>SUM(G6:G11)</f>
        <v>12863</v>
      </c>
      <c r="H12" s="120">
        <f t="shared" ref="H12:I12" si="18">SUM(H6:H11)</f>
        <v>14152</v>
      </c>
      <c r="I12" s="120">
        <f t="shared" si="18"/>
        <v>14152</v>
      </c>
      <c r="J12" s="245">
        <f>I12/H12</f>
        <v>1</v>
      </c>
      <c r="K12" s="120">
        <f>SUM(K6:K11)</f>
        <v>1400</v>
      </c>
      <c r="L12" s="120">
        <f t="shared" ref="L12:N12" si="19">SUM(L6:L11)</f>
        <v>0</v>
      </c>
      <c r="M12" s="120">
        <f t="shared" si="19"/>
        <v>0</v>
      </c>
      <c r="N12" s="120">
        <f t="shared" si="19"/>
        <v>0</v>
      </c>
      <c r="O12" s="153">
        <f>SUM(O5:O11)</f>
        <v>0</v>
      </c>
      <c r="P12" s="120">
        <f>SUM(P6:P11)</f>
        <v>82498</v>
      </c>
      <c r="Q12" s="120">
        <f t="shared" ref="Q12:R12" si="20">SUM(Q6:Q11)</f>
        <v>103637</v>
      </c>
      <c r="R12" s="120">
        <f t="shared" si="20"/>
        <v>89140</v>
      </c>
      <c r="S12" s="245">
        <f>R12/Q12</f>
        <v>0.86011752559414112</v>
      </c>
      <c r="T12" s="120">
        <f>SUM(T6:T11)</f>
        <v>16566</v>
      </c>
      <c r="U12" s="120">
        <f t="shared" ref="U12:V12" si="21">SUM(U6:U11)</f>
        <v>202</v>
      </c>
      <c r="V12" s="246">
        <f t="shared" si="21"/>
        <v>202</v>
      </c>
      <c r="W12" s="332">
        <f t="shared" ref="W12" si="22">V12/U12</f>
        <v>1</v>
      </c>
      <c r="X12" s="120"/>
      <c r="Y12" s="120"/>
      <c r="Z12" s="120"/>
      <c r="AA12" s="245"/>
      <c r="AB12" s="120">
        <f>SUM(AB6:AB11)</f>
        <v>65932</v>
      </c>
      <c r="AC12" s="120">
        <f>SUM(AC6:AC11)</f>
        <v>103435</v>
      </c>
      <c r="AD12" s="120">
        <f t="shared" ref="AD12" si="23">SUM(AD6:AD11)</f>
        <v>103435</v>
      </c>
      <c r="AE12" s="333">
        <f>AD12/AC12</f>
        <v>1</v>
      </c>
      <c r="AF12" s="120">
        <f>SUM(AF6:AF11)</f>
        <v>82498</v>
      </c>
      <c r="AG12" s="120">
        <f t="shared" ref="AG12:AH12" si="24">SUM(AG6:AG11)</f>
        <v>103637</v>
      </c>
      <c r="AH12" s="120">
        <f t="shared" si="24"/>
        <v>103637</v>
      </c>
      <c r="AI12" s="245">
        <f>AH12/AG12</f>
        <v>1</v>
      </c>
      <c r="AJ12" s="247">
        <f>SUM(AJ6:AJ9)</f>
        <v>20</v>
      </c>
      <c r="AK12" s="248"/>
      <c r="AL12" s="321"/>
    </row>
    <row r="13" spans="1:38">
      <c r="AG13" s="131"/>
    </row>
    <row r="14" spans="1:38">
      <c r="A14" s="411"/>
      <c r="B14" s="411"/>
      <c r="C14" s="138" t="s">
        <v>143</v>
      </c>
      <c r="D14" s="138" t="s">
        <v>144</v>
      </c>
      <c r="E14" s="140" t="s">
        <v>145</v>
      </c>
      <c r="F14" s="150" t="s">
        <v>3</v>
      </c>
    </row>
    <row r="15" spans="1:38">
      <c r="A15" s="385" t="s">
        <v>142</v>
      </c>
      <c r="B15" s="412"/>
      <c r="C15" s="145">
        <f>P12</f>
        <v>82498</v>
      </c>
      <c r="D15" s="145">
        <f>Q12</f>
        <v>103637</v>
      </c>
      <c r="E15" s="145">
        <f>R12</f>
        <v>89140</v>
      </c>
      <c r="F15" s="151">
        <f>D15-C15</f>
        <v>21139</v>
      </c>
    </row>
    <row r="16" spans="1:38">
      <c r="A16" s="385" t="s">
        <v>141</v>
      </c>
      <c r="B16" s="412"/>
      <c r="C16" s="145">
        <f>AF12</f>
        <v>82498</v>
      </c>
      <c r="D16" s="145">
        <f>AG12</f>
        <v>103637</v>
      </c>
      <c r="E16" s="145">
        <f>AH12</f>
        <v>103637</v>
      </c>
      <c r="F16" s="151">
        <f>D16-C16</f>
        <v>21139</v>
      </c>
    </row>
    <row r="17" spans="1:6">
      <c r="A17" s="385" t="s">
        <v>3</v>
      </c>
      <c r="B17" s="412"/>
      <c r="C17" s="25"/>
      <c r="D17" s="25"/>
      <c r="E17" s="25"/>
      <c r="F17" s="27"/>
    </row>
    <row r="18" spans="1:6">
      <c r="A18"/>
      <c r="B18"/>
      <c r="C18"/>
      <c r="D18"/>
      <c r="E18"/>
    </row>
    <row r="19" spans="1:6">
      <c r="A19"/>
      <c r="B19"/>
      <c r="C19"/>
      <c r="D19"/>
      <c r="E19"/>
    </row>
    <row r="22" spans="1:6">
      <c r="C22"/>
    </row>
  </sheetData>
  <mergeCells count="14">
    <mergeCell ref="A4:A5"/>
    <mergeCell ref="B4:B5"/>
    <mergeCell ref="A1:AL1"/>
    <mergeCell ref="AJ2:AL2"/>
    <mergeCell ref="A3:B3"/>
    <mergeCell ref="AJ3:AL3"/>
    <mergeCell ref="C3:S3"/>
    <mergeCell ref="T3:AI3"/>
    <mergeCell ref="A2:AI2"/>
    <mergeCell ref="A14:B14"/>
    <mergeCell ref="A15:B15"/>
    <mergeCell ref="A16:B16"/>
    <mergeCell ref="A17:B17"/>
    <mergeCell ref="A12:B1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L15"/>
  <sheetViews>
    <sheetView workbookViewId="0">
      <pane xSplit="2" ySplit="3" topLeftCell="AC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5"/>
  <cols>
    <col min="1" max="1" width="7.7109375" style="28" customWidth="1"/>
    <col min="2" max="2" width="35.140625" style="28" customWidth="1"/>
    <col min="3" max="19" width="18.28515625" style="28" customWidth="1"/>
    <col min="20" max="23" width="15.5703125" style="28" customWidth="1"/>
    <col min="24" max="24" width="0.42578125" style="28" customWidth="1"/>
    <col min="25" max="26" width="15.5703125" style="28" hidden="1" customWidth="1"/>
    <col min="27" max="27" width="15.7109375" style="28" hidden="1" customWidth="1"/>
    <col min="28" max="35" width="15.5703125" style="28" customWidth="1"/>
    <col min="36" max="36" width="10.85546875" style="28" customWidth="1"/>
    <col min="37" max="37" width="10.42578125" style="28" customWidth="1"/>
    <col min="38" max="38" width="17.28515625" style="28" bestFit="1" customWidth="1"/>
    <col min="39" max="16384" width="9.140625" style="28"/>
  </cols>
  <sheetData>
    <row r="1" spans="1:38" s="1" customFormat="1">
      <c r="A1" s="419" t="s">
        <v>178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72</v>
      </c>
      <c r="AK2" s="419"/>
      <c r="AL2" s="419"/>
    </row>
    <row r="3" spans="1:38" s="2" customFormat="1" ht="15" customHeight="1" thickBot="1">
      <c r="A3" s="419" t="s">
        <v>27</v>
      </c>
      <c r="B3" s="419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40"/>
      <c r="T3" s="408" t="s">
        <v>2</v>
      </c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10"/>
      <c r="AJ3" s="419" t="s">
        <v>4</v>
      </c>
      <c r="AK3" s="419"/>
      <c r="AL3" s="419"/>
    </row>
    <row r="4" spans="1:38" s="2" customFormat="1" ht="66.75" customHeight="1">
      <c r="A4" s="26" t="s">
        <v>21</v>
      </c>
      <c r="B4" s="30" t="s">
        <v>55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34" t="s">
        <v>88</v>
      </c>
      <c r="K4" s="32" t="s">
        <v>89</v>
      </c>
      <c r="L4" s="33" t="s">
        <v>90</v>
      </c>
      <c r="M4" s="33" t="s">
        <v>91</v>
      </c>
      <c r="N4" s="34" t="s">
        <v>92</v>
      </c>
      <c r="O4" s="41" t="s">
        <v>31</v>
      </c>
      <c r="P4" s="32" t="s">
        <v>93</v>
      </c>
      <c r="Q4" s="33" t="s">
        <v>94</v>
      </c>
      <c r="R4" s="33" t="s">
        <v>95</v>
      </c>
      <c r="S4" s="34" t="s">
        <v>96</v>
      </c>
      <c r="T4" s="32" t="s">
        <v>97</v>
      </c>
      <c r="U4" s="33" t="s">
        <v>98</v>
      </c>
      <c r="V4" s="33" t="s">
        <v>99</v>
      </c>
      <c r="W4" s="34" t="s">
        <v>100</v>
      </c>
      <c r="X4" s="32" t="s">
        <v>101</v>
      </c>
      <c r="Y4" s="33" t="s">
        <v>102</v>
      </c>
      <c r="Z4" s="33" t="s">
        <v>103</v>
      </c>
      <c r="AA4" s="34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32" t="s">
        <v>109</v>
      </c>
      <c r="AG4" s="33" t="s">
        <v>110</v>
      </c>
      <c r="AH4" s="33" t="s">
        <v>111</v>
      </c>
      <c r="AI4" s="34" t="s">
        <v>112</v>
      </c>
      <c r="AJ4" s="23" t="s">
        <v>5</v>
      </c>
      <c r="AK4" s="4" t="s">
        <v>6</v>
      </c>
      <c r="AL4" s="5" t="s">
        <v>7</v>
      </c>
    </row>
    <row r="5" spans="1:38" s="10" customFormat="1">
      <c r="A5" s="89" t="s">
        <v>43</v>
      </c>
      <c r="B5" s="318" t="s">
        <v>49</v>
      </c>
      <c r="C5" s="35">
        <v>5546</v>
      </c>
      <c r="D5" s="6">
        <v>5406</v>
      </c>
      <c r="E5" s="6">
        <v>4932</v>
      </c>
      <c r="F5" s="86">
        <f>E5/D5</f>
        <v>0.91231964483906769</v>
      </c>
      <c r="G5" s="35">
        <v>1208</v>
      </c>
      <c r="H5" s="6">
        <v>1734</v>
      </c>
      <c r="I5" s="6">
        <v>1734</v>
      </c>
      <c r="J5" s="86">
        <f>I5/H5</f>
        <v>1</v>
      </c>
      <c r="K5" s="36"/>
      <c r="L5" s="9">
        <v>797</v>
      </c>
      <c r="M5" s="9">
        <v>797</v>
      </c>
      <c r="N5" s="152">
        <f>M5/L5</f>
        <v>1</v>
      </c>
      <c r="O5" s="137"/>
      <c r="P5" s="35">
        <f>C5+G5+K5</f>
        <v>6754</v>
      </c>
      <c r="Q5" s="6">
        <f>D5+H5+L5</f>
        <v>7937</v>
      </c>
      <c r="R5" s="187">
        <f>E5+I5+M5+O5</f>
        <v>7463</v>
      </c>
      <c r="S5" s="324">
        <f>R5/Q5</f>
        <v>0.94027970265843519</v>
      </c>
      <c r="T5" s="35">
        <v>500</v>
      </c>
      <c r="U5" s="6">
        <v>664</v>
      </c>
      <c r="V5" s="6">
        <v>664</v>
      </c>
      <c r="W5" s="86">
        <f>V5/U5</f>
        <v>1</v>
      </c>
      <c r="X5" s="35"/>
      <c r="Y5" s="6"/>
      <c r="Z5" s="6"/>
      <c r="AA5" s="86" t="e">
        <f>Z5/Y5</f>
        <v>#DIV/0!</v>
      </c>
      <c r="AB5" s="35">
        <v>6254</v>
      </c>
      <c r="AC5" s="6">
        <v>1756</v>
      </c>
      <c r="AD5" s="6">
        <v>1756</v>
      </c>
      <c r="AE5" s="122">
        <f>AD5/AC5</f>
        <v>1</v>
      </c>
      <c r="AF5" s="35">
        <f>T5+X5+AB5</f>
        <v>6754</v>
      </c>
      <c r="AG5" s="6">
        <f>U5+AC5+Y5</f>
        <v>2420</v>
      </c>
      <c r="AH5" s="6">
        <f>V5+AD5+Z5</f>
        <v>2420</v>
      </c>
      <c r="AI5" s="86">
        <f>AH5/AG5</f>
        <v>1</v>
      </c>
      <c r="AJ5" s="45">
        <v>2</v>
      </c>
      <c r="AK5" s="9"/>
      <c r="AL5" s="189"/>
    </row>
    <row r="6" spans="1:38" s="10" customFormat="1">
      <c r="A6" s="89" t="s">
        <v>43</v>
      </c>
      <c r="B6" s="318" t="s">
        <v>120</v>
      </c>
      <c r="C6" s="35"/>
      <c r="D6" s="6"/>
      <c r="E6" s="6"/>
      <c r="F6" s="86"/>
      <c r="G6" s="35"/>
      <c r="H6" s="6"/>
      <c r="I6" s="6"/>
      <c r="J6" s="86"/>
      <c r="K6" s="36"/>
      <c r="L6" s="9"/>
      <c r="M6" s="9"/>
      <c r="N6" s="189"/>
      <c r="O6" s="137"/>
      <c r="P6" s="35">
        <f t="shared" ref="P6:P7" si="0">C6+G6+K6</f>
        <v>0</v>
      </c>
      <c r="Q6" s="6">
        <f t="shared" ref="Q6:Q7" si="1">D6+H6+L6</f>
        <v>0</v>
      </c>
      <c r="R6" s="187">
        <f t="shared" ref="R6:R7" si="2">E6+I6+M6+O6</f>
        <v>0</v>
      </c>
      <c r="S6" s="324"/>
      <c r="T6" s="35"/>
      <c r="U6" s="6"/>
      <c r="V6" s="6"/>
      <c r="W6" s="86"/>
      <c r="X6" s="35"/>
      <c r="Y6" s="6"/>
      <c r="Z6" s="6"/>
      <c r="AA6" s="187"/>
      <c r="AB6" s="35"/>
      <c r="AC6" s="6">
        <v>6525</v>
      </c>
      <c r="AD6" s="6">
        <v>6525</v>
      </c>
      <c r="AE6" s="122">
        <f>AD6/AC6</f>
        <v>1</v>
      </c>
      <c r="AF6" s="35">
        <f t="shared" ref="AF6:AF7" si="3">T6+X6+AB6</f>
        <v>0</v>
      </c>
      <c r="AG6" s="6">
        <f t="shared" ref="AG6:AG7" si="4">U6+AC6+Y6</f>
        <v>6525</v>
      </c>
      <c r="AH6" s="6">
        <f t="shared" ref="AH6:AH7" si="5">V6+AD6+Z6</f>
        <v>6525</v>
      </c>
      <c r="AI6" s="122">
        <f t="shared" ref="AI6:AI7" si="6">W6+AA6+AE6</f>
        <v>1</v>
      </c>
      <c r="AJ6" s="45"/>
      <c r="AK6" s="9"/>
      <c r="AL6" s="189"/>
    </row>
    <row r="7" spans="1:38" s="10" customFormat="1" ht="15.75" thickBot="1">
      <c r="A7" s="91" t="s">
        <v>43</v>
      </c>
      <c r="B7" s="320" t="s">
        <v>118</v>
      </c>
      <c r="C7" s="73"/>
      <c r="D7" s="74">
        <v>2073</v>
      </c>
      <c r="E7" s="74">
        <v>2073</v>
      </c>
      <c r="F7" s="86">
        <f t="shared" ref="F7" si="7">E7/D7</f>
        <v>1</v>
      </c>
      <c r="G7" s="73"/>
      <c r="H7" s="74">
        <v>386</v>
      </c>
      <c r="I7" s="74">
        <v>386</v>
      </c>
      <c r="J7" s="86">
        <f t="shared" ref="J7" si="8">I7/H7</f>
        <v>1</v>
      </c>
      <c r="K7" s="194"/>
      <c r="L7" s="195"/>
      <c r="M7" s="195"/>
      <c r="N7" s="198"/>
      <c r="O7" s="234"/>
      <c r="P7" s="73">
        <f t="shared" si="0"/>
        <v>0</v>
      </c>
      <c r="Q7" s="74">
        <f t="shared" si="1"/>
        <v>2459</v>
      </c>
      <c r="R7" s="233">
        <f t="shared" si="2"/>
        <v>2459</v>
      </c>
      <c r="S7" s="324">
        <f t="shared" ref="S7" si="9">R7/Q7</f>
        <v>1</v>
      </c>
      <c r="T7" s="73"/>
      <c r="U7" s="74">
        <v>1451</v>
      </c>
      <c r="V7" s="74">
        <v>1451</v>
      </c>
      <c r="W7" s="86">
        <f t="shared" ref="W7" si="10">V7/U7</f>
        <v>1</v>
      </c>
      <c r="X7" s="73"/>
      <c r="Y7" s="74"/>
      <c r="Z7" s="74"/>
      <c r="AA7" s="233"/>
      <c r="AB7" s="73"/>
      <c r="AC7" s="74"/>
      <c r="AD7" s="74"/>
      <c r="AE7" s="233"/>
      <c r="AF7" s="73">
        <f t="shared" si="3"/>
        <v>0</v>
      </c>
      <c r="AG7" s="6">
        <f t="shared" si="4"/>
        <v>1451</v>
      </c>
      <c r="AH7" s="6">
        <f t="shared" si="5"/>
        <v>1451</v>
      </c>
      <c r="AI7" s="123">
        <f t="shared" si="6"/>
        <v>1</v>
      </c>
      <c r="AJ7" s="325"/>
      <c r="AK7" s="195"/>
      <c r="AL7" s="198"/>
    </row>
    <row r="8" spans="1:38" s="250" customFormat="1" ht="15.75" thickBot="1">
      <c r="A8" s="439" t="s">
        <v>19</v>
      </c>
      <c r="B8" s="439"/>
      <c r="C8" s="153">
        <f>SUM(C5:C7)</f>
        <v>5546</v>
      </c>
      <c r="D8" s="153">
        <f t="shared" ref="D8:E8" si="11">SUM(D5:D7)</f>
        <v>7479</v>
      </c>
      <c r="E8" s="153">
        <f t="shared" si="11"/>
        <v>7005</v>
      </c>
      <c r="F8" s="285">
        <f>E8/D8</f>
        <v>0.93662254312073812</v>
      </c>
      <c r="G8" s="153">
        <f>SUM(G5:G7)</f>
        <v>1208</v>
      </c>
      <c r="H8" s="153">
        <f t="shared" ref="H8:I8" si="12">SUM(H5:H7)</f>
        <v>2120</v>
      </c>
      <c r="I8" s="153">
        <f t="shared" si="12"/>
        <v>2120</v>
      </c>
      <c r="J8" s="285">
        <f>I8/H8</f>
        <v>1</v>
      </c>
      <c r="K8" s="153"/>
      <c r="L8" s="153">
        <f>SUM(L5:L7)</f>
        <v>797</v>
      </c>
      <c r="M8" s="153">
        <f>SUM(M5:M7)</f>
        <v>797</v>
      </c>
      <c r="N8" s="154">
        <f>M8/L8</f>
        <v>1</v>
      </c>
      <c r="O8" s="153">
        <f>SUM(O5:O7)</f>
        <v>0</v>
      </c>
      <c r="P8" s="153">
        <f>SUM(P5:P7)</f>
        <v>6754</v>
      </c>
      <c r="Q8" s="153">
        <f t="shared" ref="Q8:R8" si="13">SUM(Q5:Q7)</f>
        <v>10396</v>
      </c>
      <c r="R8" s="153">
        <f t="shared" si="13"/>
        <v>9922</v>
      </c>
      <c r="S8" s="285">
        <f>R8/Q8</f>
        <v>0.95440554059253557</v>
      </c>
      <c r="T8" s="153">
        <f>SUM(T5:T7)</f>
        <v>500</v>
      </c>
      <c r="U8" s="153">
        <f t="shared" ref="U8:V8" si="14">SUM(U5:U7)</f>
        <v>2115</v>
      </c>
      <c r="V8" s="153">
        <f t="shared" si="14"/>
        <v>2115</v>
      </c>
      <c r="W8" s="285">
        <f>V8/U8</f>
        <v>1</v>
      </c>
      <c r="X8" s="153">
        <f>SUM(X5:X7)</f>
        <v>0</v>
      </c>
      <c r="Y8" s="153">
        <f t="shared" ref="Y8:AA8" si="15">SUM(Y5:Y7)</f>
        <v>0</v>
      </c>
      <c r="Z8" s="153">
        <f t="shared" si="15"/>
        <v>0</v>
      </c>
      <c r="AA8" s="285" t="e">
        <f t="shared" si="15"/>
        <v>#DIV/0!</v>
      </c>
      <c r="AB8" s="153">
        <f>SUM(AB5:AB7)</f>
        <v>6254</v>
      </c>
      <c r="AC8" s="153">
        <f t="shared" ref="AC8:AD8" si="16">SUM(AC5:AC7)</f>
        <v>8281</v>
      </c>
      <c r="AD8" s="153">
        <f t="shared" si="16"/>
        <v>8281</v>
      </c>
      <c r="AE8" s="285">
        <f>AD8/AC8</f>
        <v>1</v>
      </c>
      <c r="AF8" s="153">
        <f>SUM(AF5:AF7)</f>
        <v>6754</v>
      </c>
      <c r="AG8" s="153">
        <f t="shared" ref="AG8:AH8" si="17">SUM(AG5:AG7)</f>
        <v>10396</v>
      </c>
      <c r="AH8" s="153">
        <f t="shared" si="17"/>
        <v>10396</v>
      </c>
      <c r="AI8" s="285">
        <f>AH8/AG8</f>
        <v>1</v>
      </c>
      <c r="AJ8" s="153">
        <f t="shared" ref="AJ8" si="18">SUM(AJ5)</f>
        <v>2</v>
      </c>
      <c r="AK8" s="153"/>
      <c r="AL8" s="153"/>
    </row>
    <row r="10" spans="1:38">
      <c r="A10" s="411"/>
      <c r="B10" s="411"/>
      <c r="C10" s="138" t="s">
        <v>143</v>
      </c>
      <c r="D10" s="138" t="s">
        <v>144</v>
      </c>
      <c r="E10" s="138" t="s">
        <v>145</v>
      </c>
      <c r="F10" s="150" t="s">
        <v>3</v>
      </c>
    </row>
    <row r="11" spans="1:38">
      <c r="A11" s="385" t="s">
        <v>142</v>
      </c>
      <c r="B11" s="412"/>
      <c r="C11" s="145">
        <f>P8</f>
        <v>6754</v>
      </c>
      <c r="D11" s="145">
        <f>Q8</f>
        <v>10396</v>
      </c>
      <c r="E11" s="145">
        <f>R8</f>
        <v>9922</v>
      </c>
      <c r="F11" s="151">
        <f>D11-C11</f>
        <v>3642</v>
      </c>
    </row>
    <row r="12" spans="1:38">
      <c r="A12" s="385" t="s">
        <v>141</v>
      </c>
      <c r="B12" s="412"/>
      <c r="C12" s="145">
        <f>AF8</f>
        <v>6754</v>
      </c>
      <c r="D12" s="145">
        <f>AG8</f>
        <v>10396</v>
      </c>
      <c r="E12" s="151">
        <f>AH8</f>
        <v>10396</v>
      </c>
      <c r="F12" s="151">
        <f>D12-C12</f>
        <v>3642</v>
      </c>
    </row>
    <row r="13" spans="1:38">
      <c r="A13" s="385" t="s">
        <v>3</v>
      </c>
      <c r="B13" s="412"/>
      <c r="C13" s="25"/>
      <c r="D13" s="25"/>
      <c r="E13" s="25"/>
      <c r="F13" s="27"/>
    </row>
    <row r="14" spans="1:38">
      <c r="A14"/>
      <c r="B14"/>
      <c r="C14"/>
      <c r="D14"/>
      <c r="E14"/>
    </row>
    <row r="15" spans="1:38">
      <c r="A15"/>
      <c r="B15"/>
      <c r="C15"/>
      <c r="D15"/>
      <c r="E15"/>
    </row>
  </sheetData>
  <mergeCells count="12">
    <mergeCell ref="A1:AL1"/>
    <mergeCell ref="AJ2:AL2"/>
    <mergeCell ref="A3:B3"/>
    <mergeCell ref="AJ3:AL3"/>
    <mergeCell ref="C3:S3"/>
    <mergeCell ref="A2:AI2"/>
    <mergeCell ref="T3:AI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L22"/>
  <sheetViews>
    <sheetView workbookViewId="0">
      <pane xSplit="2" ySplit="3" topLeftCell="AE4" activePane="bottomRight" state="frozen"/>
      <selection pane="topRight" activeCell="C1" sqref="C1"/>
      <selection pane="bottomLeft" activeCell="A4" sqref="A4"/>
      <selection pane="bottomRight" activeCell="AI15" sqref="AI15"/>
    </sheetView>
  </sheetViews>
  <sheetFormatPr defaultRowHeight="15"/>
  <cols>
    <col min="1" max="1" width="3.7109375" style="28" customWidth="1"/>
    <col min="2" max="2" width="63.85546875" style="28" bestFit="1" customWidth="1"/>
    <col min="3" max="19" width="16.85546875" style="28" customWidth="1"/>
    <col min="20" max="23" width="15.5703125" style="28" customWidth="1"/>
    <col min="24" max="27" width="15.5703125" style="28" hidden="1" customWidth="1"/>
    <col min="28" max="35" width="15.5703125" style="28" customWidth="1"/>
    <col min="36" max="36" width="10.85546875" style="28" customWidth="1"/>
    <col min="37" max="37" width="11.7109375" style="28" customWidth="1"/>
    <col min="38" max="38" width="17.28515625" style="28" bestFit="1" customWidth="1"/>
    <col min="39" max="16384" width="9.140625" style="28"/>
  </cols>
  <sheetData>
    <row r="1" spans="1:38" s="1" customFormat="1">
      <c r="A1" s="419" t="s">
        <v>179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73</v>
      </c>
      <c r="AK2" s="419"/>
      <c r="AL2" s="419"/>
    </row>
    <row r="3" spans="1:38" s="2" customFormat="1" ht="15" customHeight="1" thickBot="1">
      <c r="A3" s="419" t="s">
        <v>27</v>
      </c>
      <c r="B3" s="419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40"/>
      <c r="T3" s="441" t="s">
        <v>2</v>
      </c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437"/>
      <c r="AJ3" s="419" t="s">
        <v>4</v>
      </c>
      <c r="AK3" s="419"/>
      <c r="AL3" s="419"/>
    </row>
    <row r="4" spans="1:38" s="2" customFormat="1" ht="66.75" customHeight="1">
      <c r="A4" s="26" t="s">
        <v>21</v>
      </c>
      <c r="B4" s="30" t="s">
        <v>14</v>
      </c>
      <c r="C4" s="32" t="s">
        <v>81</v>
      </c>
      <c r="D4" s="33" t="s">
        <v>82</v>
      </c>
      <c r="E4" s="33" t="s">
        <v>83</v>
      </c>
      <c r="F4" s="34" t="s">
        <v>84</v>
      </c>
      <c r="G4" s="32" t="s">
        <v>85</v>
      </c>
      <c r="H4" s="33" t="s">
        <v>86</v>
      </c>
      <c r="I4" s="33" t="s">
        <v>87</v>
      </c>
      <c r="J4" s="34" t="s">
        <v>88</v>
      </c>
      <c r="K4" s="32" t="s">
        <v>89</v>
      </c>
      <c r="L4" s="33" t="s">
        <v>90</v>
      </c>
      <c r="M4" s="33" t="s">
        <v>91</v>
      </c>
      <c r="N4" s="34" t="s">
        <v>92</v>
      </c>
      <c r="O4" s="48" t="s">
        <v>31</v>
      </c>
      <c r="P4" s="32" t="s">
        <v>93</v>
      </c>
      <c r="Q4" s="33" t="s">
        <v>94</v>
      </c>
      <c r="R4" s="33" t="s">
        <v>95</v>
      </c>
      <c r="S4" s="34" t="s">
        <v>96</v>
      </c>
      <c r="T4" s="32" t="s">
        <v>97</v>
      </c>
      <c r="U4" s="33" t="s">
        <v>98</v>
      </c>
      <c r="V4" s="33" t="s">
        <v>99</v>
      </c>
      <c r="W4" s="34" t="s">
        <v>100</v>
      </c>
      <c r="X4" s="32" t="s">
        <v>101</v>
      </c>
      <c r="Y4" s="33" t="s">
        <v>102</v>
      </c>
      <c r="Z4" s="33" t="s">
        <v>103</v>
      </c>
      <c r="AA4" s="34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32" t="s">
        <v>109</v>
      </c>
      <c r="AG4" s="33" t="s">
        <v>110</v>
      </c>
      <c r="AH4" s="33" t="s">
        <v>111</v>
      </c>
      <c r="AI4" s="34" t="s">
        <v>112</v>
      </c>
      <c r="AJ4" s="23" t="s">
        <v>5</v>
      </c>
      <c r="AK4" s="4" t="s">
        <v>6</v>
      </c>
      <c r="AL4" s="5" t="s">
        <v>7</v>
      </c>
    </row>
    <row r="5" spans="1:38" s="7" customFormat="1" ht="15.75" thickBot="1">
      <c r="A5" s="17" t="s">
        <v>43</v>
      </c>
      <c r="B5" s="318" t="s">
        <v>50</v>
      </c>
      <c r="C5" s="35">
        <v>8863</v>
      </c>
      <c r="D5" s="6">
        <v>9120</v>
      </c>
      <c r="E5" s="6">
        <v>8654</v>
      </c>
      <c r="F5" s="86">
        <f>E5/D5</f>
        <v>0.94890350877192986</v>
      </c>
      <c r="G5" s="35">
        <v>5510</v>
      </c>
      <c r="H5" s="6">
        <v>6550</v>
      </c>
      <c r="I5" s="6">
        <v>6550</v>
      </c>
      <c r="J5" s="86">
        <f>I5/H5</f>
        <v>1</v>
      </c>
      <c r="K5" s="35">
        <v>300</v>
      </c>
      <c r="L5" s="6"/>
      <c r="M5" s="6"/>
      <c r="N5" s="187"/>
      <c r="O5" s="137"/>
      <c r="P5" s="35">
        <f>C5+G5+K5</f>
        <v>14673</v>
      </c>
      <c r="Q5" s="6">
        <f>D5+H5+L5</f>
        <v>15670</v>
      </c>
      <c r="R5" s="74">
        <f t="shared" ref="R5:R6" si="0">E5+I5+M5</f>
        <v>15204</v>
      </c>
      <c r="S5" s="86">
        <f>R5/Q5</f>
        <v>0.97026164645820034</v>
      </c>
      <c r="T5" s="35">
        <v>1800</v>
      </c>
      <c r="U5" s="6">
        <v>2506</v>
      </c>
      <c r="V5" s="6">
        <v>2506</v>
      </c>
      <c r="W5" s="86">
        <f>V5/U5</f>
        <v>1</v>
      </c>
      <c r="X5" s="35"/>
      <c r="Y5" s="6"/>
      <c r="Z5" s="6"/>
      <c r="AA5" s="86"/>
      <c r="AB5" s="35">
        <v>12873</v>
      </c>
      <c r="AC5" s="6">
        <v>2871</v>
      </c>
      <c r="AD5" s="6">
        <v>2871</v>
      </c>
      <c r="AE5" s="122"/>
      <c r="AF5" s="35">
        <f>T5+X5+AB5</f>
        <v>14673</v>
      </c>
      <c r="AG5" s="6">
        <f>AC5+Y5+U5</f>
        <v>5377</v>
      </c>
      <c r="AH5" s="6">
        <f>V5+AD5+Z5</f>
        <v>5377</v>
      </c>
      <c r="AI5" s="86">
        <f>AH5/AG5</f>
        <v>1</v>
      </c>
      <c r="AJ5" s="35">
        <v>3</v>
      </c>
      <c r="AK5" s="6">
        <v>1</v>
      </c>
      <c r="AL5" s="187">
        <v>0</v>
      </c>
    </row>
    <row r="6" spans="1:38" s="7" customFormat="1" ht="15.75" thickBot="1">
      <c r="A6" s="166" t="s">
        <v>43</v>
      </c>
      <c r="B6" s="318" t="s">
        <v>117</v>
      </c>
      <c r="C6" s="35"/>
      <c r="D6" s="6"/>
      <c r="E6" s="6"/>
      <c r="F6" s="86"/>
      <c r="G6" s="35"/>
      <c r="H6" s="6"/>
      <c r="I6" s="6">
        <v>0</v>
      </c>
      <c r="J6" s="86"/>
      <c r="K6" s="35"/>
      <c r="L6" s="6"/>
      <c r="M6" s="6"/>
      <c r="N6" s="187"/>
      <c r="O6" s="137"/>
      <c r="P6" s="35">
        <f t="shared" ref="P6:P7" si="1">C6+G6+K6</f>
        <v>0</v>
      </c>
      <c r="Q6" s="6">
        <f t="shared" ref="Q6:Q7" si="2">D6+H6+L6</f>
        <v>0</v>
      </c>
      <c r="R6" s="74">
        <f t="shared" si="0"/>
        <v>0</v>
      </c>
      <c r="S6" s="86"/>
      <c r="T6" s="35"/>
      <c r="U6" s="6"/>
      <c r="V6" s="6"/>
      <c r="W6" s="86"/>
      <c r="X6" s="35"/>
      <c r="Y6" s="6"/>
      <c r="Z6" s="6"/>
      <c r="AA6" s="86"/>
      <c r="AB6" s="35"/>
      <c r="AC6" s="6">
        <v>12200</v>
      </c>
      <c r="AD6" s="6">
        <v>12200</v>
      </c>
      <c r="AE6" s="122">
        <f t="shared" ref="AE6" si="3">AD6/AC6</f>
        <v>1</v>
      </c>
      <c r="AF6" s="35">
        <f t="shared" ref="AF6:AF7" si="4">T6+X6+AB6</f>
        <v>0</v>
      </c>
      <c r="AG6" s="6">
        <f t="shared" ref="AG6:AG7" si="5">AC6+Y6+U6</f>
        <v>12200</v>
      </c>
      <c r="AH6" s="6">
        <f t="shared" ref="AH6:AH8" si="6">V6+AD6+Z6</f>
        <v>12200</v>
      </c>
      <c r="AI6" s="86">
        <f t="shared" ref="AI6:AI7" si="7">AH6/AG6</f>
        <v>1</v>
      </c>
      <c r="AJ6" s="35"/>
      <c r="AK6" s="6"/>
      <c r="AL6" s="187"/>
    </row>
    <row r="7" spans="1:38" s="7" customFormat="1" ht="15.75" thickBot="1">
      <c r="A7" s="319" t="s">
        <v>43</v>
      </c>
      <c r="B7" s="320" t="s">
        <v>118</v>
      </c>
      <c r="C7" s="73"/>
      <c r="D7" s="74">
        <v>1884</v>
      </c>
      <c r="E7" s="74">
        <v>1884</v>
      </c>
      <c r="F7" s="86">
        <f t="shared" ref="F7" si="8">E7/D7</f>
        <v>1</v>
      </c>
      <c r="G7" s="73"/>
      <c r="H7" s="74">
        <v>1018</v>
      </c>
      <c r="I7" s="74">
        <v>1018</v>
      </c>
      <c r="J7" s="86">
        <f t="shared" ref="J7" si="9">I7/H7</f>
        <v>1</v>
      </c>
      <c r="K7" s="73"/>
      <c r="L7" s="74"/>
      <c r="M7" s="74"/>
      <c r="N7" s="233"/>
      <c r="O7" s="234"/>
      <c r="P7" s="73">
        <f t="shared" si="1"/>
        <v>0</v>
      </c>
      <c r="Q7" s="6">
        <f t="shared" si="2"/>
        <v>2902</v>
      </c>
      <c r="R7" s="74">
        <f>E7+I7+M7</f>
        <v>2902</v>
      </c>
      <c r="S7" s="86">
        <f t="shared" ref="S7" si="10">R7/Q7</f>
        <v>1</v>
      </c>
      <c r="T7" s="73"/>
      <c r="U7" s="74">
        <v>995</v>
      </c>
      <c r="V7" s="74">
        <v>995</v>
      </c>
      <c r="W7" s="86">
        <f>V7/U7</f>
        <v>1</v>
      </c>
      <c r="X7" s="73"/>
      <c r="Y7" s="74"/>
      <c r="Z7" s="74"/>
      <c r="AA7" s="103"/>
      <c r="AB7" s="73"/>
      <c r="AC7" s="74"/>
      <c r="AD7" s="74"/>
      <c r="AE7" s="122"/>
      <c r="AF7" s="73">
        <f t="shared" si="4"/>
        <v>0</v>
      </c>
      <c r="AG7" s="6">
        <f t="shared" si="5"/>
        <v>995</v>
      </c>
      <c r="AH7" s="132">
        <f t="shared" si="6"/>
        <v>995</v>
      </c>
      <c r="AI7" s="86">
        <f t="shared" si="7"/>
        <v>1</v>
      </c>
      <c r="AJ7" s="73"/>
      <c r="AK7" s="74"/>
      <c r="AL7" s="233"/>
    </row>
    <row r="8" spans="1:38" s="250" customFormat="1" ht="15.75" thickBot="1">
      <c r="A8" s="439" t="s">
        <v>19</v>
      </c>
      <c r="B8" s="439"/>
      <c r="C8" s="153">
        <f>SUM(C5:C7)</f>
        <v>8863</v>
      </c>
      <c r="D8" s="153">
        <f t="shared" ref="D8:E8" si="11">SUM(D5:D7)</f>
        <v>11004</v>
      </c>
      <c r="E8" s="153">
        <f t="shared" si="11"/>
        <v>10538</v>
      </c>
      <c r="F8" s="285">
        <f>E8/D8</f>
        <v>0.95765176299527444</v>
      </c>
      <c r="G8" s="153">
        <f>SUM(G5:G7)</f>
        <v>5510</v>
      </c>
      <c r="H8" s="153">
        <f t="shared" ref="H8:I8" si="12">SUM(H5:H7)</f>
        <v>7568</v>
      </c>
      <c r="I8" s="153">
        <f t="shared" si="12"/>
        <v>7568</v>
      </c>
      <c r="J8" s="285">
        <f>I8/H8</f>
        <v>1</v>
      </c>
      <c r="K8" s="153">
        <f>SUM(K5:K7)</f>
        <v>300</v>
      </c>
      <c r="L8" s="153">
        <f t="shared" ref="L8:N8" si="13">SUM(L5:L7)</f>
        <v>0</v>
      </c>
      <c r="M8" s="153">
        <f t="shared" si="13"/>
        <v>0</v>
      </c>
      <c r="N8" s="153">
        <f t="shared" si="13"/>
        <v>0</v>
      </c>
      <c r="O8" s="153">
        <f t="shared" ref="O8:AL8" si="14">SUM(O5)</f>
        <v>0</v>
      </c>
      <c r="P8" s="153">
        <f>SUM(P5:P7)</f>
        <v>14673</v>
      </c>
      <c r="Q8" s="153">
        <f>SUM(Q5:Q7)</f>
        <v>18572</v>
      </c>
      <c r="R8" s="153">
        <f t="shared" ref="R8" si="15">SUM(R5:R7)</f>
        <v>18106</v>
      </c>
      <c r="S8" s="285">
        <f>R8/Q8</f>
        <v>0.97490846435494294</v>
      </c>
      <c r="T8" s="120">
        <f>SUM(T5:T7)</f>
        <v>1800</v>
      </c>
      <c r="U8" s="120">
        <f t="shared" ref="U8" si="16">SUM(U5:U7)</f>
        <v>3501</v>
      </c>
      <c r="V8" s="120">
        <f>SUM(V5:V7)</f>
        <v>3501</v>
      </c>
      <c r="W8" s="245">
        <f>V8/U8</f>
        <v>1</v>
      </c>
      <c r="X8" s="120">
        <f>SUM(X5:X7)</f>
        <v>0</v>
      </c>
      <c r="Y8" s="120">
        <f t="shared" ref="Y8:AA8" si="17">SUM(Y5:Y7)</f>
        <v>0</v>
      </c>
      <c r="Z8" s="120">
        <f t="shared" si="17"/>
        <v>0</v>
      </c>
      <c r="AA8" s="245">
        <f t="shared" si="17"/>
        <v>0</v>
      </c>
      <c r="AB8" s="120">
        <f>SUM(AB5:AB7)</f>
        <v>12873</v>
      </c>
      <c r="AC8" s="120">
        <f>SUM(AC5:AC7)</f>
        <v>15071</v>
      </c>
      <c r="AD8" s="120">
        <f t="shared" ref="AD8" si="18">SUM(AD5:AD7)</f>
        <v>15071</v>
      </c>
      <c r="AE8" s="245">
        <f>AD8/AC8</f>
        <v>1</v>
      </c>
      <c r="AF8" s="120">
        <f>SUM(AF5:AF7)</f>
        <v>14673</v>
      </c>
      <c r="AG8" s="246">
        <f t="shared" ref="AG8" si="19">SUM(AG5:AG7)</f>
        <v>18572</v>
      </c>
      <c r="AH8" s="133">
        <f t="shared" si="6"/>
        <v>18572</v>
      </c>
      <c r="AI8" s="245">
        <f>AH8/AG8</f>
        <v>1</v>
      </c>
      <c r="AJ8" s="247">
        <f t="shared" si="14"/>
        <v>3</v>
      </c>
      <c r="AK8" s="248">
        <f t="shared" si="14"/>
        <v>1</v>
      </c>
      <c r="AL8" s="321">
        <f t="shared" si="14"/>
        <v>0</v>
      </c>
    </row>
    <row r="9" spans="1:38" s="136" customFormat="1">
      <c r="AA9" s="322"/>
      <c r="AG9" s="323"/>
    </row>
    <row r="10" spans="1:38">
      <c r="A10" s="411"/>
      <c r="B10" s="411"/>
      <c r="C10" s="144" t="s">
        <v>143</v>
      </c>
      <c r="D10" s="144" t="s">
        <v>144</v>
      </c>
      <c r="E10" s="144" t="s">
        <v>145</v>
      </c>
      <c r="F10" s="150" t="s">
        <v>3</v>
      </c>
      <c r="H10" s="136"/>
      <c r="AC10" s="121"/>
    </row>
    <row r="11" spans="1:38">
      <c r="A11" s="385" t="s">
        <v>142</v>
      </c>
      <c r="B11" s="412"/>
      <c r="C11" s="145">
        <f>P8</f>
        <v>14673</v>
      </c>
      <c r="D11" s="145">
        <f>Q8</f>
        <v>18572</v>
      </c>
      <c r="E11" s="145">
        <f>R8</f>
        <v>18106</v>
      </c>
      <c r="F11" s="151">
        <f>D11-C11</f>
        <v>3899</v>
      </c>
      <c r="AC11" s="136"/>
    </row>
    <row r="12" spans="1:38">
      <c r="A12" s="385" t="s">
        <v>141</v>
      </c>
      <c r="B12" s="412"/>
      <c r="C12" s="145">
        <f>AF8</f>
        <v>14673</v>
      </c>
      <c r="D12" s="145">
        <f>AG8</f>
        <v>18572</v>
      </c>
      <c r="E12" s="151">
        <f>AH8</f>
        <v>18572</v>
      </c>
      <c r="F12" s="151">
        <f>D12-C12</f>
        <v>3899</v>
      </c>
      <c r="T12" s="136"/>
    </row>
    <row r="13" spans="1:38">
      <c r="A13" s="385" t="s">
        <v>3</v>
      </c>
      <c r="B13" s="412"/>
      <c r="C13" s="25"/>
      <c r="D13" s="25"/>
      <c r="E13" s="25"/>
      <c r="F13" s="27"/>
      <c r="T13" s="136"/>
    </row>
    <row r="14" spans="1:38">
      <c r="A14"/>
      <c r="B14"/>
      <c r="C14"/>
      <c r="D14"/>
      <c r="E14"/>
      <c r="T14" s="136"/>
    </row>
    <row r="15" spans="1:38">
      <c r="A15"/>
      <c r="B15"/>
      <c r="C15"/>
      <c r="D15"/>
      <c r="E15"/>
      <c r="T15" s="136"/>
    </row>
    <row r="16" spans="1:38">
      <c r="T16" s="136"/>
    </row>
    <row r="17" spans="20:20">
      <c r="T17" s="136"/>
    </row>
    <row r="18" spans="20:20">
      <c r="T18" s="136"/>
    </row>
    <row r="19" spans="20:20">
      <c r="T19" s="136"/>
    </row>
    <row r="20" spans="20:20">
      <c r="T20" s="136"/>
    </row>
    <row r="21" spans="20:20">
      <c r="T21" s="136"/>
    </row>
    <row r="22" spans="20:20">
      <c r="T22" s="136"/>
    </row>
  </sheetData>
  <mergeCells count="12">
    <mergeCell ref="A1:AL1"/>
    <mergeCell ref="AJ2:AL2"/>
    <mergeCell ref="A3:B3"/>
    <mergeCell ref="AJ3:AL3"/>
    <mergeCell ref="C3:S3"/>
    <mergeCell ref="A2:AI2"/>
    <mergeCell ref="T3:AI3"/>
    <mergeCell ref="A10:B10"/>
    <mergeCell ref="A11:B11"/>
    <mergeCell ref="A12:B12"/>
    <mergeCell ref="A13:B13"/>
    <mergeCell ref="A8:B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colBreaks count="1" manualBreakCount="1">
    <brk id="19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L17"/>
  <sheetViews>
    <sheetView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RowHeight="15"/>
  <cols>
    <col min="1" max="1" width="4" style="28" customWidth="1"/>
    <col min="2" max="2" width="45.28515625" style="28" bestFit="1" customWidth="1"/>
    <col min="3" max="19" width="17" style="28" customWidth="1"/>
    <col min="20" max="23" width="16.85546875" style="28" customWidth="1"/>
    <col min="24" max="24" width="0.28515625" style="28" customWidth="1"/>
    <col min="25" max="27" width="16.85546875" style="28" hidden="1" customWidth="1"/>
    <col min="28" max="35" width="16.85546875" style="28" customWidth="1"/>
    <col min="36" max="36" width="11.28515625" style="28" customWidth="1"/>
    <col min="37" max="37" width="11.5703125" style="28" customWidth="1"/>
    <col min="38" max="38" width="17.28515625" style="28" bestFit="1" customWidth="1"/>
    <col min="39" max="16384" width="9.140625" style="28"/>
  </cols>
  <sheetData>
    <row r="1" spans="1:38" s="1" customFormat="1">
      <c r="A1" s="419" t="s">
        <v>180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</row>
    <row r="2" spans="1:38" s="1" customFormat="1">
      <c r="A2" s="377" t="s"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421"/>
      <c r="AJ2" s="419" t="s">
        <v>74</v>
      </c>
      <c r="AK2" s="419"/>
      <c r="AL2" s="419"/>
    </row>
    <row r="3" spans="1:38" s="2" customFormat="1" ht="15" customHeight="1" thickBot="1">
      <c r="A3" s="419" t="s">
        <v>27</v>
      </c>
      <c r="B3" s="419"/>
      <c r="C3" s="429" t="s">
        <v>1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40"/>
      <c r="T3" s="408" t="s">
        <v>2</v>
      </c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37" t="s">
        <v>4</v>
      </c>
      <c r="AK3" s="419"/>
      <c r="AL3" s="419"/>
    </row>
    <row r="4" spans="1:38" s="229" customFormat="1" ht="66.75" customHeight="1">
      <c r="A4" s="287" t="s">
        <v>21</v>
      </c>
      <c r="B4" s="288" t="s">
        <v>54</v>
      </c>
      <c r="C4" s="116" t="s">
        <v>81</v>
      </c>
      <c r="D4" s="135" t="s">
        <v>82</v>
      </c>
      <c r="E4" s="135" t="s">
        <v>83</v>
      </c>
      <c r="F4" s="289" t="s">
        <v>84</v>
      </c>
      <c r="G4" s="116" t="s">
        <v>85</v>
      </c>
      <c r="H4" s="135" t="s">
        <v>86</v>
      </c>
      <c r="I4" s="135" t="s">
        <v>87</v>
      </c>
      <c r="J4" s="289" t="s">
        <v>88</v>
      </c>
      <c r="K4" s="116" t="s">
        <v>89</v>
      </c>
      <c r="L4" s="135" t="s">
        <v>90</v>
      </c>
      <c r="M4" s="135" t="s">
        <v>91</v>
      </c>
      <c r="N4" s="289" t="s">
        <v>92</v>
      </c>
      <c r="O4" s="290" t="s">
        <v>31</v>
      </c>
      <c r="P4" s="116" t="s">
        <v>93</v>
      </c>
      <c r="Q4" s="135" t="s">
        <v>94</v>
      </c>
      <c r="R4" s="135" t="s">
        <v>95</v>
      </c>
      <c r="S4" s="289" t="s">
        <v>96</v>
      </c>
      <c r="T4" s="116" t="s">
        <v>97</v>
      </c>
      <c r="U4" s="135" t="s">
        <v>98</v>
      </c>
      <c r="V4" s="135" t="s">
        <v>99</v>
      </c>
      <c r="W4" s="289" t="s">
        <v>100</v>
      </c>
      <c r="X4" s="116" t="s">
        <v>101</v>
      </c>
      <c r="Y4" s="135" t="s">
        <v>102</v>
      </c>
      <c r="Z4" s="135" t="s">
        <v>103</v>
      </c>
      <c r="AA4" s="289" t="s">
        <v>104</v>
      </c>
      <c r="AB4" s="146" t="s">
        <v>156</v>
      </c>
      <c r="AC4" s="147" t="s">
        <v>157</v>
      </c>
      <c r="AD4" s="147" t="s">
        <v>158</v>
      </c>
      <c r="AE4" s="148" t="s">
        <v>159</v>
      </c>
      <c r="AF4" s="116" t="s">
        <v>109</v>
      </c>
      <c r="AG4" s="135" t="s">
        <v>110</v>
      </c>
      <c r="AH4" s="135" t="s">
        <v>111</v>
      </c>
      <c r="AI4" s="289" t="s">
        <v>112</v>
      </c>
      <c r="AJ4" s="291" t="s">
        <v>5</v>
      </c>
      <c r="AK4" s="292" t="s">
        <v>6</v>
      </c>
      <c r="AL4" s="293" t="s">
        <v>7</v>
      </c>
    </row>
    <row r="5" spans="1:38" s="229" customFormat="1" ht="19.5" customHeight="1">
      <c r="A5" s="294" t="s">
        <v>43</v>
      </c>
      <c r="B5" s="295" t="s">
        <v>51</v>
      </c>
      <c r="C5" s="157">
        <f>3906+1054</f>
        <v>4960</v>
      </c>
      <c r="D5" s="114">
        <v>4343</v>
      </c>
      <c r="E5" s="114">
        <v>4343</v>
      </c>
      <c r="F5" s="242">
        <f>E5/D5</f>
        <v>1</v>
      </c>
      <c r="G5" s="157">
        <v>1489</v>
      </c>
      <c r="H5" s="114">
        <v>1951</v>
      </c>
      <c r="I5" s="114">
        <v>1951</v>
      </c>
      <c r="J5" s="242">
        <f>I5/H5</f>
        <v>1</v>
      </c>
      <c r="K5" s="157"/>
      <c r="L5" s="114"/>
      <c r="M5" s="114"/>
      <c r="N5" s="241"/>
      <c r="O5" s="296"/>
      <c r="P5" s="157">
        <f>C5+G5+K5</f>
        <v>6449</v>
      </c>
      <c r="Q5" s="114">
        <f>D5+H5+L5</f>
        <v>6294</v>
      </c>
      <c r="R5" s="114">
        <f>E5+I5+M5</f>
        <v>6294</v>
      </c>
      <c r="S5" s="242">
        <f>R5/Q5</f>
        <v>1</v>
      </c>
      <c r="T5" s="297"/>
      <c r="U5" s="298"/>
      <c r="V5" s="298"/>
      <c r="W5" s="299"/>
      <c r="X5" s="300"/>
      <c r="Y5" s="301"/>
      <c r="Z5" s="301"/>
      <c r="AA5" s="302"/>
      <c r="AB5" s="300">
        <v>6449</v>
      </c>
      <c r="AC5" s="303">
        <v>501</v>
      </c>
      <c r="AD5" s="303">
        <v>501</v>
      </c>
      <c r="AE5" s="304">
        <f>AD5/AC5</f>
        <v>1</v>
      </c>
      <c r="AF5" s="157">
        <f>T5+X5+AB5</f>
        <v>6449</v>
      </c>
      <c r="AG5" s="114">
        <f>U5+AC5+Y5</f>
        <v>501</v>
      </c>
      <c r="AH5" s="114">
        <f>V5+AD5+Z5</f>
        <v>501</v>
      </c>
      <c r="AI5" s="240">
        <f t="shared" ref="AI5:AI10" si="0">AH5/AG5</f>
        <v>1</v>
      </c>
      <c r="AJ5" s="305">
        <v>2</v>
      </c>
      <c r="AK5" s="292"/>
      <c r="AL5" s="293"/>
    </row>
    <row r="6" spans="1:38" s="10" customFormat="1" ht="18" customHeight="1">
      <c r="A6" s="17" t="s">
        <v>43</v>
      </c>
      <c r="B6" s="306" t="s">
        <v>52</v>
      </c>
      <c r="C6" s="157">
        <f>1749+472</f>
        <v>2221</v>
      </c>
      <c r="D6" s="114">
        <v>2710</v>
      </c>
      <c r="E6" s="114">
        <v>2710</v>
      </c>
      <c r="F6" s="242">
        <f t="shared" ref="F6:F9" si="1">E6/D6</f>
        <v>1</v>
      </c>
      <c r="G6" s="157">
        <v>424</v>
      </c>
      <c r="H6" s="114">
        <v>25</v>
      </c>
      <c r="I6" s="114">
        <v>25</v>
      </c>
      <c r="J6" s="242">
        <f t="shared" ref="J6:J9" si="2">I6/H6</f>
        <v>1</v>
      </c>
      <c r="K6" s="157">
        <v>250</v>
      </c>
      <c r="L6" s="114"/>
      <c r="M6" s="114">
        <v>0</v>
      </c>
      <c r="N6" s="241"/>
      <c r="O6" s="296"/>
      <c r="P6" s="157">
        <f t="shared" ref="P6:Q9" si="3">C6+G6+K6</f>
        <v>2895</v>
      </c>
      <c r="Q6" s="114">
        <f t="shared" si="3"/>
        <v>2735</v>
      </c>
      <c r="R6" s="114">
        <f t="shared" ref="R6:R9" si="4">E6+I6+M6</f>
        <v>2735</v>
      </c>
      <c r="S6" s="242">
        <f t="shared" ref="S6:S9" si="5">R6/Q6</f>
        <v>1</v>
      </c>
      <c r="T6" s="297"/>
      <c r="U6" s="298"/>
      <c r="V6" s="298"/>
      <c r="W6" s="299"/>
      <c r="X6" s="300"/>
      <c r="Y6" s="301"/>
      <c r="Z6" s="301"/>
      <c r="AA6" s="302"/>
      <c r="AB6" s="300">
        <v>2985</v>
      </c>
      <c r="AC6" s="303">
        <v>1075</v>
      </c>
      <c r="AD6" s="303">
        <v>1075</v>
      </c>
      <c r="AE6" s="304">
        <f>AD6/AC6</f>
        <v>1</v>
      </c>
      <c r="AF6" s="157">
        <f t="shared" ref="AF6:AF7" si="6">T6+X6+AB6</f>
        <v>2985</v>
      </c>
      <c r="AG6" s="114">
        <f t="shared" ref="AG6:AG9" si="7">U6+AC6+Y6</f>
        <v>1075</v>
      </c>
      <c r="AH6" s="114">
        <f t="shared" ref="AH6:AH9" si="8">V6+AD6+Z6</f>
        <v>1075</v>
      </c>
      <c r="AI6" s="240">
        <f t="shared" si="0"/>
        <v>1</v>
      </c>
      <c r="AJ6" s="305">
        <v>1</v>
      </c>
      <c r="AK6" s="9"/>
      <c r="AL6" s="9"/>
    </row>
    <row r="7" spans="1:38" s="136" customFormat="1" ht="18" customHeight="1">
      <c r="A7" s="307" t="s">
        <v>43</v>
      </c>
      <c r="B7" s="237" t="s">
        <v>53</v>
      </c>
      <c r="C7" s="157">
        <f>6657+1798</f>
        <v>8455</v>
      </c>
      <c r="D7" s="114">
        <v>11761</v>
      </c>
      <c r="E7" s="114">
        <v>8128</v>
      </c>
      <c r="F7" s="242">
        <f t="shared" si="1"/>
        <v>0.69109769577416891</v>
      </c>
      <c r="G7" s="157">
        <v>684</v>
      </c>
      <c r="H7" s="114">
        <v>1144</v>
      </c>
      <c r="I7" s="114">
        <v>1144</v>
      </c>
      <c r="J7" s="242">
        <f t="shared" si="2"/>
        <v>1</v>
      </c>
      <c r="K7" s="157">
        <v>550</v>
      </c>
      <c r="L7" s="114"/>
      <c r="M7" s="114">
        <v>0</v>
      </c>
      <c r="N7" s="241"/>
      <c r="O7" s="158"/>
      <c r="P7" s="157">
        <f t="shared" si="3"/>
        <v>9689</v>
      </c>
      <c r="Q7" s="114">
        <f t="shared" si="3"/>
        <v>12905</v>
      </c>
      <c r="R7" s="114">
        <f t="shared" si="4"/>
        <v>9272</v>
      </c>
      <c r="S7" s="242">
        <f t="shared" si="5"/>
        <v>0.7184812088337853</v>
      </c>
      <c r="T7" s="297"/>
      <c r="U7" s="307"/>
      <c r="V7" s="307"/>
      <c r="W7" s="308"/>
      <c r="X7" s="157"/>
      <c r="Y7" s="114"/>
      <c r="Z7" s="114"/>
      <c r="AA7" s="302"/>
      <c r="AB7" s="157">
        <v>9689</v>
      </c>
      <c r="AC7" s="114">
        <v>3842</v>
      </c>
      <c r="AD7" s="114">
        <v>3842</v>
      </c>
      <c r="AE7" s="304">
        <f t="shared" ref="AE7" si="9">AD7/AC7</f>
        <v>1</v>
      </c>
      <c r="AF7" s="157">
        <f t="shared" si="6"/>
        <v>9689</v>
      </c>
      <c r="AG7" s="114">
        <f t="shared" si="7"/>
        <v>3842</v>
      </c>
      <c r="AH7" s="114">
        <f t="shared" si="8"/>
        <v>3842</v>
      </c>
      <c r="AI7" s="240">
        <f t="shared" si="0"/>
        <v>1</v>
      </c>
      <c r="AJ7" s="309">
        <v>3</v>
      </c>
      <c r="AK7" s="307"/>
      <c r="AL7" s="308"/>
    </row>
    <row r="8" spans="1:38" s="136" customFormat="1" ht="18" customHeight="1">
      <c r="A8" s="29" t="s">
        <v>44</v>
      </c>
      <c r="B8" s="56" t="s">
        <v>117</v>
      </c>
      <c r="C8" s="157"/>
      <c r="D8" s="114"/>
      <c r="E8" s="114"/>
      <c r="F8" s="242"/>
      <c r="G8" s="157"/>
      <c r="H8" s="114"/>
      <c r="I8" s="114"/>
      <c r="J8" s="242"/>
      <c r="K8" s="157"/>
      <c r="L8" s="114"/>
      <c r="M8" s="114"/>
      <c r="N8" s="241"/>
      <c r="O8" s="158"/>
      <c r="P8" s="157">
        <f t="shared" si="3"/>
        <v>0</v>
      </c>
      <c r="Q8" s="114">
        <f t="shared" ref="Q8:Q9" si="10">D8+H8+L8</f>
        <v>0</v>
      </c>
      <c r="R8" s="114">
        <f t="shared" si="4"/>
        <v>0</v>
      </c>
      <c r="S8" s="242"/>
      <c r="T8" s="297"/>
      <c r="U8" s="307"/>
      <c r="V8" s="307"/>
      <c r="W8" s="308"/>
      <c r="X8" s="157"/>
      <c r="Y8" s="114"/>
      <c r="Z8" s="114"/>
      <c r="AA8" s="241"/>
      <c r="AB8" s="157"/>
      <c r="AC8" s="114">
        <v>16914</v>
      </c>
      <c r="AD8" s="114">
        <v>16914</v>
      </c>
      <c r="AE8" s="304">
        <f>AD8/AC8</f>
        <v>1</v>
      </c>
      <c r="AF8" s="157"/>
      <c r="AG8" s="114">
        <f t="shared" si="7"/>
        <v>16914</v>
      </c>
      <c r="AH8" s="114">
        <f t="shared" si="8"/>
        <v>16914</v>
      </c>
      <c r="AI8" s="240">
        <f t="shared" si="0"/>
        <v>1</v>
      </c>
      <c r="AJ8" s="309"/>
      <c r="AK8" s="307"/>
      <c r="AL8" s="308"/>
    </row>
    <row r="9" spans="1:38" s="136" customFormat="1" ht="18" customHeight="1" thickBot="1">
      <c r="A9" s="81" t="s">
        <v>43</v>
      </c>
      <c r="B9" s="82" t="s">
        <v>118</v>
      </c>
      <c r="C9" s="155"/>
      <c r="D9" s="156">
        <v>3749</v>
      </c>
      <c r="E9" s="156">
        <v>3749</v>
      </c>
      <c r="F9" s="242">
        <f t="shared" si="1"/>
        <v>1</v>
      </c>
      <c r="G9" s="155"/>
      <c r="H9" s="156">
        <v>63</v>
      </c>
      <c r="I9" s="156">
        <v>63</v>
      </c>
      <c r="J9" s="242">
        <f t="shared" si="2"/>
        <v>1</v>
      </c>
      <c r="K9" s="155"/>
      <c r="L9" s="156"/>
      <c r="M9" s="156"/>
      <c r="N9" s="243"/>
      <c r="O9" s="244"/>
      <c r="P9" s="155">
        <f t="shared" si="3"/>
        <v>0</v>
      </c>
      <c r="Q9" s="156">
        <f t="shared" si="10"/>
        <v>3812</v>
      </c>
      <c r="R9" s="114">
        <f t="shared" si="4"/>
        <v>3812</v>
      </c>
      <c r="S9" s="242">
        <f t="shared" si="5"/>
        <v>1</v>
      </c>
      <c r="T9" s="310"/>
      <c r="U9" s="156">
        <v>3414</v>
      </c>
      <c r="V9" s="156">
        <v>3414</v>
      </c>
      <c r="W9" s="311">
        <f>V9/U9</f>
        <v>1</v>
      </c>
      <c r="X9" s="155"/>
      <c r="Y9" s="156"/>
      <c r="Z9" s="156"/>
      <c r="AA9" s="243"/>
      <c r="AB9" s="155"/>
      <c r="AC9" s="156"/>
      <c r="AD9" s="156"/>
      <c r="AE9" s="243"/>
      <c r="AF9" s="155"/>
      <c r="AG9" s="114">
        <f t="shared" si="7"/>
        <v>3414</v>
      </c>
      <c r="AH9" s="114">
        <f t="shared" si="8"/>
        <v>3414</v>
      </c>
      <c r="AI9" s="240">
        <f t="shared" si="0"/>
        <v>1</v>
      </c>
      <c r="AJ9" s="312"/>
      <c r="AK9" s="313"/>
      <c r="AL9" s="314"/>
    </row>
    <row r="10" spans="1:38" s="250" customFormat="1" ht="15.75" thickBot="1">
      <c r="A10" s="442" t="s">
        <v>19</v>
      </c>
      <c r="B10" s="442"/>
      <c r="C10" s="315">
        <f>SUM(C5:C9)</f>
        <v>15636</v>
      </c>
      <c r="D10" s="315">
        <f t="shared" ref="D10:E10" si="11">SUM(D5:D9)</f>
        <v>22563</v>
      </c>
      <c r="E10" s="315">
        <f t="shared" si="11"/>
        <v>18930</v>
      </c>
      <c r="F10" s="316">
        <f>E10/D10</f>
        <v>0.83898417763595268</v>
      </c>
      <c r="G10" s="153">
        <f>SUM(G5:G8)</f>
        <v>2597</v>
      </c>
      <c r="H10" s="153">
        <f>SUM(H5:H9)</f>
        <v>3183</v>
      </c>
      <c r="I10" s="153">
        <f>SUM(I5:I9)</f>
        <v>3183</v>
      </c>
      <c r="J10" s="285">
        <f>I10/H10</f>
        <v>1</v>
      </c>
      <c r="K10" s="153">
        <f>SUM(K5:K8)</f>
        <v>800</v>
      </c>
      <c r="L10" s="153">
        <f t="shared" ref="L10:M10" si="12">SUM(L5:L8)</f>
        <v>0</v>
      </c>
      <c r="M10" s="153">
        <f t="shared" si="12"/>
        <v>0</v>
      </c>
      <c r="N10" s="153"/>
      <c r="O10" s="153">
        <f>SUM(O5:O9)</f>
        <v>0</v>
      </c>
      <c r="P10" s="153">
        <f>SUM(P5:P9)</f>
        <v>19033</v>
      </c>
      <c r="Q10" s="153">
        <f t="shared" ref="Q10" si="13">SUM(Q5:Q9)</f>
        <v>25746</v>
      </c>
      <c r="R10" s="153">
        <f>SUM(R5:R9)</f>
        <v>22113</v>
      </c>
      <c r="S10" s="285">
        <f>R10/Q10</f>
        <v>0.85889070146818924</v>
      </c>
      <c r="T10" s="153"/>
      <c r="U10" s="153">
        <f>SUM(U5:U9)</f>
        <v>3414</v>
      </c>
      <c r="V10" s="153">
        <f>SUM(V9)</f>
        <v>3414</v>
      </c>
      <c r="W10" s="311">
        <f>V10/U10</f>
        <v>1</v>
      </c>
      <c r="X10" s="153">
        <f>SUM(X5:X7)</f>
        <v>0</v>
      </c>
      <c r="Y10" s="153">
        <f>SUM(Y5:Y9)</f>
        <v>0</v>
      </c>
      <c r="Z10" s="153">
        <f>SUM(Z5:Z7)</f>
        <v>0</v>
      </c>
      <c r="AA10" s="285" t="e">
        <f>Z10/Y10</f>
        <v>#DIV/0!</v>
      </c>
      <c r="AB10" s="153">
        <f>SUM(AB5:AB8)</f>
        <v>19123</v>
      </c>
      <c r="AC10" s="153">
        <f t="shared" ref="AC10:AD10" si="14">SUM(AC5:AC8)</f>
        <v>22332</v>
      </c>
      <c r="AD10" s="153">
        <f t="shared" si="14"/>
        <v>22332</v>
      </c>
      <c r="AE10" s="285">
        <f>AD10/AC10</f>
        <v>1</v>
      </c>
      <c r="AF10" s="153">
        <f>SUM(AF5:AF8)</f>
        <v>19123</v>
      </c>
      <c r="AG10" s="153">
        <f>SUM(AG5:AG9)</f>
        <v>25746</v>
      </c>
      <c r="AH10" s="153">
        <f>SUM(AH5:AH9)</f>
        <v>25746</v>
      </c>
      <c r="AI10" s="285">
        <f t="shared" si="0"/>
        <v>1</v>
      </c>
      <c r="AJ10" s="317">
        <f>SUM(AJ5:AJ7)</f>
        <v>6</v>
      </c>
      <c r="AK10" s="317"/>
      <c r="AL10" s="317"/>
    </row>
    <row r="11" spans="1:38">
      <c r="AH11" s="84"/>
    </row>
    <row r="12" spans="1:38">
      <c r="A12" s="411"/>
      <c r="B12" s="411"/>
      <c r="C12" s="144" t="s">
        <v>143</v>
      </c>
      <c r="D12" s="144" t="s">
        <v>144</v>
      </c>
      <c r="E12" s="144" t="s">
        <v>145</v>
      </c>
      <c r="F12" s="150" t="s">
        <v>3</v>
      </c>
    </row>
    <row r="13" spans="1:38">
      <c r="A13" s="385" t="s">
        <v>142</v>
      </c>
      <c r="B13" s="412"/>
      <c r="C13" s="145">
        <f>P10</f>
        <v>19033</v>
      </c>
      <c r="D13" s="145">
        <f>Q10</f>
        <v>25746</v>
      </c>
      <c r="E13" s="145">
        <f>R10</f>
        <v>22113</v>
      </c>
      <c r="F13" s="151">
        <f>D13-C13</f>
        <v>6713</v>
      </c>
    </row>
    <row r="14" spans="1:38">
      <c r="A14" s="385" t="s">
        <v>141</v>
      </c>
      <c r="B14" s="412"/>
      <c r="C14" s="145">
        <f>AF10</f>
        <v>19123</v>
      </c>
      <c r="D14" s="145">
        <f>AG10</f>
        <v>25746</v>
      </c>
      <c r="E14" s="151">
        <f>AH10</f>
        <v>25746</v>
      </c>
      <c r="F14" s="151">
        <f>D14-C14</f>
        <v>6623</v>
      </c>
    </row>
    <row r="15" spans="1:38">
      <c r="A15" s="385" t="s">
        <v>3</v>
      </c>
      <c r="B15" s="412"/>
      <c r="C15" s="25"/>
      <c r="D15" s="25"/>
      <c r="E15" s="25"/>
      <c r="F15" s="27"/>
    </row>
    <row r="16" spans="1:38">
      <c r="A16"/>
      <c r="B16"/>
      <c r="C16"/>
      <c r="D16"/>
      <c r="E16"/>
    </row>
    <row r="17" spans="1:5">
      <c r="A17"/>
      <c r="B17"/>
      <c r="C17"/>
      <c r="D17"/>
      <c r="E17"/>
    </row>
  </sheetData>
  <mergeCells count="12">
    <mergeCell ref="A1:AL1"/>
    <mergeCell ref="AJ2:AL2"/>
    <mergeCell ref="A3:B3"/>
    <mergeCell ref="AJ3:AL3"/>
    <mergeCell ref="C3:S3"/>
    <mergeCell ref="T3:AI3"/>
    <mergeCell ref="A2:AI2"/>
    <mergeCell ref="A12:B12"/>
    <mergeCell ref="A13:B13"/>
    <mergeCell ref="A14:B14"/>
    <mergeCell ref="A15:B15"/>
    <mergeCell ref="A10:B10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</vt:i4>
      </vt:variant>
    </vt:vector>
  </HeadingPairs>
  <TitlesOfParts>
    <vt:vector size="18" baseType="lpstr">
      <vt:lpstr>Előlap</vt:lpstr>
      <vt:lpstr>Tartalomjegyzék</vt:lpstr>
      <vt:lpstr>1.sz.Összesítő</vt:lpstr>
      <vt:lpstr>2.sz.Önkormányzat</vt:lpstr>
      <vt:lpstr>3.sz.Cházi Közös Önk.Hiv.</vt:lpstr>
      <vt:lpstr>4.sz.Óvoda</vt:lpstr>
      <vt:lpstr>5.sz.Könyvtár</vt:lpstr>
      <vt:lpstr>6.sz.Műv.Ház</vt:lpstr>
      <vt:lpstr>7.sz.CSSK</vt:lpstr>
      <vt:lpstr>8.sz.Bölcsőde</vt:lpstr>
      <vt:lpstr>9.sz.KSZKI</vt:lpstr>
      <vt:lpstr>10.sz.Vízmű</vt:lpstr>
      <vt:lpstr>Mérleg</vt:lpstr>
      <vt:lpstr>Egysz. pm</vt:lpstr>
      <vt:lpstr>Egysz. pénzmaradvány</vt:lpstr>
      <vt:lpstr>Egysz. váll. maradvány</vt:lpstr>
      <vt:lpstr>'1.sz.Összesítő'!Nyomtatási_cím</vt:lpstr>
      <vt:lpstr>'1.sz.Összesítő'!Nyomtatási_terület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2014-12-04T12:59:54Z</cp:lastPrinted>
  <dcterms:created xsi:type="dcterms:W3CDTF">2014-01-27T07:36:46Z</dcterms:created>
  <dcterms:modified xsi:type="dcterms:W3CDTF">2015-05-20T13:13:47Z</dcterms:modified>
</cp:coreProperties>
</file>