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285" windowWidth="14400" windowHeight="6450"/>
  </bookViews>
  <sheets>
    <sheet name="1.sz.tábla " sheetId="42" r:id="rId1"/>
    <sheet name="2.sz.tábla" sheetId="41" r:id="rId2"/>
    <sheet name="3. sz. tábla" sheetId="87" r:id="rId3"/>
    <sheet name="4. sz. tábla" sheetId="88" r:id="rId4"/>
    <sheet name="5. sz. tábla" sheetId="89" r:id="rId5"/>
  </sheets>
  <externalReferences>
    <externalReference r:id="rId6"/>
    <externalReference r:id="rId7"/>
  </externalReferences>
  <definedNames>
    <definedName name="_xlnm.Print_Titles" localSheetId="1">'2.sz.tábla'!$3:$4</definedName>
    <definedName name="_xlnm.Print_Area" localSheetId="0">'1.sz.tábla '!$A$1:$E$35</definedName>
    <definedName name="_xlnm.Print_Area" localSheetId="1">'2.sz.tábla'!$A$3:$E$77</definedName>
    <definedName name="_xlnm.Print_Area" localSheetId="2">'3. sz. tábla'!$A$1:$J$62</definedName>
    <definedName name="_xlnm.Print_Area" localSheetId="3">'4. sz. tábla'!$A$1:$J$88</definedName>
    <definedName name="_xlnm.Print_Area" localSheetId="4">'5.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D36" i="42" l="1"/>
  <c r="D88" i="88" l="1"/>
  <c r="K25" i="89"/>
  <c r="L25" i="89"/>
  <c r="M25" i="89"/>
  <c r="J25" i="89"/>
  <c r="I25" i="89"/>
  <c r="H25" i="89"/>
  <c r="G25" i="89"/>
  <c r="E25" i="89"/>
  <c r="O13" i="89"/>
  <c r="L7" i="89"/>
  <c r="M7" i="89"/>
  <c r="K7" i="89"/>
  <c r="J7" i="89"/>
  <c r="I7" i="89"/>
  <c r="F7" i="89"/>
  <c r="G7" i="89"/>
  <c r="H7" i="89"/>
  <c r="E7" i="89"/>
  <c r="D7" i="89"/>
  <c r="C7" i="89"/>
  <c r="B7" i="89"/>
  <c r="O33" i="89"/>
  <c r="O30" i="89"/>
  <c r="O29" i="89"/>
  <c r="O28" i="89"/>
  <c r="O26" i="89"/>
  <c r="O25" i="89"/>
  <c r="O24" i="89"/>
  <c r="O22" i="89"/>
  <c r="O21" i="89"/>
  <c r="O20" i="89"/>
  <c r="O18" i="89"/>
  <c r="O17" i="89"/>
  <c r="O12" i="89"/>
  <c r="O9" i="89"/>
  <c r="O8" i="89"/>
  <c r="O7" i="89"/>
  <c r="C10" i="88"/>
  <c r="D10" i="88"/>
  <c r="B10" i="88"/>
  <c r="H11" i="88"/>
  <c r="I11" i="88"/>
  <c r="I17" i="88"/>
  <c r="I13" i="88"/>
  <c r="J13" i="88" s="1"/>
  <c r="I87" i="88"/>
  <c r="I76" i="88"/>
  <c r="I78" i="88" s="1"/>
  <c r="I58" i="88"/>
  <c r="I61" i="88"/>
  <c r="I48" i="88"/>
  <c r="J48" i="88" s="1"/>
  <c r="I46" i="88"/>
  <c r="J46" i="88" s="1"/>
  <c r="I42" i="88"/>
  <c r="J36" i="88"/>
  <c r="J37" i="88"/>
  <c r="J38" i="88"/>
  <c r="J39" i="88"/>
  <c r="J40" i="88"/>
  <c r="J41" i="88"/>
  <c r="J42" i="88"/>
  <c r="J43" i="88"/>
  <c r="J44" i="88"/>
  <c r="J45" i="88"/>
  <c r="J47" i="88"/>
  <c r="J49" i="88"/>
  <c r="J50" i="88"/>
  <c r="J51" i="88"/>
  <c r="J52" i="88"/>
  <c r="J53" i="88"/>
  <c r="J54" i="88"/>
  <c r="J55" i="88"/>
  <c r="J56" i="88"/>
  <c r="J57" i="88"/>
  <c r="J58" i="88"/>
  <c r="J59" i="88"/>
  <c r="J60" i="88"/>
  <c r="J35" i="88"/>
  <c r="I14" i="88"/>
  <c r="G30" i="88"/>
  <c r="J18" i="88"/>
  <c r="J20" i="88"/>
  <c r="J21" i="88"/>
  <c r="J22" i="88"/>
  <c r="J23" i="88"/>
  <c r="J24" i="88"/>
  <c r="J25" i="88"/>
  <c r="J26" i="88"/>
  <c r="J27" i="88"/>
  <c r="J28" i="88"/>
  <c r="J29" i="88"/>
  <c r="J8" i="88"/>
  <c r="J9" i="88"/>
  <c r="J10" i="88"/>
  <c r="J11" i="88"/>
  <c r="J12" i="88"/>
  <c r="J14" i="88"/>
  <c r="J15" i="88"/>
  <c r="J16" i="88"/>
  <c r="J7" i="88"/>
  <c r="I28" i="88"/>
  <c r="I30" i="88"/>
  <c r="I18" i="88"/>
  <c r="I19" i="88" s="1"/>
  <c r="I88" i="88" s="1"/>
  <c r="I21" i="88"/>
  <c r="I23" i="88"/>
  <c r="I24" i="88"/>
  <c r="I7" i="88"/>
  <c r="I8" i="88"/>
  <c r="I9" i="88"/>
  <c r="I10" i="88"/>
  <c r="I12" i="88"/>
  <c r="I15" i="88"/>
  <c r="I16" i="88"/>
  <c r="H24" i="88"/>
  <c r="H23" i="88"/>
  <c r="H21" i="88"/>
  <c r="H18" i="88"/>
  <c r="H16" i="88"/>
  <c r="H15" i="88"/>
  <c r="H14" i="88"/>
  <c r="H13" i="88"/>
  <c r="H12" i="88"/>
  <c r="H10" i="88"/>
  <c r="H9" i="88"/>
  <c r="H8" i="88"/>
  <c r="H7" i="88"/>
  <c r="E67" i="88"/>
  <c r="E68" i="88"/>
  <c r="E66" i="88"/>
  <c r="D29" i="88"/>
  <c r="C22" i="88"/>
  <c r="D22" i="88"/>
  <c r="C23" i="88"/>
  <c r="D23" i="88"/>
  <c r="E23" i="88" s="1"/>
  <c r="B23" i="88"/>
  <c r="B22" i="88"/>
  <c r="D7" i="88"/>
  <c r="D8" i="88"/>
  <c r="D9" i="88"/>
  <c r="D17" i="88"/>
  <c r="D18" i="88"/>
  <c r="D19" i="88"/>
  <c r="D21" i="88"/>
  <c r="C29" i="88"/>
  <c r="E29" i="88" s="1"/>
  <c r="C21" i="88"/>
  <c r="E21" i="88" s="1"/>
  <c r="C18" i="88"/>
  <c r="E18" i="88" s="1"/>
  <c r="C9" i="88"/>
  <c r="C8" i="88"/>
  <c r="E8" i="88" s="1"/>
  <c r="C7" i="88"/>
  <c r="E9" i="88"/>
  <c r="E10" i="88"/>
  <c r="E11" i="88"/>
  <c r="E12" i="88"/>
  <c r="E13" i="88"/>
  <c r="E14" i="88"/>
  <c r="E15" i="88"/>
  <c r="E16" i="88"/>
  <c r="E20" i="88"/>
  <c r="E24" i="88"/>
  <c r="E25" i="88"/>
  <c r="E26" i="88"/>
  <c r="E27" i="88"/>
  <c r="E7" i="88"/>
  <c r="J43" i="87"/>
  <c r="J42" i="87"/>
  <c r="J41" i="87"/>
  <c r="J40" i="87"/>
  <c r="J39" i="87"/>
  <c r="I29" i="87"/>
  <c r="I31" i="87"/>
  <c r="H32" i="87"/>
  <c r="I32" i="87"/>
  <c r="G32" i="87"/>
  <c r="H31" i="87"/>
  <c r="H29" i="87"/>
  <c r="I18" i="87"/>
  <c r="I15" i="87"/>
  <c r="I10" i="87"/>
  <c r="H15" i="87"/>
  <c r="E44" i="87"/>
  <c r="E37" i="87"/>
  <c r="E39" i="87"/>
  <c r="E41" i="87"/>
  <c r="E42" i="87"/>
  <c r="E43" i="87"/>
  <c r="E40" i="87"/>
  <c r="D40" i="87"/>
  <c r="C40" i="87"/>
  <c r="D31" i="87"/>
  <c r="C31" i="87"/>
  <c r="B31" i="87"/>
  <c r="D30" i="87"/>
  <c r="C30" i="87"/>
  <c r="B30" i="87"/>
  <c r="E29" i="87"/>
  <c r="D29" i="87"/>
  <c r="C29" i="87"/>
  <c r="D23" i="87"/>
  <c r="D19" i="87"/>
  <c r="D8" i="87"/>
  <c r="D7" i="87"/>
  <c r="D6" i="87"/>
  <c r="C23" i="87"/>
  <c r="C19" i="87"/>
  <c r="C8" i="87"/>
  <c r="C7" i="87"/>
  <c r="D35" i="42"/>
  <c r="D34" i="42"/>
  <c r="D20" i="42"/>
  <c r="D18" i="42"/>
  <c r="D13" i="42"/>
  <c r="D14" i="42"/>
  <c r="D15" i="42"/>
  <c r="D6" i="42"/>
  <c r="D7" i="42"/>
  <c r="D8" i="42"/>
  <c r="D9" i="42"/>
  <c r="D10" i="42"/>
  <c r="D11" i="42"/>
  <c r="D5" i="42"/>
  <c r="C6" i="87"/>
  <c r="D71" i="41"/>
  <c r="D74" i="41" s="1"/>
  <c r="D75" i="41" s="1"/>
  <c r="D68" i="41"/>
  <c r="D67" i="41"/>
  <c r="D54" i="41"/>
  <c r="D41" i="41"/>
  <c r="D28" i="41"/>
  <c r="D21" i="41"/>
  <c r="D20" i="41" s="1"/>
  <c r="D5" i="41"/>
  <c r="D6" i="41"/>
  <c r="I31" i="88" l="1"/>
  <c r="D28" i="88"/>
  <c r="D30" i="88" s="1"/>
  <c r="D31" i="88" s="1"/>
  <c r="E22" i="88"/>
  <c r="E31" i="87"/>
  <c r="E30" i="87"/>
  <c r="E7" i="41" l="1"/>
  <c r="E8" i="41"/>
  <c r="E9" i="41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2" i="41"/>
  <c r="E43" i="41"/>
  <c r="E44" i="41"/>
  <c r="E45" i="41"/>
  <c r="E46" i="41"/>
  <c r="E47" i="41"/>
  <c r="E48" i="41"/>
  <c r="E49" i="41"/>
  <c r="E50" i="41"/>
  <c r="E51" i="41"/>
  <c r="E52" i="41"/>
  <c r="E55" i="41"/>
  <c r="E56" i="41"/>
  <c r="E57" i="41"/>
  <c r="E58" i="41"/>
  <c r="E60" i="41"/>
  <c r="E61" i="41"/>
  <c r="E62" i="41"/>
  <c r="E63" i="41"/>
  <c r="E64" i="41"/>
  <c r="E65" i="41"/>
  <c r="E66" i="41"/>
  <c r="E68" i="41"/>
  <c r="E69" i="41"/>
  <c r="E70" i="41"/>
  <c r="E72" i="41"/>
  <c r="E73" i="41"/>
  <c r="E76" i="41"/>
  <c r="E77" i="41"/>
  <c r="M17" i="89"/>
  <c r="D12" i="42"/>
  <c r="D16" i="42" s="1"/>
  <c r="D25" i="42"/>
  <c r="D27" i="42"/>
  <c r="E29" i="42"/>
  <c r="E17" i="42"/>
  <c r="E24" i="42"/>
  <c r="E26" i="42"/>
  <c r="E27" i="42"/>
  <c r="E28" i="42"/>
  <c r="D30" i="42" l="1"/>
  <c r="E25" i="42"/>
  <c r="E23" i="42"/>
  <c r="E21" i="42"/>
  <c r="C26" i="42"/>
  <c r="C25" i="42" s="1"/>
  <c r="E33" i="42"/>
  <c r="E32" i="42"/>
  <c r="E22" i="42"/>
  <c r="C13" i="42"/>
  <c r="E13" i="42" s="1"/>
  <c r="C71" i="41"/>
  <c r="E71" i="41" s="1"/>
  <c r="C68" i="41"/>
  <c r="C54" i="41"/>
  <c r="C63" i="41"/>
  <c r="C11" i="42" s="1"/>
  <c r="E11" i="42" s="1"/>
  <c r="C59" i="41"/>
  <c r="C28" i="41"/>
  <c r="C41" i="41"/>
  <c r="C21" i="41"/>
  <c r="C7" i="42" l="1"/>
  <c r="E7" i="42" s="1"/>
  <c r="E28" i="41"/>
  <c r="C8" i="42"/>
  <c r="E8" i="42" s="1"/>
  <c r="E41" i="41"/>
  <c r="C10" i="42"/>
  <c r="E10" i="42" s="1"/>
  <c r="E59" i="41"/>
  <c r="C9" i="42"/>
  <c r="E9" i="42" s="1"/>
  <c r="E54" i="41"/>
  <c r="C14" i="42"/>
  <c r="E14" i="42" s="1"/>
  <c r="C74" i="41"/>
  <c r="E74" i="41" s="1"/>
  <c r="C20" i="41"/>
  <c r="C6" i="41"/>
  <c r="C18" i="42"/>
  <c r="E18" i="42" s="1"/>
  <c r="E19" i="42"/>
  <c r="C34" i="42"/>
  <c r="E34" i="42" s="1"/>
  <c r="E31" i="42"/>
  <c r="C15" i="42"/>
  <c r="E15" i="42" s="1"/>
  <c r="C20" i="42"/>
  <c r="E20" i="42" s="1"/>
  <c r="H46" i="88"/>
  <c r="H48" i="88" s="1"/>
  <c r="H58" i="88"/>
  <c r="H87" i="88"/>
  <c r="H76" i="88"/>
  <c r="H78" i="88" s="1"/>
  <c r="C84" i="88"/>
  <c r="C87" i="88" s="1"/>
  <c r="C69" i="88"/>
  <c r="E69" i="88" s="1"/>
  <c r="I58" i="87"/>
  <c r="J33" i="87"/>
  <c r="J34" i="87"/>
  <c r="J35" i="87"/>
  <c r="J36" i="87"/>
  <c r="J11" i="87"/>
  <c r="E22" i="87"/>
  <c r="E21" i="87"/>
  <c r="D41" i="87"/>
  <c r="D61" i="87" s="1"/>
  <c r="D39" i="87"/>
  <c r="C28" i="88"/>
  <c r="E28" i="88" s="1"/>
  <c r="D20" i="87"/>
  <c r="D18" i="87"/>
  <c r="D57" i="87" s="1"/>
  <c r="D56" i="87" s="1"/>
  <c r="I57" i="87"/>
  <c r="H61" i="88" l="1"/>
  <c r="J61" i="88" s="1"/>
  <c r="C5" i="41"/>
  <c r="E6" i="41"/>
  <c r="D37" i="87"/>
  <c r="D53" i="87" s="1"/>
  <c r="C6" i="42"/>
  <c r="E6" i="42" s="1"/>
  <c r="C67" i="41"/>
  <c r="C30" i="42"/>
  <c r="H28" i="88"/>
  <c r="H30" i="88" s="1"/>
  <c r="J30" i="88" s="1"/>
  <c r="D60" i="87"/>
  <c r="I56" i="87"/>
  <c r="I37" i="87"/>
  <c r="D44" i="87" l="1"/>
  <c r="C75" i="41"/>
  <c r="E75" i="41" s="1"/>
  <c r="E67" i="41"/>
  <c r="C5" i="42"/>
  <c r="E5" i="41"/>
  <c r="I16" i="87"/>
  <c r="I24" i="87" s="1"/>
  <c r="C35" i="42"/>
  <c r="E35" i="42" s="1"/>
  <c r="E30" i="42"/>
  <c r="I38" i="87"/>
  <c r="I53" i="87"/>
  <c r="I44" i="87"/>
  <c r="D59" i="87"/>
  <c r="C30" i="88"/>
  <c r="E30" i="88" s="1"/>
  <c r="C12" i="42" l="1"/>
  <c r="E5" i="42"/>
  <c r="H17" i="88"/>
  <c r="I52" i="87"/>
  <c r="I54" i="87"/>
  <c r="H19" i="88" l="1"/>
  <c r="J19" i="88" s="1"/>
  <c r="J31" i="88" s="1"/>
  <c r="J17" i="88"/>
  <c r="E12" i="42"/>
  <c r="C16" i="42"/>
  <c r="H88" i="88"/>
  <c r="I62" i="87"/>
  <c r="H58" i="87"/>
  <c r="C41" i="87"/>
  <c r="C61" i="87" s="1"/>
  <c r="H31" i="88" l="1"/>
  <c r="E16" i="42"/>
  <c r="E36" i="42" s="1"/>
  <c r="C36" i="42"/>
  <c r="J31" i="87"/>
  <c r="J32" i="87"/>
  <c r="J29" i="87"/>
  <c r="H37" i="87"/>
  <c r="J37" i="87" s="1"/>
  <c r="C39" i="87"/>
  <c r="J19" i="87"/>
  <c r="D16" i="87" l="1"/>
  <c r="H18" i="87"/>
  <c r="H53" i="87"/>
  <c r="J53" i="87" s="1"/>
  <c r="H44" i="87"/>
  <c r="J44" i="87" s="1"/>
  <c r="H57" i="87" l="1"/>
  <c r="H56" i="87" s="1"/>
  <c r="J18" i="87"/>
  <c r="C17" i="88"/>
  <c r="C76" i="88"/>
  <c r="C78" i="88" s="1"/>
  <c r="I17" i="87"/>
  <c r="D24" i="87"/>
  <c r="D52" i="87"/>
  <c r="D54" i="87" s="1"/>
  <c r="N35" i="89"/>
  <c r="M33" i="89"/>
  <c r="L33" i="89"/>
  <c r="K33" i="89"/>
  <c r="J33" i="89"/>
  <c r="I33" i="89"/>
  <c r="H33" i="89"/>
  <c r="N33" i="89" s="1"/>
  <c r="G33" i="89"/>
  <c r="M31" i="89"/>
  <c r="K31" i="89"/>
  <c r="I31" i="89"/>
  <c r="G31" i="89"/>
  <c r="F31" i="89"/>
  <c r="E31" i="89"/>
  <c r="D31" i="89"/>
  <c r="C31" i="89"/>
  <c r="B31" i="89"/>
  <c r="P30" i="89"/>
  <c r="N30" i="89"/>
  <c r="N29" i="89"/>
  <c r="L31" i="89"/>
  <c r="J31" i="89"/>
  <c r="H31" i="89"/>
  <c r="L27" i="89"/>
  <c r="H27" i="89"/>
  <c r="F27" i="89"/>
  <c r="E27" i="89"/>
  <c r="D27" i="89"/>
  <c r="D32" i="89" s="1"/>
  <c r="D34" i="89" s="1"/>
  <c r="C27" i="89"/>
  <c r="B27" i="89"/>
  <c r="N26" i="89"/>
  <c r="J27" i="89"/>
  <c r="P24" i="89"/>
  <c r="N24" i="89"/>
  <c r="O23" i="89"/>
  <c r="M23" i="89"/>
  <c r="L23" i="89"/>
  <c r="K23" i="89"/>
  <c r="J23" i="89"/>
  <c r="I23" i="89"/>
  <c r="H23" i="89"/>
  <c r="G23" i="89"/>
  <c r="N23" i="89" s="1"/>
  <c r="N22" i="89"/>
  <c r="N21" i="89"/>
  <c r="M27" i="89"/>
  <c r="L20" i="89"/>
  <c r="K20" i="89"/>
  <c r="K27" i="89" s="1"/>
  <c r="J20" i="89"/>
  <c r="I20" i="89"/>
  <c r="I27" i="89" s="1"/>
  <c r="H20" i="89"/>
  <c r="G20" i="89"/>
  <c r="N20" i="89" s="1"/>
  <c r="N18" i="89"/>
  <c r="L17" i="89"/>
  <c r="K17" i="89"/>
  <c r="J17" i="89"/>
  <c r="I17" i="89"/>
  <c r="H17" i="89"/>
  <c r="G17" i="89"/>
  <c r="N17" i="89" s="1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P13" i="89"/>
  <c r="N13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B11" i="89"/>
  <c r="N10" i="89"/>
  <c r="P10" i="89" s="1"/>
  <c r="M9" i="89"/>
  <c r="K9" i="89"/>
  <c r="J9" i="89"/>
  <c r="G9" i="89"/>
  <c r="N9" i="89" s="1"/>
  <c r="N8" i="89"/>
  <c r="M8" i="89"/>
  <c r="L8" i="89"/>
  <c r="K8" i="89"/>
  <c r="J8" i="89"/>
  <c r="I8" i="89"/>
  <c r="H8" i="89"/>
  <c r="G8" i="89"/>
  <c r="M11" i="89"/>
  <c r="L11" i="89"/>
  <c r="L16" i="89" s="1"/>
  <c r="L19" i="89" s="1"/>
  <c r="K11" i="89"/>
  <c r="K16" i="89" s="1"/>
  <c r="K19" i="89" s="1"/>
  <c r="J11" i="89"/>
  <c r="J16" i="89" s="1"/>
  <c r="J19" i="89" s="1"/>
  <c r="I11" i="89"/>
  <c r="I16" i="89" s="1"/>
  <c r="I19" i="89" s="1"/>
  <c r="H11" i="89"/>
  <c r="H16" i="89" s="1"/>
  <c r="H19" i="89" s="1"/>
  <c r="G11" i="89"/>
  <c r="G16" i="89" s="1"/>
  <c r="G19" i="89" s="1"/>
  <c r="J87" i="88"/>
  <c r="G87" i="88"/>
  <c r="E84" i="88"/>
  <c r="E87" i="88" s="1"/>
  <c r="B84" i="88"/>
  <c r="B87" i="88" s="1"/>
  <c r="J76" i="88"/>
  <c r="J78" i="88" s="1"/>
  <c r="G76" i="88"/>
  <c r="G78" i="88" s="1"/>
  <c r="B59" i="88"/>
  <c r="B29" i="88" s="1"/>
  <c r="G58" i="88"/>
  <c r="B52" i="88"/>
  <c r="B51" i="88"/>
  <c r="G46" i="88"/>
  <c r="G48" i="88" s="1"/>
  <c r="B46" i="88"/>
  <c r="B48" i="88" s="1"/>
  <c r="G24" i="88"/>
  <c r="G23" i="88"/>
  <c r="G21" i="88"/>
  <c r="B21" i="88"/>
  <c r="B18" i="88"/>
  <c r="G16" i="88"/>
  <c r="G15" i="88"/>
  <c r="G14" i="88"/>
  <c r="G13" i="88"/>
  <c r="G12" i="88"/>
  <c r="G10" i="88"/>
  <c r="B69" i="88"/>
  <c r="G9" i="88"/>
  <c r="B9" i="88"/>
  <c r="G8" i="88"/>
  <c r="B8" i="88"/>
  <c r="G7" i="88"/>
  <c r="B7" i="88"/>
  <c r="B76" i="88" s="1"/>
  <c r="B78" i="88" s="1"/>
  <c r="B41" i="87"/>
  <c r="B40" i="87"/>
  <c r="G39" i="87"/>
  <c r="G58" i="87" s="1"/>
  <c r="G31" i="87"/>
  <c r="G29" i="87"/>
  <c r="B29" i="87"/>
  <c r="B23" i="87"/>
  <c r="G22" i="87"/>
  <c r="B21" i="87"/>
  <c r="G19" i="87"/>
  <c r="B19" i="87"/>
  <c r="B18" i="87" s="1"/>
  <c r="B57" i="87" s="1"/>
  <c r="B56" i="87" s="1"/>
  <c r="G15" i="87"/>
  <c r="G13" i="87"/>
  <c r="G12" i="87"/>
  <c r="G9" i="87"/>
  <c r="G8" i="87"/>
  <c r="B8" i="87"/>
  <c r="G7" i="87"/>
  <c r="B7" i="87"/>
  <c r="G6" i="87"/>
  <c r="B6" i="87"/>
  <c r="F32" i="89" l="1"/>
  <c r="F34" i="89" s="1"/>
  <c r="H32" i="89"/>
  <c r="H34" i="89" s="1"/>
  <c r="J32" i="89"/>
  <c r="J34" i="89" s="1"/>
  <c r="L32" i="89"/>
  <c r="L34" i="89" s="1"/>
  <c r="I32" i="89"/>
  <c r="I34" i="89" s="1"/>
  <c r="C32" i="89"/>
  <c r="C34" i="89" s="1"/>
  <c r="E32" i="89"/>
  <c r="E34" i="89" s="1"/>
  <c r="M16" i="89"/>
  <c r="M19" i="89" s="1"/>
  <c r="N15" i="89"/>
  <c r="C19" i="88"/>
  <c r="E17" i="88"/>
  <c r="B16" i="87"/>
  <c r="B52" i="87" s="1"/>
  <c r="D62" i="87"/>
  <c r="I63" i="87" s="1"/>
  <c r="I55" i="87"/>
  <c r="G61" i="88"/>
  <c r="P9" i="89"/>
  <c r="P14" i="89"/>
  <c r="P26" i="89"/>
  <c r="P18" i="89"/>
  <c r="G11" i="88"/>
  <c r="G17" i="88" s="1"/>
  <c r="O15" i="89"/>
  <c r="G18" i="88"/>
  <c r="O31" i="89"/>
  <c r="P12" i="89"/>
  <c r="J58" i="87"/>
  <c r="E61" i="87"/>
  <c r="B58" i="88"/>
  <c r="B61" i="88" s="1"/>
  <c r="G28" i="88"/>
  <c r="B20" i="87"/>
  <c r="B60" i="87" s="1"/>
  <c r="O27" i="89"/>
  <c r="P33" i="89"/>
  <c r="O11" i="89"/>
  <c r="P8" i="89"/>
  <c r="P20" i="89"/>
  <c r="P21" i="89"/>
  <c r="P22" i="89"/>
  <c r="P23" i="89"/>
  <c r="P29" i="89"/>
  <c r="B37" i="87"/>
  <c r="B53" i="87" s="1"/>
  <c r="B17" i="88"/>
  <c r="B19" i="88" s="1"/>
  <c r="P17" i="89"/>
  <c r="K32" i="89"/>
  <c r="K34" i="89" s="1"/>
  <c r="N31" i="89"/>
  <c r="M32" i="89"/>
  <c r="M34" i="89" s="1"/>
  <c r="N11" i="89"/>
  <c r="B16" i="89"/>
  <c r="G27" i="89"/>
  <c r="N27" i="89" s="1"/>
  <c r="N25" i="89"/>
  <c r="P25" i="89" s="1"/>
  <c r="N28" i="89"/>
  <c r="P28" i="89" s="1"/>
  <c r="B32" i="89"/>
  <c r="N7" i="89"/>
  <c r="P7" i="89" s="1"/>
  <c r="G37" i="87"/>
  <c r="B61" i="87"/>
  <c r="G10" i="87"/>
  <c r="G16" i="87" s="1"/>
  <c r="G18" i="87"/>
  <c r="G57" i="87" s="1"/>
  <c r="G56" i="87" s="1"/>
  <c r="B39" i="87"/>
  <c r="P15" i="89" l="1"/>
  <c r="O16" i="89"/>
  <c r="C31" i="88"/>
  <c r="E19" i="88"/>
  <c r="E31" i="88" s="1"/>
  <c r="C88" i="88"/>
  <c r="G19" i="88"/>
  <c r="G31" i="88" s="1"/>
  <c r="P31" i="89"/>
  <c r="O19" i="89"/>
  <c r="O32" i="89"/>
  <c r="O34" i="89" s="1"/>
  <c r="P11" i="89"/>
  <c r="G24" i="87"/>
  <c r="G17" i="87"/>
  <c r="B24" i="87"/>
  <c r="B59" i="87"/>
  <c r="G88" i="88"/>
  <c r="P27" i="89"/>
  <c r="B34" i="89"/>
  <c r="B36" i="89" s="1"/>
  <c r="B19" i="89"/>
  <c r="N16" i="89"/>
  <c r="N19" i="89" s="1"/>
  <c r="G32" i="89"/>
  <c r="G34" i="89" s="1"/>
  <c r="B28" i="88"/>
  <c r="G52" i="87"/>
  <c r="B44" i="87"/>
  <c r="E53" i="87"/>
  <c r="G53" i="87"/>
  <c r="G44" i="87"/>
  <c r="G38" i="87"/>
  <c r="B54" i="87"/>
  <c r="B62" i="87" l="1"/>
  <c r="O36" i="89"/>
  <c r="G54" i="87"/>
  <c r="G62" i="87" s="1"/>
  <c r="N32" i="89"/>
  <c r="P32" i="89" s="1"/>
  <c r="N34" i="89"/>
  <c r="P34" i="89" s="1"/>
  <c r="P16" i="89"/>
  <c r="P19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J57" i="87"/>
  <c r="J56" i="87" s="1"/>
  <c r="G63" i="87" l="1"/>
  <c r="G55" i="87"/>
  <c r="N36" i="89"/>
  <c r="B31" i="88"/>
  <c r="B88" i="88"/>
  <c r="J8" i="87" l="1"/>
  <c r="J15" i="87"/>
  <c r="E8" i="87" l="1"/>
  <c r="E19" i="87"/>
  <c r="J9" i="87"/>
  <c r="C18" i="87" l="1"/>
  <c r="E18" i="87" s="1"/>
  <c r="C37" i="87"/>
  <c r="J13" i="87" l="1"/>
  <c r="E7" i="87"/>
  <c r="C53" i="87"/>
  <c r="C44" i="87"/>
  <c r="H38" i="87"/>
  <c r="J38" i="87" s="1"/>
  <c r="C57" i="87"/>
  <c r="C56" i="87" s="1"/>
  <c r="E57" i="87"/>
  <c r="E56" i="87" s="1"/>
  <c r="H10" i="87" l="1"/>
  <c r="J10" i="87" s="1"/>
  <c r="J12" i="87"/>
  <c r="E23" i="87" l="1"/>
  <c r="J6" i="87"/>
  <c r="J7" i="87"/>
  <c r="C20" i="87" l="1"/>
  <c r="E20" i="87" s="1"/>
  <c r="H16" i="87"/>
  <c r="J16" i="87" s="1"/>
  <c r="J24" i="87" s="1"/>
  <c r="C60" i="87" l="1"/>
  <c r="E60" i="87"/>
  <c r="E59" i="87" s="1"/>
  <c r="H52" i="87"/>
  <c r="J52" i="87" s="1"/>
  <c r="J54" i="87" s="1"/>
  <c r="J62" i="87" s="1"/>
  <c r="H24" i="87"/>
  <c r="C59" i="87" l="1"/>
  <c r="H54" i="87"/>
  <c r="H62" i="87" s="1"/>
  <c r="B71" i="41"/>
  <c r="B14" i="42" s="1"/>
  <c r="B13" i="42" l="1"/>
  <c r="J88" i="88" l="1"/>
  <c r="B36" i="41" l="1"/>
  <c r="B25" i="42"/>
  <c r="B68" i="41"/>
  <c r="B63" i="41"/>
  <c r="B54" i="41"/>
  <c r="B33" i="41"/>
  <c r="B29" i="41"/>
  <c r="B21" i="41"/>
  <c r="B41" i="41" l="1"/>
  <c r="B20" i="41"/>
  <c r="B6" i="42" s="1"/>
  <c r="B32" i="41"/>
  <c r="F74" i="41"/>
  <c r="B34" i="42"/>
  <c r="B11" i="42"/>
  <c r="B9" i="42"/>
  <c r="B15" i="42"/>
  <c r="B74" i="41"/>
  <c r="B28" i="41" l="1"/>
  <c r="B8" i="42"/>
  <c r="B7" i="42" l="1"/>
  <c r="B18" i="42" l="1"/>
  <c r="B6" i="41" l="1"/>
  <c r="B5" i="41" s="1"/>
  <c r="B5" i="42" l="1"/>
  <c r="B59" i="41" l="1"/>
  <c r="B20" i="42"/>
  <c r="F75" i="41" l="1"/>
  <c r="B30" i="42"/>
  <c r="B10" i="42"/>
  <c r="B67" i="41"/>
  <c r="B75" i="41" s="1"/>
  <c r="B35" i="42" l="1"/>
  <c r="B12" i="42"/>
  <c r="E6" i="87" l="1"/>
  <c r="C16" i="87"/>
  <c r="B16" i="42"/>
  <c r="E16" i="87" l="1"/>
  <c r="E52" i="87" s="1"/>
  <c r="E54" i="87" s="1"/>
  <c r="C52" i="87"/>
  <c r="C54" i="87" s="1"/>
  <c r="C24" i="87"/>
  <c r="E24" i="87" s="1"/>
  <c r="H17" i="87"/>
  <c r="J17" i="87" s="1"/>
  <c r="B36" i="42"/>
  <c r="C62" i="87" l="1"/>
  <c r="H63" i="87" s="1"/>
  <c r="H55" i="87"/>
  <c r="E76" i="88"/>
  <c r="E78" i="88" s="1"/>
  <c r="J55" i="87"/>
  <c r="E62" i="87"/>
  <c r="J63" i="87" s="1"/>
  <c r="E88" i="88" l="1"/>
</calcChain>
</file>

<file path=xl/sharedStrings.xml><?xml version="1.0" encoding="utf-8"?>
<sst xmlns="http://schemas.openxmlformats.org/spreadsheetml/2006/main" count="431" uniqueCount="252">
  <si>
    <t xml:space="preserve"> 1.5. Helyi önk. Működési célú költségvetési támogatásai és kiegészítő támogatásai</t>
  </si>
  <si>
    <t xml:space="preserve"> 1.6. Elszámolásból származó bevételek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</si>
  <si>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</si>
  <si>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</si>
  <si>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</si>
  <si>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</si>
  <si>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</si>
  <si>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</si>
  <si>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</si>
  <si>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</si>
  <si>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</si>
  <si>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</si>
  <si>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</si>
  <si>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</si>
  <si>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</si>
  <si>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</si>
  <si>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</si>
  <si>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</si>
  <si>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</si>
  <si>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</si>
  <si>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</si>
  <si>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</si>
  <si>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</si>
  <si>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</si>
  <si>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</si>
  <si>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</si>
  <si>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</si>
  <si>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</si>
  <si>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</si>
  <si>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</si>
  <si>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</si>
  <si>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</si>
  <si>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</si>
  <si>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</si>
  <si>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</si>
  <si>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</si>
  <si>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</si>
  <si>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</si>
  <si>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</si>
  <si>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</si>
  <si>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</si>
  <si>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</si>
  <si>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</si>
  <si>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</si>
  <si>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</si>
  <si>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</si>
  <si>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</si>
  <si>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</si>
  <si>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</si>
  <si>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</si>
  <si>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</si>
  <si>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</si>
  <si>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</si>
  <si>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</si>
  <si>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</si>
  <si>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</si>
  <si>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</si>
  <si>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</si>
  <si>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</si>
  <si>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</si>
  <si>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</si>
  <si>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</si>
  <si>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</si>
  <si>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</si>
  <si>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</si>
  <si>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</si>
  <si>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</si>
  <si>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Összesen</t>
  </si>
  <si>
    <t>2. Munkaadót terhelő járulékok</t>
  </si>
  <si>
    <t>3. Dologi kiadások</t>
  </si>
  <si>
    <t>5. Egyéb működési célú kiadások</t>
  </si>
  <si>
    <t>Forgatási célú értékpapír vásárlás</t>
  </si>
  <si>
    <t>Ebből: bérleti díjak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</si>
  <si>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</si>
  <si>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</si>
  <si>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</si>
  <si>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</si>
  <si>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</si>
  <si>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</si>
  <si>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</si>
  <si>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</si>
  <si>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</si>
  <si>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</si>
  <si>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4.1. Üzemeltetési díjak</t>
  </si>
  <si>
    <t>Egyéb felhalmozási kiadások</t>
  </si>
  <si>
    <t>Önkormányzati feladatok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</si>
  <si>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</si>
  <si>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</si>
  <si>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</si>
  <si>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Közfoglalkoztatott támogatás előleg 2018.év</t>
  </si>
  <si>
    <t xml:space="preserve"> 1.1. Felhalmozási célú központosított támogatások</t>
  </si>
  <si>
    <t xml:space="preserve">      1.2. Magánszemélyek kommunális adója</t>
  </si>
  <si>
    <t xml:space="preserve">         NKA Vászoly Községről szóló köny kiadásának támogatása</t>
  </si>
  <si>
    <t xml:space="preserve">      Közfoglalkoztatottak támogatás</t>
  </si>
  <si>
    <t>AZ ÖNKORMÁNYZAT FŐÖSSZESÍTŐJE</t>
  </si>
  <si>
    <t>BEVÉTELEK ELŐIRÁNYZATA</t>
  </si>
  <si>
    <t>2017. évi eredeti</t>
  </si>
  <si>
    <t>Eltérés</t>
  </si>
  <si>
    <t xml:space="preserve">     Diák munkabér támogatás</t>
  </si>
  <si>
    <t>Az Önkormányzat működési bevételei és kiadásai 2017. év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</si>
  <si>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</si>
  <si>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</si>
  <si>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</si>
  <si>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</si>
  <si>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</si>
  <si>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</si>
  <si>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</si>
  <si>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</si>
  <si>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</si>
  <si>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</si>
  <si>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</si>
  <si>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</si>
  <si>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</si>
  <si>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</si>
  <si>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</si>
  <si>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</si>
  <si>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</si>
  <si>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</si>
  <si>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</si>
  <si>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</si>
  <si>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</si>
  <si>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</si>
  <si>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</si>
  <si>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</si>
  <si>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</si>
  <si>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</si>
  <si>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</si>
  <si>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</si>
  <si>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</si>
  <si>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</si>
  <si>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</si>
  <si>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</si>
  <si>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</si>
  <si>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</si>
  <si>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</si>
  <si>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</si>
  <si>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</si>
  <si>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</si>
  <si>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</si>
  <si>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</si>
  <si>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</si>
  <si>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</si>
  <si>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</si>
  <si>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</si>
  <si>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</si>
  <si>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</si>
  <si>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</si>
  <si>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</si>
  <si>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</si>
  <si>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</si>
  <si>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</si>
  <si>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</si>
  <si>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</si>
  <si>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</si>
  <si>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</si>
  <si>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</si>
  <si>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</si>
  <si>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</si>
  <si>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</si>
  <si>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</si>
  <si>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</si>
  <si>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</si>
  <si>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</si>
  <si>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</si>
  <si>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</si>
  <si>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</si>
  <si>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</si>
  <si>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</si>
  <si>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</si>
  <si>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</si>
  <si>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</si>
  <si>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</si>
  <si>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</si>
  <si>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 xml:space="preserve"> Az Önkormányzat kötelező feladatok bevételei és kiadásai 2017. év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</si>
  <si>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</si>
  <si>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</si>
  <si>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</si>
  <si>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</si>
  <si>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</si>
  <si>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</si>
  <si>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</si>
  <si>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</si>
  <si>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</si>
  <si>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</si>
  <si>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</si>
  <si>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</si>
  <si>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</si>
  <si>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</si>
  <si>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</si>
  <si>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</si>
  <si>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</si>
  <si>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</si>
  <si>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</si>
  <si>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</si>
  <si>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</si>
  <si>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</si>
  <si>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</si>
  <si>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</si>
  <si>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</si>
  <si>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</si>
  <si>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</si>
  <si>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</si>
  <si>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</si>
  <si>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</si>
  <si>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</si>
  <si>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</si>
  <si>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</si>
  <si>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r>
      <t>BEVÉTELEK ÉS KIADÁSOK ELŐIRÁNYZATÁNAK HAVI ÜTEMEZÉSE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2017.</t>
    </r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</si>
  <si>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</si>
  <si>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</si>
  <si>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</si>
  <si>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</si>
  <si>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</si>
  <si>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</si>
  <si>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</si>
  <si>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</si>
  <si>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</si>
  <si>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</si>
  <si>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</si>
  <si>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</si>
  <si>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</si>
  <si>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</si>
  <si>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</si>
  <si>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</si>
  <si>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</si>
  <si>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</si>
  <si>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</si>
  <si>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</si>
  <si>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</si>
  <si>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</si>
  <si>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</si>
  <si>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</si>
  <si>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</si>
  <si>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</si>
  <si>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</si>
  <si>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</si>
  <si>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</si>
  <si>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</si>
  <si>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</si>
  <si>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</si>
  <si>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</si>
  <si>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</si>
  <si>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Bevétele és kiadások mérlege 2017. év III. Módosítás</t>
  </si>
  <si>
    <t xml:space="preserve"> Az Önkormányzat felhalmozási bevételei és kiadásai  2017. év III. Módosítás</t>
  </si>
  <si>
    <t xml:space="preserve"> Az Önkormányzat önként vállalt feladatok bevételei és kiadásai  2017. év III. Módosítás</t>
  </si>
  <si>
    <t xml:space="preserve"> Az Önkormányzat állami (államigazgatási) feladatok bevételei és kiadásai  2017. év III. Módosítás</t>
  </si>
  <si>
    <t>IV. Módosítás</t>
  </si>
  <si>
    <t>V. Módosítás</t>
  </si>
  <si>
    <t>2018. évi állami támogatás megelőlegezés</t>
  </si>
  <si>
    <t>8. Államháztartáson belüli megelőlegezések</t>
  </si>
  <si>
    <t>7. Államháztartáson belüli megelőlegezések visszafizetése</t>
  </si>
  <si>
    <t>Szeptember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</si>
</sst>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mmm\ d/"/>
  </numFmts>
  <fonts count="2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0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0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0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20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1" fillId="0" borderId="0" applyFill="0" applyBorder="0" applyAlignment="0" applyProtection="0"/>
    <xf numFmtId="0" fontId="20" fillId="0" borderId="0"/>
    <xf numFmtId="0" fontId="14" fillId="0" borderId="0"/>
    <xf numFmtId="0" fontId="20" fillId="0" borderId="0"/>
  </cellStyleXfs>
  <cellXfs count="187">
    <xf numFmtId="0" fontId="0" fillId="0" borderId="0" xfId="0"/>
    <xf numFmtId="0" fontId="22" fillId="0" borderId="0" xfId="46" applyFont="1" applyAlignment="1">
      <alignment horizontal="center" wrapText="1"/>
    </xf>
    <xf numFmtId="0" fontId="23" fillId="0" borderId="0" xfId="46" applyFont="1"/>
    <xf numFmtId="3" fontId="22" fillId="0" borderId="12" xfId="46" applyNumberFormat="1" applyFont="1" applyBorder="1" applyAlignment="1">
      <alignment horizontal="right" wrapText="1"/>
    </xf>
    <xf numFmtId="3" fontId="23" fillId="0" borderId="12" xfId="46" applyNumberFormat="1" applyFont="1" applyBorder="1"/>
    <xf numFmtId="3" fontId="22" fillId="29" borderId="12" xfId="46" applyNumberFormat="1" applyFont="1" applyFill="1" applyBorder="1" applyAlignment="1">
      <alignment horizontal="right" wrapText="1"/>
    </xf>
    <xf numFmtId="3" fontId="22" fillId="0" borderId="12" xfId="46" applyNumberFormat="1" applyFont="1" applyBorder="1"/>
    <xf numFmtId="0" fontId="22" fillId="0" borderId="19" xfId="46" applyFont="1" applyBorder="1" applyAlignment="1">
      <alignment horizontal="center" vertical="center" wrapText="1"/>
    </xf>
    <xf numFmtId="0" fontId="22" fillId="0" borderId="20" xfId="46" applyFont="1" applyBorder="1" applyAlignment="1">
      <alignment horizontal="center" vertical="center" wrapText="1"/>
    </xf>
    <xf numFmtId="0" fontId="23" fillId="0" borderId="14" xfId="46" applyFont="1" applyBorder="1" applyAlignment="1">
      <alignment horizontal="left" wrapText="1"/>
    </xf>
    <xf numFmtId="3" fontId="23" fillId="0" borderId="15" xfId="46" applyNumberFormat="1" applyFont="1" applyBorder="1"/>
    <xf numFmtId="0" fontId="22" fillId="0" borderId="14" xfId="46" applyFont="1" applyBorder="1" applyAlignment="1">
      <alignment horizontal="left" wrapText="1"/>
    </xf>
    <xf numFmtId="3" fontId="22" fillId="0" borderId="15" xfId="46" applyNumberFormat="1" applyFont="1" applyBorder="1"/>
    <xf numFmtId="0" fontId="22" fillId="29" borderId="14" xfId="46" applyFont="1" applyFill="1" applyBorder="1" applyAlignment="1">
      <alignment horizontal="left" wrapText="1"/>
    </xf>
    <xf numFmtId="0" fontId="23" fillId="29" borderId="14" xfId="45" applyFont="1" applyFill="1" applyBorder="1" applyAlignment="1">
      <alignment wrapText="1"/>
    </xf>
    <xf numFmtId="3" fontId="23" fillId="0" borderId="14" xfId="43" applyNumberFormat="1" applyFont="1" applyFill="1" applyBorder="1" applyAlignment="1">
      <alignment wrapText="1"/>
    </xf>
    <xf numFmtId="0" fontId="23" fillId="0" borderId="0" xfId="46" applyFont="1" applyAlignment="1">
      <alignment horizontal="center" vertical="center"/>
    </xf>
    <xf numFmtId="0" fontId="22" fillId="0" borderId="0" xfId="46" applyFont="1"/>
    <xf numFmtId="0" fontId="22" fillId="0" borderId="0" xfId="46" applyFont="1" applyBorder="1"/>
    <xf numFmtId="0" fontId="22" fillId="29" borderId="0" xfId="46" applyFont="1" applyFill="1" applyBorder="1"/>
    <xf numFmtId="0" fontId="22" fillId="29" borderId="0" xfId="46" applyFont="1" applyFill="1"/>
    <xf numFmtId="0" fontId="23" fillId="0" borderId="0" xfId="46" applyFont="1" applyAlignment="1">
      <alignment wrapText="1"/>
    </xf>
    <xf numFmtId="0" fontId="23" fillId="0" borderId="11" xfId="46" applyFont="1" applyBorder="1"/>
    <xf numFmtId="0" fontId="23" fillId="0" borderId="13" xfId="46" applyFont="1" applyBorder="1"/>
    <xf numFmtId="0" fontId="23" fillId="0" borderId="0" xfId="46" applyFont="1" applyBorder="1"/>
    <xf numFmtId="0" fontId="23" fillId="0" borderId="10" xfId="46" applyFont="1" applyBorder="1"/>
    <xf numFmtId="0" fontId="23" fillId="29" borderId="0" xfId="46" applyFont="1" applyFill="1" applyBorder="1"/>
    <xf numFmtId="0" fontId="22" fillId="29" borderId="14" xfId="46" applyFont="1" applyFill="1" applyBorder="1" applyAlignment="1">
      <alignment wrapText="1"/>
    </xf>
    <xf numFmtId="0" fontId="23" fillId="29" borderId="14" xfId="46" applyFont="1" applyFill="1" applyBorder="1" applyAlignment="1">
      <alignment wrapText="1"/>
    </xf>
    <xf numFmtId="0" fontId="24" fillId="29" borderId="0" xfId="46" applyFont="1" applyFill="1" applyBorder="1"/>
    <xf numFmtId="164" fontId="23" fillId="29" borderId="14" xfId="45" applyNumberFormat="1" applyFont="1" applyFill="1" applyBorder="1" applyAlignment="1">
      <alignment wrapText="1"/>
    </xf>
    <xf numFmtId="3" fontId="23" fillId="29" borderId="12" xfId="46" applyNumberFormat="1" applyFont="1" applyFill="1" applyBorder="1" applyAlignment="1">
      <alignment horizontal="right" wrapText="1"/>
    </xf>
    <xf numFmtId="0" fontId="25" fillId="29" borderId="0" xfId="46" applyFont="1" applyFill="1" applyBorder="1"/>
    <xf numFmtId="3" fontId="23" fillId="0" borderId="12" xfId="46" applyNumberFormat="1" applyFont="1" applyFill="1" applyBorder="1" applyAlignment="1">
      <alignment horizontal="right" wrapText="1"/>
    </xf>
    <xf numFmtId="0" fontId="22" fillId="29" borderId="0" xfId="46" applyFont="1" applyFill="1" applyBorder="1" applyAlignment="1">
      <alignment vertical="center"/>
    </xf>
    <xf numFmtId="0" fontId="23" fillId="29" borderId="0" xfId="46" applyFont="1" applyFill="1" applyBorder="1" applyAlignment="1">
      <alignment vertical="center" wrapText="1"/>
    </xf>
    <xf numFmtId="0" fontId="23" fillId="29" borderId="0" xfId="46" applyFont="1" applyFill="1" applyBorder="1" applyAlignment="1">
      <alignment vertical="center"/>
    </xf>
    <xf numFmtId="164" fontId="23" fillId="29" borderId="14" xfId="46" applyNumberFormat="1" applyFont="1" applyFill="1" applyBorder="1" applyAlignment="1">
      <alignment wrapText="1"/>
    </xf>
    <xf numFmtId="0" fontId="23" fillId="29" borderId="14" xfId="45" applyFont="1" applyFill="1" applyBorder="1" applyAlignment="1">
      <alignment horizontal="left" wrapText="1"/>
    </xf>
    <xf numFmtId="0" fontId="22" fillId="29" borderId="14" xfId="45" applyFont="1" applyFill="1" applyBorder="1" applyAlignment="1">
      <alignment wrapText="1"/>
    </xf>
    <xf numFmtId="3" fontId="22" fillId="29" borderId="0" xfId="46" applyNumberFormat="1" applyFont="1" applyFill="1" applyBorder="1" applyAlignment="1">
      <alignment vertical="center"/>
    </xf>
    <xf numFmtId="0" fontId="23" fillId="0" borderId="14" xfId="46" applyFont="1" applyBorder="1"/>
    <xf numFmtId="0" fontId="23" fillId="0" borderId="16" xfId="46" applyFont="1" applyBorder="1"/>
    <xf numFmtId="3" fontId="23" fillId="0" borderId="0" xfId="46" applyNumberFormat="1" applyFont="1" applyBorder="1"/>
    <xf numFmtId="0" fontId="23" fillId="0" borderId="14" xfId="46" applyFont="1" applyBorder="1" applyAlignment="1">
      <alignment wrapText="1"/>
    </xf>
    <xf numFmtId="0" fontId="23" fillId="0" borderId="16" xfId="46" applyFont="1" applyBorder="1" applyAlignment="1">
      <alignment wrapText="1"/>
    </xf>
    <xf numFmtId="3" fontId="23" fillId="0" borderId="17" xfId="46" applyNumberFormat="1" applyFont="1" applyBorder="1"/>
    <xf numFmtId="0" fontId="23" fillId="0" borderId="18" xfId="46" applyFont="1" applyBorder="1"/>
    <xf numFmtId="3" fontId="23" fillId="29" borderId="0" xfId="46" applyNumberFormat="1" applyFont="1" applyFill="1" applyBorder="1" applyAlignment="1">
      <alignment horizontal="right" wrapText="1"/>
    </xf>
    <xf numFmtId="3" fontId="22" fillId="29" borderId="0" xfId="46" applyNumberFormat="1" applyFont="1" applyFill="1" applyBorder="1"/>
    <xf numFmtId="3" fontId="22" fillId="0" borderId="0" xfId="46" applyNumberFormat="1" applyFont="1"/>
    <xf numFmtId="3" fontId="23" fillId="0" borderId="0" xfId="46" applyNumberFormat="1" applyFont="1"/>
    <xf numFmtId="3" fontId="23" fillId="0" borderId="12" xfId="46" applyNumberFormat="1" applyFont="1" applyFill="1" applyBorder="1"/>
    <xf numFmtId="3" fontId="22" fillId="0" borderId="12" xfId="46" applyNumberFormat="1" applyFont="1" applyFill="1" applyBorder="1" applyAlignment="1">
      <alignment horizontal="right" wrapText="1"/>
    </xf>
    <xf numFmtId="3" fontId="22" fillId="0" borderId="12" xfId="44" applyNumberFormat="1" applyFont="1" applyBorder="1"/>
    <xf numFmtId="3" fontId="22" fillId="0" borderId="15" xfId="44" applyNumberFormat="1" applyFont="1" applyBorder="1"/>
    <xf numFmtId="3" fontId="22" fillId="0" borderId="0" xfId="44" applyNumberFormat="1" applyFont="1"/>
    <xf numFmtId="3" fontId="23" fillId="0" borderId="15" xfId="44" applyNumberFormat="1" applyFont="1" applyBorder="1"/>
    <xf numFmtId="3" fontId="23" fillId="0" borderId="12" xfId="44" applyNumberFormat="1" applyFont="1" applyBorder="1"/>
    <xf numFmtId="3" fontId="22" fillId="29" borderId="15" xfId="46" applyNumberFormat="1" applyFont="1" applyFill="1" applyBorder="1" applyAlignment="1">
      <alignment horizontal="right"/>
    </xf>
    <xf numFmtId="3" fontId="23" fillId="29" borderId="15" xfId="46" applyNumberFormat="1" applyFont="1" applyFill="1" applyBorder="1" applyAlignment="1">
      <alignment horizontal="right"/>
    </xf>
    <xf numFmtId="3" fontId="23" fillId="29" borderId="12" xfId="46" applyNumberFormat="1" applyFont="1" applyFill="1" applyBorder="1" applyAlignment="1">
      <alignment horizontal="right"/>
    </xf>
    <xf numFmtId="3" fontId="22" fillId="29" borderId="22" xfId="46" applyNumberFormat="1" applyFont="1" applyFill="1" applyBorder="1" applyAlignment="1">
      <alignment horizontal="right"/>
    </xf>
    <xf numFmtId="3" fontId="23" fillId="29" borderId="22" xfId="46" applyNumberFormat="1" applyFont="1" applyFill="1" applyBorder="1" applyAlignment="1">
      <alignment horizontal="right"/>
    </xf>
    <xf numFmtId="3" fontId="22" fillId="29" borderId="18" xfId="46" applyNumberFormat="1" applyFont="1" applyFill="1" applyBorder="1" applyAlignment="1">
      <alignment horizontal="right"/>
    </xf>
    <xf numFmtId="0" fontId="22" fillId="0" borderId="0" xfId="46" applyFont="1" applyFill="1"/>
    <xf numFmtId="0" fontId="23" fillId="0" borderId="14" xfId="46" applyFont="1" applyFill="1" applyBorder="1" applyAlignment="1">
      <alignment horizontal="left" wrapText="1"/>
    </xf>
    <xf numFmtId="0" fontId="22" fillId="0" borderId="14" xfId="46" applyFont="1" applyFill="1" applyBorder="1" applyAlignment="1">
      <alignment horizontal="left" wrapText="1"/>
    </xf>
    <xf numFmtId="3" fontId="22" fillId="0" borderId="0" xfId="46" applyNumberFormat="1" applyFont="1" applyFill="1"/>
    <xf numFmtId="0" fontId="0" fillId="29" borderId="24" xfId="45" applyFont="1" applyFill="1" applyBorder="1" applyAlignment="1">
      <alignment wrapText="1"/>
    </xf>
    <xf numFmtId="0" fontId="24" fillId="29" borderId="14" xfId="45" applyFont="1" applyFill="1" applyBorder="1" applyAlignment="1">
      <alignment wrapText="1"/>
    </xf>
    <xf numFmtId="3" fontId="24" fillId="29" borderId="12" xfId="46" applyNumberFormat="1" applyFont="1" applyFill="1" applyBorder="1" applyAlignment="1">
      <alignment horizontal="right" wrapText="1"/>
    </xf>
    <xf numFmtId="3" fontId="24" fillId="0" borderId="12" xfId="46" applyNumberFormat="1" applyFont="1" applyFill="1" applyBorder="1" applyAlignment="1">
      <alignment horizontal="right" wrapText="1"/>
    </xf>
    <xf numFmtId="3" fontId="22" fillId="29" borderId="17" xfId="46" applyNumberFormat="1" applyFont="1" applyFill="1" applyBorder="1" applyAlignment="1">
      <alignment horizontal="right" wrapText="1"/>
    </xf>
    <xf numFmtId="0" fontId="23" fillId="0" borderId="25" xfId="46" applyFont="1" applyBorder="1" applyAlignment="1">
      <alignment wrapText="1"/>
    </xf>
    <xf numFmtId="3" fontId="23" fillId="0" borderId="26" xfId="46" applyNumberFormat="1" applyFont="1" applyBorder="1"/>
    <xf numFmtId="0" fontId="22" fillId="29" borderId="16" xfId="46" applyFont="1" applyFill="1" applyBorder="1" applyAlignment="1">
      <alignment horizontal="left" wrapText="1"/>
    </xf>
    <xf numFmtId="3" fontId="22" fillId="0" borderId="18" xfId="46" applyNumberFormat="1" applyFont="1" applyBorder="1"/>
    <xf numFmtId="3" fontId="22" fillId="0" borderId="22" xfId="44" applyNumberFormat="1" applyFont="1" applyBorder="1"/>
    <xf numFmtId="3" fontId="23" fillId="0" borderId="22" xfId="44" applyNumberFormat="1" applyFont="1" applyBorder="1"/>
    <xf numFmtId="0" fontId="22" fillId="0" borderId="22" xfId="46" applyFont="1" applyBorder="1"/>
    <xf numFmtId="0" fontId="23" fillId="0" borderId="22" xfId="46" applyFont="1" applyBorder="1"/>
    <xf numFmtId="0" fontId="23" fillId="0" borderId="29" xfId="46" applyFont="1" applyBorder="1"/>
    <xf numFmtId="3" fontId="23" fillId="29" borderId="22" xfId="46" applyNumberFormat="1" applyFont="1" applyFill="1" applyBorder="1" applyAlignment="1">
      <alignment horizontal="right" wrapText="1"/>
    </xf>
    <xf numFmtId="3" fontId="24" fillId="29" borderId="22" xfId="46" applyNumberFormat="1" applyFont="1" applyFill="1" applyBorder="1" applyAlignment="1">
      <alignment horizontal="right" wrapText="1"/>
    </xf>
    <xf numFmtId="3" fontId="24" fillId="29" borderId="22" xfId="46" applyNumberFormat="1" applyFont="1" applyFill="1" applyBorder="1" applyAlignment="1">
      <alignment horizontal="right"/>
    </xf>
    <xf numFmtId="0" fontId="22" fillId="0" borderId="21" xfId="46" applyFont="1" applyBorder="1" applyAlignment="1">
      <alignment horizontal="center" vertical="center"/>
    </xf>
    <xf numFmtId="0" fontId="22" fillId="0" borderId="20" xfId="46" applyFont="1" applyBorder="1" applyAlignment="1">
      <alignment horizontal="center" vertical="center"/>
    </xf>
    <xf numFmtId="3" fontId="23" fillId="0" borderId="0" xfId="44" applyNumberFormat="1" applyFont="1"/>
    <xf numFmtId="3" fontId="23" fillId="0" borderId="0" xfId="44" applyNumberFormat="1" applyFont="1" applyAlignment="1">
      <alignment wrapText="1"/>
    </xf>
    <xf numFmtId="3" fontId="22" fillId="0" borderId="19" xfId="44" applyNumberFormat="1" applyFont="1" applyBorder="1" applyAlignment="1">
      <alignment wrapText="1"/>
    </xf>
    <xf numFmtId="3" fontId="22" fillId="0" borderId="20" xfId="44" applyNumberFormat="1" applyFont="1" applyBorder="1" applyAlignment="1">
      <alignment wrapText="1"/>
    </xf>
    <xf numFmtId="3" fontId="23" fillId="29" borderId="14" xfId="46" applyNumberFormat="1" applyFont="1" applyFill="1" applyBorder="1" applyAlignment="1">
      <alignment wrapText="1"/>
    </xf>
    <xf numFmtId="3" fontId="23" fillId="0" borderId="12" xfId="44" applyNumberFormat="1" applyFont="1" applyBorder="1" applyAlignment="1">
      <alignment wrapText="1"/>
    </xf>
    <xf numFmtId="3" fontId="23" fillId="0" borderId="14" xfId="44" applyNumberFormat="1" applyFont="1" applyBorder="1" applyAlignment="1">
      <alignment wrapText="1"/>
    </xf>
    <xf numFmtId="3" fontId="23" fillId="0" borderId="0" xfId="44" applyNumberFormat="1" applyFont="1" applyFill="1" applyBorder="1"/>
    <xf numFmtId="3" fontId="23" fillId="29" borderId="14" xfId="45" applyNumberFormat="1" applyFont="1" applyFill="1" applyBorder="1" applyAlignment="1">
      <alignment wrapText="1"/>
    </xf>
    <xf numFmtId="3" fontId="22" fillId="0" borderId="14" xfId="44" applyNumberFormat="1" applyFont="1" applyBorder="1" applyAlignment="1">
      <alignment wrapText="1"/>
    </xf>
    <xf numFmtId="3" fontId="22" fillId="0" borderId="12" xfId="44" applyNumberFormat="1" applyFont="1" applyBorder="1" applyAlignment="1">
      <alignment wrapText="1"/>
    </xf>
    <xf numFmtId="3" fontId="22" fillId="0" borderId="16" xfId="44" applyNumberFormat="1" applyFont="1" applyBorder="1" applyAlignment="1">
      <alignment wrapText="1"/>
    </xf>
    <xf numFmtId="3" fontId="22" fillId="0" borderId="17" xfId="44" applyNumberFormat="1" applyFont="1" applyBorder="1"/>
    <xf numFmtId="3" fontId="22" fillId="0" borderId="17" xfId="44" applyNumberFormat="1" applyFont="1" applyBorder="1" applyAlignment="1">
      <alignment wrapText="1"/>
    </xf>
    <xf numFmtId="3" fontId="22" fillId="0" borderId="18" xfId="44" applyNumberFormat="1" applyFont="1" applyBorder="1"/>
    <xf numFmtId="3" fontId="23" fillId="0" borderId="12" xfId="44" applyNumberFormat="1" applyFont="1" applyFill="1" applyBorder="1" applyAlignment="1">
      <alignment wrapText="1"/>
    </xf>
    <xf numFmtId="3" fontId="23" fillId="0" borderId="12" xfId="44" applyNumberFormat="1" applyFont="1" applyFill="1" applyBorder="1"/>
    <xf numFmtId="3" fontId="22" fillId="0" borderId="0" xfId="44" applyNumberFormat="1" applyFont="1" applyBorder="1" applyAlignment="1">
      <alignment wrapText="1"/>
    </xf>
    <xf numFmtId="3" fontId="22" fillId="0" borderId="0" xfId="44" applyNumberFormat="1" applyFont="1" applyBorder="1"/>
    <xf numFmtId="3" fontId="22" fillId="0" borderId="15" xfId="44" applyNumberFormat="1" applyFont="1" applyBorder="1" applyAlignment="1">
      <alignment wrapText="1"/>
    </xf>
    <xf numFmtId="3" fontId="23" fillId="0" borderId="0" xfId="79" applyNumberFormat="1" applyFont="1" applyAlignment="1">
      <alignment wrapText="1"/>
    </xf>
    <xf numFmtId="3" fontId="23" fillId="0" borderId="0" xfId="79" applyNumberFormat="1" applyFont="1"/>
    <xf numFmtId="3" fontId="23" fillId="0" borderId="0" xfId="79" applyNumberFormat="1" applyFont="1" applyAlignment="1">
      <alignment horizontal="right"/>
    </xf>
    <xf numFmtId="3" fontId="22" fillId="0" borderId="19" xfId="79" applyNumberFormat="1" applyFont="1" applyBorder="1" applyAlignment="1">
      <alignment wrapText="1"/>
    </xf>
    <xf numFmtId="3" fontId="22" fillId="0" borderId="20" xfId="79" applyNumberFormat="1" applyFont="1" applyBorder="1" applyAlignment="1">
      <alignment wrapText="1"/>
    </xf>
    <xf numFmtId="3" fontId="22" fillId="0" borderId="14" xfId="79" applyNumberFormat="1" applyFont="1" applyBorder="1" applyAlignment="1">
      <alignment wrapText="1"/>
    </xf>
    <xf numFmtId="3" fontId="22" fillId="29" borderId="12" xfId="80" applyNumberFormat="1" applyFont="1" applyFill="1" applyBorder="1" applyAlignment="1">
      <alignment horizontal="center" vertical="center" wrapText="1"/>
    </xf>
    <xf numFmtId="3" fontId="22" fillId="0" borderId="12" xfId="79" applyNumberFormat="1" applyFont="1" applyBorder="1" applyAlignment="1">
      <alignment wrapText="1"/>
    </xf>
    <xf numFmtId="3" fontId="23" fillId="0" borderId="12" xfId="79" applyNumberFormat="1" applyFont="1" applyBorder="1" applyAlignment="1">
      <alignment wrapText="1"/>
    </xf>
    <xf numFmtId="3" fontId="23" fillId="0" borderId="15" xfId="79" applyNumberFormat="1" applyFont="1" applyBorder="1" applyAlignment="1">
      <alignment wrapText="1"/>
    </xf>
    <xf numFmtId="3" fontId="23" fillId="0" borderId="14" xfId="46" applyNumberFormat="1" applyFont="1" applyBorder="1" applyAlignment="1">
      <alignment horizontal="left" wrapText="1"/>
    </xf>
    <xf numFmtId="3" fontId="23" fillId="0" borderId="12" xfId="79" applyNumberFormat="1" applyFont="1" applyBorder="1"/>
    <xf numFmtId="3" fontId="23" fillId="0" borderId="12" xfId="81" applyNumberFormat="1" applyFont="1" applyBorder="1" applyAlignment="1">
      <alignment wrapText="1"/>
    </xf>
    <xf numFmtId="3" fontId="23" fillId="0" borderId="15" xfId="79" applyNumberFormat="1" applyFont="1" applyBorder="1"/>
    <xf numFmtId="3" fontId="23" fillId="0" borderId="14" xfId="81" applyNumberFormat="1" applyFont="1" applyBorder="1" applyAlignment="1">
      <alignment wrapText="1"/>
    </xf>
    <xf numFmtId="3" fontId="23" fillId="29" borderId="12" xfId="80" applyNumberFormat="1" applyFont="1" applyFill="1" applyBorder="1" applyAlignment="1">
      <alignment horizontal="right" wrapText="1"/>
    </xf>
    <xf numFmtId="3" fontId="22" fillId="0" borderId="12" xfId="79" applyNumberFormat="1" applyFont="1" applyBorder="1"/>
    <xf numFmtId="3" fontId="22" fillId="0" borderId="15" xfId="79" applyNumberFormat="1" applyFont="1" applyBorder="1"/>
    <xf numFmtId="3" fontId="22" fillId="0" borderId="0" xfId="79" applyNumberFormat="1" applyFont="1"/>
    <xf numFmtId="3" fontId="23" fillId="0" borderId="14" xfId="79" applyNumberFormat="1" applyFont="1" applyBorder="1" applyAlignment="1">
      <alignment wrapText="1"/>
    </xf>
    <xf numFmtId="3" fontId="23" fillId="0" borderId="12" xfId="81" applyNumberFormat="1" applyFont="1" applyFill="1" applyBorder="1" applyAlignment="1">
      <alignment wrapText="1"/>
    </xf>
    <xf numFmtId="3" fontId="22" fillId="0" borderId="16" xfId="79" applyNumberFormat="1" applyFont="1" applyBorder="1" applyAlignment="1">
      <alignment wrapText="1"/>
    </xf>
    <xf numFmtId="3" fontId="22" fillId="0" borderId="17" xfId="79" applyNumberFormat="1" applyFont="1" applyBorder="1"/>
    <xf numFmtId="3" fontId="23" fillId="0" borderId="17" xfId="79" applyNumberFormat="1" applyFont="1" applyBorder="1"/>
    <xf numFmtId="3" fontId="22" fillId="0" borderId="17" xfId="79" applyNumberFormat="1" applyFont="1" applyBorder="1" applyAlignment="1">
      <alignment wrapText="1"/>
    </xf>
    <xf numFmtId="3" fontId="22" fillId="0" borderId="18" xfId="79" applyNumberFormat="1" applyFont="1" applyBorder="1"/>
    <xf numFmtId="49" fontId="0" fillId="0" borderId="0" xfId="0" applyNumberFormat="1" applyFont="1" applyFill="1" applyAlignment="1">
      <alignment horizontal="left" wrapText="1"/>
    </xf>
    <xf numFmtId="0" fontId="0" fillId="0" borderId="0" xfId="0" applyFont="1" applyFill="1"/>
    <xf numFmtId="0" fontId="26" fillId="0" borderId="0" xfId="0" applyFont="1" applyFill="1"/>
    <xf numFmtId="0" fontId="0" fillId="0" borderId="0" xfId="0" applyFont="1"/>
    <xf numFmtId="49" fontId="0" fillId="0" borderId="14" xfId="0" applyNumberFormat="1" applyFont="1" applyFill="1" applyBorder="1" applyAlignment="1">
      <alignment horizontal="left" wrapText="1"/>
    </xf>
    <xf numFmtId="0" fontId="0" fillId="0" borderId="12" xfId="0" applyFont="1" applyFill="1" applyBorder="1"/>
    <xf numFmtId="0" fontId="26" fillId="0" borderId="15" xfId="0" applyFont="1" applyFill="1" applyBorder="1" applyAlignment="1">
      <alignment horizontal="right"/>
    </xf>
    <xf numFmtId="49" fontId="26" fillId="0" borderId="14" xfId="0" applyNumberFormat="1" applyFont="1" applyFill="1" applyBorder="1" applyAlignment="1">
      <alignment horizontal="left" wrapText="1"/>
    </xf>
    <xf numFmtId="0" fontId="26" fillId="0" borderId="12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0" fontId="26" fillId="0" borderId="0" xfId="0" applyFont="1"/>
    <xf numFmtId="3" fontId="26" fillId="0" borderId="12" xfId="0" applyNumberFormat="1" applyFont="1" applyFill="1" applyBorder="1" applyAlignment="1">
      <alignment horizontal="right" wrapText="1"/>
    </xf>
    <xf numFmtId="3" fontId="26" fillId="0" borderId="15" xfId="0" applyNumberFormat="1" applyFont="1" applyFill="1" applyBorder="1" applyAlignment="1">
      <alignment horizontal="right" wrapText="1"/>
    </xf>
    <xf numFmtId="3" fontId="0" fillId="0" borderId="12" xfId="0" applyNumberFormat="1" applyFont="1" applyFill="1" applyBorder="1" applyAlignment="1">
      <alignment horizontal="right" wrapText="1"/>
    </xf>
    <xf numFmtId="3" fontId="0" fillId="0" borderId="0" xfId="0" applyNumberFormat="1" applyFont="1"/>
    <xf numFmtId="3" fontId="0" fillId="0" borderId="12" xfId="0" applyNumberFormat="1" applyFont="1" applyFill="1" applyBorder="1"/>
    <xf numFmtId="3" fontId="0" fillId="0" borderId="30" xfId="0" applyNumberFormat="1" applyFont="1" applyFill="1" applyBorder="1"/>
    <xf numFmtId="49" fontId="27" fillId="0" borderId="14" xfId="0" applyNumberFormat="1" applyFont="1" applyFill="1" applyBorder="1" applyAlignment="1">
      <alignment horizontal="left" wrapText="1"/>
    </xf>
    <xf numFmtId="3" fontId="27" fillId="0" borderId="12" xfId="0" applyNumberFormat="1" applyFont="1" applyFill="1" applyBorder="1"/>
    <xf numFmtId="3" fontId="26" fillId="0" borderId="0" xfId="0" applyNumberFormat="1" applyFont="1"/>
    <xf numFmtId="3" fontId="28" fillId="0" borderId="30" xfId="0" applyNumberFormat="1" applyFont="1" applyFill="1" applyBorder="1"/>
    <xf numFmtId="3" fontId="26" fillId="0" borderId="12" xfId="0" applyNumberFormat="1" applyFont="1" applyFill="1" applyBorder="1"/>
    <xf numFmtId="3" fontId="26" fillId="0" borderId="12" xfId="0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/>
    </xf>
    <xf numFmtId="3" fontId="26" fillId="0" borderId="15" xfId="0" applyNumberFormat="1" applyFont="1" applyFill="1" applyBorder="1"/>
    <xf numFmtId="3" fontId="0" fillId="0" borderId="0" xfId="0" applyNumberFormat="1" applyFont="1" applyFill="1" applyBorder="1"/>
    <xf numFmtId="49" fontId="26" fillId="0" borderId="16" xfId="0" applyNumberFormat="1" applyFont="1" applyFill="1" applyBorder="1" applyAlignment="1">
      <alignment horizontal="left" wrapText="1"/>
    </xf>
    <xf numFmtId="3" fontId="26" fillId="0" borderId="17" xfId="0" applyNumberFormat="1" applyFont="1" applyFill="1" applyBorder="1"/>
    <xf numFmtId="3" fontId="26" fillId="0" borderId="18" xfId="0" applyNumberFormat="1" applyFont="1" applyFill="1" applyBorder="1"/>
    <xf numFmtId="49" fontId="0" fillId="0" borderId="0" xfId="0" applyNumberFormat="1" applyFont="1" applyAlignment="1">
      <alignment horizontal="left" wrapText="1"/>
    </xf>
    <xf numFmtId="3" fontId="23" fillId="0" borderId="22" xfId="44" applyNumberFormat="1" applyFont="1" applyBorder="1" applyAlignment="1">
      <alignment wrapText="1"/>
    </xf>
    <xf numFmtId="3" fontId="23" fillId="0" borderId="22" xfId="44" applyNumberFormat="1" applyFont="1" applyFill="1" applyBorder="1"/>
    <xf numFmtId="3" fontId="22" fillId="0" borderId="22" xfId="44" applyNumberFormat="1" applyFont="1" applyBorder="1" applyAlignment="1">
      <alignment wrapText="1"/>
    </xf>
    <xf numFmtId="0" fontId="22" fillId="0" borderId="28" xfId="46" applyFont="1" applyBorder="1" applyAlignment="1">
      <alignment horizontal="center" vertical="center" wrapText="1"/>
    </xf>
    <xf numFmtId="3" fontId="23" fillId="0" borderId="22" xfId="79" applyNumberFormat="1" applyFont="1" applyBorder="1" applyAlignment="1">
      <alignment wrapText="1"/>
    </xf>
    <xf numFmtId="3" fontId="23" fillId="0" borderId="22" xfId="79" applyNumberFormat="1" applyFont="1" applyBorder="1"/>
    <xf numFmtId="3" fontId="22" fillId="29" borderId="29" xfId="46" applyNumberFormat="1" applyFont="1" applyFill="1" applyBorder="1" applyAlignment="1">
      <alignment horizontal="right"/>
    </xf>
    <xf numFmtId="0" fontId="22" fillId="0" borderId="21" xfId="46" applyFont="1" applyBorder="1" applyAlignment="1">
      <alignment horizontal="center" vertical="center"/>
    </xf>
    <xf numFmtId="0" fontId="22" fillId="0" borderId="20" xfId="46" applyFont="1" applyBorder="1" applyAlignment="1">
      <alignment horizontal="center" vertical="center"/>
    </xf>
    <xf numFmtId="3" fontId="23" fillId="0" borderId="22" xfId="46" applyNumberFormat="1" applyFont="1" applyBorder="1"/>
    <xf numFmtId="3" fontId="22" fillId="29" borderId="22" xfId="46" applyNumberFormat="1" applyFont="1" applyFill="1" applyBorder="1" applyAlignment="1">
      <alignment horizontal="right" wrapText="1"/>
    </xf>
    <xf numFmtId="0" fontId="22" fillId="29" borderId="19" xfId="46" applyFont="1" applyFill="1" applyBorder="1" applyAlignment="1">
      <alignment horizontal="center" vertical="center" wrapText="1"/>
    </xf>
    <xf numFmtId="3" fontId="23" fillId="0" borderId="18" xfId="79" applyNumberFormat="1" applyFont="1" applyBorder="1"/>
    <xf numFmtId="0" fontId="22" fillId="0" borderId="27" xfId="46" applyFont="1" applyBorder="1" applyAlignment="1">
      <alignment horizontal="center" vertical="center" wrapText="1"/>
    </xf>
    <xf numFmtId="0" fontId="22" fillId="29" borderId="0" xfId="46" applyFont="1" applyFill="1" applyBorder="1" applyAlignment="1">
      <alignment horizontal="center" vertical="center" wrapText="1"/>
    </xf>
    <xf numFmtId="3" fontId="22" fillId="0" borderId="0" xfId="44" applyNumberFormat="1" applyFont="1" applyBorder="1" applyAlignment="1">
      <alignment horizontal="center"/>
    </xf>
    <xf numFmtId="3" fontId="22" fillId="0" borderId="0" xfId="44" applyNumberFormat="1" applyFont="1" applyBorder="1" applyAlignment="1">
      <alignment horizontal="center" vertical="center"/>
    </xf>
    <xf numFmtId="3" fontId="22" fillId="0" borderId="0" xfId="79" applyNumberFormat="1" applyFont="1" applyBorder="1" applyAlignment="1">
      <alignment horizontal="center"/>
    </xf>
    <xf numFmtId="3" fontId="22" fillId="0" borderId="23" xfId="79" applyNumberFormat="1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26" fillId="0" borderId="19" xfId="0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</cellXfs>
  <cellStyles count="8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48"/>
    <cellStyle name="20% - Accent2" xfId="49"/>
    <cellStyle name="20% - Accent3" xfId="50"/>
    <cellStyle name="20% - Accent4" xfId="51"/>
    <cellStyle name="20% - Accent5" xfId="52"/>
    <cellStyle name="20% - Accent6" xfId="53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4"/>
    <cellStyle name="40% - Accent2" xfId="55"/>
    <cellStyle name="40% - Accent3" xfId="56"/>
    <cellStyle name="40% - Accent4" xfId="57"/>
    <cellStyle name="40% - Accent5" xfId="58"/>
    <cellStyle name="40% - Accent6" xfId="59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0"/>
    <cellStyle name="60% - Accent2" xfId="61"/>
    <cellStyle name="60% - Accent3" xfId="62"/>
    <cellStyle name="60% - Accent4" xfId="63"/>
    <cellStyle name="60% - Accent5" xfId="64"/>
    <cellStyle name="60% - Accent6" xfId="65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78"/>
    <cellStyle name="Figyelmeztetés" xfId="36" builtinId="11" customBuiltin="1"/>
    <cellStyle name="Good" xfId="37"/>
    <cellStyle name="Heading 1" xfId="66"/>
    <cellStyle name="Heading 2" xfId="67"/>
    <cellStyle name="Heading 3" xfId="68"/>
    <cellStyle name="Heading 4" xfId="69"/>
    <cellStyle name="Hivatkozott cella" xfId="38" builtinId="24" customBuiltin="1"/>
    <cellStyle name="Input" xfId="70"/>
    <cellStyle name="Jegyzet" xfId="39" builtinId="10" customBuiltin="1"/>
    <cellStyle name="Kimenet" xfId="40" builtinId="21" customBuiltin="1"/>
    <cellStyle name="Linked Cell" xfId="71"/>
    <cellStyle name="Neutral" xfId="41"/>
    <cellStyle name="Normál" xfId="0" builtinId="0"/>
    <cellStyle name="Normál 2" xfId="42"/>
    <cellStyle name="Normál_2007_Koncepció táblák_2013. évi költségvetés I." xfId="43"/>
    <cellStyle name="Normál_2013. évi költségvetés I." xfId="44"/>
    <cellStyle name="Normál_2013. évi költségvetés I._2013. évi költségvetés II. forduló testületi előterjesztés" xfId="81"/>
    <cellStyle name="Normál_2013. évi költségvetés II. forduló testületi előterjesztés" xfId="79"/>
    <cellStyle name="Normal_KARSZJ3" xfId="72"/>
    <cellStyle name="Normál_Másolat eredetijeKÖLTSÉGVETÉS2005új1" xfId="45"/>
    <cellStyle name="Normál_Másolat eredetijeKÖLTSÉGVETÉS2005új1_2013. évi költségvetés I." xfId="46"/>
    <cellStyle name="Normál_Másolat eredetijeKÖLTSÉGVETÉS2005új1_2013. évi költségvetés II. forduló testületi előterjesztés" xfId="80"/>
    <cellStyle name="Note" xfId="73"/>
    <cellStyle name="Output" xfId="74"/>
    <cellStyle name="Összesen" xfId="47" builtinId="25" customBuiltin="1"/>
    <cellStyle name="Title" xfId="75"/>
    <cellStyle name="Total" xfId="76"/>
    <cellStyle name="Warning Text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cst&#225;r\LACZKA%20M&#193;RIA\V&#225;szoly%202017%20I.%20m&#243;dos&#237;t&#225;s\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7">
          <cell r="B7">
            <v>10650000</v>
          </cell>
        </row>
        <row r="8">
          <cell r="B8">
            <v>4852500</v>
          </cell>
        </row>
        <row r="11">
          <cell r="C11">
            <v>0</v>
          </cell>
        </row>
        <row r="26">
          <cell r="B26">
            <v>1595420</v>
          </cell>
        </row>
      </sheetData>
      <sheetData sheetId="2" refreshError="1">
        <row r="20">
          <cell r="B20">
            <v>75000000</v>
          </cell>
        </row>
        <row r="54">
          <cell r="B54">
            <v>0</v>
          </cell>
        </row>
        <row r="63">
          <cell r="B63">
            <v>0</v>
          </cell>
        </row>
        <row r="66">
          <cell r="B66">
            <v>36000000</v>
          </cell>
        </row>
        <row r="67">
          <cell r="B67">
            <v>36000000</v>
          </cell>
        </row>
        <row r="70">
          <cell r="B70">
            <v>0</v>
          </cell>
        </row>
        <row r="71">
          <cell r="B71">
            <v>405000</v>
          </cell>
        </row>
      </sheetData>
      <sheetData sheetId="3" refreshError="1"/>
      <sheetData sheetId="4" refreshError="1">
        <row r="6">
          <cell r="B6">
            <v>6405000</v>
          </cell>
        </row>
        <row r="7">
          <cell r="B7">
            <v>1614700</v>
          </cell>
        </row>
        <row r="8">
          <cell r="B8">
            <v>13500000</v>
          </cell>
        </row>
        <row r="23">
          <cell r="B23">
            <v>1943000</v>
          </cell>
          <cell r="C23">
            <v>1943000</v>
          </cell>
        </row>
        <row r="31">
          <cell r="B31">
            <v>7550491</v>
          </cell>
        </row>
        <row r="34">
          <cell r="B34">
            <v>140000</v>
          </cell>
        </row>
      </sheetData>
      <sheetData sheetId="5" refreshError="1"/>
      <sheetData sheetId="6" refreshError="1">
        <row r="4">
          <cell r="B4">
            <v>24270000</v>
          </cell>
        </row>
        <row r="16">
          <cell r="B16">
            <v>90704000</v>
          </cell>
        </row>
        <row r="27">
          <cell r="B27">
            <v>0</v>
          </cell>
        </row>
        <row r="28">
          <cell r="B28">
            <v>1140000</v>
          </cell>
        </row>
      </sheetData>
      <sheetData sheetId="7" refreshError="1">
        <row r="6">
          <cell r="B6">
            <v>21955111</v>
          </cell>
          <cell r="F6">
            <v>6405000</v>
          </cell>
        </row>
        <row r="7">
          <cell r="B7">
            <v>10650000</v>
          </cell>
          <cell r="F7">
            <v>1614700</v>
          </cell>
        </row>
        <row r="8">
          <cell r="B8">
            <v>4852500</v>
          </cell>
          <cell r="F8">
            <v>13500000</v>
          </cell>
        </row>
        <row r="9">
          <cell r="F9">
            <v>1943000</v>
          </cell>
        </row>
        <row r="11">
          <cell r="F11">
            <v>0</v>
          </cell>
        </row>
        <row r="12">
          <cell r="F12">
            <v>7550491</v>
          </cell>
        </row>
        <row r="13">
          <cell r="F13">
            <v>140000</v>
          </cell>
        </row>
        <row r="14">
          <cell r="F14">
            <v>0</v>
          </cell>
        </row>
        <row r="15">
          <cell r="F15">
            <v>1595420</v>
          </cell>
        </row>
        <row r="18">
          <cell r="F18">
            <v>1140000</v>
          </cell>
        </row>
        <row r="20">
          <cell r="B20">
            <v>405000</v>
          </cell>
        </row>
        <row r="29">
          <cell r="B29">
            <v>75000000</v>
          </cell>
          <cell r="F29">
            <v>24270000</v>
          </cell>
        </row>
        <row r="31">
          <cell r="F31">
            <v>90704000</v>
          </cell>
        </row>
        <row r="32">
          <cell r="F32">
            <v>0</v>
          </cell>
        </row>
        <row r="56">
          <cell r="B56">
            <v>36000000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8"/>
  <sheetViews>
    <sheetView tabSelected="1" view="pageLayout" topLeftCell="A3" zoomScaleNormal="75" zoomScaleSheetLayoutView="89" workbookViewId="0">
      <selection activeCell="A3" sqref="A3:E3"/>
    </sheetView>
  </sheetViews>
  <sheetFormatPr defaultColWidth="8.5703125" defaultRowHeight="15.75" x14ac:dyDescent="0.25"/>
  <cols>
    <col min="1" max="1" width="40.42578125" style="21" customWidth="1"/>
    <col min="2" max="2" width="15.28515625" style="2" customWidth="1"/>
    <col min="3" max="3" width="14.85546875" style="2" bestFit="1" customWidth="1"/>
    <col min="4" max="4" width="14.85546875" style="2" customWidth="1"/>
    <col min="5" max="5" width="15.28515625" style="2" customWidth="1"/>
    <col min="6" max="6" width="10.140625" style="2" bestFit="1" customWidth="1"/>
    <col min="7" max="7" width="12.42578125" style="2" bestFit="1" customWidth="1"/>
    <col min="8" max="16384" width="8.5703125" style="2"/>
  </cols>
  <sheetData>
    <row r="1" spans="1:7" hidden="1" x14ac:dyDescent="0.25">
      <c r="A1" s="1"/>
    </row>
    <row r="2" spans="1:7" hidden="1" x14ac:dyDescent="0.25">
      <c r="A2" s="1"/>
    </row>
    <row r="3" spans="1:7" ht="45" customHeight="1" thickBot="1" x14ac:dyDescent="0.3">
      <c r="A3" s="177" t="s">
        <v>94</v>
      </c>
      <c r="B3" s="177"/>
      <c r="C3" s="177"/>
      <c r="D3" s="177"/>
      <c r="E3" s="177"/>
    </row>
    <row r="4" spans="1:7" s="16" customFormat="1" ht="56.25" customHeight="1" x14ac:dyDescent="0.2">
      <c r="A4" s="7" t="s">
        <v>75</v>
      </c>
      <c r="B4" s="8" t="s">
        <v>96</v>
      </c>
      <c r="C4" s="167" t="s">
        <v>246</v>
      </c>
      <c r="D4" s="167" t="s">
        <v>247</v>
      </c>
      <c r="E4" s="171" t="s">
        <v>97</v>
      </c>
    </row>
    <row r="5" spans="1:7" ht="31.5" x14ac:dyDescent="0.25">
      <c r="A5" s="9" t="s">
        <v>2</v>
      </c>
      <c r="B5" s="4">
        <f>'2.sz.tábla'!B5</f>
        <v>21955111</v>
      </c>
      <c r="C5" s="4">
        <f>'2.sz.tábla'!C5</f>
        <v>26741716</v>
      </c>
      <c r="D5" s="4">
        <f>'2.sz.tábla'!D5</f>
        <v>26741716</v>
      </c>
      <c r="E5" s="10">
        <f>D5-C5</f>
        <v>0</v>
      </c>
    </row>
    <row r="6" spans="1:7" ht="31.5" x14ac:dyDescent="0.25">
      <c r="A6" s="9" t="s">
        <v>3</v>
      </c>
      <c r="B6" s="4">
        <f>'2.sz.tábla'!B20</f>
        <v>75000000</v>
      </c>
      <c r="C6" s="4">
        <f>'2.sz.tábla'!C20</f>
        <v>75749000</v>
      </c>
      <c r="D6" s="4">
        <f>'2.sz.tábla'!D20</f>
        <v>75749000</v>
      </c>
      <c r="E6" s="10">
        <f t="shared" ref="E6:E35" si="0">D6-C6</f>
        <v>0</v>
      </c>
    </row>
    <row r="7" spans="1:7" ht="21.75" customHeight="1" x14ac:dyDescent="0.25">
      <c r="A7" s="9" t="s">
        <v>4</v>
      </c>
      <c r="B7" s="4">
        <f>'2.sz.tábla'!B28</f>
        <v>10650000</v>
      </c>
      <c r="C7" s="4">
        <f>'2.sz.tábla'!C28</f>
        <v>10650000</v>
      </c>
      <c r="D7" s="4">
        <f>'2.sz.tábla'!D28</f>
        <v>10650000</v>
      </c>
      <c r="E7" s="10">
        <f t="shared" si="0"/>
        <v>0</v>
      </c>
    </row>
    <row r="8" spans="1:7" ht="22.5" customHeight="1" x14ac:dyDescent="0.25">
      <c r="A8" s="9" t="s">
        <v>5</v>
      </c>
      <c r="B8" s="4">
        <f>'2.sz.tábla'!B41</f>
        <v>4852500</v>
      </c>
      <c r="C8" s="4">
        <f>'2.sz.tábla'!C41</f>
        <v>4852500</v>
      </c>
      <c r="D8" s="4">
        <f>'2.sz.tábla'!D41</f>
        <v>4852500</v>
      </c>
      <c r="E8" s="10">
        <f t="shared" si="0"/>
        <v>0</v>
      </c>
    </row>
    <row r="9" spans="1:7" ht="24" customHeight="1" x14ac:dyDescent="0.25">
      <c r="A9" s="9" t="s">
        <v>6</v>
      </c>
      <c r="B9" s="4">
        <f>'2.sz.tábla'!B54</f>
        <v>0</v>
      </c>
      <c r="C9" s="4">
        <f>'2.sz.tábla'!C54</f>
        <v>2655520</v>
      </c>
      <c r="D9" s="4">
        <f>'2.sz.tábla'!D54</f>
        <v>2655520</v>
      </c>
      <c r="E9" s="10">
        <f t="shared" si="0"/>
        <v>0</v>
      </c>
    </row>
    <row r="10" spans="1:7" ht="27" customHeight="1" x14ac:dyDescent="0.25">
      <c r="A10" s="14" t="s">
        <v>7</v>
      </c>
      <c r="B10" s="4">
        <f>'2.sz.tábla'!B59</f>
        <v>0</v>
      </c>
      <c r="C10" s="4">
        <f>'2.sz.tábla'!C59</f>
        <v>0</v>
      </c>
      <c r="D10" s="4">
        <f>'2.sz.tábla'!D59</f>
        <v>0</v>
      </c>
      <c r="E10" s="10">
        <f t="shared" si="0"/>
        <v>0</v>
      </c>
      <c r="G10" s="51"/>
    </row>
    <row r="11" spans="1:7" ht="24" customHeight="1" x14ac:dyDescent="0.25">
      <c r="A11" s="14" t="s">
        <v>8</v>
      </c>
      <c r="B11" s="4">
        <f>'2.sz.tábla'!B63</f>
        <v>0</v>
      </c>
      <c r="C11" s="4">
        <f>'2.sz.tábla'!C63</f>
        <v>0</v>
      </c>
      <c r="D11" s="4">
        <f>'2.sz.tábla'!D63</f>
        <v>0</v>
      </c>
      <c r="E11" s="10">
        <f t="shared" si="0"/>
        <v>0</v>
      </c>
    </row>
    <row r="12" spans="1:7" s="17" customFormat="1" ht="24" customHeight="1" x14ac:dyDescent="0.25">
      <c r="A12" s="11" t="s">
        <v>9</v>
      </c>
      <c r="B12" s="6">
        <f t="shared" ref="B12:D12" si="1">SUM(B5:B11)</f>
        <v>112457611</v>
      </c>
      <c r="C12" s="6">
        <f t="shared" si="1"/>
        <v>120648736</v>
      </c>
      <c r="D12" s="6">
        <f t="shared" si="1"/>
        <v>120648736</v>
      </c>
      <c r="E12" s="12">
        <f t="shared" si="0"/>
        <v>0</v>
      </c>
    </row>
    <row r="13" spans="1:7" ht="31.5" x14ac:dyDescent="0.25">
      <c r="A13" s="9" t="s">
        <v>78</v>
      </c>
      <c r="B13" s="4">
        <f>'2.sz.tábla'!B69</f>
        <v>36000000</v>
      </c>
      <c r="C13" s="4">
        <f>'2.sz.tábla'!C69</f>
        <v>37329264</v>
      </c>
      <c r="D13" s="4">
        <f>'2.sz.tábla'!D69</f>
        <v>37329264</v>
      </c>
      <c r="E13" s="10">
        <f t="shared" si="0"/>
        <v>0</v>
      </c>
    </row>
    <row r="14" spans="1:7" ht="48.75" customHeight="1" x14ac:dyDescent="0.25">
      <c r="A14" s="9" t="s">
        <v>11</v>
      </c>
      <c r="B14" s="4">
        <f>'2.sz.tábla'!B71</f>
        <v>405000</v>
      </c>
      <c r="C14" s="4">
        <f>'2.sz.tábla'!C71</f>
        <v>1058076</v>
      </c>
      <c r="D14" s="4">
        <f>'2.sz.tábla'!D71</f>
        <v>1889580</v>
      </c>
      <c r="E14" s="10">
        <f t="shared" si="0"/>
        <v>831504</v>
      </c>
    </row>
    <row r="15" spans="1:7" s="17" customFormat="1" ht="22.5" customHeight="1" x14ac:dyDescent="0.25">
      <c r="A15" s="39" t="s">
        <v>10</v>
      </c>
      <c r="B15" s="3">
        <f t="shared" ref="B15:C15" si="2">B13+B14</f>
        <v>36405000</v>
      </c>
      <c r="C15" s="3">
        <f t="shared" si="2"/>
        <v>38387340</v>
      </c>
      <c r="D15" s="3">
        <f t="shared" ref="D15" si="3">D13+D14</f>
        <v>39218844</v>
      </c>
      <c r="E15" s="12">
        <f t="shared" si="0"/>
        <v>831504</v>
      </c>
    </row>
    <row r="16" spans="1:7" s="17" customFormat="1" ht="18" customHeight="1" x14ac:dyDescent="0.25">
      <c r="A16" s="13" t="s">
        <v>12</v>
      </c>
      <c r="B16" s="5">
        <f>B12+B15</f>
        <v>148862611</v>
      </c>
      <c r="C16" s="5">
        <f>C12+C15</f>
        <v>159036076</v>
      </c>
      <c r="D16" s="5">
        <f>D12+D15</f>
        <v>159867580</v>
      </c>
      <c r="E16" s="12">
        <f t="shared" si="0"/>
        <v>831504</v>
      </c>
      <c r="G16" s="50"/>
    </row>
    <row r="17" spans="1:11" s="17" customFormat="1" ht="14.25" customHeight="1" x14ac:dyDescent="0.25">
      <c r="A17" s="13"/>
      <c r="B17" s="4"/>
      <c r="C17" s="80"/>
      <c r="D17" s="80"/>
      <c r="E17" s="10">
        <f t="shared" si="0"/>
        <v>0</v>
      </c>
      <c r="F17" s="18"/>
      <c r="G17" s="18"/>
      <c r="H17" s="18"/>
      <c r="I17" s="18"/>
      <c r="J17" s="18"/>
      <c r="K17" s="18"/>
    </row>
    <row r="18" spans="1:11" s="20" customFormat="1" ht="20.100000000000001" customHeight="1" x14ac:dyDescent="0.25">
      <c r="A18" s="11" t="s">
        <v>13</v>
      </c>
      <c r="B18" s="6">
        <f t="shared" ref="B18:D18" si="4">B19</f>
        <v>31153191</v>
      </c>
      <c r="C18" s="6">
        <f t="shared" si="4"/>
        <v>35545285</v>
      </c>
      <c r="D18" s="6">
        <f t="shared" si="4"/>
        <v>35545285</v>
      </c>
      <c r="E18" s="12">
        <f t="shared" si="0"/>
        <v>0</v>
      </c>
      <c r="F18" s="19"/>
      <c r="G18" s="19"/>
      <c r="H18" s="19"/>
      <c r="I18" s="19"/>
      <c r="J18" s="19"/>
      <c r="K18" s="19"/>
    </row>
    <row r="19" spans="1:11" ht="20.25" customHeight="1" x14ac:dyDescent="0.25">
      <c r="A19" s="9" t="s">
        <v>85</v>
      </c>
      <c r="B19" s="4">
        <v>31153191</v>
      </c>
      <c r="C19" s="4">
        <v>35545285</v>
      </c>
      <c r="D19" s="4">
        <v>35545285</v>
      </c>
      <c r="E19" s="10">
        <f t="shared" si="0"/>
        <v>0</v>
      </c>
    </row>
    <row r="20" spans="1:11" s="17" customFormat="1" ht="20.100000000000001" customHeight="1" x14ac:dyDescent="0.25">
      <c r="A20" s="11" t="s">
        <v>14</v>
      </c>
      <c r="B20" s="3">
        <f>SUM(B21:B23)</f>
        <v>114974000</v>
      </c>
      <c r="C20" s="3">
        <f>SUM(C21:C23)</f>
        <v>116423066</v>
      </c>
      <c r="D20" s="3">
        <f>SUM(D21:D23)</f>
        <v>116423066</v>
      </c>
      <c r="E20" s="12">
        <f t="shared" si="0"/>
        <v>0</v>
      </c>
    </row>
    <row r="21" spans="1:11" ht="20.100000000000001" customHeight="1" x14ac:dyDescent="0.25">
      <c r="A21" s="9" t="s">
        <v>73</v>
      </c>
      <c r="B21" s="4">
        <v>24270000</v>
      </c>
      <c r="C21" s="4">
        <v>19644016</v>
      </c>
      <c r="D21" s="4">
        <v>19644016</v>
      </c>
      <c r="E21" s="10">
        <f t="shared" si="0"/>
        <v>0</v>
      </c>
    </row>
    <row r="22" spans="1:11" s="17" customFormat="1" ht="20.100000000000001" customHeight="1" x14ac:dyDescent="0.25">
      <c r="A22" s="9" t="s">
        <v>74</v>
      </c>
      <c r="B22" s="4">
        <v>90704000</v>
      </c>
      <c r="C22" s="4">
        <v>96751450</v>
      </c>
      <c r="D22" s="4">
        <v>96751450</v>
      </c>
      <c r="E22" s="10">
        <f t="shared" si="0"/>
        <v>0</v>
      </c>
    </row>
    <row r="23" spans="1:11" ht="20.100000000000001" customHeight="1" x14ac:dyDescent="0.25">
      <c r="A23" s="9" t="s">
        <v>84</v>
      </c>
      <c r="B23" s="4">
        <v>0</v>
      </c>
      <c r="C23" s="4">
        <v>27600</v>
      </c>
      <c r="D23" s="4">
        <v>27600</v>
      </c>
      <c r="E23" s="10">
        <f t="shared" si="0"/>
        <v>0</v>
      </c>
    </row>
    <row r="24" spans="1:11" ht="12.75" customHeight="1" x14ac:dyDescent="0.25">
      <c r="A24" s="11"/>
      <c r="B24" s="4"/>
      <c r="C24" s="81"/>
      <c r="D24" s="81"/>
      <c r="E24" s="10">
        <f t="shared" si="0"/>
        <v>0</v>
      </c>
    </row>
    <row r="25" spans="1:11" s="17" customFormat="1" ht="20.100000000000001" customHeight="1" x14ac:dyDescent="0.25">
      <c r="A25" s="11" t="s">
        <v>15</v>
      </c>
      <c r="B25" s="3">
        <f>B26+B27</f>
        <v>1595420</v>
      </c>
      <c r="C25" s="3">
        <f>C26+C27</f>
        <v>5274649</v>
      </c>
      <c r="D25" s="3">
        <f>D26+D27</f>
        <v>6106153</v>
      </c>
      <c r="E25" s="12">
        <f t="shared" si="0"/>
        <v>831504</v>
      </c>
      <c r="G25" s="50"/>
    </row>
    <row r="26" spans="1:11" s="17" customFormat="1" ht="20.100000000000001" customHeight="1" x14ac:dyDescent="0.25">
      <c r="A26" s="9" t="s">
        <v>16</v>
      </c>
      <c r="B26" s="4">
        <v>1595420</v>
      </c>
      <c r="C26" s="4">
        <f>2438133+2655520</f>
        <v>5093653</v>
      </c>
      <c r="D26" s="173">
        <v>5093653</v>
      </c>
      <c r="E26" s="10">
        <f t="shared" si="0"/>
        <v>0</v>
      </c>
      <c r="G26" s="2"/>
    </row>
    <row r="27" spans="1:11" s="65" customFormat="1" ht="20.100000000000001" customHeight="1" x14ac:dyDescent="0.25">
      <c r="A27" s="66" t="s">
        <v>17</v>
      </c>
      <c r="B27" s="52">
        <v>0</v>
      </c>
      <c r="C27" s="4">
        <v>180996</v>
      </c>
      <c r="D27" s="173">
        <f>SUM(D28:D29)</f>
        <v>1012500</v>
      </c>
      <c r="E27" s="10">
        <f t="shared" si="0"/>
        <v>831504</v>
      </c>
    </row>
    <row r="28" spans="1:11" s="65" customFormat="1" x14ac:dyDescent="0.25">
      <c r="A28" s="66" t="s">
        <v>89</v>
      </c>
      <c r="B28" s="52">
        <v>0</v>
      </c>
      <c r="C28" s="4">
        <v>180996</v>
      </c>
      <c r="D28" s="173">
        <v>180996</v>
      </c>
      <c r="E28" s="10">
        <f t="shared" si="0"/>
        <v>0</v>
      </c>
    </row>
    <row r="29" spans="1:11" s="65" customFormat="1" x14ac:dyDescent="0.25">
      <c r="A29" s="66" t="s">
        <v>248</v>
      </c>
      <c r="B29" s="52"/>
      <c r="C29" s="4"/>
      <c r="D29" s="173">
        <v>831504</v>
      </c>
      <c r="E29" s="10">
        <f t="shared" si="0"/>
        <v>831504</v>
      </c>
    </row>
    <row r="30" spans="1:11" s="65" customFormat="1" ht="23.25" customHeight="1" x14ac:dyDescent="0.25">
      <c r="A30" s="67" t="s">
        <v>18</v>
      </c>
      <c r="B30" s="53">
        <f>SUM(B25,B20,B18)</f>
        <v>147722611</v>
      </c>
      <c r="C30" s="53">
        <f>SUM(C25,C20,C18)</f>
        <v>157243000</v>
      </c>
      <c r="D30" s="53">
        <f>SUM(D25,D20,D18)</f>
        <v>158074504</v>
      </c>
      <c r="E30" s="12">
        <f t="shared" si="0"/>
        <v>831504</v>
      </c>
      <c r="G30" s="68"/>
    </row>
    <row r="31" spans="1:11" ht="20.100000000000001" customHeight="1" x14ac:dyDescent="0.25">
      <c r="A31" s="9" t="s">
        <v>19</v>
      </c>
      <c r="B31" s="4">
        <v>0</v>
      </c>
      <c r="C31" s="4">
        <v>0</v>
      </c>
      <c r="D31" s="4">
        <v>0</v>
      </c>
      <c r="E31" s="10">
        <f t="shared" si="0"/>
        <v>0</v>
      </c>
      <c r="G31" s="51"/>
    </row>
    <row r="32" spans="1:11" ht="22.5" customHeight="1" x14ac:dyDescent="0.25">
      <c r="A32" s="15" t="s">
        <v>71</v>
      </c>
      <c r="B32" s="4">
        <v>0</v>
      </c>
      <c r="C32" s="4">
        <v>0</v>
      </c>
      <c r="D32" s="4">
        <v>0</v>
      </c>
      <c r="E32" s="10">
        <f t="shared" si="0"/>
        <v>0</v>
      </c>
    </row>
    <row r="33" spans="1:6" ht="30" customHeight="1" x14ac:dyDescent="0.25">
      <c r="A33" s="9" t="s">
        <v>82</v>
      </c>
      <c r="B33" s="4">
        <v>1140000</v>
      </c>
      <c r="C33" s="4">
        <v>1793076</v>
      </c>
      <c r="D33" s="4">
        <v>1793076</v>
      </c>
      <c r="E33" s="10">
        <f t="shared" si="0"/>
        <v>0</v>
      </c>
    </row>
    <row r="34" spans="1:6" s="17" customFormat="1" ht="21.75" customHeight="1" x14ac:dyDescent="0.25">
      <c r="A34" s="11" t="s">
        <v>20</v>
      </c>
      <c r="B34" s="3">
        <f t="shared" ref="B34:C34" si="5">SUM(B31:B33)</f>
        <v>1140000</v>
      </c>
      <c r="C34" s="3">
        <f t="shared" si="5"/>
        <v>1793076</v>
      </c>
      <c r="D34" s="3">
        <f t="shared" ref="D34" si="6">SUM(D31:D33)</f>
        <v>1793076</v>
      </c>
      <c r="E34" s="12">
        <f t="shared" si="0"/>
        <v>0</v>
      </c>
    </row>
    <row r="35" spans="1:6" s="17" customFormat="1" ht="20.100000000000001" customHeight="1" thickBot="1" x14ac:dyDescent="0.3">
      <c r="A35" s="76" t="s">
        <v>21</v>
      </c>
      <c r="B35" s="73">
        <f t="shared" ref="B35" si="7">B30+B34</f>
        <v>148862611</v>
      </c>
      <c r="C35" s="73">
        <f>C30+C34</f>
        <v>159036076</v>
      </c>
      <c r="D35" s="73">
        <f>D30+D34</f>
        <v>159867580</v>
      </c>
      <c r="E35" s="77">
        <f t="shared" si="0"/>
        <v>831504</v>
      </c>
      <c r="F35" s="50"/>
    </row>
    <row r="36" spans="1:6" x14ac:dyDescent="0.25">
      <c r="A36" s="74"/>
      <c r="B36" s="75">
        <f>B16-B35</f>
        <v>0</v>
      </c>
      <c r="C36" s="75">
        <f>C16-C35</f>
        <v>0</v>
      </c>
      <c r="D36" s="75">
        <f>D16-D35</f>
        <v>0</v>
      </c>
      <c r="E36" s="75">
        <f>E16-E35</f>
        <v>0</v>
      </c>
    </row>
    <row r="37" spans="1:6" x14ac:dyDescent="0.25">
      <c r="A37" s="44"/>
      <c r="B37" s="4"/>
      <c r="C37" s="81"/>
      <c r="D37" s="81"/>
      <c r="E37" s="10"/>
      <c r="F37" s="51"/>
    </row>
    <row r="38" spans="1:6" ht="16.5" thickBot="1" x14ac:dyDescent="0.3">
      <c r="A38" s="45"/>
      <c r="B38" s="46"/>
      <c r="C38" s="82"/>
      <c r="D38" s="82"/>
      <c r="E38" s="47"/>
    </row>
  </sheetData>
  <sheetProtection selectLockedCells="1" selectUnlockedCells="1"/>
  <mergeCells count="1">
    <mergeCell ref="A3:E3"/>
  </mergeCells>
  <phoneticPr fontId="19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70" firstPageNumber="0" orientation="portrait" r:id="rId1"/>
  <headerFooter alignWithMargins="0">
    <oddHeader>&amp;C&amp;"Times New Roman,Félkövér"&amp;12 1. melléklet a 6/2018. (III. 12.) önkormányzati rendelethez
Az önkormányzat 2017. évi költségvetéséről szóló 1/2017. (II. 15.) önkormányzati rendelet 1. mellékletének helyébe a következő 1. melléklet lép: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80"/>
  <sheetViews>
    <sheetView view="pageLayout" topLeftCell="A3" zoomScaleNormal="75" zoomScaleSheetLayoutView="89" workbookViewId="0">
      <selection activeCell="A3" sqref="A3:E3"/>
    </sheetView>
  </sheetViews>
  <sheetFormatPr defaultColWidth="9" defaultRowHeight="15.75" x14ac:dyDescent="0.25"/>
  <cols>
    <col min="1" max="1" width="45.5703125" style="24" customWidth="1"/>
    <col min="2" max="2" width="12.7109375" style="24" customWidth="1"/>
    <col min="3" max="5" width="12.5703125" style="24" customWidth="1"/>
    <col min="6" max="9" width="15.28515625" style="24" customWidth="1"/>
    <col min="10" max="16384" width="9" style="24"/>
  </cols>
  <sheetData>
    <row r="1" spans="1:6" hidden="1" x14ac:dyDescent="0.25">
      <c r="A1" s="22"/>
      <c r="B1" s="23"/>
    </row>
    <row r="2" spans="1:6" hidden="1" x14ac:dyDescent="0.25">
      <c r="A2" s="25"/>
    </row>
    <row r="3" spans="1:6" s="26" customFormat="1" ht="31.5" customHeight="1" thickBot="1" x14ac:dyDescent="0.3">
      <c r="A3" s="178" t="s">
        <v>95</v>
      </c>
      <c r="B3" s="178"/>
      <c r="C3" s="178"/>
      <c r="D3" s="178"/>
      <c r="E3" s="178"/>
    </row>
    <row r="4" spans="1:6" s="19" customFormat="1" ht="53.25" customHeight="1" x14ac:dyDescent="0.25">
      <c r="A4" s="175" t="s">
        <v>75</v>
      </c>
      <c r="B4" s="8" t="s">
        <v>96</v>
      </c>
      <c r="C4" s="8" t="s">
        <v>246</v>
      </c>
      <c r="D4" s="8" t="s">
        <v>247</v>
      </c>
      <c r="E4" s="171" t="s">
        <v>97</v>
      </c>
    </row>
    <row r="5" spans="1:6" s="19" customFormat="1" ht="31.5" x14ac:dyDescent="0.25">
      <c r="A5" s="27" t="s">
        <v>2</v>
      </c>
      <c r="B5" s="5">
        <f>B6+B12+B13+B14+B15+B16</f>
        <v>21955111</v>
      </c>
      <c r="C5" s="5">
        <f>C6+C12+C13+C14+C15+C16</f>
        <v>26741716</v>
      </c>
      <c r="D5" s="5">
        <f>D6+D12+D13+D14+D15+D16</f>
        <v>26741716</v>
      </c>
      <c r="E5" s="59">
        <f>D5-C5</f>
        <v>0</v>
      </c>
      <c r="F5" s="49"/>
    </row>
    <row r="6" spans="1:6" s="29" customFormat="1" ht="19.5" customHeight="1" x14ac:dyDescent="0.25">
      <c r="A6" s="28" t="s">
        <v>22</v>
      </c>
      <c r="B6" s="31">
        <f>B7+B8+B9</f>
        <v>18355111</v>
      </c>
      <c r="C6" s="31">
        <f>C7+C8+C9+C10</f>
        <v>20631760</v>
      </c>
      <c r="D6" s="31">
        <f>D7+D8+D9+D10</f>
        <v>20631760</v>
      </c>
      <c r="E6" s="60">
        <f t="shared" ref="E6:E71" si="0">D6-C6</f>
        <v>0</v>
      </c>
    </row>
    <row r="7" spans="1:6" s="29" customFormat="1" ht="16.5" customHeight="1" x14ac:dyDescent="0.25">
      <c r="A7" s="30" t="s">
        <v>23</v>
      </c>
      <c r="B7" s="31">
        <v>12712111</v>
      </c>
      <c r="C7" s="31">
        <v>13712111</v>
      </c>
      <c r="D7" s="31">
        <v>13712111</v>
      </c>
      <c r="E7" s="60">
        <f t="shared" si="0"/>
        <v>0</v>
      </c>
    </row>
    <row r="8" spans="1:6" s="29" customFormat="1" ht="31.5" x14ac:dyDescent="0.25">
      <c r="A8" s="14" t="s">
        <v>24</v>
      </c>
      <c r="B8" s="31">
        <v>4443000</v>
      </c>
      <c r="C8" s="31">
        <v>4524862</v>
      </c>
      <c r="D8" s="31">
        <v>4524862</v>
      </c>
      <c r="E8" s="60">
        <f t="shared" si="0"/>
        <v>0</v>
      </c>
    </row>
    <row r="9" spans="1:6" s="29" customFormat="1" x14ac:dyDescent="0.25">
      <c r="A9" s="14" t="s">
        <v>25</v>
      </c>
      <c r="B9" s="31">
        <v>1200000</v>
      </c>
      <c r="C9" s="31">
        <v>1200000</v>
      </c>
      <c r="D9" s="31">
        <v>1200000</v>
      </c>
      <c r="E9" s="60">
        <f t="shared" si="0"/>
        <v>0</v>
      </c>
    </row>
    <row r="10" spans="1:6" s="19" customFormat="1" ht="31.5" x14ac:dyDescent="0.25">
      <c r="A10" s="14" t="s">
        <v>0</v>
      </c>
      <c r="B10" s="31">
        <v>0</v>
      </c>
      <c r="C10" s="63">
        <v>1194787</v>
      </c>
      <c r="D10" s="63">
        <v>1194787</v>
      </c>
      <c r="E10" s="60">
        <f t="shared" si="0"/>
        <v>0</v>
      </c>
    </row>
    <row r="11" spans="1:6" s="19" customFormat="1" x14ac:dyDescent="0.25">
      <c r="A11" s="14" t="s">
        <v>1</v>
      </c>
      <c r="B11" s="31"/>
      <c r="C11" s="62"/>
      <c r="D11" s="62"/>
      <c r="E11" s="60">
        <f t="shared" si="0"/>
        <v>0</v>
      </c>
    </row>
    <row r="12" spans="1:6" s="19" customFormat="1" x14ac:dyDescent="0.25">
      <c r="A12" s="14" t="s">
        <v>79</v>
      </c>
      <c r="B12" s="31"/>
      <c r="C12" s="62"/>
      <c r="D12" s="62"/>
      <c r="E12" s="60">
        <f t="shared" si="0"/>
        <v>0</v>
      </c>
    </row>
    <row r="13" spans="1:6" s="32" customFormat="1" ht="31.5" x14ac:dyDescent="0.25">
      <c r="A13" s="14" t="s">
        <v>26</v>
      </c>
      <c r="B13" s="31"/>
      <c r="C13" s="62"/>
      <c r="D13" s="62"/>
      <c r="E13" s="60">
        <f t="shared" si="0"/>
        <v>0</v>
      </c>
    </row>
    <row r="14" spans="1:6" s="32" customFormat="1" ht="31.5" x14ac:dyDescent="0.25">
      <c r="A14" s="14" t="s">
        <v>27</v>
      </c>
      <c r="B14" s="31"/>
      <c r="C14" s="62"/>
      <c r="D14" s="62"/>
      <c r="E14" s="60">
        <f t="shared" si="0"/>
        <v>0</v>
      </c>
    </row>
    <row r="15" spans="1:6" s="32" customFormat="1" ht="31.5" x14ac:dyDescent="0.25">
      <c r="A15" s="14" t="s">
        <v>28</v>
      </c>
      <c r="B15" s="31"/>
      <c r="C15" s="62"/>
      <c r="D15" s="62"/>
      <c r="E15" s="60">
        <f t="shared" si="0"/>
        <v>0</v>
      </c>
    </row>
    <row r="16" spans="1:6" s="19" customFormat="1" ht="28.35" customHeight="1" x14ac:dyDescent="0.25">
      <c r="A16" s="14" t="s">
        <v>29</v>
      </c>
      <c r="B16" s="31">
        <v>3600000</v>
      </c>
      <c r="C16" s="31">
        <v>6109956</v>
      </c>
      <c r="D16" s="31">
        <v>6109956</v>
      </c>
      <c r="E16" s="60">
        <f t="shared" si="0"/>
        <v>0</v>
      </c>
    </row>
    <row r="17" spans="1:7" s="19" customFormat="1" ht="33.75" customHeight="1" x14ac:dyDescent="0.25">
      <c r="A17" s="70" t="s">
        <v>92</v>
      </c>
      <c r="B17" s="71">
        <v>1500000</v>
      </c>
      <c r="C17" s="84">
        <v>1500000</v>
      </c>
      <c r="D17" s="84">
        <v>1500000</v>
      </c>
      <c r="E17" s="60">
        <f t="shared" si="0"/>
        <v>0</v>
      </c>
    </row>
    <row r="18" spans="1:7" s="19" customFormat="1" ht="18" customHeight="1" x14ac:dyDescent="0.25">
      <c r="A18" s="70" t="s">
        <v>93</v>
      </c>
      <c r="B18" s="72">
        <v>841491</v>
      </c>
      <c r="C18" s="85">
        <v>2651463</v>
      </c>
      <c r="D18" s="85">
        <v>2651463</v>
      </c>
      <c r="E18" s="60">
        <f t="shared" si="0"/>
        <v>0</v>
      </c>
    </row>
    <row r="19" spans="1:7" s="19" customFormat="1" ht="18" customHeight="1" x14ac:dyDescent="0.25">
      <c r="A19" s="70" t="s">
        <v>98</v>
      </c>
      <c r="B19" s="72">
        <v>0</v>
      </c>
      <c r="C19" s="85">
        <v>699978</v>
      </c>
      <c r="D19" s="85">
        <v>699978</v>
      </c>
      <c r="E19" s="60">
        <f t="shared" si="0"/>
        <v>0</v>
      </c>
    </row>
    <row r="20" spans="1:7" s="19" customFormat="1" ht="31.5" x14ac:dyDescent="0.25">
      <c r="A20" s="27" t="s">
        <v>3</v>
      </c>
      <c r="B20" s="5">
        <f>B21+B23+B24+B25+B26</f>
        <v>75000000</v>
      </c>
      <c r="C20" s="5">
        <f>C21+C23+C24+C25+C26</f>
        <v>75749000</v>
      </c>
      <c r="D20" s="5">
        <f>D21+D23+D24+D25+D26</f>
        <v>75749000</v>
      </c>
      <c r="E20" s="60">
        <f t="shared" si="0"/>
        <v>0</v>
      </c>
    </row>
    <row r="21" spans="1:7" s="19" customFormat="1" x14ac:dyDescent="0.25">
      <c r="A21" s="14" t="s">
        <v>30</v>
      </c>
      <c r="B21" s="31">
        <f>B22:H22</f>
        <v>75000000</v>
      </c>
      <c r="C21" s="31">
        <f>C22:L22</f>
        <v>75749000</v>
      </c>
      <c r="D21" s="31">
        <f>D22:M22</f>
        <v>75749000</v>
      </c>
      <c r="E21" s="60">
        <f t="shared" si="0"/>
        <v>0</v>
      </c>
      <c r="F21" s="48"/>
      <c r="G21" s="48"/>
    </row>
    <row r="22" spans="1:7" s="19" customFormat="1" x14ac:dyDescent="0.25">
      <c r="A22" s="69" t="s">
        <v>90</v>
      </c>
      <c r="B22" s="31">
        <v>75000000</v>
      </c>
      <c r="C22" s="63">
        <v>75749000</v>
      </c>
      <c r="D22" s="63">
        <v>75749000</v>
      </c>
      <c r="E22" s="60">
        <f t="shared" si="0"/>
        <v>0</v>
      </c>
    </row>
    <row r="23" spans="1:7" s="19" customFormat="1" ht="47.25" x14ac:dyDescent="0.25">
      <c r="A23" s="14" t="s">
        <v>31</v>
      </c>
      <c r="B23" s="31"/>
      <c r="C23" s="62"/>
      <c r="D23" s="62"/>
      <c r="E23" s="60">
        <f t="shared" si="0"/>
        <v>0</v>
      </c>
    </row>
    <row r="24" spans="1:7" s="19" customFormat="1" ht="31.5" x14ac:dyDescent="0.25">
      <c r="A24" s="14" t="s">
        <v>32</v>
      </c>
      <c r="B24" s="31"/>
      <c r="C24" s="62"/>
      <c r="D24" s="62"/>
      <c r="E24" s="60">
        <f t="shared" si="0"/>
        <v>0</v>
      </c>
    </row>
    <row r="25" spans="1:7" s="19" customFormat="1" ht="31.5" x14ac:dyDescent="0.25">
      <c r="A25" s="14" t="s">
        <v>33</v>
      </c>
      <c r="B25" s="31"/>
      <c r="C25" s="62"/>
      <c r="D25" s="62"/>
      <c r="E25" s="60">
        <f t="shared" si="0"/>
        <v>0</v>
      </c>
    </row>
    <row r="26" spans="1:7" s="19" customFormat="1" ht="32.25" thickBot="1" x14ac:dyDescent="0.3">
      <c r="A26" s="14" t="s">
        <v>80</v>
      </c>
      <c r="B26" s="31"/>
      <c r="C26" s="62"/>
      <c r="D26" s="62"/>
      <c r="E26" s="60">
        <f t="shared" si="0"/>
        <v>0</v>
      </c>
    </row>
    <row r="27" spans="1:7" s="19" customFormat="1" ht="31.5" x14ac:dyDescent="0.25">
      <c r="A27" s="175" t="s">
        <v>75</v>
      </c>
      <c r="B27" s="8" t="s">
        <v>96</v>
      </c>
      <c r="C27" s="8" t="s">
        <v>246</v>
      </c>
      <c r="D27" s="8" t="s">
        <v>247</v>
      </c>
      <c r="E27" s="171" t="s">
        <v>97</v>
      </c>
    </row>
    <row r="28" spans="1:7" s="19" customFormat="1" ht="28.35" customHeight="1" x14ac:dyDescent="0.25">
      <c r="A28" s="27" t="s">
        <v>4</v>
      </c>
      <c r="B28" s="5">
        <f t="shared" ref="B28:C28" si="1">B29+B32+B40</f>
        <v>10650000</v>
      </c>
      <c r="C28" s="5">
        <f t="shared" si="1"/>
        <v>10650000</v>
      </c>
      <c r="D28" s="5">
        <f t="shared" ref="D28" si="2">D29+D32+D40</f>
        <v>10650000</v>
      </c>
      <c r="E28" s="59">
        <f t="shared" si="0"/>
        <v>0</v>
      </c>
    </row>
    <row r="29" spans="1:7" s="19" customFormat="1" ht="27.75" customHeight="1" x14ac:dyDescent="0.25">
      <c r="A29" s="14" t="s">
        <v>34</v>
      </c>
      <c r="B29" s="31">
        <f t="shared" ref="B29" si="3">SUM(B30:B31)</f>
        <v>6600000</v>
      </c>
      <c r="C29" s="83">
        <v>6600000</v>
      </c>
      <c r="D29" s="83">
        <v>6600000</v>
      </c>
      <c r="E29" s="60">
        <f t="shared" si="0"/>
        <v>0</v>
      </c>
    </row>
    <row r="30" spans="1:7" s="19" customFormat="1" ht="28.35" customHeight="1" x14ac:dyDescent="0.25">
      <c r="A30" s="28" t="s">
        <v>35</v>
      </c>
      <c r="B30" s="31">
        <v>5400000</v>
      </c>
      <c r="C30" s="63">
        <v>5400000</v>
      </c>
      <c r="D30" s="63">
        <v>5400000</v>
      </c>
      <c r="E30" s="60">
        <f t="shared" si="0"/>
        <v>0</v>
      </c>
    </row>
    <row r="31" spans="1:7" s="19" customFormat="1" ht="28.35" customHeight="1" x14ac:dyDescent="0.25">
      <c r="A31" s="28" t="s">
        <v>91</v>
      </c>
      <c r="B31" s="31">
        <v>1200000</v>
      </c>
      <c r="C31" s="63">
        <v>1200000</v>
      </c>
      <c r="D31" s="63">
        <v>1200000</v>
      </c>
      <c r="E31" s="60">
        <f t="shared" si="0"/>
        <v>0</v>
      </c>
    </row>
    <row r="32" spans="1:7" s="19" customFormat="1" ht="28.35" customHeight="1" x14ac:dyDescent="0.25">
      <c r="A32" s="14" t="s">
        <v>36</v>
      </c>
      <c r="B32" s="31">
        <f t="shared" ref="B32" si="4">B33+B35+B36</f>
        <v>3900000</v>
      </c>
      <c r="C32" s="83">
        <v>3900000</v>
      </c>
      <c r="D32" s="83">
        <v>3900000</v>
      </c>
      <c r="E32" s="60">
        <f t="shared" si="0"/>
        <v>0</v>
      </c>
    </row>
    <row r="33" spans="1:5" s="19" customFormat="1" ht="28.35" customHeight="1" x14ac:dyDescent="0.25">
      <c r="A33" s="14" t="s">
        <v>37</v>
      </c>
      <c r="B33" s="31">
        <f t="shared" ref="B33" si="5">SUM(B34)</f>
        <v>2500000</v>
      </c>
      <c r="C33" s="83">
        <v>2500000</v>
      </c>
      <c r="D33" s="83">
        <v>2500000</v>
      </c>
      <c r="E33" s="60">
        <f t="shared" si="0"/>
        <v>0</v>
      </c>
    </row>
    <row r="34" spans="1:5" s="19" customFormat="1" ht="28.35" customHeight="1" x14ac:dyDescent="0.25">
      <c r="A34" s="14" t="s">
        <v>38</v>
      </c>
      <c r="B34" s="31">
        <v>2500000</v>
      </c>
      <c r="C34" s="63">
        <v>2500000</v>
      </c>
      <c r="D34" s="63">
        <v>2500000</v>
      </c>
      <c r="E34" s="60">
        <f t="shared" si="0"/>
        <v>0</v>
      </c>
    </row>
    <row r="35" spans="1:5" s="19" customFormat="1" ht="28.35" customHeight="1" x14ac:dyDescent="0.25">
      <c r="A35" s="14" t="s">
        <v>39</v>
      </c>
      <c r="B35" s="31">
        <v>1000000</v>
      </c>
      <c r="C35" s="63">
        <v>1000000</v>
      </c>
      <c r="D35" s="63">
        <v>1000000</v>
      </c>
      <c r="E35" s="60">
        <f t="shared" si="0"/>
        <v>0</v>
      </c>
    </row>
    <row r="36" spans="1:5" s="19" customFormat="1" ht="28.35" customHeight="1" x14ac:dyDescent="0.25">
      <c r="A36" s="14" t="s">
        <v>40</v>
      </c>
      <c r="B36" s="31">
        <f>SUM(B37:B39)</f>
        <v>400000</v>
      </c>
      <c r="C36" s="83">
        <v>400000</v>
      </c>
      <c r="D36" s="83">
        <v>400000</v>
      </c>
      <c r="E36" s="60">
        <f t="shared" si="0"/>
        <v>0</v>
      </c>
    </row>
    <row r="37" spans="1:5" s="19" customFormat="1" ht="28.35" customHeight="1" x14ac:dyDescent="0.25">
      <c r="A37" s="14" t="s">
        <v>41</v>
      </c>
      <c r="B37" s="31">
        <v>400000</v>
      </c>
      <c r="C37" s="63">
        <v>400000</v>
      </c>
      <c r="D37" s="63">
        <v>400000</v>
      </c>
      <c r="E37" s="60">
        <f t="shared" si="0"/>
        <v>0</v>
      </c>
    </row>
    <row r="38" spans="1:5" s="19" customFormat="1" ht="28.35" customHeight="1" x14ac:dyDescent="0.25">
      <c r="A38" s="14" t="s">
        <v>42</v>
      </c>
      <c r="B38" s="31"/>
      <c r="C38" s="62"/>
      <c r="D38" s="62"/>
      <c r="E38" s="60">
        <f t="shared" si="0"/>
        <v>0</v>
      </c>
    </row>
    <row r="39" spans="1:5" s="19" customFormat="1" ht="28.35" customHeight="1" x14ac:dyDescent="0.25">
      <c r="A39" s="14" t="s">
        <v>76</v>
      </c>
      <c r="B39" s="31"/>
      <c r="C39" s="62"/>
      <c r="D39" s="62"/>
      <c r="E39" s="60">
        <f t="shared" si="0"/>
        <v>0</v>
      </c>
    </row>
    <row r="40" spans="1:5" s="19" customFormat="1" ht="28.35" customHeight="1" x14ac:dyDescent="0.25">
      <c r="A40" s="14" t="s">
        <v>43</v>
      </c>
      <c r="B40" s="31">
        <v>150000</v>
      </c>
      <c r="C40" s="63">
        <v>150000</v>
      </c>
      <c r="D40" s="63">
        <v>150000</v>
      </c>
      <c r="E40" s="60">
        <f t="shared" si="0"/>
        <v>0</v>
      </c>
    </row>
    <row r="41" spans="1:5" s="19" customFormat="1" ht="28.35" customHeight="1" x14ac:dyDescent="0.25">
      <c r="A41" s="27" t="s">
        <v>5</v>
      </c>
      <c r="B41" s="5">
        <f t="shared" ref="B41:C41" si="6">B42+B43+B45+B46+B48+B49+B50+B51+B52</f>
        <v>4852500</v>
      </c>
      <c r="C41" s="5">
        <f t="shared" si="6"/>
        <v>4852500</v>
      </c>
      <c r="D41" s="5">
        <f t="shared" ref="D41" si="7">D42+D43+D45+D46+D48+D49+D50+D51+D52</f>
        <v>4852500</v>
      </c>
      <c r="E41" s="59">
        <f t="shared" si="0"/>
        <v>0</v>
      </c>
    </row>
    <row r="42" spans="1:5" s="19" customFormat="1" ht="28.35" customHeight="1" x14ac:dyDescent="0.25">
      <c r="A42" s="28" t="s">
        <v>44</v>
      </c>
      <c r="B42" s="31"/>
      <c r="C42" s="62"/>
      <c r="D42" s="62"/>
      <c r="E42" s="60">
        <f t="shared" si="0"/>
        <v>0</v>
      </c>
    </row>
    <row r="43" spans="1:5" s="34" customFormat="1" ht="28.35" customHeight="1" x14ac:dyDescent="0.25">
      <c r="A43" s="28" t="s">
        <v>45</v>
      </c>
      <c r="B43" s="31">
        <v>650000</v>
      </c>
      <c r="C43" s="63">
        <v>650000</v>
      </c>
      <c r="D43" s="63">
        <v>650000</v>
      </c>
      <c r="E43" s="60">
        <f t="shared" si="0"/>
        <v>0</v>
      </c>
    </row>
    <row r="44" spans="1:5" s="35" customFormat="1" ht="28.35" customHeight="1" x14ac:dyDescent="0.25">
      <c r="A44" s="28" t="s">
        <v>72</v>
      </c>
      <c r="B44" s="31">
        <v>650000</v>
      </c>
      <c r="C44" s="83">
        <v>650000</v>
      </c>
      <c r="D44" s="83">
        <v>650000</v>
      </c>
      <c r="E44" s="60">
        <f t="shared" si="0"/>
        <v>0</v>
      </c>
    </row>
    <row r="45" spans="1:5" s="36" customFormat="1" ht="28.35" customHeight="1" x14ac:dyDescent="0.25">
      <c r="A45" s="14" t="s">
        <v>46</v>
      </c>
      <c r="B45" s="31"/>
      <c r="C45" s="63"/>
      <c r="D45" s="63"/>
      <c r="E45" s="60">
        <f t="shared" si="0"/>
        <v>0</v>
      </c>
    </row>
    <row r="46" spans="1:5" s="36" customFormat="1" ht="28.35" customHeight="1" x14ac:dyDescent="0.25">
      <c r="A46" s="14" t="s">
        <v>47</v>
      </c>
      <c r="B46" s="31">
        <v>2700000</v>
      </c>
      <c r="C46" s="83">
        <v>2700000</v>
      </c>
      <c r="D46" s="83">
        <v>2700000</v>
      </c>
      <c r="E46" s="60">
        <f t="shared" si="0"/>
        <v>0</v>
      </c>
    </row>
    <row r="47" spans="1:5" s="36" customFormat="1" ht="28.35" customHeight="1" x14ac:dyDescent="0.25">
      <c r="A47" s="37" t="s">
        <v>83</v>
      </c>
      <c r="B47" s="31"/>
      <c r="C47" s="63"/>
      <c r="D47" s="63"/>
      <c r="E47" s="60">
        <f t="shared" si="0"/>
        <v>0</v>
      </c>
    </row>
    <row r="48" spans="1:5" s="36" customFormat="1" ht="28.35" customHeight="1" x14ac:dyDescent="0.25">
      <c r="A48" s="37" t="s">
        <v>48</v>
      </c>
      <c r="B48" s="31"/>
      <c r="C48" s="63"/>
      <c r="D48" s="63"/>
      <c r="E48" s="60">
        <f t="shared" si="0"/>
        <v>0</v>
      </c>
    </row>
    <row r="49" spans="1:5" s="36" customFormat="1" ht="28.35" customHeight="1" x14ac:dyDescent="0.25">
      <c r="A49" s="28" t="s">
        <v>49</v>
      </c>
      <c r="B49" s="31">
        <v>1500000</v>
      </c>
      <c r="C49" s="63">
        <v>1500000</v>
      </c>
      <c r="D49" s="63">
        <v>1500000</v>
      </c>
      <c r="E49" s="60">
        <f t="shared" si="0"/>
        <v>0</v>
      </c>
    </row>
    <row r="50" spans="1:5" s="36" customFormat="1" ht="28.35" customHeight="1" x14ac:dyDescent="0.25">
      <c r="A50" s="28" t="s">
        <v>50</v>
      </c>
      <c r="B50" s="31"/>
      <c r="C50" s="63"/>
      <c r="D50" s="63"/>
      <c r="E50" s="60">
        <f t="shared" si="0"/>
        <v>0</v>
      </c>
    </row>
    <row r="51" spans="1:5" s="36" customFormat="1" ht="28.35" customHeight="1" x14ac:dyDescent="0.25">
      <c r="A51" s="28" t="s">
        <v>51</v>
      </c>
      <c r="B51" s="31">
        <v>2500</v>
      </c>
      <c r="C51" s="63">
        <v>2500</v>
      </c>
      <c r="D51" s="63">
        <v>2500</v>
      </c>
      <c r="E51" s="60">
        <f t="shared" si="0"/>
        <v>0</v>
      </c>
    </row>
    <row r="52" spans="1:5" s="36" customFormat="1" ht="32.25" thickBot="1" x14ac:dyDescent="0.3">
      <c r="A52" s="37" t="s">
        <v>77</v>
      </c>
      <c r="B52" s="31"/>
      <c r="C52" s="63"/>
      <c r="D52" s="63"/>
      <c r="E52" s="60">
        <f t="shared" si="0"/>
        <v>0</v>
      </c>
    </row>
    <row r="53" spans="1:5" s="36" customFormat="1" ht="31.5" x14ac:dyDescent="0.2">
      <c r="A53" s="175" t="s">
        <v>75</v>
      </c>
      <c r="B53" s="8" t="s">
        <v>96</v>
      </c>
      <c r="C53" s="8" t="s">
        <v>246</v>
      </c>
      <c r="D53" s="8" t="s">
        <v>247</v>
      </c>
      <c r="E53" s="171" t="s">
        <v>97</v>
      </c>
    </row>
    <row r="54" spans="1:5" s="36" customFormat="1" ht="28.35" customHeight="1" x14ac:dyDescent="0.25">
      <c r="A54" s="27" t="s">
        <v>6</v>
      </c>
      <c r="B54" s="5">
        <f t="shared" ref="B54:C54" si="8">SUM(B55:B58)</f>
        <v>0</v>
      </c>
      <c r="C54" s="5">
        <f t="shared" si="8"/>
        <v>2655520</v>
      </c>
      <c r="D54" s="5">
        <f t="shared" ref="D54" si="9">SUM(D55:D58)</f>
        <v>2655520</v>
      </c>
      <c r="E54" s="59">
        <f t="shared" si="0"/>
        <v>0</v>
      </c>
    </row>
    <row r="55" spans="1:5" s="36" customFormat="1" ht="28.35" customHeight="1" x14ac:dyDescent="0.25">
      <c r="A55" s="14" t="s">
        <v>52</v>
      </c>
      <c r="B55" s="31"/>
      <c r="C55" s="63"/>
      <c r="D55" s="63"/>
      <c r="E55" s="60">
        <f t="shared" si="0"/>
        <v>0</v>
      </c>
    </row>
    <row r="56" spans="1:5" s="34" customFormat="1" ht="28.35" customHeight="1" x14ac:dyDescent="0.25">
      <c r="A56" s="14" t="s">
        <v>53</v>
      </c>
      <c r="B56" s="31"/>
      <c r="C56" s="63">
        <v>2655520</v>
      </c>
      <c r="D56" s="63">
        <v>2655520</v>
      </c>
      <c r="E56" s="60">
        <f t="shared" si="0"/>
        <v>0</v>
      </c>
    </row>
    <row r="57" spans="1:5" s="34" customFormat="1" ht="28.35" customHeight="1" x14ac:dyDescent="0.25">
      <c r="A57" s="38" t="s">
        <v>54</v>
      </c>
      <c r="B57" s="31"/>
      <c r="C57" s="62"/>
      <c r="D57" s="62"/>
      <c r="E57" s="60">
        <f t="shared" si="0"/>
        <v>0</v>
      </c>
    </row>
    <row r="58" spans="1:5" s="36" customFormat="1" ht="28.35" customHeight="1" x14ac:dyDescent="0.25">
      <c r="A58" s="14" t="s">
        <v>55</v>
      </c>
      <c r="B58" s="31"/>
      <c r="C58" s="63"/>
      <c r="D58" s="63"/>
      <c r="E58" s="60">
        <f t="shared" si="0"/>
        <v>0</v>
      </c>
    </row>
    <row r="59" spans="1:5" s="36" customFormat="1" ht="28.35" customHeight="1" x14ac:dyDescent="0.25">
      <c r="A59" s="27" t="s">
        <v>7</v>
      </c>
      <c r="B59" s="5">
        <f t="shared" ref="B59:C59" si="10">SUM(B60:B62)</f>
        <v>0</v>
      </c>
      <c r="C59" s="5">
        <f t="shared" si="10"/>
        <v>0</v>
      </c>
      <c r="D59" s="174"/>
      <c r="E59" s="60">
        <f t="shared" si="0"/>
        <v>0</v>
      </c>
    </row>
    <row r="60" spans="1:5" s="36" customFormat="1" ht="51.75" customHeight="1" x14ac:dyDescent="0.25">
      <c r="A60" s="14" t="s">
        <v>56</v>
      </c>
      <c r="B60" s="31"/>
      <c r="C60" s="63"/>
      <c r="D60" s="63"/>
      <c r="E60" s="60">
        <f t="shared" si="0"/>
        <v>0</v>
      </c>
    </row>
    <row r="61" spans="1:5" s="34" customFormat="1" ht="30" customHeight="1" x14ac:dyDescent="0.25">
      <c r="A61" s="14" t="s">
        <v>57</v>
      </c>
      <c r="B61" s="31"/>
      <c r="C61" s="62"/>
      <c r="D61" s="62"/>
      <c r="E61" s="60">
        <f t="shared" si="0"/>
        <v>0</v>
      </c>
    </row>
    <row r="62" spans="1:5" s="34" customFormat="1" ht="28.35" customHeight="1" x14ac:dyDescent="0.25">
      <c r="A62" s="14" t="s">
        <v>58</v>
      </c>
      <c r="B62" s="31"/>
      <c r="C62" s="62"/>
      <c r="D62" s="62"/>
      <c r="E62" s="60">
        <f t="shared" si="0"/>
        <v>0</v>
      </c>
    </row>
    <row r="63" spans="1:5" s="36" customFormat="1" ht="28.35" customHeight="1" x14ac:dyDescent="0.25">
      <c r="A63" s="39" t="s">
        <v>8</v>
      </c>
      <c r="B63" s="5">
        <f>B64+B65+B66</f>
        <v>0</v>
      </c>
      <c r="C63" s="5">
        <f>C64+C65+C66</f>
        <v>0</v>
      </c>
      <c r="D63" s="174"/>
      <c r="E63" s="60">
        <f t="shared" si="0"/>
        <v>0</v>
      </c>
    </row>
    <row r="64" spans="1:5" s="36" customFormat="1" ht="47.25" x14ac:dyDescent="0.25">
      <c r="A64" s="14" t="s">
        <v>59</v>
      </c>
      <c r="B64" s="31"/>
      <c r="C64" s="63"/>
      <c r="D64" s="63"/>
      <c r="E64" s="60">
        <f t="shared" si="0"/>
        <v>0</v>
      </c>
    </row>
    <row r="65" spans="1:6" s="34" customFormat="1" ht="31.5" x14ac:dyDescent="0.25">
      <c r="A65" s="14" t="s">
        <v>60</v>
      </c>
      <c r="B65" s="31"/>
      <c r="C65" s="63"/>
      <c r="D65" s="63"/>
      <c r="E65" s="60">
        <f t="shared" si="0"/>
        <v>0</v>
      </c>
    </row>
    <row r="66" spans="1:6" s="36" customFormat="1" x14ac:dyDescent="0.25">
      <c r="A66" s="14" t="s">
        <v>61</v>
      </c>
      <c r="B66" s="31"/>
      <c r="C66" s="63"/>
      <c r="D66" s="63"/>
      <c r="E66" s="60">
        <f t="shared" si="0"/>
        <v>0</v>
      </c>
    </row>
    <row r="67" spans="1:6" s="36" customFormat="1" ht="28.35" customHeight="1" x14ac:dyDescent="0.25">
      <c r="A67" s="27" t="s">
        <v>9</v>
      </c>
      <c r="B67" s="5">
        <f>B63+B59+B54+B41+B28+B20+B5</f>
        <v>112457611</v>
      </c>
      <c r="C67" s="5">
        <f>C63+C59+C54+C41+C28+C20+C5</f>
        <v>120648736</v>
      </c>
      <c r="D67" s="5">
        <f>D63+D59+D54+D41+D28+D20+D5</f>
        <v>120648736</v>
      </c>
      <c r="E67" s="59">
        <f t="shared" si="0"/>
        <v>0</v>
      </c>
    </row>
    <row r="68" spans="1:6" s="34" customFormat="1" ht="31.5" x14ac:dyDescent="0.25">
      <c r="A68" s="39" t="s">
        <v>62</v>
      </c>
      <c r="B68" s="5">
        <f>SUM(B69:B70)</f>
        <v>36000000</v>
      </c>
      <c r="C68" s="5">
        <f>SUM(C69:C70)</f>
        <v>37329264</v>
      </c>
      <c r="D68" s="5">
        <f>SUM(D69:D70)</f>
        <v>37329264</v>
      </c>
      <c r="E68" s="59">
        <f t="shared" si="0"/>
        <v>0</v>
      </c>
      <c r="F68" s="40"/>
    </row>
    <row r="69" spans="1:6" s="34" customFormat="1" ht="31.5" x14ac:dyDescent="0.25">
      <c r="A69" s="39" t="s">
        <v>88</v>
      </c>
      <c r="B69" s="33">
        <v>36000000</v>
      </c>
      <c r="C69" s="61">
        <v>37329264</v>
      </c>
      <c r="D69" s="61">
        <v>37329264</v>
      </c>
      <c r="E69" s="60">
        <f t="shared" si="0"/>
        <v>0</v>
      </c>
      <c r="F69" s="40"/>
    </row>
    <row r="70" spans="1:6" s="34" customFormat="1" ht="38.25" customHeight="1" x14ac:dyDescent="0.25">
      <c r="A70" s="14" t="s">
        <v>63</v>
      </c>
      <c r="B70" s="31"/>
      <c r="C70" s="63"/>
      <c r="D70" s="63"/>
      <c r="E70" s="60">
        <f t="shared" si="0"/>
        <v>0</v>
      </c>
    </row>
    <row r="71" spans="1:6" s="36" customFormat="1" ht="48.75" customHeight="1" x14ac:dyDescent="0.25">
      <c r="A71" s="39" t="s">
        <v>64</v>
      </c>
      <c r="B71" s="5">
        <f>B72+B73</f>
        <v>405000</v>
      </c>
      <c r="C71" s="5">
        <f>C72+C73</f>
        <v>1058076</v>
      </c>
      <c r="D71" s="5">
        <f>D72+D73</f>
        <v>1889580</v>
      </c>
      <c r="E71" s="59">
        <f t="shared" si="0"/>
        <v>831504</v>
      </c>
    </row>
    <row r="72" spans="1:6" s="36" customFormat="1" ht="19.5" customHeight="1" x14ac:dyDescent="0.25">
      <c r="A72" s="14" t="s">
        <v>86</v>
      </c>
      <c r="B72" s="31"/>
      <c r="C72" s="63"/>
      <c r="D72" s="63"/>
      <c r="E72" s="60">
        <f t="shared" ref="E72:E77" si="11">D72-C72</f>
        <v>0</v>
      </c>
    </row>
    <row r="73" spans="1:6" s="36" customFormat="1" ht="19.5" customHeight="1" x14ac:dyDescent="0.25">
      <c r="A73" s="28" t="s">
        <v>87</v>
      </c>
      <c r="B73" s="31">
        <v>405000</v>
      </c>
      <c r="C73" s="63">
        <v>1058076</v>
      </c>
      <c r="D73" s="63">
        <v>1889580</v>
      </c>
      <c r="E73" s="60">
        <f t="shared" si="11"/>
        <v>831504</v>
      </c>
    </row>
    <row r="74" spans="1:6" s="34" customFormat="1" ht="27" customHeight="1" x14ac:dyDescent="0.25">
      <c r="A74" s="39" t="s">
        <v>10</v>
      </c>
      <c r="B74" s="5">
        <f>B71+B68</f>
        <v>36405000</v>
      </c>
      <c r="C74" s="5">
        <f>C71+C68</f>
        <v>38387340</v>
      </c>
      <c r="D74" s="5">
        <f>D71+D68</f>
        <v>39218844</v>
      </c>
      <c r="E74" s="59">
        <f t="shared" si="11"/>
        <v>831504</v>
      </c>
      <c r="F74" s="40">
        <f>E68+E71</f>
        <v>831504</v>
      </c>
    </row>
    <row r="75" spans="1:6" s="34" customFormat="1" ht="28.35" customHeight="1" x14ac:dyDescent="0.25">
      <c r="A75" s="27" t="s">
        <v>65</v>
      </c>
      <c r="B75" s="5">
        <f>B67+B74</f>
        <v>148862611</v>
      </c>
      <c r="C75" s="5">
        <f>C67+C74</f>
        <v>159036076</v>
      </c>
      <c r="D75" s="5">
        <f>D67+D74</f>
        <v>159867580</v>
      </c>
      <c r="E75" s="59">
        <f t="shared" si="11"/>
        <v>831504</v>
      </c>
      <c r="F75" s="40">
        <f>E5+E20+E28+E41+E59+E63+E68+E71</f>
        <v>831504</v>
      </c>
    </row>
    <row r="76" spans="1:6" s="34" customFormat="1" ht="28.35" customHeight="1" x14ac:dyDescent="0.25">
      <c r="A76" s="41" t="s">
        <v>81</v>
      </c>
      <c r="B76" s="5">
        <v>6</v>
      </c>
      <c r="C76" s="62">
        <v>6</v>
      </c>
      <c r="D76" s="62">
        <v>6</v>
      </c>
      <c r="E76" s="59">
        <f t="shared" si="11"/>
        <v>0</v>
      </c>
    </row>
    <row r="77" spans="1:6" s="34" customFormat="1" ht="28.35" customHeight="1" thickBot="1" x14ac:dyDescent="0.3">
      <c r="A77" s="42" t="s">
        <v>66</v>
      </c>
      <c r="B77" s="73">
        <v>4</v>
      </c>
      <c r="C77" s="170">
        <v>4</v>
      </c>
      <c r="D77" s="170">
        <v>4</v>
      </c>
      <c r="E77" s="64">
        <f t="shared" si="11"/>
        <v>0</v>
      </c>
    </row>
    <row r="78" spans="1:6" x14ac:dyDescent="0.25">
      <c r="B78" s="18"/>
    </row>
    <row r="79" spans="1:6" x14ac:dyDescent="0.25">
      <c r="B79" s="18"/>
      <c r="C79" s="43"/>
      <c r="D79" s="43"/>
    </row>
    <row r="80" spans="1:6" x14ac:dyDescent="0.25">
      <c r="B80" s="18"/>
    </row>
  </sheetData>
  <sheetProtection selectLockedCells="1" selectUnlockedCells="1"/>
  <mergeCells count="1">
    <mergeCell ref="A3:E3"/>
  </mergeCells>
  <phoneticPr fontId="19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80" firstPageNumber="0" fitToHeight="0" orientation="portrait" r:id="rId1"/>
  <headerFooter alignWithMargins="0">
    <oddHeader xml:space="preserve">&amp;C&amp;"Times New Roman,Félkövér"&amp;12 2. melléklet a 6/2018. (III. 12.) önkormányzati rendelethez
Az önkormányzat 2017. évi költségvetéséről szóló 1/2017. (II. 15.) önkormányzati rendelet 2. mellékletének helyébe a következő 2. melléklet lép:&amp;R
</oddHeader>
  </headerFooter>
  <rowBreaks count="2" manualBreakCount="2">
    <brk id="26" max="4" man="1"/>
    <brk id="5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35.42578125" style="89" customWidth="1"/>
    <col min="2" max="2" width="18.42578125" style="88" bestFit="1" customWidth="1"/>
    <col min="3" max="3" width="13.42578125" style="88" customWidth="1"/>
    <col min="4" max="4" width="13.85546875" style="88" customWidth="1"/>
    <col min="5" max="5" width="11.140625" style="88" bestFit="1" customWidth="1"/>
    <col min="6" max="6" width="40.7109375" style="89" customWidth="1"/>
    <col min="7" max="7" width="18.42578125" style="88" bestFit="1" customWidth="1"/>
    <col min="8" max="8" width="13.85546875" style="88" customWidth="1"/>
    <col min="9" max="9" width="14.28515625" style="88" customWidth="1"/>
    <col min="10" max="10" width="12.42578125" style="88" bestFit="1" customWidth="1"/>
    <col min="11" max="11" width="9.140625" style="88"/>
    <col min="12" max="12" width="10.5703125" style="88" customWidth="1"/>
    <col min="13" max="13" width="9.140625" style="88"/>
    <col min="14" max="14" width="12.28515625" style="88" customWidth="1"/>
    <col min="15" max="16384" width="9.140625" style="88"/>
  </cols>
  <sheetData>
    <row r="2" spans="1:12" x14ac:dyDescent="0.25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2" x14ac:dyDescent="0.25">
      <c r="A3" s="180" t="s">
        <v>99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2" ht="16.5" thickBot="1" x14ac:dyDescent="0.3"/>
    <row r="5" spans="1:12" s="89" customFormat="1" ht="31.5" x14ac:dyDescent="0.25">
      <c r="A5" s="90" t="s">
        <v>100</v>
      </c>
      <c r="B5" s="8" t="s">
        <v>96</v>
      </c>
      <c r="C5" s="8" t="s">
        <v>246</v>
      </c>
      <c r="D5" s="8" t="s">
        <v>247</v>
      </c>
      <c r="E5" s="87" t="s">
        <v>97</v>
      </c>
      <c r="F5" s="91" t="s">
        <v>101</v>
      </c>
      <c r="G5" s="8" t="s">
        <v>96</v>
      </c>
      <c r="H5" s="8" t="s">
        <v>246</v>
      </c>
      <c r="I5" s="8" t="s">
        <v>247</v>
      </c>
      <c r="J5" s="172" t="s">
        <v>97</v>
      </c>
    </row>
    <row r="6" spans="1:12" ht="31.5" x14ac:dyDescent="0.25">
      <c r="A6" s="92" t="s">
        <v>102</v>
      </c>
      <c r="B6" s="58">
        <f>'[2]1.sz.tábla '!B5</f>
        <v>21955111</v>
      </c>
      <c r="C6" s="58">
        <f>'1.sz.tábla '!C5</f>
        <v>26741716</v>
      </c>
      <c r="D6" s="58">
        <f>'2.sz.tábla'!D5</f>
        <v>26741716</v>
      </c>
      <c r="E6" s="58">
        <f>D6-C6</f>
        <v>0</v>
      </c>
      <c r="F6" s="93" t="s">
        <v>103</v>
      </c>
      <c r="G6" s="58">
        <f>'[2]3.sz.tábla '!B6</f>
        <v>6405000</v>
      </c>
      <c r="H6" s="79">
        <v>8513290</v>
      </c>
      <c r="I6" s="79">
        <v>8513290</v>
      </c>
      <c r="J6" s="57">
        <f>I6-H6</f>
        <v>0</v>
      </c>
    </row>
    <row r="7" spans="1:12" ht="31.5" x14ac:dyDescent="0.25">
      <c r="A7" s="92" t="s">
        <v>104</v>
      </c>
      <c r="B7" s="58">
        <f>'[2]1.sz.tábla '!B7</f>
        <v>10650000</v>
      </c>
      <c r="C7" s="58">
        <f>'2.sz.tábla'!C28</f>
        <v>10650000</v>
      </c>
      <c r="D7" s="58">
        <f>'2.sz.tábla'!D28</f>
        <v>10650000</v>
      </c>
      <c r="E7" s="58">
        <f t="shared" ref="E7:E8" si="0">D7-C7</f>
        <v>0</v>
      </c>
      <c r="F7" s="93" t="s">
        <v>105</v>
      </c>
      <c r="G7" s="93">
        <f>'[2]3.sz.tábla '!B7</f>
        <v>1614700</v>
      </c>
      <c r="H7" s="79">
        <v>1933970</v>
      </c>
      <c r="I7" s="79">
        <v>1933970</v>
      </c>
      <c r="J7" s="57">
        <f>I7-H7</f>
        <v>0</v>
      </c>
    </row>
    <row r="8" spans="1:12" x14ac:dyDescent="0.25">
      <c r="A8" s="94" t="s">
        <v>106</v>
      </c>
      <c r="B8" s="58">
        <f>'[2]1.sz.tábla '!B8</f>
        <v>4852500</v>
      </c>
      <c r="C8" s="58">
        <f>'2.sz.tábla'!C41</f>
        <v>4852500</v>
      </c>
      <c r="D8" s="58">
        <f>'2.sz.tábla'!D41</f>
        <v>4852500</v>
      </c>
      <c r="E8" s="58">
        <f t="shared" si="0"/>
        <v>0</v>
      </c>
      <c r="F8" s="93" t="s">
        <v>107</v>
      </c>
      <c r="G8" s="58">
        <f>'[2]3.sz.tábla '!B8</f>
        <v>13500000</v>
      </c>
      <c r="H8" s="79">
        <v>15845984</v>
      </c>
      <c r="I8" s="79">
        <v>15845984</v>
      </c>
      <c r="J8" s="57">
        <f>I8-H8</f>
        <v>0</v>
      </c>
      <c r="L8" s="95"/>
    </row>
    <row r="9" spans="1:12" ht="31.5" x14ac:dyDescent="0.25">
      <c r="A9" s="92" t="s">
        <v>108</v>
      </c>
      <c r="B9" s="58"/>
      <c r="C9" s="58"/>
      <c r="D9" s="58"/>
      <c r="E9" s="58"/>
      <c r="F9" s="93" t="s">
        <v>109</v>
      </c>
      <c r="G9" s="58">
        <f>'[2]3.sz.tábla '!B23</f>
        <v>1943000</v>
      </c>
      <c r="H9" s="79">
        <v>1943000</v>
      </c>
      <c r="I9" s="79">
        <v>1943000</v>
      </c>
      <c r="J9" s="57">
        <f>I9-H9</f>
        <v>0</v>
      </c>
    </row>
    <row r="10" spans="1:12" x14ac:dyDescent="0.25">
      <c r="A10" s="94"/>
      <c r="B10" s="58"/>
      <c r="C10" s="58"/>
      <c r="D10" s="58"/>
      <c r="E10" s="58"/>
      <c r="F10" s="93" t="s">
        <v>70</v>
      </c>
      <c r="G10" s="58">
        <f>G12+G13+G14</f>
        <v>7690491</v>
      </c>
      <c r="H10" s="58">
        <f>H12+H13+H14</f>
        <v>7309041</v>
      </c>
      <c r="I10" s="58">
        <f>I12+I13+I14</f>
        <v>7309041</v>
      </c>
      <c r="J10" s="57">
        <f t="shared" ref="J10:J13" si="1">I10-H10</f>
        <v>0</v>
      </c>
    </row>
    <row r="11" spans="1:12" x14ac:dyDescent="0.25">
      <c r="A11" s="94"/>
      <c r="B11" s="58"/>
      <c r="C11" s="58"/>
      <c r="D11" s="58"/>
      <c r="E11" s="58"/>
      <c r="F11" s="93" t="s">
        <v>110</v>
      </c>
      <c r="G11" s="58">
        <v>0</v>
      </c>
      <c r="H11" s="79">
        <v>0</v>
      </c>
      <c r="I11" s="79">
        <v>0</v>
      </c>
      <c r="J11" s="57">
        <f t="shared" si="1"/>
        <v>0</v>
      </c>
    </row>
    <row r="12" spans="1:12" ht="31.5" x14ac:dyDescent="0.25">
      <c r="A12" s="92"/>
      <c r="B12" s="58"/>
      <c r="C12" s="58"/>
      <c r="D12" s="58"/>
      <c r="E12" s="58"/>
      <c r="F12" s="93" t="s">
        <v>111</v>
      </c>
      <c r="G12" s="58">
        <f>'[2]3.sz.tábla '!B31</f>
        <v>7550491</v>
      </c>
      <c r="H12" s="79">
        <v>7299041</v>
      </c>
      <c r="I12" s="79">
        <v>7299041</v>
      </c>
      <c r="J12" s="57">
        <f t="shared" si="1"/>
        <v>0</v>
      </c>
    </row>
    <row r="13" spans="1:12" ht="31.5" x14ac:dyDescent="0.25">
      <c r="A13" s="96"/>
      <c r="B13" s="58"/>
      <c r="C13" s="58"/>
      <c r="D13" s="58"/>
      <c r="E13" s="58"/>
      <c r="F13" s="93" t="s">
        <v>112</v>
      </c>
      <c r="G13" s="93">
        <f>'[2]3.sz.tábla '!B34</f>
        <v>140000</v>
      </c>
      <c r="H13" s="79">
        <v>10000</v>
      </c>
      <c r="I13" s="79">
        <v>10000</v>
      </c>
      <c r="J13" s="57">
        <f t="shared" si="1"/>
        <v>0</v>
      </c>
    </row>
    <row r="14" spans="1:12" ht="47.25" x14ac:dyDescent="0.25">
      <c r="A14" s="92"/>
      <c r="B14" s="58"/>
      <c r="C14" s="58"/>
      <c r="D14" s="58"/>
      <c r="E14" s="58"/>
      <c r="F14" s="93" t="s">
        <v>113</v>
      </c>
      <c r="G14" s="58"/>
      <c r="H14" s="79"/>
      <c r="I14" s="79"/>
      <c r="J14" s="57"/>
    </row>
    <row r="15" spans="1:12" x14ac:dyDescent="0.25">
      <c r="A15" s="94"/>
      <c r="B15" s="58"/>
      <c r="C15" s="58"/>
      <c r="D15" s="58"/>
      <c r="E15" s="58"/>
      <c r="F15" s="93" t="s">
        <v>114</v>
      </c>
      <c r="G15" s="58">
        <f>'[2]1.sz.tábla '!B26</f>
        <v>1595420</v>
      </c>
      <c r="H15" s="79">
        <f>'1.sz.tábla '!C25</f>
        <v>5274649</v>
      </c>
      <c r="I15" s="79">
        <f>'1.sz.tábla '!D25</f>
        <v>6106153</v>
      </c>
      <c r="J15" s="57">
        <f>I15-H15</f>
        <v>831504</v>
      </c>
    </row>
    <row r="16" spans="1:12" s="56" customFormat="1" ht="31.5" x14ac:dyDescent="0.25">
      <c r="A16" s="97" t="s">
        <v>115</v>
      </c>
      <c r="B16" s="54">
        <f>SUM(B6:B15)</f>
        <v>37457611</v>
      </c>
      <c r="C16" s="54">
        <f>SUM(C6:C15)</f>
        <v>42244216</v>
      </c>
      <c r="D16" s="54">
        <f>SUM(D6:D15)</f>
        <v>42244216</v>
      </c>
      <c r="E16" s="54">
        <f>D16-C16</f>
        <v>0</v>
      </c>
      <c r="F16" s="98" t="s">
        <v>116</v>
      </c>
      <c r="G16" s="54">
        <f>G6+G7+G8+G9+G10+G15</f>
        <v>32748611</v>
      </c>
      <c r="H16" s="54">
        <f>H6+H7+H8+H9+H10+H15</f>
        <v>40819934</v>
      </c>
      <c r="I16" s="54">
        <f>I6+I7+I8+I9+I10+I15</f>
        <v>41651438</v>
      </c>
      <c r="J16" s="55">
        <f>I16-H16</f>
        <v>831504</v>
      </c>
    </row>
    <row r="17" spans="1:10" s="56" customFormat="1" x14ac:dyDescent="0.25">
      <c r="A17" s="97" t="s">
        <v>117</v>
      </c>
      <c r="B17" s="54"/>
      <c r="C17" s="54"/>
      <c r="D17" s="54"/>
      <c r="E17" s="58"/>
      <c r="F17" s="98" t="s">
        <v>118</v>
      </c>
      <c r="G17" s="54">
        <f>G16-B16</f>
        <v>-4709000</v>
      </c>
      <c r="H17" s="54">
        <f>H16-C16</f>
        <v>-1424282</v>
      </c>
      <c r="I17" s="54">
        <f>I16-D16</f>
        <v>-592778</v>
      </c>
      <c r="J17" s="55">
        <f>I17-H17</f>
        <v>831504</v>
      </c>
    </row>
    <row r="18" spans="1:10" s="56" customFormat="1" ht="31.5" x14ac:dyDescent="0.25">
      <c r="A18" s="97" t="s">
        <v>119</v>
      </c>
      <c r="B18" s="54">
        <f>SUM(B19)</f>
        <v>36000000</v>
      </c>
      <c r="C18" s="54">
        <f>SUM(C19)</f>
        <v>37329264</v>
      </c>
      <c r="D18" s="54">
        <f>SUM(D19)</f>
        <v>37329264</v>
      </c>
      <c r="E18" s="54">
        <f t="shared" ref="E18:E24" si="2">D18-C18</f>
        <v>0</v>
      </c>
      <c r="F18" s="98" t="s">
        <v>120</v>
      </c>
      <c r="G18" s="54">
        <f>G19+G20+G21+G22</f>
        <v>1140000</v>
      </c>
      <c r="H18" s="54">
        <f>H19+H20+H21+H22</f>
        <v>1793076</v>
      </c>
      <c r="I18" s="54">
        <f>I19+I20+I21+I22</f>
        <v>1793076</v>
      </c>
      <c r="J18" s="55">
        <f>I18-H18</f>
        <v>0</v>
      </c>
    </row>
    <row r="19" spans="1:10" ht="31.5" x14ac:dyDescent="0.25">
      <c r="A19" s="94" t="s">
        <v>121</v>
      </c>
      <c r="B19" s="58">
        <f>'[2]2.sz.tábla'!B66</f>
        <v>36000000</v>
      </c>
      <c r="C19" s="58">
        <f>'2.sz.tábla'!C69</f>
        <v>37329264</v>
      </c>
      <c r="D19" s="58">
        <f>'2.sz.tábla'!D69</f>
        <v>37329264</v>
      </c>
      <c r="E19" s="58">
        <f t="shared" si="2"/>
        <v>0</v>
      </c>
      <c r="F19" s="93" t="s">
        <v>250</v>
      </c>
      <c r="G19" s="58">
        <f>'[2]5. sz. tábla'!B28</f>
        <v>1140000</v>
      </c>
      <c r="H19" s="79">
        <v>1793076</v>
      </c>
      <c r="I19" s="79">
        <v>1793076</v>
      </c>
      <c r="J19" s="57">
        <f>I19-H19</f>
        <v>0</v>
      </c>
    </row>
    <row r="20" spans="1:10" s="56" customFormat="1" ht="31.5" x14ac:dyDescent="0.25">
      <c r="A20" s="97" t="s">
        <v>122</v>
      </c>
      <c r="B20" s="98">
        <f t="shared" ref="B20:D20" si="3">SUM(B21:B23)</f>
        <v>405000</v>
      </c>
      <c r="C20" s="98">
        <f t="shared" si="3"/>
        <v>1058076</v>
      </c>
      <c r="D20" s="98">
        <f t="shared" si="3"/>
        <v>1889580</v>
      </c>
      <c r="E20" s="54">
        <f t="shared" si="2"/>
        <v>831504</v>
      </c>
      <c r="F20" s="93" t="s">
        <v>123</v>
      </c>
      <c r="G20" s="58">
        <v>0</v>
      </c>
      <c r="H20" s="79">
        <v>0</v>
      </c>
      <c r="I20" s="79">
        <v>0</v>
      </c>
      <c r="J20" s="57">
        <v>0</v>
      </c>
    </row>
    <row r="21" spans="1:10" x14ac:dyDescent="0.25">
      <c r="A21" s="94" t="s">
        <v>124</v>
      </c>
      <c r="B21" s="58">
        <f>'[2]2.sz.tábla'!B70</f>
        <v>0</v>
      </c>
      <c r="C21" s="58">
        <v>0</v>
      </c>
      <c r="D21" s="58">
        <v>0</v>
      </c>
      <c r="E21" s="58">
        <f t="shared" si="2"/>
        <v>0</v>
      </c>
      <c r="F21" s="93" t="s">
        <v>125</v>
      </c>
      <c r="G21" s="58">
        <v>0</v>
      </c>
      <c r="H21" s="79">
        <v>0</v>
      </c>
      <c r="I21" s="79">
        <v>0</v>
      </c>
      <c r="J21" s="57">
        <v>0</v>
      </c>
    </row>
    <row r="22" spans="1:10" x14ac:dyDescent="0.25">
      <c r="A22" s="94" t="s">
        <v>126</v>
      </c>
      <c r="B22" s="58">
        <v>0</v>
      </c>
      <c r="C22" s="58">
        <v>0</v>
      </c>
      <c r="D22" s="58">
        <v>0</v>
      </c>
      <c r="E22" s="58">
        <f t="shared" si="2"/>
        <v>0</v>
      </c>
      <c r="F22" s="93" t="s">
        <v>127</v>
      </c>
      <c r="G22" s="93">
        <f>'[2]5. sz. tábla'!B27</f>
        <v>0</v>
      </c>
      <c r="H22" s="164">
        <v>0</v>
      </c>
      <c r="I22" s="164">
        <v>0</v>
      </c>
      <c r="J22" s="57">
        <v>0</v>
      </c>
    </row>
    <row r="23" spans="1:10" ht="31.5" x14ac:dyDescent="0.25">
      <c r="A23" s="94" t="s">
        <v>249</v>
      </c>
      <c r="B23" s="58">
        <f>'[2]2.sz.tábla'!B71</f>
        <v>405000</v>
      </c>
      <c r="C23" s="58">
        <f>'2.sz.tábla'!C73</f>
        <v>1058076</v>
      </c>
      <c r="D23" s="58">
        <f>'2.sz.tábla'!D73</f>
        <v>1889580</v>
      </c>
      <c r="E23" s="58">
        <f t="shared" si="2"/>
        <v>831504</v>
      </c>
      <c r="F23" s="93"/>
      <c r="G23" s="93"/>
      <c r="H23" s="164"/>
      <c r="I23" s="164"/>
      <c r="J23" s="57"/>
    </row>
    <row r="24" spans="1:10" ht="16.5" thickBot="1" x14ac:dyDescent="0.3">
      <c r="A24" s="99" t="s">
        <v>128</v>
      </c>
      <c r="B24" s="100">
        <f>B16+B18+B20</f>
        <v>73862611</v>
      </c>
      <c r="C24" s="100">
        <f>C16+C18+C20</f>
        <v>80631556</v>
      </c>
      <c r="D24" s="100">
        <f>D16+D18+D20</f>
        <v>81463060</v>
      </c>
      <c r="E24" s="100">
        <f t="shared" si="2"/>
        <v>831504</v>
      </c>
      <c r="F24" s="101" t="s">
        <v>129</v>
      </c>
      <c r="G24" s="100">
        <f>G16+G18</f>
        <v>33888611</v>
      </c>
      <c r="H24" s="100">
        <f>H18+H16</f>
        <v>42613010</v>
      </c>
      <c r="I24" s="100">
        <f>I18+I16</f>
        <v>43444514</v>
      </c>
      <c r="J24" s="102">
        <f>J18+J16</f>
        <v>831504</v>
      </c>
    </row>
    <row r="26" spans="1:10" x14ac:dyDescent="0.25">
      <c r="A26" s="179" t="s">
        <v>243</v>
      </c>
      <c r="B26" s="179"/>
      <c r="C26" s="179"/>
      <c r="D26" s="179"/>
      <c r="E26" s="179"/>
      <c r="F26" s="179"/>
      <c r="G26" s="179"/>
      <c r="H26" s="179"/>
      <c r="I26" s="179"/>
      <c r="J26" s="179"/>
    </row>
    <row r="27" spans="1:10" ht="16.5" thickBot="1" x14ac:dyDescent="0.3"/>
    <row r="28" spans="1:10" s="89" customFormat="1" ht="31.5" x14ac:dyDescent="0.25">
      <c r="A28" s="90" t="s">
        <v>130</v>
      </c>
      <c r="B28" s="8" t="s">
        <v>96</v>
      </c>
      <c r="C28" s="8" t="s">
        <v>246</v>
      </c>
      <c r="D28" s="8" t="s">
        <v>247</v>
      </c>
      <c r="E28" s="172" t="s">
        <v>97</v>
      </c>
      <c r="F28" s="91" t="s">
        <v>131</v>
      </c>
      <c r="G28" s="8" t="s">
        <v>96</v>
      </c>
      <c r="H28" s="8" t="s">
        <v>246</v>
      </c>
      <c r="I28" s="8" t="s">
        <v>247</v>
      </c>
      <c r="J28" s="172" t="s">
        <v>97</v>
      </c>
    </row>
    <row r="29" spans="1:10" ht="31.5" x14ac:dyDescent="0.25">
      <c r="A29" s="92" t="s">
        <v>132</v>
      </c>
      <c r="B29" s="58">
        <f>'[2]2.sz.tábla'!B20</f>
        <v>75000000</v>
      </c>
      <c r="C29" s="58">
        <f>'2.sz.tábla'!C20</f>
        <v>75749000</v>
      </c>
      <c r="D29" s="58">
        <f>'2.sz.tábla'!D20</f>
        <v>75749000</v>
      </c>
      <c r="E29" s="58">
        <f>D29-C29</f>
        <v>0</v>
      </c>
      <c r="F29" s="93" t="s">
        <v>133</v>
      </c>
      <c r="G29" s="58">
        <f>'[2]5. sz. tábla'!B4</f>
        <v>24270000</v>
      </c>
      <c r="H29" s="79">
        <f>'1.sz.tábla '!C21</f>
        <v>19644016</v>
      </c>
      <c r="I29" s="79">
        <f>'1.sz.tábla '!D21</f>
        <v>19644016</v>
      </c>
      <c r="J29" s="57">
        <f>I29-H29</f>
        <v>0</v>
      </c>
    </row>
    <row r="30" spans="1:10" x14ac:dyDescent="0.25">
      <c r="A30" s="94" t="s">
        <v>134</v>
      </c>
      <c r="B30" s="58">
        <f>'2.sz.tábla'!B54</f>
        <v>0</v>
      </c>
      <c r="C30" s="58">
        <f>'2.sz.tábla'!C54</f>
        <v>2655520</v>
      </c>
      <c r="D30" s="58">
        <f>'2.sz.tábla'!D54</f>
        <v>2655520</v>
      </c>
      <c r="E30" s="58">
        <f t="shared" ref="E30:E31" si="4">D30-C30</f>
        <v>0</v>
      </c>
      <c r="F30" s="93" t="s">
        <v>135</v>
      </c>
      <c r="G30" s="93"/>
      <c r="H30" s="164"/>
      <c r="I30" s="164"/>
      <c r="J30" s="57"/>
    </row>
    <row r="31" spans="1:10" ht="31.5" x14ac:dyDescent="0.25">
      <c r="A31" s="94" t="s">
        <v>136</v>
      </c>
      <c r="B31" s="58">
        <f>'2.sz.tábla'!B63</f>
        <v>0</v>
      </c>
      <c r="C31" s="58">
        <f>'2.sz.tábla'!C63</f>
        <v>0</v>
      </c>
      <c r="D31" s="58">
        <f>'2.sz.tábla'!D63</f>
        <v>0</v>
      </c>
      <c r="E31" s="58">
        <f t="shared" si="4"/>
        <v>0</v>
      </c>
      <c r="F31" s="93" t="s">
        <v>137</v>
      </c>
      <c r="G31" s="58">
        <f>'[2]5. sz. tábla'!B16</f>
        <v>90704000</v>
      </c>
      <c r="H31" s="79">
        <f>'1.sz.tábla '!C22</f>
        <v>96751450</v>
      </c>
      <c r="I31" s="79">
        <f>'1.sz.tábla '!D22</f>
        <v>96751450</v>
      </c>
      <c r="J31" s="57">
        <f>I31-H31</f>
        <v>0</v>
      </c>
    </row>
    <row r="32" spans="1:10" x14ac:dyDescent="0.25">
      <c r="A32" s="94"/>
      <c r="B32" s="58"/>
      <c r="C32" s="58"/>
      <c r="D32" s="58"/>
      <c r="E32" s="58"/>
      <c r="F32" s="93" t="s">
        <v>138</v>
      </c>
      <c r="G32" s="58">
        <f>SUM(G33:G36)</f>
        <v>0</v>
      </c>
      <c r="H32" s="58">
        <f t="shared" ref="H32:I32" si="5">SUM(H33:H36)</f>
        <v>27600</v>
      </c>
      <c r="I32" s="58">
        <f t="shared" si="5"/>
        <v>27600</v>
      </c>
      <c r="J32" s="57">
        <f>I32-H32</f>
        <v>0</v>
      </c>
    </row>
    <row r="33" spans="1:10" ht="31.5" x14ac:dyDescent="0.25">
      <c r="A33" s="94"/>
      <c r="B33" s="93"/>
      <c r="C33" s="93"/>
      <c r="D33" s="93"/>
      <c r="E33" s="58"/>
      <c r="F33" s="93" t="s">
        <v>139</v>
      </c>
      <c r="G33" s="93"/>
      <c r="H33" s="164"/>
      <c r="I33" s="164"/>
      <c r="J33" s="57">
        <f t="shared" ref="J33:J36" si="6">I33-H33</f>
        <v>0</v>
      </c>
    </row>
    <row r="34" spans="1:10" ht="31.5" x14ac:dyDescent="0.25">
      <c r="A34" s="94"/>
      <c r="B34" s="93"/>
      <c r="C34" s="93"/>
      <c r="D34" s="93"/>
      <c r="E34" s="58"/>
      <c r="F34" s="103" t="s">
        <v>140</v>
      </c>
      <c r="G34" s="104"/>
      <c r="H34" s="165">
        <v>27600</v>
      </c>
      <c r="I34" s="165">
        <v>27600</v>
      </c>
      <c r="J34" s="57">
        <f t="shared" si="6"/>
        <v>0</v>
      </c>
    </row>
    <row r="35" spans="1:10" ht="47.25" x14ac:dyDescent="0.25">
      <c r="A35" s="94"/>
      <c r="B35" s="58"/>
      <c r="C35" s="58"/>
      <c r="D35" s="58"/>
      <c r="E35" s="58"/>
      <c r="F35" s="93" t="s">
        <v>141</v>
      </c>
      <c r="G35" s="58"/>
      <c r="H35" s="79"/>
      <c r="I35" s="79"/>
      <c r="J35" s="57">
        <f t="shared" si="6"/>
        <v>0</v>
      </c>
    </row>
    <row r="36" spans="1:10" ht="47.25" x14ac:dyDescent="0.25">
      <c r="A36" s="94"/>
      <c r="B36" s="58"/>
      <c r="C36" s="58"/>
      <c r="D36" s="58"/>
      <c r="E36" s="58"/>
      <c r="F36" s="93" t="s">
        <v>142</v>
      </c>
      <c r="G36" s="58"/>
      <c r="H36" s="79"/>
      <c r="I36" s="79"/>
      <c r="J36" s="57">
        <f t="shared" si="6"/>
        <v>0</v>
      </c>
    </row>
    <row r="37" spans="1:10" s="56" customFormat="1" ht="31.5" x14ac:dyDescent="0.25">
      <c r="A37" s="97" t="s">
        <v>143</v>
      </c>
      <c r="B37" s="54">
        <f>SUM(B29:B35)</f>
        <v>75000000</v>
      </c>
      <c r="C37" s="54">
        <f>SUM(C29:C35)</f>
        <v>78404520</v>
      </c>
      <c r="D37" s="54">
        <f>SUM(D29:D35)</f>
        <v>78404520</v>
      </c>
      <c r="E37" s="54">
        <f>D37-C37</f>
        <v>0</v>
      </c>
      <c r="F37" s="98" t="s">
        <v>144</v>
      </c>
      <c r="G37" s="54">
        <f>SUM(G29:G32)</f>
        <v>114974000</v>
      </c>
      <c r="H37" s="54">
        <f>SUM(H29:H32)</f>
        <v>116423066</v>
      </c>
      <c r="I37" s="54">
        <f>SUM(I29:I32)</f>
        <v>116423066</v>
      </c>
      <c r="J37" s="55">
        <f>I37-H37</f>
        <v>0</v>
      </c>
    </row>
    <row r="38" spans="1:10" s="56" customFormat="1" x14ac:dyDescent="0.25">
      <c r="A38" s="97" t="s">
        <v>145</v>
      </c>
      <c r="B38" s="54"/>
      <c r="C38" s="54"/>
      <c r="D38" s="54"/>
      <c r="E38" s="58"/>
      <c r="F38" s="98" t="s">
        <v>146</v>
      </c>
      <c r="G38" s="54">
        <f>G37-B37</f>
        <v>39974000</v>
      </c>
      <c r="H38" s="54">
        <f>H37-C37</f>
        <v>38018546</v>
      </c>
      <c r="I38" s="54">
        <f>I37-D37</f>
        <v>38018546</v>
      </c>
      <c r="J38" s="55">
        <f>I38-H38</f>
        <v>0</v>
      </c>
    </row>
    <row r="39" spans="1:10" s="56" customFormat="1" ht="31.5" x14ac:dyDescent="0.25">
      <c r="A39" s="97" t="s">
        <v>147</v>
      </c>
      <c r="B39" s="54">
        <f>SUM(B40)</f>
        <v>36000000</v>
      </c>
      <c r="C39" s="54">
        <f t="shared" ref="C39:D39" si="7">SUM(C40)</f>
        <v>37329264</v>
      </c>
      <c r="D39" s="54">
        <f t="shared" si="7"/>
        <v>37329264</v>
      </c>
      <c r="E39" s="54">
        <f>D39-C39</f>
        <v>0</v>
      </c>
      <c r="F39" s="98" t="s">
        <v>148</v>
      </c>
      <c r="G39" s="54">
        <f>SUM(G40:G42)</f>
        <v>0</v>
      </c>
      <c r="H39" s="78">
        <v>0</v>
      </c>
      <c r="I39" s="78">
        <v>0</v>
      </c>
      <c r="J39" s="57">
        <f t="shared" ref="J39:J43" si="8">I39-H39</f>
        <v>0</v>
      </c>
    </row>
    <row r="40" spans="1:10" x14ac:dyDescent="0.25">
      <c r="A40" s="94" t="s">
        <v>149</v>
      </c>
      <c r="B40" s="58">
        <f>'[2]2.sz.tábla'!B67</f>
        <v>36000000</v>
      </c>
      <c r="C40" s="58">
        <f>'2.sz.tábla'!C69</f>
        <v>37329264</v>
      </c>
      <c r="D40" s="58">
        <f>'2.sz.tábla'!D69</f>
        <v>37329264</v>
      </c>
      <c r="E40" s="58">
        <f>D40-C40</f>
        <v>0</v>
      </c>
      <c r="F40" s="93" t="s">
        <v>150</v>
      </c>
      <c r="G40" s="58"/>
      <c r="H40" s="79"/>
      <c r="I40" s="79"/>
      <c r="J40" s="57">
        <f t="shared" si="8"/>
        <v>0</v>
      </c>
    </row>
    <row r="41" spans="1:10" ht="31.5" x14ac:dyDescent="0.25">
      <c r="A41" s="97" t="s">
        <v>151</v>
      </c>
      <c r="B41" s="54">
        <f>SUM(B42:B43)</f>
        <v>0</v>
      </c>
      <c r="C41" s="54">
        <f>SUM(C42:C43)</f>
        <v>0</v>
      </c>
      <c r="D41" s="54">
        <f>SUM(D42:D43)</f>
        <v>0</v>
      </c>
      <c r="E41" s="58">
        <f t="shared" ref="E41:E43" si="9">D41-C41</f>
        <v>0</v>
      </c>
      <c r="F41" s="93" t="s">
        <v>152</v>
      </c>
      <c r="G41" s="58"/>
      <c r="H41" s="79"/>
      <c r="I41" s="79"/>
      <c r="J41" s="57">
        <f t="shared" si="8"/>
        <v>0</v>
      </c>
    </row>
    <row r="42" spans="1:10" ht="31.5" x14ac:dyDescent="0.25">
      <c r="A42" s="94" t="s">
        <v>153</v>
      </c>
      <c r="B42" s="58"/>
      <c r="C42" s="58"/>
      <c r="D42" s="58"/>
      <c r="E42" s="58">
        <f t="shared" si="9"/>
        <v>0</v>
      </c>
      <c r="F42" s="93" t="s">
        <v>154</v>
      </c>
      <c r="G42" s="58"/>
      <c r="H42" s="79"/>
      <c r="I42" s="79"/>
      <c r="J42" s="57">
        <f t="shared" si="8"/>
        <v>0</v>
      </c>
    </row>
    <row r="43" spans="1:10" x14ac:dyDescent="0.25">
      <c r="A43" s="94" t="s">
        <v>155</v>
      </c>
      <c r="B43" s="58"/>
      <c r="C43" s="58"/>
      <c r="D43" s="58"/>
      <c r="E43" s="58">
        <f t="shared" si="9"/>
        <v>0</v>
      </c>
      <c r="F43" s="93"/>
      <c r="G43" s="58"/>
      <c r="H43" s="79"/>
      <c r="I43" s="79"/>
      <c r="J43" s="57">
        <f t="shared" si="8"/>
        <v>0</v>
      </c>
    </row>
    <row r="44" spans="1:10" s="56" customFormat="1" ht="16.5" thickBot="1" x14ac:dyDescent="0.3">
      <c r="A44" s="99" t="s">
        <v>156</v>
      </c>
      <c r="B44" s="100">
        <f>B37+B39+B41</f>
        <v>111000000</v>
      </c>
      <c r="C44" s="100">
        <f>C37+C39+C41</f>
        <v>115733784</v>
      </c>
      <c r="D44" s="100">
        <f>D37+D39+D41</f>
        <v>115733784</v>
      </c>
      <c r="E44" s="100">
        <f>D44-C44</f>
        <v>0</v>
      </c>
      <c r="F44" s="101" t="s">
        <v>157</v>
      </c>
      <c r="G44" s="100">
        <f>G37+G39</f>
        <v>114974000</v>
      </c>
      <c r="H44" s="100">
        <f>H37+H39</f>
        <v>116423066</v>
      </c>
      <c r="I44" s="100">
        <f>I37+I39</f>
        <v>116423066</v>
      </c>
      <c r="J44" s="102">
        <f>I44-H44</f>
        <v>0</v>
      </c>
    </row>
    <row r="45" spans="1:10" x14ac:dyDescent="0.25">
      <c r="A45" s="105"/>
      <c r="B45" s="106"/>
      <c r="C45" s="106"/>
      <c r="D45" s="106"/>
      <c r="E45" s="106"/>
      <c r="F45" s="105"/>
      <c r="G45" s="106"/>
      <c r="H45" s="106"/>
      <c r="I45" s="106"/>
      <c r="J45" s="106"/>
    </row>
    <row r="46" spans="1:10" x14ac:dyDescent="0.25">
      <c r="A46" s="105"/>
      <c r="B46" s="106"/>
      <c r="C46" s="106"/>
      <c r="D46" s="106"/>
      <c r="E46" s="106"/>
      <c r="F46" s="105"/>
      <c r="G46" s="106"/>
      <c r="H46" s="106"/>
      <c r="I46" s="106"/>
      <c r="J46" s="106"/>
    </row>
    <row r="47" spans="1:10" x14ac:dyDescent="0.25">
      <c r="A47" s="105"/>
      <c r="B47" s="106"/>
      <c r="C47" s="106"/>
      <c r="D47" s="106"/>
      <c r="E47" s="106"/>
      <c r="F47" s="105"/>
      <c r="G47" s="106"/>
      <c r="H47" s="106"/>
      <c r="I47" s="106"/>
      <c r="J47" s="106"/>
    </row>
    <row r="48" spans="1:10" x14ac:dyDescent="0.25">
      <c r="A48" s="105"/>
      <c r="B48" s="106"/>
      <c r="C48" s="106"/>
      <c r="D48" s="106"/>
      <c r="E48" s="106"/>
      <c r="F48" s="105"/>
      <c r="G48" s="106"/>
      <c r="H48" s="106"/>
      <c r="I48" s="106"/>
      <c r="J48" s="106"/>
    </row>
    <row r="49" spans="1:10" x14ac:dyDescent="0.25">
      <c r="A49" s="179" t="s">
        <v>242</v>
      </c>
      <c r="B49" s="179"/>
      <c r="C49" s="179"/>
      <c r="D49" s="179"/>
      <c r="E49" s="179"/>
      <c r="F49" s="179"/>
      <c r="G49" s="179"/>
      <c r="H49" s="179"/>
      <c r="I49" s="179"/>
      <c r="J49" s="179"/>
    </row>
    <row r="50" spans="1:10" ht="16.5" thickBot="1" x14ac:dyDescent="0.3"/>
    <row r="51" spans="1:10" s="89" customFormat="1" ht="31.5" x14ac:dyDescent="0.25">
      <c r="A51" s="90" t="s">
        <v>158</v>
      </c>
      <c r="B51" s="8" t="s">
        <v>96</v>
      </c>
      <c r="C51" s="8" t="s">
        <v>246</v>
      </c>
      <c r="D51" s="8" t="s">
        <v>247</v>
      </c>
      <c r="E51" s="172" t="s">
        <v>97</v>
      </c>
      <c r="F51" s="91" t="s">
        <v>159</v>
      </c>
      <c r="G51" s="8" t="s">
        <v>96</v>
      </c>
      <c r="H51" s="8" t="s">
        <v>246</v>
      </c>
      <c r="I51" s="8" t="s">
        <v>247</v>
      </c>
      <c r="J51" s="172" t="s">
        <v>97</v>
      </c>
    </row>
    <row r="52" spans="1:10" x14ac:dyDescent="0.25">
      <c r="A52" s="94" t="s">
        <v>160</v>
      </c>
      <c r="B52" s="58">
        <f>B16</f>
        <v>37457611</v>
      </c>
      <c r="C52" s="58">
        <f t="shared" ref="C52:D52" si="10">C16</f>
        <v>42244216</v>
      </c>
      <c r="D52" s="58">
        <f t="shared" si="10"/>
        <v>42244216</v>
      </c>
      <c r="E52" s="58">
        <f>E16</f>
        <v>0</v>
      </c>
      <c r="F52" s="93" t="s">
        <v>161</v>
      </c>
      <c r="G52" s="58">
        <f>G16</f>
        <v>32748611</v>
      </c>
      <c r="H52" s="58">
        <f>H16</f>
        <v>40819934</v>
      </c>
      <c r="I52" s="58">
        <f>I16</f>
        <v>41651438</v>
      </c>
      <c r="J52" s="57">
        <f>I52-H52</f>
        <v>831504</v>
      </c>
    </row>
    <row r="53" spans="1:10" x14ac:dyDescent="0.25">
      <c r="A53" s="94" t="s">
        <v>162</v>
      </c>
      <c r="B53" s="58">
        <f>B37</f>
        <v>75000000</v>
      </c>
      <c r="C53" s="58">
        <f>C37</f>
        <v>78404520</v>
      </c>
      <c r="D53" s="58">
        <f>D37</f>
        <v>78404520</v>
      </c>
      <c r="E53" s="58">
        <f t="shared" ref="E53" si="11">E37</f>
        <v>0</v>
      </c>
      <c r="F53" s="93" t="s">
        <v>163</v>
      </c>
      <c r="G53" s="58">
        <f>G37</f>
        <v>114974000</v>
      </c>
      <c r="H53" s="58">
        <f>H37</f>
        <v>116423066</v>
      </c>
      <c r="I53" s="58">
        <f>I37</f>
        <v>116423066</v>
      </c>
      <c r="J53" s="57">
        <f>I53-H53</f>
        <v>0</v>
      </c>
    </row>
    <row r="54" spans="1:10" s="56" customFormat="1" x14ac:dyDescent="0.25">
      <c r="A54" s="97" t="s">
        <v>9</v>
      </c>
      <c r="B54" s="54">
        <f>SUM(B52:B53)</f>
        <v>112457611</v>
      </c>
      <c r="C54" s="54">
        <f t="shared" ref="C54:E54" si="12">SUM(C52:C53)</f>
        <v>120648736</v>
      </c>
      <c r="D54" s="54">
        <f t="shared" si="12"/>
        <v>120648736</v>
      </c>
      <c r="E54" s="54">
        <f t="shared" si="12"/>
        <v>0</v>
      </c>
      <c r="F54" s="98" t="s">
        <v>18</v>
      </c>
      <c r="G54" s="54">
        <f>SUM(G52:G53)</f>
        <v>147722611</v>
      </c>
      <c r="H54" s="54">
        <f>SUM(H52:H53)</f>
        <v>157243000</v>
      </c>
      <c r="I54" s="54">
        <f>SUM(I52:I53)</f>
        <v>158074504</v>
      </c>
      <c r="J54" s="55">
        <f>SUM(J52:J53)</f>
        <v>831504</v>
      </c>
    </row>
    <row r="55" spans="1:10" s="56" customFormat="1" x14ac:dyDescent="0.25">
      <c r="A55" s="97" t="s">
        <v>164</v>
      </c>
      <c r="B55" s="54"/>
      <c r="C55" s="54"/>
      <c r="D55" s="54"/>
      <c r="E55" s="54"/>
      <c r="F55" s="98" t="s">
        <v>165</v>
      </c>
      <c r="G55" s="54">
        <f>G54-B54</f>
        <v>35265000</v>
      </c>
      <c r="H55" s="54">
        <f>H54-C54</f>
        <v>36594264</v>
      </c>
      <c r="I55" s="54">
        <f>I54-D54</f>
        <v>37425768</v>
      </c>
      <c r="J55" s="55">
        <f>J54-E54</f>
        <v>831504</v>
      </c>
    </row>
    <row r="56" spans="1:10" s="56" customFormat="1" ht="31.5" x14ac:dyDescent="0.25">
      <c r="A56" s="97" t="s">
        <v>166</v>
      </c>
      <c r="B56" s="54">
        <f>SUM(B57:B58)</f>
        <v>36000000</v>
      </c>
      <c r="C56" s="54">
        <f t="shared" ref="C56:E56" si="13">SUM(C57:C58)</f>
        <v>37329264</v>
      </c>
      <c r="D56" s="54">
        <f t="shared" si="13"/>
        <v>37329264</v>
      </c>
      <c r="E56" s="54">
        <f t="shared" si="13"/>
        <v>0</v>
      </c>
      <c r="F56" s="98" t="s">
        <v>167</v>
      </c>
      <c r="G56" s="54">
        <f>SUM(G57:G58)</f>
        <v>1140000</v>
      </c>
      <c r="H56" s="54">
        <f>SUM(H57:H58)</f>
        <v>1793076</v>
      </c>
      <c r="I56" s="54">
        <f>SUM(I57:I58)</f>
        <v>1793076</v>
      </c>
      <c r="J56" s="55">
        <f>SUM(J57:J58)</f>
        <v>0</v>
      </c>
    </row>
    <row r="57" spans="1:10" ht="31.5" x14ac:dyDescent="0.25">
      <c r="A57" s="94" t="s">
        <v>119</v>
      </c>
      <c r="B57" s="58">
        <f>B18</f>
        <v>36000000</v>
      </c>
      <c r="C57" s="58">
        <f t="shared" ref="C57:E57" si="14">C18</f>
        <v>37329264</v>
      </c>
      <c r="D57" s="58">
        <f t="shared" si="14"/>
        <v>37329264</v>
      </c>
      <c r="E57" s="58">
        <f t="shared" si="14"/>
        <v>0</v>
      </c>
      <c r="F57" s="93" t="s">
        <v>168</v>
      </c>
      <c r="G57" s="58">
        <f>G18</f>
        <v>1140000</v>
      </c>
      <c r="H57" s="58">
        <f>H18</f>
        <v>1793076</v>
      </c>
      <c r="I57" s="58">
        <f>I18</f>
        <v>1793076</v>
      </c>
      <c r="J57" s="57">
        <f>J18</f>
        <v>0</v>
      </c>
    </row>
    <row r="58" spans="1:10" ht="31.5" x14ac:dyDescent="0.25">
      <c r="A58" s="94" t="s">
        <v>147</v>
      </c>
      <c r="B58" s="58"/>
      <c r="C58" s="58"/>
      <c r="D58" s="58"/>
      <c r="E58" s="58"/>
      <c r="F58" s="93" t="s">
        <v>169</v>
      </c>
      <c r="G58" s="58">
        <f>G39</f>
        <v>0</v>
      </c>
      <c r="H58" s="58">
        <f>H39</f>
        <v>0</v>
      </c>
      <c r="I58" s="58">
        <f>I39</f>
        <v>0</v>
      </c>
      <c r="J58" s="57">
        <f>J39</f>
        <v>0</v>
      </c>
    </row>
    <row r="59" spans="1:10" s="56" customFormat="1" ht="31.5" x14ac:dyDescent="0.25">
      <c r="A59" s="97" t="s">
        <v>170</v>
      </c>
      <c r="B59" s="54">
        <f>SUM(B60:B61)</f>
        <v>405000</v>
      </c>
      <c r="C59" s="54">
        <f t="shared" ref="C59:E59" si="15">SUM(C60:C61)</f>
        <v>1058076</v>
      </c>
      <c r="D59" s="54">
        <f t="shared" si="15"/>
        <v>1889580</v>
      </c>
      <c r="E59" s="54">
        <f t="shared" si="15"/>
        <v>831504</v>
      </c>
      <c r="F59" s="98"/>
      <c r="G59" s="98"/>
      <c r="H59" s="166"/>
      <c r="I59" s="166"/>
      <c r="J59" s="107"/>
    </row>
    <row r="60" spans="1:10" ht="31.5" x14ac:dyDescent="0.25">
      <c r="A60" s="94" t="s">
        <v>122</v>
      </c>
      <c r="B60" s="58">
        <f>B20</f>
        <v>405000</v>
      </c>
      <c r="C60" s="58">
        <f t="shared" ref="C60:E60" si="16">C20</f>
        <v>1058076</v>
      </c>
      <c r="D60" s="58">
        <f t="shared" si="16"/>
        <v>1889580</v>
      </c>
      <c r="E60" s="58">
        <f t="shared" si="16"/>
        <v>831504</v>
      </c>
      <c r="F60" s="93"/>
      <c r="G60" s="58"/>
      <c r="H60" s="79"/>
      <c r="I60" s="79"/>
      <c r="J60" s="57"/>
    </row>
    <row r="61" spans="1:10" ht="31.5" x14ac:dyDescent="0.25">
      <c r="A61" s="94" t="s">
        <v>151</v>
      </c>
      <c r="B61" s="58">
        <f>B41</f>
        <v>0</v>
      </c>
      <c r="C61" s="58">
        <f>C41</f>
        <v>0</v>
      </c>
      <c r="D61" s="58">
        <f>D41</f>
        <v>0</v>
      </c>
      <c r="E61" s="58">
        <f>E41</f>
        <v>0</v>
      </c>
      <c r="F61" s="98"/>
      <c r="G61" s="54"/>
      <c r="H61" s="78"/>
      <c r="I61" s="78"/>
      <c r="J61" s="55"/>
    </row>
    <row r="62" spans="1:10" s="56" customFormat="1" ht="16.5" thickBot="1" x14ac:dyDescent="0.3">
      <c r="A62" s="99" t="s">
        <v>65</v>
      </c>
      <c r="B62" s="100">
        <f>B54+B56+B59</f>
        <v>148862611</v>
      </c>
      <c r="C62" s="100">
        <f>C54+C56+C59</f>
        <v>159036076</v>
      </c>
      <c r="D62" s="100">
        <f>D54+D56+D59</f>
        <v>159867580</v>
      </c>
      <c r="E62" s="100">
        <f>E54+E56+E59</f>
        <v>831504</v>
      </c>
      <c r="F62" s="101" t="s">
        <v>171</v>
      </c>
      <c r="G62" s="100">
        <f>G54+G56</f>
        <v>148862611</v>
      </c>
      <c r="H62" s="100">
        <f>H54+H56</f>
        <v>159036076</v>
      </c>
      <c r="I62" s="100">
        <f>I54+I56</f>
        <v>159867580</v>
      </c>
      <c r="J62" s="102">
        <f>J54+J56</f>
        <v>831504</v>
      </c>
    </row>
    <row r="63" spans="1:10" x14ac:dyDescent="0.25">
      <c r="A63" s="89" t="s">
        <v>172</v>
      </c>
      <c r="G63" s="88">
        <f>B62-G62</f>
        <v>0</v>
      </c>
      <c r="H63" s="88">
        <f>C62-H62</f>
        <v>0</v>
      </c>
      <c r="I63" s="88">
        <f>D62-I62</f>
        <v>0</v>
      </c>
      <c r="J63" s="88">
        <f>E62-J62</f>
        <v>0</v>
      </c>
    </row>
  </sheetData>
  <mergeCells count="4">
    <mergeCell ref="A2:J2"/>
    <mergeCell ref="A3:J3"/>
    <mergeCell ref="A26:J26"/>
    <mergeCell ref="A49:J49"/>
  </mergeCells>
  <pageMargins left="1.8897637795275593" right="0.70866141732283472" top="0.94488188976377963" bottom="0.74803149606299213" header="0.51181102362204722" footer="0.31496062992125984"/>
  <pageSetup paperSize="9" scale="52" orientation="landscape" r:id="rId1"/>
  <headerFooter>
    <oddHeader>&amp;C&amp;"Times New Roman,Normál"&amp;12 3. melléklet a 6/2018. (III. 12.) önkormányzati rendelethez
Az önkormányzat 2017. évi költségvetéséről szóló 1/2017. (II. 15.) önkormányzati rendelet 6. mellékletének helyébe a következő 3. melléklet lép:</oddHead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43.28515625" style="108" customWidth="1"/>
    <col min="2" max="2" width="14.140625" style="109" customWidth="1"/>
    <col min="3" max="4" width="15.5703125" style="109" customWidth="1"/>
    <col min="5" max="5" width="12.140625" style="109" customWidth="1"/>
    <col min="6" max="6" width="43.5703125" style="109" customWidth="1"/>
    <col min="7" max="9" width="14.28515625" style="109" customWidth="1"/>
    <col min="10" max="10" width="13.7109375" style="109" customWidth="1"/>
    <col min="11" max="16384" width="9.140625" style="109"/>
  </cols>
  <sheetData>
    <row r="2" spans="1:10" x14ac:dyDescent="0.25">
      <c r="F2" s="110"/>
    </row>
    <row r="3" spans="1:10" ht="15.75" customHeight="1" x14ac:dyDescent="0.25">
      <c r="A3" s="181" t="s">
        <v>173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ht="16.5" thickBot="1" x14ac:dyDescent="0.3"/>
    <row r="5" spans="1:10" s="108" customFormat="1" ht="31.5" x14ac:dyDescent="0.25">
      <c r="A5" s="111" t="s">
        <v>100</v>
      </c>
      <c r="B5" s="8" t="s">
        <v>96</v>
      </c>
      <c r="C5" s="8" t="s">
        <v>246</v>
      </c>
      <c r="D5" s="8" t="s">
        <v>247</v>
      </c>
      <c r="E5" s="87" t="s">
        <v>97</v>
      </c>
      <c r="F5" s="112" t="s">
        <v>101</v>
      </c>
      <c r="G5" s="8" t="s">
        <v>96</v>
      </c>
      <c r="H5" s="167" t="s">
        <v>246</v>
      </c>
      <c r="I5" s="167" t="s">
        <v>247</v>
      </c>
      <c r="J5" s="86" t="s">
        <v>97</v>
      </c>
    </row>
    <row r="6" spans="1:10" s="108" customFormat="1" x14ac:dyDescent="0.25">
      <c r="A6" s="113" t="s">
        <v>174</v>
      </c>
      <c r="B6" s="114"/>
      <c r="C6" s="114"/>
      <c r="D6" s="114"/>
      <c r="E6" s="114"/>
      <c r="F6" s="115" t="s">
        <v>13</v>
      </c>
      <c r="G6" s="116"/>
      <c r="H6" s="168"/>
      <c r="I6" s="168"/>
      <c r="J6" s="117"/>
    </row>
    <row r="7" spans="1:10" ht="31.5" x14ac:dyDescent="0.25">
      <c r="A7" s="118" t="s">
        <v>175</v>
      </c>
      <c r="B7" s="119">
        <f>'[2]6. sz. tábla '!B6</f>
        <v>21955111</v>
      </c>
      <c r="C7" s="119">
        <f>'3. sz. tábla'!C6</f>
        <v>26741716</v>
      </c>
      <c r="D7" s="119">
        <f>'3. sz. tábla'!D6</f>
        <v>26741716</v>
      </c>
      <c r="E7" s="119">
        <f>D7-C7</f>
        <v>0</v>
      </c>
      <c r="F7" s="120" t="s">
        <v>103</v>
      </c>
      <c r="G7" s="119">
        <f>'[2]6. sz. tábla '!F6</f>
        <v>6405000</v>
      </c>
      <c r="H7" s="169">
        <f>'3. sz. tábla'!H6</f>
        <v>8513290</v>
      </c>
      <c r="I7" s="169">
        <f>'3. sz. tábla'!I6</f>
        <v>8513290</v>
      </c>
      <c r="J7" s="121">
        <f>I7-H7</f>
        <v>0</v>
      </c>
    </row>
    <row r="8" spans="1:10" ht="17.25" customHeight="1" x14ac:dyDescent="0.25">
      <c r="A8" s="122" t="s">
        <v>104</v>
      </c>
      <c r="B8" s="58">
        <f>'[2]6. sz. tábla '!B7</f>
        <v>10650000</v>
      </c>
      <c r="C8" s="58">
        <f>'3. sz. tábla'!C7</f>
        <v>10650000</v>
      </c>
      <c r="D8" s="58">
        <f>'3. sz. tábla'!D7</f>
        <v>10650000</v>
      </c>
      <c r="E8" s="119">
        <f t="shared" ref="E8:E30" si="0">D8-C8</f>
        <v>0</v>
      </c>
      <c r="F8" s="120" t="s">
        <v>68</v>
      </c>
      <c r="G8" s="119">
        <f>'[2]6. sz. tábla '!F7</f>
        <v>1614700</v>
      </c>
      <c r="H8" s="169">
        <f>'3. sz. tábla'!H7</f>
        <v>1933970</v>
      </c>
      <c r="I8" s="169">
        <f>'3. sz. tábla'!I7</f>
        <v>1933970</v>
      </c>
      <c r="J8" s="121">
        <f t="shared" ref="J8:J30" si="1">I8-H8</f>
        <v>0</v>
      </c>
    </row>
    <row r="9" spans="1:10" x14ac:dyDescent="0.25">
      <c r="A9" s="122" t="s">
        <v>106</v>
      </c>
      <c r="B9" s="119">
        <f>'[2]6. sz. tábla '!B8-B38</f>
        <v>4852500</v>
      </c>
      <c r="C9" s="119">
        <f>'3. sz. tábla'!C8</f>
        <v>4852500</v>
      </c>
      <c r="D9" s="119">
        <f>'3. sz. tábla'!D8</f>
        <v>4852500</v>
      </c>
      <c r="E9" s="119">
        <f t="shared" si="0"/>
        <v>0</v>
      </c>
      <c r="F9" s="120" t="s">
        <v>69</v>
      </c>
      <c r="G9" s="119">
        <f>'[2]6. sz. tábla '!F8-G38</f>
        <v>13500000</v>
      </c>
      <c r="H9" s="169">
        <f>'3. sz. tábla'!H8</f>
        <v>15845984</v>
      </c>
      <c r="I9" s="169">
        <f>'3. sz. tábla'!I8</f>
        <v>15845984</v>
      </c>
      <c r="J9" s="121">
        <f t="shared" si="1"/>
        <v>0</v>
      </c>
    </row>
    <row r="10" spans="1:10" ht="31.5" x14ac:dyDescent="0.25">
      <c r="A10" s="92" t="s">
        <v>108</v>
      </c>
      <c r="B10" s="119">
        <f>'2.sz.tábla'!B59</f>
        <v>0</v>
      </c>
      <c r="C10" s="119">
        <f>'2.sz.tábla'!C59</f>
        <v>0</v>
      </c>
      <c r="D10" s="119">
        <f>'2.sz.tábla'!D59</f>
        <v>0</v>
      </c>
      <c r="E10" s="119">
        <f t="shared" si="0"/>
        <v>0</v>
      </c>
      <c r="F10" s="120" t="s">
        <v>109</v>
      </c>
      <c r="G10" s="119">
        <f>'[2]6. sz. tábla '!F9</f>
        <v>1943000</v>
      </c>
      <c r="H10" s="169">
        <f>'3. sz. tábla'!H9</f>
        <v>1943000</v>
      </c>
      <c r="I10" s="169">
        <f>'3. sz. tábla'!I9</f>
        <v>1943000</v>
      </c>
      <c r="J10" s="121">
        <f t="shared" si="1"/>
        <v>0</v>
      </c>
    </row>
    <row r="11" spans="1:10" x14ac:dyDescent="0.25">
      <c r="A11" s="122"/>
      <c r="B11" s="119"/>
      <c r="C11" s="119"/>
      <c r="D11" s="119"/>
      <c r="E11" s="119">
        <f t="shared" si="0"/>
        <v>0</v>
      </c>
      <c r="F11" s="120" t="s">
        <v>70</v>
      </c>
      <c r="G11" s="119">
        <f>G13+G14+G15</f>
        <v>7690491</v>
      </c>
      <c r="H11" s="119">
        <f t="shared" ref="H11:I11" si="2">H13+H14+H15</f>
        <v>7309041</v>
      </c>
      <c r="I11" s="119">
        <f t="shared" si="2"/>
        <v>7168476</v>
      </c>
      <c r="J11" s="121">
        <f t="shared" si="1"/>
        <v>-140565</v>
      </c>
    </row>
    <row r="12" spans="1:10" x14ac:dyDescent="0.25">
      <c r="A12" s="122"/>
      <c r="B12" s="119"/>
      <c r="C12" s="119"/>
      <c r="D12" s="119"/>
      <c r="E12" s="119">
        <f t="shared" si="0"/>
        <v>0</v>
      </c>
      <c r="F12" s="93" t="s">
        <v>110</v>
      </c>
      <c r="G12" s="119">
        <f>'[2]6. sz. tábla '!F11</f>
        <v>0</v>
      </c>
      <c r="H12" s="169">
        <f>'3. sz. tábla'!H11</f>
        <v>0</v>
      </c>
      <c r="I12" s="169">
        <f>'3. sz. tábla'!I11</f>
        <v>0</v>
      </c>
      <c r="J12" s="121">
        <f t="shared" si="1"/>
        <v>0</v>
      </c>
    </row>
    <row r="13" spans="1:10" ht="31.5" x14ac:dyDescent="0.25">
      <c r="A13" s="122"/>
      <c r="B13" s="119"/>
      <c r="C13" s="119"/>
      <c r="D13" s="119"/>
      <c r="E13" s="119">
        <f t="shared" si="0"/>
        <v>0</v>
      </c>
      <c r="F13" s="93" t="s">
        <v>111</v>
      </c>
      <c r="G13" s="119">
        <f>'[2]6. sz. tábla '!F12</f>
        <v>7550491</v>
      </c>
      <c r="H13" s="169">
        <f>'3. sz. tábla'!H12</f>
        <v>7299041</v>
      </c>
      <c r="I13" s="169">
        <f>'3. sz. tábla'!I12-I42</f>
        <v>7168476</v>
      </c>
      <c r="J13" s="121">
        <f t="shared" si="1"/>
        <v>-130565</v>
      </c>
    </row>
    <row r="14" spans="1:10" ht="31.5" x14ac:dyDescent="0.25">
      <c r="A14" s="118"/>
      <c r="B14" s="119"/>
      <c r="C14" s="123"/>
      <c r="D14" s="123"/>
      <c r="E14" s="119">
        <f t="shared" si="0"/>
        <v>0</v>
      </c>
      <c r="F14" s="93" t="s">
        <v>112</v>
      </c>
      <c r="G14" s="119">
        <f>'[2]6. sz. tábla '!F13-G43</f>
        <v>140000</v>
      </c>
      <c r="H14" s="169">
        <f>'3. sz. tábla'!H13</f>
        <v>10000</v>
      </c>
      <c r="I14" s="169">
        <f>'3. sz. tábla'!I13-I43</f>
        <v>0</v>
      </c>
      <c r="J14" s="121">
        <f t="shared" si="1"/>
        <v>-10000</v>
      </c>
    </row>
    <row r="15" spans="1:10" ht="30.75" customHeight="1" x14ac:dyDescent="0.25">
      <c r="A15" s="92"/>
      <c r="B15" s="119"/>
      <c r="C15" s="119"/>
      <c r="D15" s="119"/>
      <c r="E15" s="119">
        <f t="shared" si="0"/>
        <v>0</v>
      </c>
      <c r="F15" s="93" t="s">
        <v>113</v>
      </c>
      <c r="G15" s="119">
        <f>'[2]6. sz. tábla '!F14</f>
        <v>0</v>
      </c>
      <c r="H15" s="169">
        <f>'3. sz. tábla'!H14</f>
        <v>0</v>
      </c>
      <c r="I15" s="169">
        <f>'3. sz. tábla'!I14</f>
        <v>0</v>
      </c>
      <c r="J15" s="121">
        <f t="shared" si="1"/>
        <v>0</v>
      </c>
    </row>
    <row r="16" spans="1:10" x14ac:dyDescent="0.25">
      <c r="A16" s="122"/>
      <c r="B16" s="119"/>
      <c r="C16" s="119"/>
      <c r="D16" s="119"/>
      <c r="E16" s="119">
        <f t="shared" si="0"/>
        <v>0</v>
      </c>
      <c r="F16" s="93" t="s">
        <v>114</v>
      </c>
      <c r="G16" s="119">
        <f>'[2]6. sz. tábla '!F15</f>
        <v>1595420</v>
      </c>
      <c r="H16" s="169">
        <f>'3. sz. tábla'!H15</f>
        <v>5274649</v>
      </c>
      <c r="I16" s="169">
        <f>'3. sz. tábla'!I15</f>
        <v>6106153</v>
      </c>
      <c r="J16" s="121">
        <f t="shared" si="1"/>
        <v>831504</v>
      </c>
    </row>
    <row r="17" spans="1:10" s="126" customFormat="1" ht="31.5" x14ac:dyDescent="0.25">
      <c r="A17" s="113" t="s">
        <v>176</v>
      </c>
      <c r="B17" s="124">
        <f>SUM(B7:B16)</f>
        <v>37457611</v>
      </c>
      <c r="C17" s="124">
        <f t="shared" ref="C17:D17" si="3">SUM(C7:C16)</f>
        <v>42244216</v>
      </c>
      <c r="D17" s="124">
        <f t="shared" si="3"/>
        <v>42244216</v>
      </c>
      <c r="E17" s="119">
        <f t="shared" si="0"/>
        <v>0</v>
      </c>
      <c r="F17" s="115" t="s">
        <v>177</v>
      </c>
      <c r="G17" s="124">
        <f>G7+G8+G9+G10+G11+G16</f>
        <v>32748611</v>
      </c>
      <c r="H17" s="124">
        <f>H7+H8+H9+H10+H11+H16</f>
        <v>40819934</v>
      </c>
      <c r="I17" s="124">
        <f>I7+I8+I9+I10+I11+I16</f>
        <v>41510873</v>
      </c>
      <c r="J17" s="125">
        <f>I17-H17</f>
        <v>690939</v>
      </c>
    </row>
    <row r="18" spans="1:10" x14ac:dyDescent="0.25">
      <c r="A18" s="127" t="s">
        <v>178</v>
      </c>
      <c r="B18" s="119">
        <f>'[2]6. sz. tábla '!B56</f>
        <v>36000000</v>
      </c>
      <c r="C18" s="119">
        <f>'3. sz. tábla'!C56</f>
        <v>37329264</v>
      </c>
      <c r="D18" s="119">
        <f>'3. sz. tábla'!D56</f>
        <v>37329264</v>
      </c>
      <c r="E18" s="119">
        <f t="shared" si="0"/>
        <v>0</v>
      </c>
      <c r="F18" s="116" t="s">
        <v>179</v>
      </c>
      <c r="G18" s="119">
        <f>'[2]6. sz. tábla '!F18-G59</f>
        <v>1140000</v>
      </c>
      <c r="H18" s="119">
        <f>'3. sz. tábla'!H19</f>
        <v>1793076</v>
      </c>
      <c r="I18" s="119">
        <f>'3. sz. tábla'!I19</f>
        <v>1793076</v>
      </c>
      <c r="J18" s="121">
        <f t="shared" si="1"/>
        <v>0</v>
      </c>
    </row>
    <row r="19" spans="1:10" ht="47.25" x14ac:dyDescent="0.25">
      <c r="A19" s="113" t="s">
        <v>180</v>
      </c>
      <c r="B19" s="124">
        <f>B17+B18</f>
        <v>73457611</v>
      </c>
      <c r="C19" s="124">
        <f>C17+C18</f>
        <v>79573480</v>
      </c>
      <c r="D19" s="124">
        <f>D17+D18</f>
        <v>79573480</v>
      </c>
      <c r="E19" s="119">
        <f t="shared" si="0"/>
        <v>0</v>
      </c>
      <c r="F19" s="115" t="s">
        <v>181</v>
      </c>
      <c r="G19" s="124">
        <f>G17+G18</f>
        <v>33888611</v>
      </c>
      <c r="H19" s="124">
        <f t="shared" ref="H19:I19" si="4">H17+H18</f>
        <v>42613010</v>
      </c>
      <c r="I19" s="124">
        <f t="shared" si="4"/>
        <v>43303949</v>
      </c>
      <c r="J19" s="125">
        <f t="shared" si="1"/>
        <v>690939</v>
      </c>
    </row>
    <row r="20" spans="1:10" x14ac:dyDescent="0.25">
      <c r="A20" s="113" t="s">
        <v>182</v>
      </c>
      <c r="B20" s="124"/>
      <c r="C20" s="124"/>
      <c r="D20" s="124"/>
      <c r="E20" s="119">
        <f t="shared" si="0"/>
        <v>0</v>
      </c>
      <c r="F20" s="124" t="s">
        <v>14</v>
      </c>
      <c r="G20" s="119"/>
      <c r="H20" s="169"/>
      <c r="I20" s="169"/>
      <c r="J20" s="121">
        <f t="shared" si="1"/>
        <v>0</v>
      </c>
    </row>
    <row r="21" spans="1:10" ht="31.5" x14ac:dyDescent="0.25">
      <c r="A21" s="92" t="s">
        <v>132</v>
      </c>
      <c r="B21" s="119">
        <f>'[2]6. sz. tábla '!B29-B50</f>
        <v>75000000</v>
      </c>
      <c r="C21" s="119">
        <f>'3. sz. tábla'!C29</f>
        <v>75749000</v>
      </c>
      <c r="D21" s="119">
        <f>'3. sz. tábla'!D29</f>
        <v>75749000</v>
      </c>
      <c r="E21" s="119">
        <f t="shared" si="0"/>
        <v>0</v>
      </c>
      <c r="F21" s="120" t="s">
        <v>133</v>
      </c>
      <c r="G21" s="119">
        <f>'[2]6. sz. tábla '!F29-G50</f>
        <v>24270000</v>
      </c>
      <c r="H21" s="169">
        <f>'3. sz. tábla'!H29</f>
        <v>19644016</v>
      </c>
      <c r="I21" s="169">
        <f>'3. sz. tábla'!I29</f>
        <v>19644016</v>
      </c>
      <c r="J21" s="121">
        <f t="shared" si="1"/>
        <v>0</v>
      </c>
    </row>
    <row r="22" spans="1:10" x14ac:dyDescent="0.25">
      <c r="A22" s="94" t="s">
        <v>183</v>
      </c>
      <c r="B22" s="119">
        <f>'3. sz. tábla'!B30</f>
        <v>0</v>
      </c>
      <c r="C22" s="119">
        <f>'3. sz. tábla'!C30</f>
        <v>2655520</v>
      </c>
      <c r="D22" s="119">
        <f>'3. sz. tábla'!D30</f>
        <v>2655520</v>
      </c>
      <c r="E22" s="119">
        <f t="shared" si="0"/>
        <v>0</v>
      </c>
      <c r="F22" s="120" t="s">
        <v>135</v>
      </c>
      <c r="G22" s="119"/>
      <c r="H22" s="169"/>
      <c r="I22" s="169"/>
      <c r="J22" s="121">
        <f t="shared" si="1"/>
        <v>0</v>
      </c>
    </row>
    <row r="23" spans="1:10" ht="31.5" x14ac:dyDescent="0.25">
      <c r="A23" s="94" t="s">
        <v>184</v>
      </c>
      <c r="B23" s="119">
        <f>'3. sz. tábla'!B31</f>
        <v>0</v>
      </c>
      <c r="C23" s="119">
        <f>'3. sz. tábla'!C31</f>
        <v>0</v>
      </c>
      <c r="D23" s="119">
        <f>'3. sz. tábla'!D31</f>
        <v>0</v>
      </c>
      <c r="E23" s="119">
        <f t="shared" si="0"/>
        <v>0</v>
      </c>
      <c r="F23" s="120" t="s">
        <v>137</v>
      </c>
      <c r="G23" s="119">
        <f>'[2]6. sz. tábla '!F31-G52</f>
        <v>90704000</v>
      </c>
      <c r="H23" s="169">
        <f>'3. sz. tábla'!H31</f>
        <v>96751450</v>
      </c>
      <c r="I23" s="169">
        <f>'3. sz. tábla'!I31</f>
        <v>96751450</v>
      </c>
      <c r="J23" s="121">
        <f t="shared" si="1"/>
        <v>0</v>
      </c>
    </row>
    <row r="24" spans="1:10" x14ac:dyDescent="0.25">
      <c r="A24" s="122"/>
      <c r="B24" s="119"/>
      <c r="C24" s="119"/>
      <c r="D24" s="119"/>
      <c r="E24" s="119">
        <f t="shared" si="0"/>
        <v>0</v>
      </c>
      <c r="F24" s="120" t="s">
        <v>185</v>
      </c>
      <c r="G24" s="119">
        <f>'[2]6. sz. tábla '!F32</f>
        <v>0</v>
      </c>
      <c r="H24" s="169">
        <f>'3. sz. tábla'!H32</f>
        <v>27600</v>
      </c>
      <c r="I24" s="169">
        <f>'3. sz. tábla'!I32</f>
        <v>27600</v>
      </c>
      <c r="J24" s="121">
        <f t="shared" si="1"/>
        <v>0</v>
      </c>
    </row>
    <row r="25" spans="1:10" ht="31.5" x14ac:dyDescent="0.25">
      <c r="A25" s="122"/>
      <c r="B25" s="119"/>
      <c r="C25" s="119"/>
      <c r="D25" s="119"/>
      <c r="E25" s="119">
        <f t="shared" si="0"/>
        <v>0</v>
      </c>
      <c r="F25" s="120" t="s">
        <v>186</v>
      </c>
      <c r="G25" s="119"/>
      <c r="H25" s="169"/>
      <c r="I25" s="169"/>
      <c r="J25" s="121">
        <f t="shared" si="1"/>
        <v>0</v>
      </c>
    </row>
    <row r="26" spans="1:10" ht="31.5" x14ac:dyDescent="0.25">
      <c r="A26" s="122"/>
      <c r="B26" s="119"/>
      <c r="C26" s="119"/>
      <c r="D26" s="119"/>
      <c r="E26" s="119">
        <f t="shared" si="0"/>
        <v>0</v>
      </c>
      <c r="F26" s="128" t="s">
        <v>187</v>
      </c>
      <c r="G26" s="119"/>
      <c r="H26" s="169"/>
      <c r="I26" s="169"/>
      <c r="J26" s="121">
        <f t="shared" si="1"/>
        <v>0</v>
      </c>
    </row>
    <row r="27" spans="1:10" ht="30.75" customHeight="1" x14ac:dyDescent="0.25">
      <c r="A27" s="127"/>
      <c r="B27" s="119"/>
      <c r="C27" s="119"/>
      <c r="D27" s="119"/>
      <c r="E27" s="119">
        <f t="shared" si="0"/>
        <v>0</v>
      </c>
      <c r="F27" s="120" t="s">
        <v>188</v>
      </c>
      <c r="G27" s="119"/>
      <c r="H27" s="169"/>
      <c r="I27" s="169"/>
      <c r="J27" s="121">
        <f t="shared" si="1"/>
        <v>0</v>
      </c>
    </row>
    <row r="28" spans="1:10" s="126" customFormat="1" ht="31.5" x14ac:dyDescent="0.25">
      <c r="A28" s="113" t="s">
        <v>189</v>
      </c>
      <c r="B28" s="124">
        <f>SUM(B21:B27)</f>
        <v>75000000</v>
      </c>
      <c r="C28" s="124">
        <f>SUM(C21:C27)</f>
        <v>78404520</v>
      </c>
      <c r="D28" s="124">
        <f>SUM(D21:D27)</f>
        <v>78404520</v>
      </c>
      <c r="E28" s="119">
        <f t="shared" si="0"/>
        <v>0</v>
      </c>
      <c r="F28" s="115" t="s">
        <v>177</v>
      </c>
      <c r="G28" s="124">
        <f>SUM(G21:G27)</f>
        <v>114974000</v>
      </c>
      <c r="H28" s="124">
        <f>SUM(H21:H27)</f>
        <v>116423066</v>
      </c>
      <c r="I28" s="124">
        <f>SUM(I21:I27)</f>
        <v>116423066</v>
      </c>
      <c r="J28" s="125">
        <f t="shared" si="1"/>
        <v>0</v>
      </c>
    </row>
    <row r="29" spans="1:10" ht="15" customHeight="1" x14ac:dyDescent="0.25">
      <c r="A29" s="127" t="s">
        <v>178</v>
      </c>
      <c r="B29" s="119">
        <f>'[2]6. sz. tábla '!B20-B59</f>
        <v>405000</v>
      </c>
      <c r="C29" s="119">
        <f>'3. sz. tábla'!C60</f>
        <v>1058076</v>
      </c>
      <c r="D29" s="119">
        <f>'3. sz. tábla'!D60</f>
        <v>1889580</v>
      </c>
      <c r="E29" s="119">
        <f t="shared" si="0"/>
        <v>831504</v>
      </c>
      <c r="F29" s="116" t="s">
        <v>179</v>
      </c>
      <c r="G29" s="119"/>
      <c r="H29" s="119"/>
      <c r="I29" s="119"/>
      <c r="J29" s="121">
        <f t="shared" si="1"/>
        <v>0</v>
      </c>
    </row>
    <row r="30" spans="1:10" ht="48" thickBot="1" x14ac:dyDescent="0.3">
      <c r="A30" s="129" t="s">
        <v>190</v>
      </c>
      <c r="B30" s="130">
        <f>B28+B29</f>
        <v>75405000</v>
      </c>
      <c r="C30" s="130">
        <f>C28+C29</f>
        <v>79462596</v>
      </c>
      <c r="D30" s="130">
        <f>D28+D29</f>
        <v>80294100</v>
      </c>
      <c r="E30" s="131">
        <f t="shared" si="0"/>
        <v>831504</v>
      </c>
      <c r="F30" s="132" t="s">
        <v>191</v>
      </c>
      <c r="G30" s="130">
        <f>G28+G29</f>
        <v>114974000</v>
      </c>
      <c r="H30" s="130">
        <f>H28+H29</f>
        <v>116423066</v>
      </c>
      <c r="I30" s="130">
        <f>I28+I29</f>
        <v>116423066</v>
      </c>
      <c r="J30" s="176">
        <f t="shared" si="1"/>
        <v>0</v>
      </c>
    </row>
    <row r="31" spans="1:10" x14ac:dyDescent="0.25">
      <c r="B31" s="109">
        <f>B30+B19</f>
        <v>148862611</v>
      </c>
      <c r="C31" s="109">
        <f>C30+C19</f>
        <v>159036076</v>
      </c>
      <c r="D31" s="109">
        <f t="shared" ref="D31:E31" si="5">D30+D19</f>
        <v>159867580</v>
      </c>
      <c r="E31" s="109">
        <f t="shared" si="5"/>
        <v>831504</v>
      </c>
      <c r="G31" s="109">
        <f>G30+G19</f>
        <v>148862611</v>
      </c>
      <c r="H31" s="109">
        <f>H30+H19</f>
        <v>159036076</v>
      </c>
      <c r="I31" s="109">
        <f t="shared" ref="I31:J31" si="6">I30+I19</f>
        <v>159727015</v>
      </c>
      <c r="J31" s="109">
        <f t="shared" si="6"/>
        <v>690939</v>
      </c>
    </row>
    <row r="32" spans="1:10" ht="15.75" customHeight="1" x14ac:dyDescent="0.25">
      <c r="A32" s="181" t="s">
        <v>244</v>
      </c>
      <c r="B32" s="181"/>
      <c r="C32" s="181"/>
      <c r="D32" s="181"/>
      <c r="E32" s="181"/>
      <c r="F32" s="181"/>
      <c r="G32" s="181"/>
      <c r="H32" s="181"/>
      <c r="I32" s="181"/>
      <c r="J32" s="181"/>
    </row>
    <row r="33" spans="1:10" ht="16.5" thickBot="1" x14ac:dyDescent="0.3"/>
    <row r="34" spans="1:10" s="108" customFormat="1" ht="31.5" x14ac:dyDescent="0.25">
      <c r="A34" s="111" t="s">
        <v>100</v>
      </c>
      <c r="B34" s="8" t="s">
        <v>96</v>
      </c>
      <c r="C34" s="8" t="s">
        <v>246</v>
      </c>
      <c r="D34" s="8" t="s">
        <v>247</v>
      </c>
      <c r="E34" s="172" t="s">
        <v>97</v>
      </c>
      <c r="F34" s="112" t="s">
        <v>101</v>
      </c>
      <c r="G34" s="8" t="s">
        <v>96</v>
      </c>
      <c r="H34" s="167" t="s">
        <v>246</v>
      </c>
      <c r="I34" s="167" t="s">
        <v>247</v>
      </c>
      <c r="J34" s="171" t="s">
        <v>97</v>
      </c>
    </row>
    <row r="35" spans="1:10" x14ac:dyDescent="0.25">
      <c r="A35" s="113" t="s">
        <v>174</v>
      </c>
      <c r="B35" s="114"/>
      <c r="C35" s="114"/>
      <c r="D35" s="114"/>
      <c r="E35" s="114"/>
      <c r="F35" s="115" t="s">
        <v>13</v>
      </c>
      <c r="G35" s="119"/>
      <c r="H35" s="169"/>
      <c r="I35" s="169"/>
      <c r="J35" s="121">
        <f>I35-H35</f>
        <v>0</v>
      </c>
    </row>
    <row r="36" spans="1:10" ht="31.5" x14ac:dyDescent="0.25">
      <c r="A36" s="118" t="s">
        <v>175</v>
      </c>
      <c r="B36" s="119"/>
      <c r="C36" s="119"/>
      <c r="D36" s="119"/>
      <c r="E36" s="119"/>
      <c r="F36" s="120" t="s">
        <v>103</v>
      </c>
      <c r="G36" s="119"/>
      <c r="H36" s="169"/>
      <c r="I36" s="169"/>
      <c r="J36" s="121">
        <f t="shared" ref="J36:J61" si="7">I36-H36</f>
        <v>0</v>
      </c>
    </row>
    <row r="37" spans="1:10" x14ac:dyDescent="0.25">
      <c r="A37" s="122" t="s">
        <v>104</v>
      </c>
      <c r="B37" s="119"/>
      <c r="C37" s="119"/>
      <c r="D37" s="119"/>
      <c r="E37" s="119"/>
      <c r="F37" s="120" t="s">
        <v>68</v>
      </c>
      <c r="G37" s="119"/>
      <c r="H37" s="169"/>
      <c r="I37" s="169"/>
      <c r="J37" s="121">
        <f t="shared" si="7"/>
        <v>0</v>
      </c>
    </row>
    <row r="38" spans="1:10" x14ac:dyDescent="0.25">
      <c r="A38" s="122" t="s">
        <v>106</v>
      </c>
      <c r="B38" s="119"/>
      <c r="C38" s="119"/>
      <c r="D38" s="119"/>
      <c r="E38" s="119"/>
      <c r="F38" s="120" t="s">
        <v>69</v>
      </c>
      <c r="G38" s="119"/>
      <c r="H38" s="169"/>
      <c r="I38" s="169"/>
      <c r="J38" s="121">
        <f t="shared" si="7"/>
        <v>0</v>
      </c>
    </row>
    <row r="39" spans="1:10" ht="31.5" x14ac:dyDescent="0.25">
      <c r="A39" s="92" t="s">
        <v>108</v>
      </c>
      <c r="B39" s="119"/>
      <c r="C39" s="119"/>
      <c r="D39" s="119"/>
      <c r="E39" s="119"/>
      <c r="F39" s="120" t="s">
        <v>109</v>
      </c>
      <c r="G39" s="119"/>
      <c r="H39" s="169"/>
      <c r="I39" s="169"/>
      <c r="J39" s="121">
        <f t="shared" si="7"/>
        <v>0</v>
      </c>
    </row>
    <row r="40" spans="1:10" x14ac:dyDescent="0.25">
      <c r="A40" s="122"/>
      <c r="B40" s="119"/>
      <c r="C40" s="119"/>
      <c r="D40" s="119"/>
      <c r="E40" s="119"/>
      <c r="F40" s="120" t="s">
        <v>70</v>
      </c>
      <c r="G40" s="119"/>
      <c r="H40" s="169"/>
      <c r="I40" s="169"/>
      <c r="J40" s="121">
        <f t="shared" si="7"/>
        <v>0</v>
      </c>
    </row>
    <row r="41" spans="1:10" x14ac:dyDescent="0.25">
      <c r="A41" s="122"/>
      <c r="B41" s="119"/>
      <c r="C41" s="119"/>
      <c r="D41" s="119"/>
      <c r="E41" s="119"/>
      <c r="F41" s="93" t="s">
        <v>110</v>
      </c>
      <c r="G41" s="119"/>
      <c r="H41" s="169"/>
      <c r="I41" s="169"/>
      <c r="J41" s="121">
        <f t="shared" si="7"/>
        <v>0</v>
      </c>
    </row>
    <row r="42" spans="1:10" ht="31.5" x14ac:dyDescent="0.25">
      <c r="A42" s="122"/>
      <c r="B42" s="119"/>
      <c r="C42" s="119"/>
      <c r="D42" s="119"/>
      <c r="E42" s="119"/>
      <c r="F42" s="93" t="s">
        <v>111</v>
      </c>
      <c r="G42" s="119"/>
      <c r="H42" s="169"/>
      <c r="I42" s="169">
        <f>80565+50000</f>
        <v>130565</v>
      </c>
      <c r="J42" s="121">
        <f t="shared" si="7"/>
        <v>130565</v>
      </c>
    </row>
    <row r="43" spans="1:10" ht="31.5" x14ac:dyDescent="0.25">
      <c r="A43" s="118"/>
      <c r="B43" s="119"/>
      <c r="C43" s="123"/>
      <c r="D43" s="123"/>
      <c r="E43" s="119"/>
      <c r="F43" s="93" t="s">
        <v>112</v>
      </c>
      <c r="G43" s="119"/>
      <c r="H43" s="169"/>
      <c r="I43" s="169">
        <v>10000</v>
      </c>
      <c r="J43" s="121">
        <f t="shared" si="7"/>
        <v>10000</v>
      </c>
    </row>
    <row r="44" spans="1:10" ht="30" customHeight="1" x14ac:dyDescent="0.25">
      <c r="A44" s="92"/>
      <c r="B44" s="119"/>
      <c r="C44" s="119"/>
      <c r="D44" s="119"/>
      <c r="E44" s="119"/>
      <c r="F44" s="93" t="s">
        <v>113</v>
      </c>
      <c r="G44" s="119"/>
      <c r="H44" s="169"/>
      <c r="I44" s="169"/>
      <c r="J44" s="121">
        <f t="shared" si="7"/>
        <v>0</v>
      </c>
    </row>
    <row r="45" spans="1:10" x14ac:dyDescent="0.25">
      <c r="A45" s="122"/>
      <c r="B45" s="119"/>
      <c r="C45" s="119"/>
      <c r="D45" s="119"/>
      <c r="E45" s="119"/>
      <c r="F45" s="93" t="s">
        <v>114</v>
      </c>
      <c r="G45" s="119"/>
      <c r="H45" s="169"/>
      <c r="I45" s="169"/>
      <c r="J45" s="121">
        <f t="shared" si="7"/>
        <v>0</v>
      </c>
    </row>
    <row r="46" spans="1:10" ht="31.5" x14ac:dyDescent="0.25">
      <c r="A46" s="113" t="s">
        <v>192</v>
      </c>
      <c r="B46" s="124">
        <f>SUM(B36:B45)</f>
        <v>0</v>
      </c>
      <c r="C46" s="124"/>
      <c r="D46" s="124"/>
      <c r="E46" s="119"/>
      <c r="F46" s="115" t="s">
        <v>193</v>
      </c>
      <c r="G46" s="124">
        <f>SUM(G36:G45)</f>
        <v>0</v>
      </c>
      <c r="H46" s="124">
        <f>SUM(H36:H45)</f>
        <v>0</v>
      </c>
      <c r="I46" s="124">
        <f>SUM(I36:I45)</f>
        <v>140565</v>
      </c>
      <c r="J46" s="125">
        <f t="shared" si="7"/>
        <v>140565</v>
      </c>
    </row>
    <row r="47" spans="1:10" x14ac:dyDescent="0.25">
      <c r="A47" s="127" t="s">
        <v>178</v>
      </c>
      <c r="B47" s="119"/>
      <c r="C47" s="119"/>
      <c r="D47" s="119"/>
      <c r="E47" s="119"/>
      <c r="F47" s="116" t="s">
        <v>179</v>
      </c>
      <c r="G47" s="119"/>
      <c r="H47" s="169"/>
      <c r="I47" s="169"/>
      <c r="J47" s="121">
        <f t="shared" si="7"/>
        <v>0</v>
      </c>
    </row>
    <row r="48" spans="1:10" ht="47.25" x14ac:dyDescent="0.25">
      <c r="A48" s="113" t="s">
        <v>194</v>
      </c>
      <c r="B48" s="124">
        <f>B46+B47</f>
        <v>0</v>
      </c>
      <c r="C48" s="124"/>
      <c r="D48" s="124"/>
      <c r="E48" s="119"/>
      <c r="F48" s="115" t="s">
        <v>195</v>
      </c>
      <c r="G48" s="124">
        <f>G46+G47</f>
        <v>0</v>
      </c>
      <c r="H48" s="124">
        <f t="shared" ref="H48:I48" si="8">H46+H47</f>
        <v>0</v>
      </c>
      <c r="I48" s="124">
        <f t="shared" si="8"/>
        <v>140565</v>
      </c>
      <c r="J48" s="125">
        <f t="shared" si="7"/>
        <v>140565</v>
      </c>
    </row>
    <row r="49" spans="1:10" x14ac:dyDescent="0.25">
      <c r="A49" s="113" t="s">
        <v>182</v>
      </c>
      <c r="B49" s="124"/>
      <c r="C49" s="124"/>
      <c r="D49" s="124"/>
      <c r="E49" s="119"/>
      <c r="F49" s="124" t="s">
        <v>14</v>
      </c>
      <c r="G49" s="119"/>
      <c r="H49" s="169"/>
      <c r="I49" s="169"/>
      <c r="J49" s="121">
        <f t="shared" si="7"/>
        <v>0</v>
      </c>
    </row>
    <row r="50" spans="1:10" ht="31.5" x14ac:dyDescent="0.25">
      <c r="A50" s="92" t="s">
        <v>132</v>
      </c>
      <c r="B50" s="119"/>
      <c r="C50" s="119"/>
      <c r="D50" s="119"/>
      <c r="E50" s="119"/>
      <c r="F50" s="120" t="s">
        <v>133</v>
      </c>
      <c r="G50" s="119"/>
      <c r="H50" s="169"/>
      <c r="I50" s="169"/>
      <c r="J50" s="121">
        <f t="shared" si="7"/>
        <v>0</v>
      </c>
    </row>
    <row r="51" spans="1:10" x14ac:dyDescent="0.25">
      <c r="A51" s="94" t="s">
        <v>183</v>
      </c>
      <c r="B51" s="119">
        <f>'[2]2.sz.tábla'!B54</f>
        <v>0</v>
      </c>
      <c r="C51" s="119"/>
      <c r="D51" s="119"/>
      <c r="E51" s="119"/>
      <c r="F51" s="120" t="s">
        <v>135</v>
      </c>
      <c r="G51" s="119"/>
      <c r="H51" s="169"/>
      <c r="I51" s="169"/>
      <c r="J51" s="121">
        <f t="shared" si="7"/>
        <v>0</v>
      </c>
    </row>
    <row r="52" spans="1:10" ht="31.5" x14ac:dyDescent="0.25">
      <c r="A52" s="94" t="s">
        <v>184</v>
      </c>
      <c r="B52" s="119">
        <f>'[2]2.sz.tábla'!B63</f>
        <v>0</v>
      </c>
      <c r="C52" s="119"/>
      <c r="D52" s="119"/>
      <c r="E52" s="119"/>
      <c r="F52" s="120" t="s">
        <v>137</v>
      </c>
      <c r="G52" s="119"/>
      <c r="H52" s="169"/>
      <c r="I52" s="169"/>
      <c r="J52" s="121">
        <f t="shared" si="7"/>
        <v>0</v>
      </c>
    </row>
    <row r="53" spans="1:10" x14ac:dyDescent="0.25">
      <c r="A53" s="122"/>
      <c r="B53" s="119"/>
      <c r="C53" s="119"/>
      <c r="D53" s="119"/>
      <c r="E53" s="119"/>
      <c r="F53" s="120" t="s">
        <v>185</v>
      </c>
      <c r="G53" s="119"/>
      <c r="H53" s="169"/>
      <c r="I53" s="169"/>
      <c r="J53" s="121">
        <f t="shared" si="7"/>
        <v>0</v>
      </c>
    </row>
    <row r="54" spans="1:10" ht="31.5" x14ac:dyDescent="0.25">
      <c r="A54" s="122"/>
      <c r="B54" s="119"/>
      <c r="C54" s="119"/>
      <c r="D54" s="119"/>
      <c r="E54" s="119"/>
      <c r="F54" s="120" t="s">
        <v>186</v>
      </c>
      <c r="G54" s="119"/>
      <c r="H54" s="169"/>
      <c r="I54" s="169"/>
      <c r="J54" s="121">
        <f t="shared" si="7"/>
        <v>0</v>
      </c>
    </row>
    <row r="55" spans="1:10" ht="31.5" x14ac:dyDescent="0.25">
      <c r="A55" s="122"/>
      <c r="B55" s="119"/>
      <c r="C55" s="119"/>
      <c r="D55" s="119"/>
      <c r="E55" s="119"/>
      <c r="F55" s="128" t="s">
        <v>187</v>
      </c>
      <c r="G55" s="119"/>
      <c r="H55" s="169"/>
      <c r="I55" s="169"/>
      <c r="J55" s="121">
        <f t="shared" si="7"/>
        <v>0</v>
      </c>
    </row>
    <row r="56" spans="1:10" ht="28.5" customHeight="1" x14ac:dyDescent="0.25">
      <c r="A56" s="127"/>
      <c r="B56" s="119"/>
      <c r="C56" s="119"/>
      <c r="D56" s="119"/>
      <c r="E56" s="119"/>
      <c r="F56" s="93" t="s">
        <v>141</v>
      </c>
      <c r="G56" s="119"/>
      <c r="H56" s="169"/>
      <c r="I56" s="169"/>
      <c r="J56" s="121">
        <f t="shared" si="7"/>
        <v>0</v>
      </c>
    </row>
    <row r="57" spans="1:10" ht="27" customHeight="1" x14ac:dyDescent="0.25">
      <c r="A57" s="127"/>
      <c r="B57" s="119"/>
      <c r="C57" s="119"/>
      <c r="D57" s="119"/>
      <c r="E57" s="119"/>
      <c r="F57" s="93" t="s">
        <v>188</v>
      </c>
      <c r="G57" s="119"/>
      <c r="H57" s="169"/>
      <c r="I57" s="169"/>
      <c r="J57" s="121">
        <f t="shared" si="7"/>
        <v>0</v>
      </c>
    </row>
    <row r="58" spans="1:10" ht="31.5" x14ac:dyDescent="0.25">
      <c r="A58" s="113" t="s">
        <v>196</v>
      </c>
      <c r="B58" s="124">
        <f>SUM(B50:B56)</f>
        <v>0</v>
      </c>
      <c r="C58" s="124"/>
      <c r="D58" s="124"/>
      <c r="E58" s="124"/>
      <c r="F58" s="115" t="s">
        <v>197</v>
      </c>
      <c r="G58" s="124">
        <f>SUM(G50:G56)</f>
        <v>0</v>
      </c>
      <c r="H58" s="124">
        <f t="shared" ref="H58:I58" si="9">SUM(H50:H56)</f>
        <v>0</v>
      </c>
      <c r="I58" s="124">
        <f t="shared" si="9"/>
        <v>0</v>
      </c>
      <c r="J58" s="125">
        <f t="shared" si="7"/>
        <v>0</v>
      </c>
    </row>
    <row r="59" spans="1:10" x14ac:dyDescent="0.25">
      <c r="A59" s="127" t="s">
        <v>178</v>
      </c>
      <c r="B59" s="119">
        <f>'[2]2.sz.tábla'!B70</f>
        <v>0</v>
      </c>
      <c r="C59" s="119"/>
      <c r="D59" s="119"/>
      <c r="E59" s="119"/>
      <c r="F59" s="116" t="s">
        <v>179</v>
      </c>
      <c r="G59" s="119"/>
      <c r="H59" s="119"/>
      <c r="I59" s="119"/>
      <c r="J59" s="121">
        <f t="shared" si="7"/>
        <v>0</v>
      </c>
    </row>
    <row r="60" spans="1:10" x14ac:dyDescent="0.25">
      <c r="A60" s="127"/>
      <c r="B60" s="119"/>
      <c r="C60" s="119"/>
      <c r="D60" s="119"/>
      <c r="E60" s="119"/>
      <c r="F60" s="120"/>
      <c r="G60" s="119"/>
      <c r="H60" s="169"/>
      <c r="I60" s="169"/>
      <c r="J60" s="121">
        <f t="shared" si="7"/>
        <v>0</v>
      </c>
    </row>
    <row r="61" spans="1:10" ht="48" thickBot="1" x14ac:dyDescent="0.3">
      <c r="A61" s="129" t="s">
        <v>198</v>
      </c>
      <c r="B61" s="130">
        <f>B58+B59</f>
        <v>0</v>
      </c>
      <c r="C61" s="130"/>
      <c r="D61" s="130"/>
      <c r="E61" s="130"/>
      <c r="F61" s="132" t="s">
        <v>199</v>
      </c>
      <c r="G61" s="130">
        <f>G58+G59</f>
        <v>0</v>
      </c>
      <c r="H61" s="130">
        <f t="shared" ref="H61:I61" si="10">H58+H59</f>
        <v>0</v>
      </c>
      <c r="I61" s="130">
        <f t="shared" si="10"/>
        <v>0</v>
      </c>
      <c r="J61" s="133">
        <f t="shared" si="7"/>
        <v>0</v>
      </c>
    </row>
    <row r="62" spans="1:10" ht="15.75" customHeight="1" x14ac:dyDescent="0.25">
      <c r="A62" s="182" t="s">
        <v>245</v>
      </c>
      <c r="B62" s="182"/>
      <c r="C62" s="182"/>
      <c r="D62" s="182"/>
      <c r="E62" s="182"/>
      <c r="F62" s="182"/>
      <c r="G62" s="182"/>
      <c r="H62" s="182"/>
      <c r="I62" s="182"/>
      <c r="J62" s="182"/>
    </row>
    <row r="63" spans="1:10" ht="16.5" thickBot="1" x14ac:dyDescent="0.3"/>
    <row r="64" spans="1:10" s="108" customFormat="1" ht="31.5" x14ac:dyDescent="0.25">
      <c r="A64" s="111" t="s">
        <v>100</v>
      </c>
      <c r="B64" s="8" t="s">
        <v>96</v>
      </c>
      <c r="C64" s="8" t="s">
        <v>246</v>
      </c>
      <c r="D64" s="8" t="s">
        <v>247</v>
      </c>
      <c r="E64" s="172" t="s">
        <v>97</v>
      </c>
      <c r="F64" s="112" t="s">
        <v>101</v>
      </c>
      <c r="G64" s="8" t="s">
        <v>96</v>
      </c>
      <c r="H64" s="167" t="s">
        <v>246</v>
      </c>
      <c r="I64" s="167" t="s">
        <v>247</v>
      </c>
      <c r="J64" s="171" t="s">
        <v>97</v>
      </c>
    </row>
    <row r="65" spans="1:10" x14ac:dyDescent="0.25">
      <c r="A65" s="113" t="s">
        <v>174</v>
      </c>
      <c r="B65" s="114"/>
      <c r="C65" s="114"/>
      <c r="D65" s="114"/>
      <c r="E65" s="114"/>
      <c r="F65" s="115" t="s">
        <v>13</v>
      </c>
      <c r="G65" s="119"/>
      <c r="H65" s="169"/>
      <c r="I65" s="169"/>
      <c r="J65" s="121"/>
    </row>
    <row r="66" spans="1:10" ht="31.5" x14ac:dyDescent="0.25">
      <c r="A66" s="118" t="s">
        <v>175</v>
      </c>
      <c r="B66" s="119"/>
      <c r="C66" s="119"/>
      <c r="D66" s="119"/>
      <c r="E66" s="119">
        <f>D66-C66</f>
        <v>0</v>
      </c>
      <c r="F66" s="120" t="s">
        <v>103</v>
      </c>
      <c r="G66" s="119"/>
      <c r="H66" s="169"/>
      <c r="I66" s="169"/>
      <c r="J66" s="121"/>
    </row>
    <row r="67" spans="1:10" x14ac:dyDescent="0.25">
      <c r="A67" s="122" t="s">
        <v>104</v>
      </c>
      <c r="B67" s="119"/>
      <c r="C67" s="119"/>
      <c r="D67" s="119"/>
      <c r="E67" s="119">
        <f t="shared" ref="E67:E69" si="11">D67-C67</f>
        <v>0</v>
      </c>
      <c r="F67" s="120" t="s">
        <v>68</v>
      </c>
      <c r="G67" s="119"/>
      <c r="H67" s="169"/>
      <c r="I67" s="169"/>
      <c r="J67" s="121"/>
    </row>
    <row r="68" spans="1:10" x14ac:dyDescent="0.25">
      <c r="A68" s="122" t="s">
        <v>106</v>
      </c>
      <c r="B68" s="119"/>
      <c r="C68" s="119"/>
      <c r="D68" s="119"/>
      <c r="E68" s="119">
        <f t="shared" si="11"/>
        <v>0</v>
      </c>
      <c r="F68" s="120" t="s">
        <v>107</v>
      </c>
      <c r="G68" s="119"/>
      <c r="H68" s="169"/>
      <c r="I68" s="169"/>
      <c r="J68" s="121"/>
    </row>
    <row r="69" spans="1:10" ht="31.5" x14ac:dyDescent="0.25">
      <c r="A69" s="92" t="s">
        <v>108</v>
      </c>
      <c r="B69" s="119">
        <f>B10</f>
        <v>0</v>
      </c>
      <c r="C69" s="119">
        <f t="shared" ref="C69" si="12">C10</f>
        <v>0</v>
      </c>
      <c r="D69" s="119"/>
      <c r="E69" s="119">
        <f t="shared" si="11"/>
        <v>0</v>
      </c>
      <c r="F69" s="120" t="s">
        <v>109</v>
      </c>
      <c r="G69" s="119"/>
      <c r="H69" s="169"/>
      <c r="I69" s="169"/>
      <c r="J69" s="121"/>
    </row>
    <row r="70" spans="1:10" x14ac:dyDescent="0.25">
      <c r="A70" s="122"/>
      <c r="B70" s="119"/>
      <c r="C70" s="119"/>
      <c r="D70" s="119"/>
      <c r="E70" s="119"/>
      <c r="F70" s="120" t="s">
        <v>70</v>
      </c>
      <c r="G70" s="119"/>
      <c r="H70" s="169"/>
      <c r="I70" s="169"/>
      <c r="J70" s="121"/>
    </row>
    <row r="71" spans="1:10" x14ac:dyDescent="0.25">
      <c r="A71" s="122"/>
      <c r="B71" s="119"/>
      <c r="C71" s="119"/>
      <c r="D71" s="119"/>
      <c r="E71" s="119"/>
      <c r="F71" s="93" t="s">
        <v>110</v>
      </c>
      <c r="G71" s="119"/>
      <c r="H71" s="169"/>
      <c r="I71" s="169"/>
      <c r="J71" s="121"/>
    </row>
    <row r="72" spans="1:10" ht="31.5" x14ac:dyDescent="0.25">
      <c r="A72" s="122"/>
      <c r="B72" s="119"/>
      <c r="C72" s="119"/>
      <c r="D72" s="119"/>
      <c r="E72" s="119"/>
      <c r="F72" s="93" t="s">
        <v>111</v>
      </c>
      <c r="G72" s="119"/>
      <c r="H72" s="169"/>
      <c r="I72" s="169"/>
      <c r="J72" s="121"/>
    </row>
    <row r="73" spans="1:10" ht="31.5" x14ac:dyDescent="0.25">
      <c r="A73" s="118"/>
      <c r="B73" s="119"/>
      <c r="C73" s="123"/>
      <c r="D73" s="123"/>
      <c r="E73" s="123"/>
      <c r="F73" s="93" t="s">
        <v>112</v>
      </c>
      <c r="G73" s="119"/>
      <c r="H73" s="169"/>
      <c r="I73" s="169"/>
      <c r="J73" s="121"/>
    </row>
    <row r="74" spans="1:10" ht="31.5" x14ac:dyDescent="0.25">
      <c r="A74" s="92"/>
      <c r="B74" s="119"/>
      <c r="C74" s="119"/>
      <c r="D74" s="119"/>
      <c r="E74" s="119"/>
      <c r="F74" s="93" t="s">
        <v>113</v>
      </c>
      <c r="G74" s="119"/>
      <c r="H74" s="169"/>
      <c r="I74" s="169"/>
      <c r="J74" s="121"/>
    </row>
    <row r="75" spans="1:10" x14ac:dyDescent="0.25">
      <c r="A75" s="122"/>
      <c r="B75" s="119"/>
      <c r="C75" s="119"/>
      <c r="D75" s="119"/>
      <c r="E75" s="119"/>
      <c r="F75" s="93" t="s">
        <v>114</v>
      </c>
      <c r="G75" s="119"/>
      <c r="H75" s="169"/>
      <c r="I75" s="169"/>
      <c r="J75" s="121"/>
    </row>
    <row r="76" spans="1:10" ht="47.25" x14ac:dyDescent="0.25">
      <c r="A76" s="113" t="s">
        <v>200</v>
      </c>
      <c r="B76" s="124">
        <f>SUM(B66:B75)</f>
        <v>0</v>
      </c>
      <c r="C76" s="124">
        <f>SUM(C66:C75)</f>
        <v>0</v>
      </c>
      <c r="D76" s="124"/>
      <c r="E76" s="124">
        <f>SUM(E66:E75)</f>
        <v>0</v>
      </c>
      <c r="F76" s="115" t="s">
        <v>201</v>
      </c>
      <c r="G76" s="124">
        <f>SUM(G66:G75)</f>
        <v>0</v>
      </c>
      <c r="H76" s="124">
        <f t="shared" ref="H76:I76" si="13">SUM(H66:H75)</f>
        <v>0</v>
      </c>
      <c r="I76" s="124">
        <f t="shared" si="13"/>
        <v>0</v>
      </c>
      <c r="J76" s="125">
        <f>SUM(J66:J75)</f>
        <v>0</v>
      </c>
    </row>
    <row r="77" spans="1:10" x14ac:dyDescent="0.25">
      <c r="A77" s="127" t="s">
        <v>178</v>
      </c>
      <c r="B77" s="119"/>
      <c r="C77" s="119"/>
      <c r="D77" s="119"/>
      <c r="E77" s="119"/>
      <c r="F77" s="116" t="s">
        <v>179</v>
      </c>
      <c r="G77" s="119"/>
      <c r="H77" s="169"/>
      <c r="I77" s="169"/>
      <c r="J77" s="121"/>
    </row>
    <row r="78" spans="1:10" ht="47.25" x14ac:dyDescent="0.25">
      <c r="A78" s="113" t="s">
        <v>202</v>
      </c>
      <c r="B78" s="124">
        <f>B76+B77</f>
        <v>0</v>
      </c>
      <c r="C78" s="124">
        <f>C76+C77</f>
        <v>0</v>
      </c>
      <c r="D78" s="124"/>
      <c r="E78" s="124">
        <f>E76+E77</f>
        <v>0</v>
      </c>
      <c r="F78" s="115" t="s">
        <v>203</v>
      </c>
      <c r="G78" s="124">
        <f>G76+G77</f>
        <v>0</v>
      </c>
      <c r="H78" s="124">
        <f>H76+H77</f>
        <v>0</v>
      </c>
      <c r="I78" s="124">
        <f>I76+I77</f>
        <v>0</v>
      </c>
      <c r="J78" s="125">
        <f>J76+J77</f>
        <v>0</v>
      </c>
    </row>
    <row r="79" spans="1:10" x14ac:dyDescent="0.25">
      <c r="A79" s="113" t="s">
        <v>182</v>
      </c>
      <c r="B79" s="124"/>
      <c r="C79" s="124"/>
      <c r="D79" s="124"/>
      <c r="E79" s="124"/>
      <c r="F79" s="124" t="s">
        <v>14</v>
      </c>
      <c r="G79" s="119"/>
      <c r="H79" s="169"/>
      <c r="I79" s="169"/>
      <c r="J79" s="121"/>
    </row>
    <row r="80" spans="1:10" ht="31.5" x14ac:dyDescent="0.25">
      <c r="A80" s="92" t="s">
        <v>132</v>
      </c>
      <c r="B80" s="124"/>
      <c r="C80" s="124"/>
      <c r="D80" s="124"/>
      <c r="E80" s="124"/>
      <c r="F80" s="120" t="s">
        <v>133</v>
      </c>
      <c r="G80" s="119"/>
      <c r="H80" s="169"/>
      <c r="I80" s="169"/>
      <c r="J80" s="121"/>
    </row>
    <row r="81" spans="1:10" x14ac:dyDescent="0.25">
      <c r="A81" s="94" t="s">
        <v>183</v>
      </c>
      <c r="B81" s="119"/>
      <c r="C81" s="119"/>
      <c r="D81" s="119"/>
      <c r="E81" s="119"/>
      <c r="F81" s="120" t="s">
        <v>135</v>
      </c>
      <c r="G81" s="119"/>
      <c r="H81" s="169"/>
      <c r="I81" s="169"/>
      <c r="J81" s="121"/>
    </row>
    <row r="82" spans="1:10" ht="31.5" x14ac:dyDescent="0.25">
      <c r="A82" s="94" t="s">
        <v>184</v>
      </c>
      <c r="B82" s="115"/>
      <c r="C82" s="115"/>
      <c r="D82" s="115"/>
      <c r="E82" s="115"/>
      <c r="F82" s="120" t="s">
        <v>137</v>
      </c>
      <c r="G82" s="119"/>
      <c r="H82" s="169"/>
      <c r="I82" s="169"/>
      <c r="J82" s="121"/>
    </row>
    <row r="83" spans="1:10" x14ac:dyDescent="0.25">
      <c r="A83" s="122"/>
      <c r="B83" s="119"/>
      <c r="C83" s="119"/>
      <c r="D83" s="119"/>
      <c r="E83" s="119"/>
      <c r="F83" s="120" t="s">
        <v>185</v>
      </c>
      <c r="G83" s="119"/>
      <c r="H83" s="169"/>
      <c r="I83" s="169"/>
      <c r="J83" s="121"/>
    </row>
    <row r="84" spans="1:10" ht="31.5" x14ac:dyDescent="0.25">
      <c r="A84" s="113" t="s">
        <v>196</v>
      </c>
      <c r="B84" s="124">
        <f>SUM(B80:B82)</f>
        <v>0</v>
      </c>
      <c r="C84" s="124">
        <f>SUM(C80:C82)</f>
        <v>0</v>
      </c>
      <c r="D84" s="124"/>
      <c r="E84" s="124">
        <f>SUM(E80:E82)</f>
        <v>0</v>
      </c>
      <c r="F84" s="120" t="s">
        <v>186</v>
      </c>
      <c r="G84" s="119"/>
      <c r="H84" s="169"/>
      <c r="I84" s="169"/>
      <c r="J84" s="121"/>
    </row>
    <row r="85" spans="1:10" ht="31.5" x14ac:dyDescent="0.25">
      <c r="A85" s="127" t="s">
        <v>178</v>
      </c>
      <c r="B85" s="119"/>
      <c r="C85" s="119"/>
      <c r="D85" s="119"/>
      <c r="E85" s="119"/>
      <c r="F85" s="128" t="s">
        <v>187</v>
      </c>
      <c r="G85" s="119"/>
      <c r="H85" s="169"/>
      <c r="I85" s="169"/>
      <c r="J85" s="121"/>
    </row>
    <row r="86" spans="1:10" ht="31.5" x14ac:dyDescent="0.25">
      <c r="A86" s="127"/>
      <c r="B86" s="119"/>
      <c r="C86" s="119"/>
      <c r="D86" s="119"/>
      <c r="E86" s="119"/>
      <c r="F86" s="93" t="s">
        <v>142</v>
      </c>
      <c r="G86" s="119"/>
      <c r="H86" s="169"/>
      <c r="I86" s="169"/>
      <c r="J86" s="121"/>
    </row>
    <row r="87" spans="1:10" ht="48" thickBot="1" x14ac:dyDescent="0.3">
      <c r="A87" s="129" t="s">
        <v>204</v>
      </c>
      <c r="B87" s="130">
        <f>SUM(B80:B86)</f>
        <v>0</v>
      </c>
      <c r="C87" s="130">
        <f>SUM(C80:C86)</f>
        <v>0</v>
      </c>
      <c r="D87" s="130"/>
      <c r="E87" s="130">
        <f>SUM(E80:E86)</f>
        <v>0</v>
      </c>
      <c r="F87" s="132" t="s">
        <v>205</v>
      </c>
      <c r="G87" s="130">
        <f>SUM(G80:G86)</f>
        <v>0</v>
      </c>
      <c r="H87" s="130">
        <f>SUM(H80:H86)</f>
        <v>0</v>
      </c>
      <c r="I87" s="130">
        <f>SUM(I80:I86)</f>
        <v>0</v>
      </c>
      <c r="J87" s="133">
        <f>SUM(J80:J86)</f>
        <v>0</v>
      </c>
    </row>
    <row r="88" spans="1:10" x14ac:dyDescent="0.25">
      <c r="B88" s="109">
        <f>B87+B78+B61+B48+B30+B19</f>
        <v>148862611</v>
      </c>
      <c r="C88" s="109">
        <f>C87+C78+C61+C48+C30+C19</f>
        <v>159036076</v>
      </c>
      <c r="D88" s="109">
        <f>D87+D78+D61+D48+D30+D19</f>
        <v>159867580</v>
      </c>
      <c r="E88" s="109">
        <f>E87+E78+E61+E48+E30+E19</f>
        <v>831504</v>
      </c>
      <c r="G88" s="109">
        <f>G87+G78+G61+G48+G30+G19</f>
        <v>148862611</v>
      </c>
      <c r="H88" s="109">
        <f>H87+H78+H61+H48+H30+H19</f>
        <v>159036076</v>
      </c>
      <c r="I88" s="109">
        <f>I87+I78+I61+I48+I30+I19</f>
        <v>159867580</v>
      </c>
      <c r="J88" s="109">
        <f>J87+J78+J61+J48+J30+J19</f>
        <v>831504</v>
      </c>
    </row>
    <row r="89" spans="1:10" x14ac:dyDescent="0.25">
      <c r="A89" s="108" t="s">
        <v>206</v>
      </c>
    </row>
  </sheetData>
  <mergeCells count="3">
    <mergeCell ref="A3:J3"/>
    <mergeCell ref="A32:J32"/>
    <mergeCell ref="A62:J6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&amp;C&amp;"Times New Roman,Normál"&amp;12 4. melléklet a 6/2018. (III. 12.) önkormányzati rendelethez
Az önkormányzat 2017. évi költségvetéséről szóló 1/2017. (II. 15.) önkormányzati rendelet 7. mellékletének helyébe a következő 4. melléklet lép:</oddHeader>
  </headerFooter>
  <rowBreaks count="2" manualBreakCount="2">
    <brk id="31" max="9" man="1"/>
    <brk id="6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2.75" x14ac:dyDescent="0.2"/>
  <cols>
    <col min="1" max="1" width="39.140625" style="163" customWidth="1"/>
    <col min="2" max="2" width="11.5703125" style="137" bestFit="1" customWidth="1"/>
    <col min="3" max="6" width="11.42578125" style="137" bestFit="1" customWidth="1"/>
    <col min="7" max="9" width="12" style="137" bestFit="1" customWidth="1"/>
    <col min="10" max="10" width="13" style="137" bestFit="1" customWidth="1"/>
    <col min="11" max="13" width="12" style="137" bestFit="1" customWidth="1"/>
    <col min="14" max="14" width="12.5703125" style="144" bestFit="1" customWidth="1"/>
    <col min="15" max="15" width="13.5703125" style="137" customWidth="1"/>
    <col min="16" max="16" width="12" style="137" bestFit="1" customWidth="1"/>
    <col min="17" max="17" width="11.7109375" style="137" bestFit="1" customWidth="1"/>
    <col min="18" max="256" width="9.140625" style="137"/>
    <col min="257" max="257" width="51" style="137" customWidth="1"/>
    <col min="258" max="259" width="11.85546875" style="137" bestFit="1" customWidth="1"/>
    <col min="260" max="265" width="13.28515625" style="137" bestFit="1" customWidth="1"/>
    <col min="266" max="266" width="16.140625" style="137" bestFit="1" customWidth="1"/>
    <col min="267" max="269" width="13.28515625" style="137" bestFit="1" customWidth="1"/>
    <col min="270" max="270" width="14.140625" style="137" bestFit="1" customWidth="1"/>
    <col min="271" max="512" width="9.140625" style="137"/>
    <col min="513" max="513" width="51" style="137" customWidth="1"/>
    <col min="514" max="515" width="11.85546875" style="137" bestFit="1" customWidth="1"/>
    <col min="516" max="521" width="13.28515625" style="137" bestFit="1" customWidth="1"/>
    <col min="522" max="522" width="16.140625" style="137" bestFit="1" customWidth="1"/>
    <col min="523" max="525" width="13.28515625" style="137" bestFit="1" customWidth="1"/>
    <col min="526" max="526" width="14.140625" style="137" bestFit="1" customWidth="1"/>
    <col min="527" max="768" width="9.140625" style="137"/>
    <col min="769" max="769" width="51" style="137" customWidth="1"/>
    <col min="770" max="771" width="11.85546875" style="137" bestFit="1" customWidth="1"/>
    <col min="772" max="777" width="13.28515625" style="137" bestFit="1" customWidth="1"/>
    <col min="778" max="778" width="16.140625" style="137" bestFit="1" customWidth="1"/>
    <col min="779" max="781" width="13.28515625" style="137" bestFit="1" customWidth="1"/>
    <col min="782" max="782" width="14.140625" style="137" bestFit="1" customWidth="1"/>
    <col min="783" max="1024" width="9.140625" style="137"/>
    <col min="1025" max="1025" width="51" style="137" customWidth="1"/>
    <col min="1026" max="1027" width="11.85546875" style="137" bestFit="1" customWidth="1"/>
    <col min="1028" max="1033" width="13.28515625" style="137" bestFit="1" customWidth="1"/>
    <col min="1034" max="1034" width="16.140625" style="137" bestFit="1" customWidth="1"/>
    <col min="1035" max="1037" width="13.28515625" style="137" bestFit="1" customWidth="1"/>
    <col min="1038" max="1038" width="14.140625" style="137" bestFit="1" customWidth="1"/>
    <col min="1039" max="1280" width="9.140625" style="137"/>
    <col min="1281" max="1281" width="51" style="137" customWidth="1"/>
    <col min="1282" max="1283" width="11.85546875" style="137" bestFit="1" customWidth="1"/>
    <col min="1284" max="1289" width="13.28515625" style="137" bestFit="1" customWidth="1"/>
    <col min="1290" max="1290" width="16.140625" style="137" bestFit="1" customWidth="1"/>
    <col min="1291" max="1293" width="13.28515625" style="137" bestFit="1" customWidth="1"/>
    <col min="1294" max="1294" width="14.140625" style="137" bestFit="1" customWidth="1"/>
    <col min="1295" max="1536" width="9.140625" style="137"/>
    <col min="1537" max="1537" width="51" style="137" customWidth="1"/>
    <col min="1538" max="1539" width="11.85546875" style="137" bestFit="1" customWidth="1"/>
    <col min="1540" max="1545" width="13.28515625" style="137" bestFit="1" customWidth="1"/>
    <col min="1546" max="1546" width="16.140625" style="137" bestFit="1" customWidth="1"/>
    <col min="1547" max="1549" width="13.28515625" style="137" bestFit="1" customWidth="1"/>
    <col min="1550" max="1550" width="14.140625" style="137" bestFit="1" customWidth="1"/>
    <col min="1551" max="1792" width="9.140625" style="137"/>
    <col min="1793" max="1793" width="51" style="137" customWidth="1"/>
    <col min="1794" max="1795" width="11.85546875" style="137" bestFit="1" customWidth="1"/>
    <col min="1796" max="1801" width="13.28515625" style="137" bestFit="1" customWidth="1"/>
    <col min="1802" max="1802" width="16.140625" style="137" bestFit="1" customWidth="1"/>
    <col min="1803" max="1805" width="13.28515625" style="137" bestFit="1" customWidth="1"/>
    <col min="1806" max="1806" width="14.140625" style="137" bestFit="1" customWidth="1"/>
    <col min="1807" max="2048" width="9.140625" style="137"/>
    <col min="2049" max="2049" width="51" style="137" customWidth="1"/>
    <col min="2050" max="2051" width="11.85546875" style="137" bestFit="1" customWidth="1"/>
    <col min="2052" max="2057" width="13.28515625" style="137" bestFit="1" customWidth="1"/>
    <col min="2058" max="2058" width="16.140625" style="137" bestFit="1" customWidth="1"/>
    <col min="2059" max="2061" width="13.28515625" style="137" bestFit="1" customWidth="1"/>
    <col min="2062" max="2062" width="14.140625" style="137" bestFit="1" customWidth="1"/>
    <col min="2063" max="2304" width="9.140625" style="137"/>
    <col min="2305" max="2305" width="51" style="137" customWidth="1"/>
    <col min="2306" max="2307" width="11.85546875" style="137" bestFit="1" customWidth="1"/>
    <col min="2308" max="2313" width="13.28515625" style="137" bestFit="1" customWidth="1"/>
    <col min="2314" max="2314" width="16.140625" style="137" bestFit="1" customWidth="1"/>
    <col min="2315" max="2317" width="13.28515625" style="137" bestFit="1" customWidth="1"/>
    <col min="2318" max="2318" width="14.140625" style="137" bestFit="1" customWidth="1"/>
    <col min="2319" max="2560" width="9.140625" style="137"/>
    <col min="2561" max="2561" width="51" style="137" customWidth="1"/>
    <col min="2562" max="2563" width="11.85546875" style="137" bestFit="1" customWidth="1"/>
    <col min="2564" max="2569" width="13.28515625" style="137" bestFit="1" customWidth="1"/>
    <col min="2570" max="2570" width="16.140625" style="137" bestFit="1" customWidth="1"/>
    <col min="2571" max="2573" width="13.28515625" style="137" bestFit="1" customWidth="1"/>
    <col min="2574" max="2574" width="14.140625" style="137" bestFit="1" customWidth="1"/>
    <col min="2575" max="2816" width="9.140625" style="137"/>
    <col min="2817" max="2817" width="51" style="137" customWidth="1"/>
    <col min="2818" max="2819" width="11.85546875" style="137" bestFit="1" customWidth="1"/>
    <col min="2820" max="2825" width="13.28515625" style="137" bestFit="1" customWidth="1"/>
    <col min="2826" max="2826" width="16.140625" style="137" bestFit="1" customWidth="1"/>
    <col min="2827" max="2829" width="13.28515625" style="137" bestFit="1" customWidth="1"/>
    <col min="2830" max="2830" width="14.140625" style="137" bestFit="1" customWidth="1"/>
    <col min="2831" max="3072" width="9.140625" style="137"/>
    <col min="3073" max="3073" width="51" style="137" customWidth="1"/>
    <col min="3074" max="3075" width="11.85546875" style="137" bestFit="1" customWidth="1"/>
    <col min="3076" max="3081" width="13.28515625" style="137" bestFit="1" customWidth="1"/>
    <col min="3082" max="3082" width="16.140625" style="137" bestFit="1" customWidth="1"/>
    <col min="3083" max="3085" width="13.28515625" style="137" bestFit="1" customWidth="1"/>
    <col min="3086" max="3086" width="14.140625" style="137" bestFit="1" customWidth="1"/>
    <col min="3087" max="3328" width="9.140625" style="137"/>
    <col min="3329" max="3329" width="51" style="137" customWidth="1"/>
    <col min="3330" max="3331" width="11.85546875" style="137" bestFit="1" customWidth="1"/>
    <col min="3332" max="3337" width="13.28515625" style="137" bestFit="1" customWidth="1"/>
    <col min="3338" max="3338" width="16.140625" style="137" bestFit="1" customWidth="1"/>
    <col min="3339" max="3341" width="13.28515625" style="137" bestFit="1" customWidth="1"/>
    <col min="3342" max="3342" width="14.140625" style="137" bestFit="1" customWidth="1"/>
    <col min="3343" max="3584" width="9.140625" style="137"/>
    <col min="3585" max="3585" width="51" style="137" customWidth="1"/>
    <col min="3586" max="3587" width="11.85546875" style="137" bestFit="1" customWidth="1"/>
    <col min="3588" max="3593" width="13.28515625" style="137" bestFit="1" customWidth="1"/>
    <col min="3594" max="3594" width="16.140625" style="137" bestFit="1" customWidth="1"/>
    <col min="3595" max="3597" width="13.28515625" style="137" bestFit="1" customWidth="1"/>
    <col min="3598" max="3598" width="14.140625" style="137" bestFit="1" customWidth="1"/>
    <col min="3599" max="3840" width="9.140625" style="137"/>
    <col min="3841" max="3841" width="51" style="137" customWidth="1"/>
    <col min="3842" max="3843" width="11.85546875" style="137" bestFit="1" customWidth="1"/>
    <col min="3844" max="3849" width="13.28515625" style="137" bestFit="1" customWidth="1"/>
    <col min="3850" max="3850" width="16.140625" style="137" bestFit="1" customWidth="1"/>
    <col min="3851" max="3853" width="13.28515625" style="137" bestFit="1" customWidth="1"/>
    <col min="3854" max="3854" width="14.140625" style="137" bestFit="1" customWidth="1"/>
    <col min="3855" max="4096" width="9.140625" style="137"/>
    <col min="4097" max="4097" width="51" style="137" customWidth="1"/>
    <col min="4098" max="4099" width="11.85546875" style="137" bestFit="1" customWidth="1"/>
    <col min="4100" max="4105" width="13.28515625" style="137" bestFit="1" customWidth="1"/>
    <col min="4106" max="4106" width="16.140625" style="137" bestFit="1" customWidth="1"/>
    <col min="4107" max="4109" width="13.28515625" style="137" bestFit="1" customWidth="1"/>
    <col min="4110" max="4110" width="14.140625" style="137" bestFit="1" customWidth="1"/>
    <col min="4111" max="4352" width="9.140625" style="137"/>
    <col min="4353" max="4353" width="51" style="137" customWidth="1"/>
    <col min="4354" max="4355" width="11.85546875" style="137" bestFit="1" customWidth="1"/>
    <col min="4356" max="4361" width="13.28515625" style="137" bestFit="1" customWidth="1"/>
    <col min="4362" max="4362" width="16.140625" style="137" bestFit="1" customWidth="1"/>
    <col min="4363" max="4365" width="13.28515625" style="137" bestFit="1" customWidth="1"/>
    <col min="4366" max="4366" width="14.140625" style="137" bestFit="1" customWidth="1"/>
    <col min="4367" max="4608" width="9.140625" style="137"/>
    <col min="4609" max="4609" width="51" style="137" customWidth="1"/>
    <col min="4610" max="4611" width="11.85546875" style="137" bestFit="1" customWidth="1"/>
    <col min="4612" max="4617" width="13.28515625" style="137" bestFit="1" customWidth="1"/>
    <col min="4618" max="4618" width="16.140625" style="137" bestFit="1" customWidth="1"/>
    <col min="4619" max="4621" width="13.28515625" style="137" bestFit="1" customWidth="1"/>
    <col min="4622" max="4622" width="14.140625" style="137" bestFit="1" customWidth="1"/>
    <col min="4623" max="4864" width="9.140625" style="137"/>
    <col min="4865" max="4865" width="51" style="137" customWidth="1"/>
    <col min="4866" max="4867" width="11.85546875" style="137" bestFit="1" customWidth="1"/>
    <col min="4868" max="4873" width="13.28515625" style="137" bestFit="1" customWidth="1"/>
    <col min="4874" max="4874" width="16.140625" style="137" bestFit="1" customWidth="1"/>
    <col min="4875" max="4877" width="13.28515625" style="137" bestFit="1" customWidth="1"/>
    <col min="4878" max="4878" width="14.140625" style="137" bestFit="1" customWidth="1"/>
    <col min="4879" max="5120" width="9.140625" style="137"/>
    <col min="5121" max="5121" width="51" style="137" customWidth="1"/>
    <col min="5122" max="5123" width="11.85546875" style="137" bestFit="1" customWidth="1"/>
    <col min="5124" max="5129" width="13.28515625" style="137" bestFit="1" customWidth="1"/>
    <col min="5130" max="5130" width="16.140625" style="137" bestFit="1" customWidth="1"/>
    <col min="5131" max="5133" width="13.28515625" style="137" bestFit="1" customWidth="1"/>
    <col min="5134" max="5134" width="14.140625" style="137" bestFit="1" customWidth="1"/>
    <col min="5135" max="5376" width="9.140625" style="137"/>
    <col min="5377" max="5377" width="51" style="137" customWidth="1"/>
    <col min="5378" max="5379" width="11.85546875" style="137" bestFit="1" customWidth="1"/>
    <col min="5380" max="5385" width="13.28515625" style="137" bestFit="1" customWidth="1"/>
    <col min="5386" max="5386" width="16.140625" style="137" bestFit="1" customWidth="1"/>
    <col min="5387" max="5389" width="13.28515625" style="137" bestFit="1" customWidth="1"/>
    <col min="5390" max="5390" width="14.140625" style="137" bestFit="1" customWidth="1"/>
    <col min="5391" max="5632" width="9.140625" style="137"/>
    <col min="5633" max="5633" width="51" style="137" customWidth="1"/>
    <col min="5634" max="5635" width="11.85546875" style="137" bestFit="1" customWidth="1"/>
    <col min="5636" max="5641" width="13.28515625" style="137" bestFit="1" customWidth="1"/>
    <col min="5642" max="5642" width="16.140625" style="137" bestFit="1" customWidth="1"/>
    <col min="5643" max="5645" width="13.28515625" style="137" bestFit="1" customWidth="1"/>
    <col min="5646" max="5646" width="14.140625" style="137" bestFit="1" customWidth="1"/>
    <col min="5647" max="5888" width="9.140625" style="137"/>
    <col min="5889" max="5889" width="51" style="137" customWidth="1"/>
    <col min="5890" max="5891" width="11.85546875" style="137" bestFit="1" customWidth="1"/>
    <col min="5892" max="5897" width="13.28515625" style="137" bestFit="1" customWidth="1"/>
    <col min="5898" max="5898" width="16.140625" style="137" bestFit="1" customWidth="1"/>
    <col min="5899" max="5901" width="13.28515625" style="137" bestFit="1" customWidth="1"/>
    <col min="5902" max="5902" width="14.140625" style="137" bestFit="1" customWidth="1"/>
    <col min="5903" max="6144" width="9.140625" style="137"/>
    <col min="6145" max="6145" width="51" style="137" customWidth="1"/>
    <col min="6146" max="6147" width="11.85546875" style="137" bestFit="1" customWidth="1"/>
    <col min="6148" max="6153" width="13.28515625" style="137" bestFit="1" customWidth="1"/>
    <col min="6154" max="6154" width="16.140625" style="137" bestFit="1" customWidth="1"/>
    <col min="6155" max="6157" width="13.28515625" style="137" bestFit="1" customWidth="1"/>
    <col min="6158" max="6158" width="14.140625" style="137" bestFit="1" customWidth="1"/>
    <col min="6159" max="6400" width="9.140625" style="137"/>
    <col min="6401" max="6401" width="51" style="137" customWidth="1"/>
    <col min="6402" max="6403" width="11.85546875" style="137" bestFit="1" customWidth="1"/>
    <col min="6404" max="6409" width="13.28515625" style="137" bestFit="1" customWidth="1"/>
    <col min="6410" max="6410" width="16.140625" style="137" bestFit="1" customWidth="1"/>
    <col min="6411" max="6413" width="13.28515625" style="137" bestFit="1" customWidth="1"/>
    <col min="6414" max="6414" width="14.140625" style="137" bestFit="1" customWidth="1"/>
    <col min="6415" max="6656" width="9.140625" style="137"/>
    <col min="6657" max="6657" width="51" style="137" customWidth="1"/>
    <col min="6658" max="6659" width="11.85546875" style="137" bestFit="1" customWidth="1"/>
    <col min="6660" max="6665" width="13.28515625" style="137" bestFit="1" customWidth="1"/>
    <col min="6666" max="6666" width="16.140625" style="137" bestFit="1" customWidth="1"/>
    <col min="6667" max="6669" width="13.28515625" style="137" bestFit="1" customWidth="1"/>
    <col min="6670" max="6670" width="14.140625" style="137" bestFit="1" customWidth="1"/>
    <col min="6671" max="6912" width="9.140625" style="137"/>
    <col min="6913" max="6913" width="51" style="137" customWidth="1"/>
    <col min="6914" max="6915" width="11.85546875" style="137" bestFit="1" customWidth="1"/>
    <col min="6916" max="6921" width="13.28515625" style="137" bestFit="1" customWidth="1"/>
    <col min="6922" max="6922" width="16.140625" style="137" bestFit="1" customWidth="1"/>
    <col min="6923" max="6925" width="13.28515625" style="137" bestFit="1" customWidth="1"/>
    <col min="6926" max="6926" width="14.140625" style="137" bestFit="1" customWidth="1"/>
    <col min="6927" max="7168" width="9.140625" style="137"/>
    <col min="7169" max="7169" width="51" style="137" customWidth="1"/>
    <col min="7170" max="7171" width="11.85546875" style="137" bestFit="1" customWidth="1"/>
    <col min="7172" max="7177" width="13.28515625" style="137" bestFit="1" customWidth="1"/>
    <col min="7178" max="7178" width="16.140625" style="137" bestFit="1" customWidth="1"/>
    <col min="7179" max="7181" width="13.28515625" style="137" bestFit="1" customWidth="1"/>
    <col min="7182" max="7182" width="14.140625" style="137" bestFit="1" customWidth="1"/>
    <col min="7183" max="7424" width="9.140625" style="137"/>
    <col min="7425" max="7425" width="51" style="137" customWidth="1"/>
    <col min="7426" max="7427" width="11.85546875" style="137" bestFit="1" customWidth="1"/>
    <col min="7428" max="7433" width="13.28515625" style="137" bestFit="1" customWidth="1"/>
    <col min="7434" max="7434" width="16.140625" style="137" bestFit="1" customWidth="1"/>
    <col min="7435" max="7437" width="13.28515625" style="137" bestFit="1" customWidth="1"/>
    <col min="7438" max="7438" width="14.140625" style="137" bestFit="1" customWidth="1"/>
    <col min="7439" max="7680" width="9.140625" style="137"/>
    <col min="7681" max="7681" width="51" style="137" customWidth="1"/>
    <col min="7682" max="7683" width="11.85546875" style="137" bestFit="1" customWidth="1"/>
    <col min="7684" max="7689" width="13.28515625" style="137" bestFit="1" customWidth="1"/>
    <col min="7690" max="7690" width="16.140625" style="137" bestFit="1" customWidth="1"/>
    <col min="7691" max="7693" width="13.28515625" style="137" bestFit="1" customWidth="1"/>
    <col min="7694" max="7694" width="14.140625" style="137" bestFit="1" customWidth="1"/>
    <col min="7695" max="7936" width="9.140625" style="137"/>
    <col min="7937" max="7937" width="51" style="137" customWidth="1"/>
    <col min="7938" max="7939" width="11.85546875" style="137" bestFit="1" customWidth="1"/>
    <col min="7940" max="7945" width="13.28515625" style="137" bestFit="1" customWidth="1"/>
    <col min="7946" max="7946" width="16.140625" style="137" bestFit="1" customWidth="1"/>
    <col min="7947" max="7949" width="13.28515625" style="137" bestFit="1" customWidth="1"/>
    <col min="7950" max="7950" width="14.140625" style="137" bestFit="1" customWidth="1"/>
    <col min="7951" max="8192" width="9.140625" style="137"/>
    <col min="8193" max="8193" width="51" style="137" customWidth="1"/>
    <col min="8194" max="8195" width="11.85546875" style="137" bestFit="1" customWidth="1"/>
    <col min="8196" max="8201" width="13.28515625" style="137" bestFit="1" customWidth="1"/>
    <col min="8202" max="8202" width="16.140625" style="137" bestFit="1" customWidth="1"/>
    <col min="8203" max="8205" width="13.28515625" style="137" bestFit="1" customWidth="1"/>
    <col min="8206" max="8206" width="14.140625" style="137" bestFit="1" customWidth="1"/>
    <col min="8207" max="8448" width="9.140625" style="137"/>
    <col min="8449" max="8449" width="51" style="137" customWidth="1"/>
    <col min="8450" max="8451" width="11.85546875" style="137" bestFit="1" customWidth="1"/>
    <col min="8452" max="8457" width="13.28515625" style="137" bestFit="1" customWidth="1"/>
    <col min="8458" max="8458" width="16.140625" style="137" bestFit="1" customWidth="1"/>
    <col min="8459" max="8461" width="13.28515625" style="137" bestFit="1" customWidth="1"/>
    <col min="8462" max="8462" width="14.140625" style="137" bestFit="1" customWidth="1"/>
    <col min="8463" max="8704" width="9.140625" style="137"/>
    <col min="8705" max="8705" width="51" style="137" customWidth="1"/>
    <col min="8706" max="8707" width="11.85546875" style="137" bestFit="1" customWidth="1"/>
    <col min="8708" max="8713" width="13.28515625" style="137" bestFit="1" customWidth="1"/>
    <col min="8714" max="8714" width="16.140625" style="137" bestFit="1" customWidth="1"/>
    <col min="8715" max="8717" width="13.28515625" style="137" bestFit="1" customWidth="1"/>
    <col min="8718" max="8718" width="14.140625" style="137" bestFit="1" customWidth="1"/>
    <col min="8719" max="8960" width="9.140625" style="137"/>
    <col min="8961" max="8961" width="51" style="137" customWidth="1"/>
    <col min="8962" max="8963" width="11.85546875" style="137" bestFit="1" customWidth="1"/>
    <col min="8964" max="8969" width="13.28515625" style="137" bestFit="1" customWidth="1"/>
    <col min="8970" max="8970" width="16.140625" style="137" bestFit="1" customWidth="1"/>
    <col min="8971" max="8973" width="13.28515625" style="137" bestFit="1" customWidth="1"/>
    <col min="8974" max="8974" width="14.140625" style="137" bestFit="1" customWidth="1"/>
    <col min="8975" max="9216" width="9.140625" style="137"/>
    <col min="9217" max="9217" width="51" style="137" customWidth="1"/>
    <col min="9218" max="9219" width="11.85546875" style="137" bestFit="1" customWidth="1"/>
    <col min="9220" max="9225" width="13.28515625" style="137" bestFit="1" customWidth="1"/>
    <col min="9226" max="9226" width="16.140625" style="137" bestFit="1" customWidth="1"/>
    <col min="9227" max="9229" width="13.28515625" style="137" bestFit="1" customWidth="1"/>
    <col min="9230" max="9230" width="14.140625" style="137" bestFit="1" customWidth="1"/>
    <col min="9231" max="9472" width="9.140625" style="137"/>
    <col min="9473" max="9473" width="51" style="137" customWidth="1"/>
    <col min="9474" max="9475" width="11.85546875" style="137" bestFit="1" customWidth="1"/>
    <col min="9476" max="9481" width="13.28515625" style="137" bestFit="1" customWidth="1"/>
    <col min="9482" max="9482" width="16.140625" style="137" bestFit="1" customWidth="1"/>
    <col min="9483" max="9485" width="13.28515625" style="137" bestFit="1" customWidth="1"/>
    <col min="9486" max="9486" width="14.140625" style="137" bestFit="1" customWidth="1"/>
    <col min="9487" max="9728" width="9.140625" style="137"/>
    <col min="9729" max="9729" width="51" style="137" customWidth="1"/>
    <col min="9730" max="9731" width="11.85546875" style="137" bestFit="1" customWidth="1"/>
    <col min="9732" max="9737" width="13.28515625" style="137" bestFit="1" customWidth="1"/>
    <col min="9738" max="9738" width="16.140625" style="137" bestFit="1" customWidth="1"/>
    <col min="9739" max="9741" width="13.28515625" style="137" bestFit="1" customWidth="1"/>
    <col min="9742" max="9742" width="14.140625" style="137" bestFit="1" customWidth="1"/>
    <col min="9743" max="9984" width="9.140625" style="137"/>
    <col min="9985" max="9985" width="51" style="137" customWidth="1"/>
    <col min="9986" max="9987" width="11.85546875" style="137" bestFit="1" customWidth="1"/>
    <col min="9988" max="9993" width="13.28515625" style="137" bestFit="1" customWidth="1"/>
    <col min="9994" max="9994" width="16.140625" style="137" bestFit="1" customWidth="1"/>
    <col min="9995" max="9997" width="13.28515625" style="137" bestFit="1" customWidth="1"/>
    <col min="9998" max="9998" width="14.140625" style="137" bestFit="1" customWidth="1"/>
    <col min="9999" max="10240" width="9.140625" style="137"/>
    <col min="10241" max="10241" width="51" style="137" customWidth="1"/>
    <col min="10242" max="10243" width="11.85546875" style="137" bestFit="1" customWidth="1"/>
    <col min="10244" max="10249" width="13.28515625" style="137" bestFit="1" customWidth="1"/>
    <col min="10250" max="10250" width="16.140625" style="137" bestFit="1" customWidth="1"/>
    <col min="10251" max="10253" width="13.28515625" style="137" bestFit="1" customWidth="1"/>
    <col min="10254" max="10254" width="14.140625" style="137" bestFit="1" customWidth="1"/>
    <col min="10255" max="10496" width="9.140625" style="137"/>
    <col min="10497" max="10497" width="51" style="137" customWidth="1"/>
    <col min="10498" max="10499" width="11.85546875" style="137" bestFit="1" customWidth="1"/>
    <col min="10500" max="10505" width="13.28515625" style="137" bestFit="1" customWidth="1"/>
    <col min="10506" max="10506" width="16.140625" style="137" bestFit="1" customWidth="1"/>
    <col min="10507" max="10509" width="13.28515625" style="137" bestFit="1" customWidth="1"/>
    <col min="10510" max="10510" width="14.140625" style="137" bestFit="1" customWidth="1"/>
    <col min="10511" max="10752" width="9.140625" style="137"/>
    <col min="10753" max="10753" width="51" style="137" customWidth="1"/>
    <col min="10754" max="10755" width="11.85546875" style="137" bestFit="1" customWidth="1"/>
    <col min="10756" max="10761" width="13.28515625" style="137" bestFit="1" customWidth="1"/>
    <col min="10762" max="10762" width="16.140625" style="137" bestFit="1" customWidth="1"/>
    <col min="10763" max="10765" width="13.28515625" style="137" bestFit="1" customWidth="1"/>
    <col min="10766" max="10766" width="14.140625" style="137" bestFit="1" customWidth="1"/>
    <col min="10767" max="11008" width="9.140625" style="137"/>
    <col min="11009" max="11009" width="51" style="137" customWidth="1"/>
    <col min="11010" max="11011" width="11.85546875" style="137" bestFit="1" customWidth="1"/>
    <col min="11012" max="11017" width="13.28515625" style="137" bestFit="1" customWidth="1"/>
    <col min="11018" max="11018" width="16.140625" style="137" bestFit="1" customWidth="1"/>
    <col min="11019" max="11021" width="13.28515625" style="137" bestFit="1" customWidth="1"/>
    <col min="11022" max="11022" width="14.140625" style="137" bestFit="1" customWidth="1"/>
    <col min="11023" max="11264" width="9.140625" style="137"/>
    <col min="11265" max="11265" width="51" style="137" customWidth="1"/>
    <col min="11266" max="11267" width="11.85546875" style="137" bestFit="1" customWidth="1"/>
    <col min="11268" max="11273" width="13.28515625" style="137" bestFit="1" customWidth="1"/>
    <col min="11274" max="11274" width="16.140625" style="137" bestFit="1" customWidth="1"/>
    <col min="11275" max="11277" width="13.28515625" style="137" bestFit="1" customWidth="1"/>
    <col min="11278" max="11278" width="14.140625" style="137" bestFit="1" customWidth="1"/>
    <col min="11279" max="11520" width="9.140625" style="137"/>
    <col min="11521" max="11521" width="51" style="137" customWidth="1"/>
    <col min="11522" max="11523" width="11.85546875" style="137" bestFit="1" customWidth="1"/>
    <col min="11524" max="11529" width="13.28515625" style="137" bestFit="1" customWidth="1"/>
    <col min="11530" max="11530" width="16.140625" style="137" bestFit="1" customWidth="1"/>
    <col min="11531" max="11533" width="13.28515625" style="137" bestFit="1" customWidth="1"/>
    <col min="11534" max="11534" width="14.140625" style="137" bestFit="1" customWidth="1"/>
    <col min="11535" max="11776" width="9.140625" style="137"/>
    <col min="11777" max="11777" width="51" style="137" customWidth="1"/>
    <col min="11778" max="11779" width="11.85546875" style="137" bestFit="1" customWidth="1"/>
    <col min="11780" max="11785" width="13.28515625" style="137" bestFit="1" customWidth="1"/>
    <col min="11786" max="11786" width="16.140625" style="137" bestFit="1" customWidth="1"/>
    <col min="11787" max="11789" width="13.28515625" style="137" bestFit="1" customWidth="1"/>
    <col min="11790" max="11790" width="14.140625" style="137" bestFit="1" customWidth="1"/>
    <col min="11791" max="12032" width="9.140625" style="137"/>
    <col min="12033" max="12033" width="51" style="137" customWidth="1"/>
    <col min="12034" max="12035" width="11.85546875" style="137" bestFit="1" customWidth="1"/>
    <col min="12036" max="12041" width="13.28515625" style="137" bestFit="1" customWidth="1"/>
    <col min="12042" max="12042" width="16.140625" style="137" bestFit="1" customWidth="1"/>
    <col min="12043" max="12045" width="13.28515625" style="137" bestFit="1" customWidth="1"/>
    <col min="12046" max="12046" width="14.140625" style="137" bestFit="1" customWidth="1"/>
    <col min="12047" max="12288" width="9.140625" style="137"/>
    <col min="12289" max="12289" width="51" style="137" customWidth="1"/>
    <col min="12290" max="12291" width="11.85546875" style="137" bestFit="1" customWidth="1"/>
    <col min="12292" max="12297" width="13.28515625" style="137" bestFit="1" customWidth="1"/>
    <col min="12298" max="12298" width="16.140625" style="137" bestFit="1" customWidth="1"/>
    <col min="12299" max="12301" width="13.28515625" style="137" bestFit="1" customWidth="1"/>
    <col min="12302" max="12302" width="14.140625" style="137" bestFit="1" customWidth="1"/>
    <col min="12303" max="12544" width="9.140625" style="137"/>
    <col min="12545" max="12545" width="51" style="137" customWidth="1"/>
    <col min="12546" max="12547" width="11.85546875" style="137" bestFit="1" customWidth="1"/>
    <col min="12548" max="12553" width="13.28515625" style="137" bestFit="1" customWidth="1"/>
    <col min="12554" max="12554" width="16.140625" style="137" bestFit="1" customWidth="1"/>
    <col min="12555" max="12557" width="13.28515625" style="137" bestFit="1" customWidth="1"/>
    <col min="12558" max="12558" width="14.140625" style="137" bestFit="1" customWidth="1"/>
    <col min="12559" max="12800" width="9.140625" style="137"/>
    <col min="12801" max="12801" width="51" style="137" customWidth="1"/>
    <col min="12802" max="12803" width="11.85546875" style="137" bestFit="1" customWidth="1"/>
    <col min="12804" max="12809" width="13.28515625" style="137" bestFit="1" customWidth="1"/>
    <col min="12810" max="12810" width="16.140625" style="137" bestFit="1" customWidth="1"/>
    <col min="12811" max="12813" width="13.28515625" style="137" bestFit="1" customWidth="1"/>
    <col min="12814" max="12814" width="14.140625" style="137" bestFit="1" customWidth="1"/>
    <col min="12815" max="13056" width="9.140625" style="137"/>
    <col min="13057" max="13057" width="51" style="137" customWidth="1"/>
    <col min="13058" max="13059" width="11.85546875" style="137" bestFit="1" customWidth="1"/>
    <col min="13060" max="13065" width="13.28515625" style="137" bestFit="1" customWidth="1"/>
    <col min="13066" max="13066" width="16.140625" style="137" bestFit="1" customWidth="1"/>
    <col min="13067" max="13069" width="13.28515625" style="137" bestFit="1" customWidth="1"/>
    <col min="13070" max="13070" width="14.140625" style="137" bestFit="1" customWidth="1"/>
    <col min="13071" max="13312" width="9.140625" style="137"/>
    <col min="13313" max="13313" width="51" style="137" customWidth="1"/>
    <col min="13314" max="13315" width="11.85546875" style="137" bestFit="1" customWidth="1"/>
    <col min="13316" max="13321" width="13.28515625" style="137" bestFit="1" customWidth="1"/>
    <col min="13322" max="13322" width="16.140625" style="137" bestFit="1" customWidth="1"/>
    <col min="13323" max="13325" width="13.28515625" style="137" bestFit="1" customWidth="1"/>
    <col min="13326" max="13326" width="14.140625" style="137" bestFit="1" customWidth="1"/>
    <col min="13327" max="13568" width="9.140625" style="137"/>
    <col min="13569" max="13569" width="51" style="137" customWidth="1"/>
    <col min="13570" max="13571" width="11.85546875" style="137" bestFit="1" customWidth="1"/>
    <col min="13572" max="13577" width="13.28515625" style="137" bestFit="1" customWidth="1"/>
    <col min="13578" max="13578" width="16.140625" style="137" bestFit="1" customWidth="1"/>
    <col min="13579" max="13581" width="13.28515625" style="137" bestFit="1" customWidth="1"/>
    <col min="13582" max="13582" width="14.140625" style="137" bestFit="1" customWidth="1"/>
    <col min="13583" max="13824" width="9.140625" style="137"/>
    <col min="13825" max="13825" width="51" style="137" customWidth="1"/>
    <col min="13826" max="13827" width="11.85546875" style="137" bestFit="1" customWidth="1"/>
    <col min="13828" max="13833" width="13.28515625" style="137" bestFit="1" customWidth="1"/>
    <col min="13834" max="13834" width="16.140625" style="137" bestFit="1" customWidth="1"/>
    <col min="13835" max="13837" width="13.28515625" style="137" bestFit="1" customWidth="1"/>
    <col min="13838" max="13838" width="14.140625" style="137" bestFit="1" customWidth="1"/>
    <col min="13839" max="14080" width="9.140625" style="137"/>
    <col min="14081" max="14081" width="51" style="137" customWidth="1"/>
    <col min="14082" max="14083" width="11.85546875" style="137" bestFit="1" customWidth="1"/>
    <col min="14084" max="14089" width="13.28515625" style="137" bestFit="1" customWidth="1"/>
    <col min="14090" max="14090" width="16.140625" style="137" bestFit="1" customWidth="1"/>
    <col min="14091" max="14093" width="13.28515625" style="137" bestFit="1" customWidth="1"/>
    <col min="14094" max="14094" width="14.140625" style="137" bestFit="1" customWidth="1"/>
    <col min="14095" max="14336" width="9.140625" style="137"/>
    <col min="14337" max="14337" width="51" style="137" customWidth="1"/>
    <col min="14338" max="14339" width="11.85546875" style="137" bestFit="1" customWidth="1"/>
    <col min="14340" max="14345" width="13.28515625" style="137" bestFit="1" customWidth="1"/>
    <col min="14346" max="14346" width="16.140625" style="137" bestFit="1" customWidth="1"/>
    <col min="14347" max="14349" width="13.28515625" style="137" bestFit="1" customWidth="1"/>
    <col min="14350" max="14350" width="14.140625" style="137" bestFit="1" customWidth="1"/>
    <col min="14351" max="14592" width="9.140625" style="137"/>
    <col min="14593" max="14593" width="51" style="137" customWidth="1"/>
    <col min="14594" max="14595" width="11.85546875" style="137" bestFit="1" customWidth="1"/>
    <col min="14596" max="14601" width="13.28515625" style="137" bestFit="1" customWidth="1"/>
    <col min="14602" max="14602" width="16.140625" style="137" bestFit="1" customWidth="1"/>
    <col min="14603" max="14605" width="13.28515625" style="137" bestFit="1" customWidth="1"/>
    <col min="14606" max="14606" width="14.140625" style="137" bestFit="1" customWidth="1"/>
    <col min="14607" max="14848" width="9.140625" style="137"/>
    <col min="14849" max="14849" width="51" style="137" customWidth="1"/>
    <col min="14850" max="14851" width="11.85546875" style="137" bestFit="1" customWidth="1"/>
    <col min="14852" max="14857" width="13.28515625" style="137" bestFit="1" customWidth="1"/>
    <col min="14858" max="14858" width="16.140625" style="137" bestFit="1" customWidth="1"/>
    <col min="14859" max="14861" width="13.28515625" style="137" bestFit="1" customWidth="1"/>
    <col min="14862" max="14862" width="14.140625" style="137" bestFit="1" customWidth="1"/>
    <col min="14863" max="15104" width="9.140625" style="137"/>
    <col min="15105" max="15105" width="51" style="137" customWidth="1"/>
    <col min="15106" max="15107" width="11.85546875" style="137" bestFit="1" customWidth="1"/>
    <col min="15108" max="15113" width="13.28515625" style="137" bestFit="1" customWidth="1"/>
    <col min="15114" max="15114" width="16.140625" style="137" bestFit="1" customWidth="1"/>
    <col min="15115" max="15117" width="13.28515625" style="137" bestFit="1" customWidth="1"/>
    <col min="15118" max="15118" width="14.140625" style="137" bestFit="1" customWidth="1"/>
    <col min="15119" max="15360" width="9.140625" style="137"/>
    <col min="15361" max="15361" width="51" style="137" customWidth="1"/>
    <col min="15362" max="15363" width="11.85546875" style="137" bestFit="1" customWidth="1"/>
    <col min="15364" max="15369" width="13.28515625" style="137" bestFit="1" customWidth="1"/>
    <col min="15370" max="15370" width="16.140625" style="137" bestFit="1" customWidth="1"/>
    <col min="15371" max="15373" width="13.28515625" style="137" bestFit="1" customWidth="1"/>
    <col min="15374" max="15374" width="14.140625" style="137" bestFit="1" customWidth="1"/>
    <col min="15375" max="15616" width="9.140625" style="137"/>
    <col min="15617" max="15617" width="51" style="137" customWidth="1"/>
    <col min="15618" max="15619" width="11.85546875" style="137" bestFit="1" customWidth="1"/>
    <col min="15620" max="15625" width="13.28515625" style="137" bestFit="1" customWidth="1"/>
    <col min="15626" max="15626" width="16.140625" style="137" bestFit="1" customWidth="1"/>
    <col min="15627" max="15629" width="13.28515625" style="137" bestFit="1" customWidth="1"/>
    <col min="15630" max="15630" width="14.140625" style="137" bestFit="1" customWidth="1"/>
    <col min="15631" max="15872" width="9.140625" style="137"/>
    <col min="15873" max="15873" width="51" style="137" customWidth="1"/>
    <col min="15874" max="15875" width="11.85546875" style="137" bestFit="1" customWidth="1"/>
    <col min="15876" max="15881" width="13.28515625" style="137" bestFit="1" customWidth="1"/>
    <col min="15882" max="15882" width="16.140625" style="137" bestFit="1" customWidth="1"/>
    <col min="15883" max="15885" width="13.28515625" style="137" bestFit="1" customWidth="1"/>
    <col min="15886" max="15886" width="14.140625" style="137" bestFit="1" customWidth="1"/>
    <col min="15887" max="16128" width="9.140625" style="137"/>
    <col min="16129" max="16129" width="51" style="137" customWidth="1"/>
    <col min="16130" max="16131" width="11.85546875" style="137" bestFit="1" customWidth="1"/>
    <col min="16132" max="16137" width="13.28515625" style="137" bestFit="1" customWidth="1"/>
    <col min="16138" max="16138" width="16.140625" style="137" bestFit="1" customWidth="1"/>
    <col min="16139" max="16141" width="13.28515625" style="137" bestFit="1" customWidth="1"/>
    <col min="16142" max="16142" width="14.140625" style="137" bestFit="1" customWidth="1"/>
    <col min="16143" max="16384" width="9.140625" style="137"/>
  </cols>
  <sheetData>
    <row r="1" spans="1:17" x14ac:dyDescent="0.2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7" ht="13.5" thickBot="1" x14ac:dyDescent="0.2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83"/>
      <c r="N2" s="183"/>
    </row>
    <row r="3" spans="1:17" x14ac:dyDescent="0.2">
      <c r="A3" s="184" t="s">
        <v>207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1:17" x14ac:dyDescent="0.2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0"/>
    </row>
    <row r="5" spans="1:17" s="144" customFormat="1" x14ac:dyDescent="0.2">
      <c r="A5" s="141" t="s">
        <v>208</v>
      </c>
      <c r="B5" s="142" t="s">
        <v>209</v>
      </c>
      <c r="C5" s="142" t="s">
        <v>210</v>
      </c>
      <c r="D5" s="142" t="s">
        <v>211</v>
      </c>
      <c r="E5" s="142" t="s">
        <v>212</v>
      </c>
      <c r="F5" s="142" t="s">
        <v>213</v>
      </c>
      <c r="G5" s="142" t="s">
        <v>214</v>
      </c>
      <c r="H5" s="142" t="s">
        <v>215</v>
      </c>
      <c r="I5" s="142" t="s">
        <v>216</v>
      </c>
      <c r="J5" s="142" t="s">
        <v>251</v>
      </c>
      <c r="K5" s="142" t="s">
        <v>217</v>
      </c>
      <c r="L5" s="142" t="s">
        <v>218</v>
      </c>
      <c r="M5" s="142" t="s">
        <v>219</v>
      </c>
      <c r="N5" s="143" t="s">
        <v>67</v>
      </c>
    </row>
    <row r="6" spans="1:17" x14ac:dyDescent="0.2">
      <c r="A6" s="141" t="s">
        <v>220</v>
      </c>
      <c r="B6" s="145">
        <v>38981482</v>
      </c>
      <c r="C6" s="145">
        <f t="shared" ref="C6:M6" si="0">B36</f>
        <v>40718681</v>
      </c>
      <c r="D6" s="145">
        <f t="shared" si="0"/>
        <v>41512942</v>
      </c>
      <c r="E6" s="145">
        <f t="shared" si="0"/>
        <v>31776864</v>
      </c>
      <c r="F6" s="145">
        <f t="shared" si="0"/>
        <v>29930147</v>
      </c>
      <c r="G6" s="145">
        <f t="shared" si="0"/>
        <v>30265906</v>
      </c>
      <c r="H6" s="145">
        <f t="shared" si="0"/>
        <v>28948916.857142862</v>
      </c>
      <c r="I6" s="145">
        <f t="shared" si="0"/>
        <v>26615965.857142866</v>
      </c>
      <c r="J6" s="145">
        <f t="shared" si="0"/>
        <v>24936168.857142869</v>
      </c>
      <c r="K6" s="145">
        <f t="shared" si="0"/>
        <v>103722004.28571428</v>
      </c>
      <c r="L6" s="145">
        <f t="shared" si="0"/>
        <v>102522488.14285713</v>
      </c>
      <c r="M6" s="145">
        <f t="shared" si="0"/>
        <v>102813899.14285712</v>
      </c>
      <c r="N6" s="146">
        <v>38981482</v>
      </c>
    </row>
    <row r="7" spans="1:17" ht="25.5" x14ac:dyDescent="0.2">
      <c r="A7" s="138" t="s">
        <v>221</v>
      </c>
      <c r="B7" s="147">
        <f>2202613+420746+104876</f>
        <v>2728235</v>
      </c>
      <c r="C7" s="147">
        <f>1468409+7442+420746+104876</f>
        <v>2001473</v>
      </c>
      <c r="D7" s="147">
        <f>1468409+7442+180998+1500000+104876</f>
        <v>3261725</v>
      </c>
      <c r="E7" s="147">
        <f>1468409+7442+180998+104876</f>
        <v>1761725</v>
      </c>
      <c r="F7" s="147">
        <f t="shared" ref="F7:H7" si="1">1468409+7442+180998+104876</f>
        <v>1761725</v>
      </c>
      <c r="G7" s="147">
        <f t="shared" si="1"/>
        <v>1761725</v>
      </c>
      <c r="H7" s="147">
        <f t="shared" si="1"/>
        <v>1761725</v>
      </c>
      <c r="I7" s="147">
        <f>1468409+7442+180998+349989+104876</f>
        <v>2111714</v>
      </c>
      <c r="J7" s="147">
        <f>1468409+7442+180998+349989+2194787+104876</f>
        <v>4306501</v>
      </c>
      <c r="K7" s="147">
        <f>1468409+7442+180998+104876</f>
        <v>1761725</v>
      </c>
      <c r="L7" s="147">
        <f>1468409+7442+180998+104875</f>
        <v>1761724</v>
      </c>
      <c r="M7" s="147">
        <f>1468409+7442+180998+104870</f>
        <v>1761719</v>
      </c>
      <c r="N7" s="146">
        <f>SUM(B7:M7)</f>
        <v>26741716</v>
      </c>
      <c r="O7" s="148">
        <f>'2.sz.tábla'!D5</f>
        <v>26741716</v>
      </c>
      <c r="P7" s="148">
        <f>N7-O7</f>
        <v>0</v>
      </c>
      <c r="Q7" s="148"/>
    </row>
    <row r="8" spans="1:17" x14ac:dyDescent="0.2">
      <c r="A8" s="138" t="s">
        <v>174</v>
      </c>
      <c r="B8" s="149">
        <v>50000</v>
      </c>
      <c r="C8" s="149">
        <v>61489</v>
      </c>
      <c r="D8" s="149">
        <v>132225</v>
      </c>
      <c r="E8" s="149">
        <v>50000</v>
      </c>
      <c r="F8" s="149">
        <v>1239030</v>
      </c>
      <c r="G8" s="149">
        <f>3319756/7</f>
        <v>474250.85714285716</v>
      </c>
      <c r="H8" s="149">
        <f t="shared" ref="H8:M8" si="2">3319756/7</f>
        <v>474250.85714285716</v>
      </c>
      <c r="I8" s="149">
        <f t="shared" si="2"/>
        <v>474250.85714285716</v>
      </c>
      <c r="J8" s="149">
        <f t="shared" si="2"/>
        <v>474250.85714285716</v>
      </c>
      <c r="K8" s="149">
        <f t="shared" si="2"/>
        <v>474250.85714285716</v>
      </c>
      <c r="L8" s="149">
        <f t="shared" si="2"/>
        <v>474250.85714285716</v>
      </c>
      <c r="M8" s="149">
        <f t="shared" si="2"/>
        <v>474250.85714285716</v>
      </c>
      <c r="N8" s="146">
        <f t="shared" ref="N8:N18" si="3">SUM(B8:M8)</f>
        <v>4852500.0000000009</v>
      </c>
      <c r="O8" s="150">
        <f>'2.sz.tábla'!D41</f>
        <v>4852500</v>
      </c>
      <c r="P8" s="148">
        <f t="shared" ref="P8:P34" si="4">N8-O8</f>
        <v>0</v>
      </c>
      <c r="Q8" s="148"/>
    </row>
    <row r="9" spans="1:17" x14ac:dyDescent="0.2">
      <c r="A9" s="138" t="s">
        <v>222</v>
      </c>
      <c r="B9" s="149">
        <v>68600</v>
      </c>
      <c r="C9" s="149">
        <v>336070</v>
      </c>
      <c r="D9" s="149">
        <v>4353385</v>
      </c>
      <c r="E9" s="149">
        <v>693749</v>
      </c>
      <c r="F9" s="149">
        <v>199903</v>
      </c>
      <c r="G9" s="149">
        <f>4998293/7</f>
        <v>714041.85714285716</v>
      </c>
      <c r="H9" s="149"/>
      <c r="I9" s="149"/>
      <c r="J9" s="149">
        <f>4998293/7*4</f>
        <v>2856167.4285714286</v>
      </c>
      <c r="K9" s="149">
        <f t="shared" ref="K9:M9" si="5">4998293/7</f>
        <v>714041.85714285716</v>
      </c>
      <c r="L9" s="149"/>
      <c r="M9" s="149">
        <f t="shared" si="5"/>
        <v>714041.85714285716</v>
      </c>
      <c r="N9" s="146">
        <f t="shared" si="3"/>
        <v>10649999.999999998</v>
      </c>
      <c r="O9" s="150">
        <f>'2.sz.tábla'!D28</f>
        <v>10650000</v>
      </c>
      <c r="P9" s="148">
        <f t="shared" si="4"/>
        <v>0</v>
      </c>
      <c r="Q9" s="148"/>
    </row>
    <row r="10" spans="1:17" x14ac:dyDescent="0.2">
      <c r="A10" s="138" t="s">
        <v>223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6">
        <f t="shared" si="3"/>
        <v>0</v>
      </c>
      <c r="O10" s="148"/>
      <c r="P10" s="148">
        <f t="shared" si="4"/>
        <v>0</v>
      </c>
      <c r="Q10" s="148"/>
    </row>
    <row r="11" spans="1:17" x14ac:dyDescent="0.2">
      <c r="A11" s="151" t="s">
        <v>224</v>
      </c>
      <c r="B11" s="152">
        <f t="shared" ref="B11:M11" si="6">SUM(B7:B10)</f>
        <v>2846835</v>
      </c>
      <c r="C11" s="152">
        <f t="shared" si="6"/>
        <v>2399032</v>
      </c>
      <c r="D11" s="152">
        <f t="shared" si="6"/>
        <v>7747335</v>
      </c>
      <c r="E11" s="152">
        <f t="shared" si="6"/>
        <v>2505474</v>
      </c>
      <c r="F11" s="152">
        <f t="shared" si="6"/>
        <v>3200658</v>
      </c>
      <c r="G11" s="152">
        <f t="shared" si="6"/>
        <v>2950017.7142857146</v>
      </c>
      <c r="H11" s="152">
        <f t="shared" si="6"/>
        <v>2235975.8571428573</v>
      </c>
      <c r="I11" s="152">
        <f t="shared" si="6"/>
        <v>2585964.8571428573</v>
      </c>
      <c r="J11" s="152">
        <f t="shared" si="6"/>
        <v>7636919.2857142854</v>
      </c>
      <c r="K11" s="152">
        <f t="shared" si="6"/>
        <v>2950017.7142857146</v>
      </c>
      <c r="L11" s="152">
        <f t="shared" si="6"/>
        <v>2235974.8571428573</v>
      </c>
      <c r="M11" s="152">
        <f t="shared" si="6"/>
        <v>2950011.7142857146</v>
      </c>
      <c r="N11" s="146">
        <f t="shared" si="3"/>
        <v>42244216.000000007</v>
      </c>
      <c r="O11" s="153">
        <f>SUM(O7:O10)</f>
        <v>42244216</v>
      </c>
      <c r="P11" s="148">
        <f t="shared" si="4"/>
        <v>0</v>
      </c>
      <c r="Q11" s="148"/>
    </row>
    <row r="12" spans="1:17" ht="25.5" x14ac:dyDescent="0.2">
      <c r="A12" s="138" t="s">
        <v>225</v>
      </c>
      <c r="B12" s="149"/>
      <c r="C12" s="149"/>
      <c r="D12" s="149"/>
      <c r="E12" s="149"/>
      <c r="F12" s="149"/>
      <c r="G12" s="149"/>
      <c r="H12" s="149"/>
      <c r="I12" s="149"/>
      <c r="J12" s="149">
        <v>75000000</v>
      </c>
      <c r="K12" s="149"/>
      <c r="L12" s="149"/>
      <c r="M12" s="149">
        <v>749000</v>
      </c>
      <c r="N12" s="146">
        <f t="shared" si="3"/>
        <v>75749000</v>
      </c>
      <c r="O12" s="148">
        <f>'2.sz.tábla'!D20</f>
        <v>75749000</v>
      </c>
      <c r="P12" s="148">
        <f t="shared" si="4"/>
        <v>0</v>
      </c>
      <c r="Q12" s="148"/>
    </row>
    <row r="13" spans="1:17" x14ac:dyDescent="0.2">
      <c r="A13" s="138" t="s">
        <v>226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>
        <v>2655520</v>
      </c>
      <c r="M13" s="149"/>
      <c r="N13" s="146">
        <f t="shared" si="3"/>
        <v>2655520</v>
      </c>
      <c r="O13" s="148">
        <f>'3. sz. tábla'!D30</f>
        <v>2655520</v>
      </c>
      <c r="P13" s="148">
        <f t="shared" si="4"/>
        <v>0</v>
      </c>
      <c r="Q13" s="148"/>
    </row>
    <row r="14" spans="1:17" x14ac:dyDescent="0.2">
      <c r="A14" s="138" t="s">
        <v>227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6">
        <f t="shared" si="3"/>
        <v>0</v>
      </c>
      <c r="O14" s="148">
        <f>'[2]1.sz.tábla '!C11</f>
        <v>0</v>
      </c>
      <c r="P14" s="148">
        <f t="shared" si="4"/>
        <v>0</v>
      </c>
      <c r="Q14" s="148"/>
    </row>
    <row r="15" spans="1:17" x14ac:dyDescent="0.2">
      <c r="A15" s="151" t="s">
        <v>228</v>
      </c>
      <c r="B15" s="152">
        <f t="shared" ref="B15:M15" si="7">SUM(B12:B14)</f>
        <v>0</v>
      </c>
      <c r="C15" s="152">
        <f t="shared" si="7"/>
        <v>0</v>
      </c>
      <c r="D15" s="152">
        <f t="shared" si="7"/>
        <v>0</v>
      </c>
      <c r="E15" s="152">
        <f t="shared" si="7"/>
        <v>0</v>
      </c>
      <c r="F15" s="152">
        <f t="shared" si="7"/>
        <v>0</v>
      </c>
      <c r="G15" s="152">
        <f t="shared" si="7"/>
        <v>0</v>
      </c>
      <c r="H15" s="152">
        <f t="shared" si="7"/>
        <v>0</v>
      </c>
      <c r="I15" s="152">
        <f t="shared" si="7"/>
        <v>0</v>
      </c>
      <c r="J15" s="152">
        <f t="shared" si="7"/>
        <v>75000000</v>
      </c>
      <c r="K15" s="152">
        <f t="shared" si="7"/>
        <v>0</v>
      </c>
      <c r="L15" s="152">
        <f t="shared" si="7"/>
        <v>2655520</v>
      </c>
      <c r="M15" s="152">
        <f t="shared" si="7"/>
        <v>749000</v>
      </c>
      <c r="N15" s="146">
        <f t="shared" si="3"/>
        <v>78404520</v>
      </c>
      <c r="O15" s="154">
        <f>SUM(O12:O14)</f>
        <v>78404520</v>
      </c>
      <c r="P15" s="148">
        <f t="shared" si="4"/>
        <v>0</v>
      </c>
      <c r="Q15" s="148"/>
    </row>
    <row r="16" spans="1:17" s="144" customFormat="1" x14ac:dyDescent="0.2">
      <c r="A16" s="141" t="s">
        <v>9</v>
      </c>
      <c r="B16" s="155">
        <f t="shared" ref="B16:M16" si="8">SUM(B11,B15)</f>
        <v>2846835</v>
      </c>
      <c r="C16" s="155">
        <f t="shared" si="8"/>
        <v>2399032</v>
      </c>
      <c r="D16" s="155">
        <f t="shared" si="8"/>
        <v>7747335</v>
      </c>
      <c r="E16" s="155">
        <f t="shared" si="8"/>
        <v>2505474</v>
      </c>
      <c r="F16" s="155">
        <f t="shared" si="8"/>
        <v>3200658</v>
      </c>
      <c r="G16" s="155">
        <f t="shared" si="8"/>
        <v>2950017.7142857146</v>
      </c>
      <c r="H16" s="155">
        <f t="shared" si="8"/>
        <v>2235975.8571428573</v>
      </c>
      <c r="I16" s="155">
        <f t="shared" si="8"/>
        <v>2585964.8571428573</v>
      </c>
      <c r="J16" s="155">
        <f t="shared" si="8"/>
        <v>82636919.285714284</v>
      </c>
      <c r="K16" s="155">
        <f t="shared" si="8"/>
        <v>2950017.7142857146</v>
      </c>
      <c r="L16" s="155">
        <f t="shared" si="8"/>
        <v>4891494.8571428573</v>
      </c>
      <c r="M16" s="155">
        <f t="shared" si="8"/>
        <v>3699011.7142857146</v>
      </c>
      <c r="N16" s="146">
        <f t="shared" si="3"/>
        <v>120648736</v>
      </c>
      <c r="O16" s="153">
        <f>O11+O15</f>
        <v>120648736</v>
      </c>
      <c r="P16" s="148">
        <f t="shared" si="4"/>
        <v>0</v>
      </c>
      <c r="Q16" s="148"/>
    </row>
    <row r="17" spans="1:17" ht="25.5" x14ac:dyDescent="0.2">
      <c r="A17" s="138" t="s">
        <v>229</v>
      </c>
      <c r="B17" s="155"/>
      <c r="C17" s="155"/>
      <c r="D17" s="155">
        <v>349240</v>
      </c>
      <c r="E17" s="155">
        <v>63096</v>
      </c>
      <c r="F17" s="155">
        <v>72564</v>
      </c>
      <c r="G17" s="155">
        <f>573176/7</f>
        <v>81882.28571428571</v>
      </c>
      <c r="H17" s="155">
        <f t="shared" ref="H17:L17" si="9">573176/7</f>
        <v>81882.28571428571</v>
      </c>
      <c r="I17" s="155">
        <f t="shared" si="9"/>
        <v>81882.28571428571</v>
      </c>
      <c r="J17" s="155">
        <f t="shared" si="9"/>
        <v>81882.28571428571</v>
      </c>
      <c r="K17" s="155">
        <f t="shared" si="9"/>
        <v>81882.28571428571</v>
      </c>
      <c r="L17" s="155">
        <f t="shared" si="9"/>
        <v>81882.28571428571</v>
      </c>
      <c r="M17" s="155">
        <f>573176/7+831504</f>
        <v>913386.28571428568</v>
      </c>
      <c r="N17" s="146">
        <f t="shared" si="3"/>
        <v>1889579.9999999998</v>
      </c>
      <c r="O17" s="148">
        <f>'2.sz.tábla'!D71</f>
        <v>1889580</v>
      </c>
      <c r="P17" s="148">
        <f t="shared" si="4"/>
        <v>0</v>
      </c>
      <c r="Q17" s="148"/>
    </row>
    <row r="18" spans="1:17" x14ac:dyDescent="0.2">
      <c r="A18" s="138" t="s">
        <v>230</v>
      </c>
      <c r="B18" s="149">
        <v>37329264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6">
        <f t="shared" si="3"/>
        <v>37329264</v>
      </c>
      <c r="O18" s="148">
        <f>'2.sz.tábla'!D68</f>
        <v>37329264</v>
      </c>
      <c r="P18" s="148">
        <f t="shared" si="4"/>
        <v>0</v>
      </c>
      <c r="Q18" s="148"/>
    </row>
    <row r="19" spans="1:17" x14ac:dyDescent="0.2">
      <c r="A19" s="141" t="s">
        <v>12</v>
      </c>
      <c r="B19" s="156">
        <f>SUM(B16:B18)</f>
        <v>40176099</v>
      </c>
      <c r="C19" s="156">
        <f t="shared" ref="C19:M19" si="10">SUM(C16:C18)</f>
        <v>2399032</v>
      </c>
      <c r="D19" s="156">
        <f t="shared" si="10"/>
        <v>8096575</v>
      </c>
      <c r="E19" s="156">
        <f t="shared" si="10"/>
        <v>2568570</v>
      </c>
      <c r="F19" s="156">
        <f t="shared" si="10"/>
        <v>3273222</v>
      </c>
      <c r="G19" s="156">
        <f t="shared" si="10"/>
        <v>3031900.0000000005</v>
      </c>
      <c r="H19" s="156">
        <f t="shared" si="10"/>
        <v>2317858.1428571432</v>
      </c>
      <c r="I19" s="156">
        <f t="shared" si="10"/>
        <v>2667847.1428571432</v>
      </c>
      <c r="J19" s="156">
        <f t="shared" si="10"/>
        <v>82718801.571428567</v>
      </c>
      <c r="K19" s="156">
        <f t="shared" si="10"/>
        <v>3031900.0000000005</v>
      </c>
      <c r="L19" s="156">
        <f t="shared" si="10"/>
        <v>4973377.1428571427</v>
      </c>
      <c r="M19" s="156">
        <f t="shared" si="10"/>
        <v>4612398</v>
      </c>
      <c r="N19" s="157">
        <f>SUM(N16:N18)</f>
        <v>159867580</v>
      </c>
      <c r="O19" s="153">
        <f>O16+O17+O18</f>
        <v>159867580</v>
      </c>
      <c r="P19" s="148">
        <f t="shared" si="4"/>
        <v>0</v>
      </c>
      <c r="Q19" s="148"/>
    </row>
    <row r="20" spans="1:17" x14ac:dyDescent="0.2">
      <c r="A20" s="138" t="s">
        <v>231</v>
      </c>
      <c r="B20" s="149">
        <v>569636</v>
      </c>
      <c r="C20" s="149">
        <v>717771</v>
      </c>
      <c r="D20" s="149">
        <v>717771</v>
      </c>
      <c r="E20" s="149">
        <v>717771</v>
      </c>
      <c r="F20" s="149">
        <v>717771</v>
      </c>
      <c r="G20" s="149">
        <f>5024397/7</f>
        <v>717771</v>
      </c>
      <c r="H20" s="149">
        <f t="shared" ref="H20:L20" si="11">5024397/7</f>
        <v>717771</v>
      </c>
      <c r="I20" s="149">
        <f t="shared" si="11"/>
        <v>717771</v>
      </c>
      <c r="J20" s="149">
        <f t="shared" si="11"/>
        <v>717771</v>
      </c>
      <c r="K20" s="149">
        <f t="shared" si="11"/>
        <v>717771</v>
      </c>
      <c r="L20" s="149">
        <f t="shared" si="11"/>
        <v>717771</v>
      </c>
      <c r="M20" s="149">
        <v>765944</v>
      </c>
      <c r="N20" s="158">
        <f>SUM(B20:M20)</f>
        <v>8513290</v>
      </c>
      <c r="O20" s="159">
        <f>'3. sz. tábla'!I6</f>
        <v>8513290</v>
      </c>
      <c r="P20" s="148">
        <f t="shared" si="4"/>
        <v>0</v>
      </c>
      <c r="Q20" s="148"/>
    </row>
    <row r="21" spans="1:17" x14ac:dyDescent="0.2">
      <c r="A21" s="138" t="s">
        <v>232</v>
      </c>
      <c r="B21" s="149">
        <v>140000</v>
      </c>
      <c r="C21" s="149">
        <v>162000</v>
      </c>
      <c r="D21" s="149">
        <v>162000</v>
      </c>
      <c r="E21" s="149">
        <v>162000</v>
      </c>
      <c r="F21" s="149">
        <v>162000</v>
      </c>
      <c r="G21" s="149">
        <v>162000</v>
      </c>
      <c r="H21" s="149">
        <v>162000</v>
      </c>
      <c r="I21" s="149">
        <v>162000</v>
      </c>
      <c r="J21" s="149">
        <v>162000</v>
      </c>
      <c r="K21" s="149">
        <v>162000</v>
      </c>
      <c r="L21" s="149">
        <v>162000</v>
      </c>
      <c r="M21" s="149">
        <v>173970</v>
      </c>
      <c r="N21" s="158">
        <f t="shared" ref="N21:N33" si="12">SUM(B21:M21)</f>
        <v>1933970</v>
      </c>
      <c r="O21" s="159">
        <f>'3. sz. tábla'!I7</f>
        <v>1933970</v>
      </c>
      <c r="P21" s="148">
        <f t="shared" si="4"/>
        <v>0</v>
      </c>
      <c r="Q21" s="148"/>
    </row>
    <row r="22" spans="1:17" x14ac:dyDescent="0.2">
      <c r="A22" s="138" t="s">
        <v>233</v>
      </c>
      <c r="B22" s="149">
        <v>400000</v>
      </c>
      <c r="C22" s="149">
        <v>700000</v>
      </c>
      <c r="D22" s="149">
        <v>800000</v>
      </c>
      <c r="E22" s="149">
        <v>1000000</v>
      </c>
      <c r="F22" s="149">
        <v>1000000</v>
      </c>
      <c r="G22" s="149">
        <v>1700000</v>
      </c>
      <c r="H22" s="149">
        <v>1700000</v>
      </c>
      <c r="I22" s="149">
        <v>1700000</v>
      </c>
      <c r="J22" s="149">
        <v>1700000</v>
      </c>
      <c r="K22" s="149">
        <v>1700000</v>
      </c>
      <c r="L22" s="149">
        <v>1700000</v>
      </c>
      <c r="M22" s="149">
        <v>1745984</v>
      </c>
      <c r="N22" s="158">
        <f t="shared" si="12"/>
        <v>15845984</v>
      </c>
      <c r="O22" s="159">
        <f>'3. sz. tábla'!I8</f>
        <v>15845984</v>
      </c>
      <c r="P22" s="148">
        <f t="shared" si="4"/>
        <v>0</v>
      </c>
      <c r="Q22" s="148"/>
    </row>
    <row r="23" spans="1:17" x14ac:dyDescent="0.2">
      <c r="A23" s="138" t="s">
        <v>234</v>
      </c>
      <c r="B23" s="149"/>
      <c r="C23" s="149"/>
      <c r="D23" s="149">
        <v>20000</v>
      </c>
      <c r="E23" s="149"/>
      <c r="F23" s="149">
        <v>160000</v>
      </c>
      <c r="G23" s="149">
        <f>1763000/7</f>
        <v>251857.14285714287</v>
      </c>
      <c r="H23" s="149">
        <f t="shared" ref="H23:M23" si="13">1763000/7</f>
        <v>251857.14285714287</v>
      </c>
      <c r="I23" s="149">
        <f t="shared" si="13"/>
        <v>251857.14285714287</v>
      </c>
      <c r="J23" s="149">
        <f t="shared" si="13"/>
        <v>251857.14285714287</v>
      </c>
      <c r="K23" s="149">
        <f t="shared" si="13"/>
        <v>251857.14285714287</v>
      </c>
      <c r="L23" s="149">
        <f t="shared" si="13"/>
        <v>251857.14285714287</v>
      </c>
      <c r="M23" s="149">
        <f t="shared" si="13"/>
        <v>251857.14285714287</v>
      </c>
      <c r="N23" s="158">
        <f t="shared" si="12"/>
        <v>1943000.0000000002</v>
      </c>
      <c r="O23" s="159">
        <f>'[2]3.sz.tábla '!C23</f>
        <v>1943000</v>
      </c>
      <c r="P23" s="148">
        <f t="shared" si="4"/>
        <v>0</v>
      </c>
      <c r="Q23" s="148"/>
    </row>
    <row r="24" spans="1:17" ht="25.5" x14ac:dyDescent="0.2">
      <c r="A24" s="138" t="s">
        <v>235</v>
      </c>
      <c r="B24" s="149"/>
      <c r="C24" s="149">
        <v>0</v>
      </c>
      <c r="D24" s="149"/>
      <c r="E24" s="149"/>
      <c r="F24" s="149"/>
      <c r="G24" s="149">
        <v>10000</v>
      </c>
      <c r="H24" s="149"/>
      <c r="I24" s="149"/>
      <c r="J24" s="149">
        <v>0</v>
      </c>
      <c r="K24" s="149"/>
      <c r="L24" s="149"/>
      <c r="M24" s="149"/>
      <c r="N24" s="158">
        <f t="shared" si="12"/>
        <v>10000</v>
      </c>
      <c r="O24" s="159">
        <f>'3. sz. tábla'!I13</f>
        <v>10000</v>
      </c>
      <c r="P24" s="148">
        <f t="shared" si="4"/>
        <v>0</v>
      </c>
      <c r="Q24" s="148"/>
    </row>
    <row r="25" spans="1:17" ht="25.5" x14ac:dyDescent="0.2">
      <c r="A25" s="138" t="s">
        <v>236</v>
      </c>
      <c r="B25" s="149"/>
      <c r="C25" s="149">
        <v>25000</v>
      </c>
      <c r="D25" s="149"/>
      <c r="E25" s="149">
        <f>1737623+579207</f>
        <v>2316830</v>
      </c>
      <c r="F25" s="149">
        <v>579208</v>
      </c>
      <c r="G25" s="149">
        <f>350000+411592+163673</f>
        <v>925265</v>
      </c>
      <c r="H25" s="149">
        <f>411512+163673</f>
        <v>575185</v>
      </c>
      <c r="I25" s="149">
        <f>25000+200000+411512+163673</f>
        <v>800185</v>
      </c>
      <c r="J25" s="149">
        <f>411512+107830</f>
        <v>519342</v>
      </c>
      <c r="K25" s="149">
        <f t="shared" ref="K25:M25" si="14">411512+107830</f>
        <v>519342</v>
      </c>
      <c r="L25" s="149">
        <f t="shared" si="14"/>
        <v>519342</v>
      </c>
      <c r="M25" s="149">
        <f t="shared" si="14"/>
        <v>519342</v>
      </c>
      <c r="N25" s="158">
        <f t="shared" si="12"/>
        <v>7299041</v>
      </c>
      <c r="O25" s="159">
        <f>'3. sz. tábla'!I12</f>
        <v>7299041</v>
      </c>
      <c r="P25" s="148">
        <f t="shared" si="4"/>
        <v>0</v>
      </c>
      <c r="Q25" s="148"/>
    </row>
    <row r="26" spans="1:17" x14ac:dyDescent="0.2">
      <c r="A26" s="138" t="s">
        <v>15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>
        <v>6106153</v>
      </c>
      <c r="N26" s="158">
        <f t="shared" si="12"/>
        <v>6106153</v>
      </c>
      <c r="O26" s="159">
        <f>'1.sz.tábla '!D25</f>
        <v>6106153</v>
      </c>
      <c r="P26" s="148">
        <f t="shared" si="4"/>
        <v>0</v>
      </c>
      <c r="Q26" s="148"/>
    </row>
    <row r="27" spans="1:17" x14ac:dyDescent="0.2">
      <c r="A27" s="151" t="s">
        <v>237</v>
      </c>
      <c r="B27" s="152">
        <f>SUM(B20:B26)</f>
        <v>1109636</v>
      </c>
      <c r="C27" s="152">
        <f t="shared" ref="C27:M27" si="15">SUM(C20:C26)</f>
        <v>1604771</v>
      </c>
      <c r="D27" s="152">
        <f t="shared" si="15"/>
        <v>1699771</v>
      </c>
      <c r="E27" s="152">
        <f t="shared" si="15"/>
        <v>4196601</v>
      </c>
      <c r="F27" s="152">
        <f t="shared" si="15"/>
        <v>2618979</v>
      </c>
      <c r="G27" s="152">
        <f t="shared" si="15"/>
        <v>3766893.1428571427</v>
      </c>
      <c r="H27" s="152">
        <f t="shared" si="15"/>
        <v>3406813.1428571427</v>
      </c>
      <c r="I27" s="152">
        <f t="shared" si="15"/>
        <v>3631813.1428571427</v>
      </c>
      <c r="J27" s="152">
        <f t="shared" si="15"/>
        <v>3350970.1428571427</v>
      </c>
      <c r="K27" s="152">
        <f t="shared" si="15"/>
        <v>3350970.1428571427</v>
      </c>
      <c r="L27" s="152">
        <f t="shared" si="15"/>
        <v>3350970.1428571427</v>
      </c>
      <c r="M27" s="152">
        <f t="shared" si="15"/>
        <v>9563250.1428571418</v>
      </c>
      <c r="N27" s="158">
        <f>SUM(B27:M27)</f>
        <v>41651437.999999993</v>
      </c>
      <c r="O27" s="153">
        <f>SUM(O20:O26)</f>
        <v>41651438</v>
      </c>
      <c r="P27" s="148">
        <f t="shared" si="4"/>
        <v>0</v>
      </c>
      <c r="Q27" s="148"/>
    </row>
    <row r="28" spans="1:17" x14ac:dyDescent="0.2">
      <c r="A28" s="138" t="s">
        <v>73</v>
      </c>
      <c r="B28" s="149"/>
      <c r="C28" s="149"/>
      <c r="D28" s="149">
        <v>8255</v>
      </c>
      <c r="E28" s="149">
        <v>127990</v>
      </c>
      <c r="F28" s="149">
        <v>245920</v>
      </c>
      <c r="G28" s="149">
        <v>500000</v>
      </c>
      <c r="H28" s="149">
        <v>500000</v>
      </c>
      <c r="I28" s="149">
        <v>633835</v>
      </c>
      <c r="J28" s="149">
        <v>500000</v>
      </c>
      <c r="K28" s="149">
        <v>500000</v>
      </c>
      <c r="L28" s="149">
        <v>500000</v>
      </c>
      <c r="M28" s="149">
        <v>16128016</v>
      </c>
      <c r="N28" s="158">
        <f>SUM(B28:M28)</f>
        <v>19644016</v>
      </c>
      <c r="O28" s="159">
        <f>'1.sz.tábla '!D21</f>
        <v>19644016</v>
      </c>
      <c r="P28" s="148">
        <f t="shared" si="4"/>
        <v>0</v>
      </c>
      <c r="Q28" s="148"/>
    </row>
    <row r="29" spans="1:17" x14ac:dyDescent="0.2">
      <c r="A29" s="138" t="s">
        <v>74</v>
      </c>
      <c r="B29" s="149"/>
      <c r="C29" s="149"/>
      <c r="D29" s="149">
        <v>15041183</v>
      </c>
      <c r="E29" s="149"/>
      <c r="F29" s="149"/>
      <c r="G29" s="149"/>
      <c r="H29" s="149">
        <v>662000</v>
      </c>
      <c r="I29" s="149"/>
      <c r="J29" s="149">
        <v>0</v>
      </c>
      <c r="K29" s="149">
        <v>298450</v>
      </c>
      <c r="L29" s="149">
        <v>749000</v>
      </c>
      <c r="M29" s="149">
        <v>80000817</v>
      </c>
      <c r="N29" s="158">
        <f t="shared" si="12"/>
        <v>96751450</v>
      </c>
      <c r="O29" s="159">
        <f>'1.sz.tábla '!D22</f>
        <v>96751450</v>
      </c>
      <c r="P29" s="148">
        <f t="shared" si="4"/>
        <v>0</v>
      </c>
      <c r="Q29" s="148"/>
    </row>
    <row r="30" spans="1:17" x14ac:dyDescent="0.2">
      <c r="A30" s="138" t="s">
        <v>84</v>
      </c>
      <c r="B30" s="149"/>
      <c r="C30" s="149"/>
      <c r="D30" s="149"/>
      <c r="E30" s="149">
        <v>27600</v>
      </c>
      <c r="F30" s="149"/>
      <c r="G30" s="149"/>
      <c r="H30" s="149"/>
      <c r="I30" s="149"/>
      <c r="J30" s="149"/>
      <c r="K30" s="149"/>
      <c r="L30" s="149"/>
      <c r="M30" s="149"/>
      <c r="N30" s="158">
        <f t="shared" si="12"/>
        <v>27600</v>
      </c>
      <c r="O30" s="159">
        <f>'1.sz.tábla '!D23</f>
        <v>27600</v>
      </c>
      <c r="P30" s="148">
        <f t="shared" si="4"/>
        <v>0</v>
      </c>
      <c r="Q30" s="148"/>
    </row>
    <row r="31" spans="1:17" x14ac:dyDescent="0.2">
      <c r="A31" s="151" t="s">
        <v>238</v>
      </c>
      <c r="B31" s="152">
        <f>B28+B29+B30</f>
        <v>0</v>
      </c>
      <c r="C31" s="152">
        <f t="shared" ref="C31:M31" si="16">SUM(C28:C30)</f>
        <v>0</v>
      </c>
      <c r="D31" s="152">
        <f t="shared" si="16"/>
        <v>15049438</v>
      </c>
      <c r="E31" s="152">
        <f t="shared" si="16"/>
        <v>155590</v>
      </c>
      <c r="F31" s="152">
        <f t="shared" si="16"/>
        <v>245920</v>
      </c>
      <c r="G31" s="152">
        <f t="shared" si="16"/>
        <v>500000</v>
      </c>
      <c r="H31" s="152">
        <f t="shared" si="16"/>
        <v>1162000</v>
      </c>
      <c r="I31" s="152">
        <f t="shared" si="16"/>
        <v>633835</v>
      </c>
      <c r="J31" s="152">
        <f t="shared" si="16"/>
        <v>500000</v>
      </c>
      <c r="K31" s="152">
        <f t="shared" si="16"/>
        <v>798450</v>
      </c>
      <c r="L31" s="152">
        <f t="shared" si="16"/>
        <v>1249000</v>
      </c>
      <c r="M31" s="152">
        <f t="shared" si="16"/>
        <v>96128833</v>
      </c>
      <c r="N31" s="158">
        <f t="shared" si="12"/>
        <v>116423066</v>
      </c>
      <c r="O31" s="153">
        <f>SUM(O28:O30)</f>
        <v>116423066</v>
      </c>
      <c r="P31" s="148">
        <f t="shared" si="4"/>
        <v>0</v>
      </c>
      <c r="Q31" s="148"/>
    </row>
    <row r="32" spans="1:17" x14ac:dyDescent="0.2">
      <c r="A32" s="141" t="s">
        <v>18</v>
      </c>
      <c r="B32" s="155">
        <f>SUM(B31,B27)</f>
        <v>1109636</v>
      </c>
      <c r="C32" s="155">
        <f t="shared" ref="C32:M32" si="17">SUM(C31,C27)</f>
        <v>1604771</v>
      </c>
      <c r="D32" s="155">
        <f t="shared" si="17"/>
        <v>16749209</v>
      </c>
      <c r="E32" s="155">
        <f t="shared" si="17"/>
        <v>4352191</v>
      </c>
      <c r="F32" s="155">
        <f t="shared" si="17"/>
        <v>2864899</v>
      </c>
      <c r="G32" s="155">
        <f t="shared" si="17"/>
        <v>4266893.1428571427</v>
      </c>
      <c r="H32" s="155">
        <f t="shared" si="17"/>
        <v>4568813.1428571427</v>
      </c>
      <c r="I32" s="155">
        <f t="shared" si="17"/>
        <v>4265648.1428571427</v>
      </c>
      <c r="J32" s="155">
        <f t="shared" si="17"/>
        <v>3850970.1428571427</v>
      </c>
      <c r="K32" s="155">
        <f t="shared" si="17"/>
        <v>4149420.1428571427</v>
      </c>
      <c r="L32" s="155">
        <f t="shared" si="17"/>
        <v>4599970.1428571427</v>
      </c>
      <c r="M32" s="155">
        <f t="shared" si="17"/>
        <v>105692083.14285713</v>
      </c>
      <c r="N32" s="158">
        <f>SUM(B32:M32)</f>
        <v>158074504</v>
      </c>
      <c r="O32" s="153">
        <f>O27+O31</f>
        <v>158074504</v>
      </c>
      <c r="P32" s="148">
        <f t="shared" si="4"/>
        <v>0</v>
      </c>
      <c r="Q32" s="148"/>
    </row>
    <row r="33" spans="1:17" ht="25.5" x14ac:dyDescent="0.2">
      <c r="A33" s="141" t="s">
        <v>239</v>
      </c>
      <c r="B33" s="155"/>
      <c r="C33" s="155"/>
      <c r="D33" s="155">
        <v>1083444</v>
      </c>
      <c r="E33" s="155">
        <v>63096</v>
      </c>
      <c r="F33" s="155">
        <v>72564</v>
      </c>
      <c r="G33" s="155">
        <f>573972/7</f>
        <v>81996</v>
      </c>
      <c r="H33" s="155">
        <f t="shared" ref="H33:M33" si="18">573972/7</f>
        <v>81996</v>
      </c>
      <c r="I33" s="155">
        <f t="shared" si="18"/>
        <v>81996</v>
      </c>
      <c r="J33" s="155">
        <f t="shared" si="18"/>
        <v>81996</v>
      </c>
      <c r="K33" s="155">
        <f t="shared" si="18"/>
        <v>81996</v>
      </c>
      <c r="L33" s="155">
        <f t="shared" si="18"/>
        <v>81996</v>
      </c>
      <c r="M33" s="155">
        <f t="shared" si="18"/>
        <v>81996</v>
      </c>
      <c r="N33" s="158">
        <f t="shared" si="12"/>
        <v>1793076</v>
      </c>
      <c r="O33" s="159">
        <f>'1.sz.tábla '!D34</f>
        <v>1793076</v>
      </c>
      <c r="P33" s="148">
        <f t="shared" si="4"/>
        <v>0</v>
      </c>
      <c r="Q33" s="148"/>
    </row>
    <row r="34" spans="1:17" x14ac:dyDescent="0.2">
      <c r="A34" s="141" t="s">
        <v>21</v>
      </c>
      <c r="B34" s="155">
        <f>SUM(B32:B33)</f>
        <v>1109636</v>
      </c>
      <c r="C34" s="155">
        <f t="shared" ref="C34:M34" si="19">SUM(C32:C33)</f>
        <v>1604771</v>
      </c>
      <c r="D34" s="155">
        <f t="shared" si="19"/>
        <v>17832653</v>
      </c>
      <c r="E34" s="155">
        <f t="shared" si="19"/>
        <v>4415287</v>
      </c>
      <c r="F34" s="155">
        <f t="shared" si="19"/>
        <v>2937463</v>
      </c>
      <c r="G34" s="155">
        <f t="shared" si="19"/>
        <v>4348889.1428571427</v>
      </c>
      <c r="H34" s="155">
        <f t="shared" si="19"/>
        <v>4650809.1428571427</v>
      </c>
      <c r="I34" s="155">
        <f t="shared" si="19"/>
        <v>4347644.1428571427</v>
      </c>
      <c r="J34" s="155">
        <f t="shared" si="19"/>
        <v>3932966.1428571427</v>
      </c>
      <c r="K34" s="155">
        <f t="shared" si="19"/>
        <v>4231416.1428571427</v>
      </c>
      <c r="L34" s="155">
        <f t="shared" si="19"/>
        <v>4681966.1428571427</v>
      </c>
      <c r="M34" s="155">
        <f t="shared" si="19"/>
        <v>105774079.14285713</v>
      </c>
      <c r="N34" s="158">
        <f>SUM(B34:M34)</f>
        <v>159867580</v>
      </c>
      <c r="O34" s="153">
        <f>O32+O33</f>
        <v>159867580</v>
      </c>
      <c r="P34" s="148">
        <f t="shared" si="4"/>
        <v>0</v>
      </c>
      <c r="Q34" s="148"/>
    </row>
    <row r="35" spans="1:17" x14ac:dyDescent="0.2">
      <c r="A35" s="141" t="s">
        <v>240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8">
        <f>SUM(B35:M35)</f>
        <v>0</v>
      </c>
    </row>
    <row r="36" spans="1:17" ht="13.5" thickBot="1" x14ac:dyDescent="0.25">
      <c r="A36" s="160" t="s">
        <v>241</v>
      </c>
      <c r="B36" s="161">
        <f>B6+B16+B17-B34</f>
        <v>40718681</v>
      </c>
      <c r="C36" s="161">
        <f t="shared" ref="C36:N36" si="20">C6+C16+C17-C34</f>
        <v>41512942</v>
      </c>
      <c r="D36" s="161">
        <f t="shared" si="20"/>
        <v>31776864</v>
      </c>
      <c r="E36" s="161">
        <f t="shared" si="20"/>
        <v>29930147</v>
      </c>
      <c r="F36" s="161">
        <f t="shared" si="20"/>
        <v>30265906</v>
      </c>
      <c r="G36" s="161">
        <f t="shared" si="20"/>
        <v>28948916.857142862</v>
      </c>
      <c r="H36" s="161">
        <f t="shared" si="20"/>
        <v>26615965.857142866</v>
      </c>
      <c r="I36" s="161">
        <f t="shared" si="20"/>
        <v>24936168.857142869</v>
      </c>
      <c r="J36" s="161">
        <f t="shared" si="20"/>
        <v>103722004.28571428</v>
      </c>
      <c r="K36" s="161">
        <f t="shared" si="20"/>
        <v>102522488.14285713</v>
      </c>
      <c r="L36" s="161">
        <f t="shared" si="20"/>
        <v>102813899.14285712</v>
      </c>
      <c r="M36" s="161">
        <f>M6+M16+M17-M34</f>
        <v>1652217.9999999851</v>
      </c>
      <c r="N36" s="162">
        <f t="shared" si="20"/>
        <v>1652218</v>
      </c>
      <c r="O36" s="148">
        <f>O19-O34</f>
        <v>0</v>
      </c>
    </row>
    <row r="38" spans="1:17" x14ac:dyDescent="0.2">
      <c r="N38" s="153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&amp;C&amp;"Times New Roman,Normál"&amp;12 5. melléklet a 6/2018. (III. 12.) önkormányzati rendelethez
Az önkormányzat 2017. évi költségvetéséről szóló 1/2017. (II. 15.) önkormányzati rendelet 8. mellékletének helyébe a következő 5. melléklet lép: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6</vt:i4>
      </vt:variant>
    </vt:vector>
  </HeadingPairs>
  <TitlesOfParts>
    <vt:vector size="11" baseType="lpstr">
      <vt:lpstr>1.sz.tábla </vt:lpstr>
      <vt:lpstr>2.sz.tábla</vt:lpstr>
      <vt:lpstr>3. sz. tábla</vt:lpstr>
      <vt:lpstr>4. sz. tábla</vt:lpstr>
      <vt:lpstr>5. sz. tábla</vt:lpstr>
      <vt:lpstr>'2.sz.tábla'!Nyomtatási_cím</vt:lpstr>
      <vt:lpstr>'1.sz.tábla '!Nyomtatási_terület</vt:lpstr>
      <vt:lpstr>'2.sz.tábla'!Nyomtatási_terület</vt:lpstr>
      <vt:lpstr>'3. sz. tábla'!Nyomtatási_terület</vt:lpstr>
      <vt:lpstr>'4. sz. tábla'!Nyomtatási_terület</vt:lpstr>
      <vt:lpstr>'5.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2018-03-01T07:19:29Z</cp:lastPrinted>
  <dcterms:created xsi:type="dcterms:W3CDTF">2014-05-27T12:51:39Z</dcterms:created>
  <dcterms:modified xsi:type="dcterms:W3CDTF">2018-03-21T08:38:38Z</dcterms:modified>
</cp:coreProperties>
</file>