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DROGHALOM-4\Desktop\Önk.zárás 2019\"/>
    </mc:Choice>
  </mc:AlternateContent>
  <xr:revisionPtr revIDLastSave="0" documentId="13_ncr:1_{380D95B0-1CE6-44C6-93F1-974121852114}" xr6:coauthVersionLast="45" xr6:coauthVersionMax="45" xr10:uidLastSave="{00000000-0000-0000-0000-000000000000}"/>
  <bookViews>
    <workbookView xWindow="-120" yWindow="-120" windowWidth="29040" windowHeight="15840" tabRatio="727" firstSheet="1" activeTab="11" xr2:uid="{00000000-000D-0000-FFFF-FFFF00000000}"/>
  </bookViews>
  <sheets>
    <sheet name="ÖSSZEFÜGGÉSEK" sheetId="75" state="hidden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state="hidden" r:id="rId8"/>
    <sheet name="3.sz.mell." sheetId="63" r:id="rId9"/>
    <sheet name="4.sz.mell." sheetId="64" r:id="rId10"/>
    <sheet name="5.1. sz. mell" sheetId="3" r:id="rId11"/>
    <sheet name="5.2. sz. mell" sheetId="113" r:id="rId12"/>
    <sheet name="5.3. sz. mell" sheetId="114" r:id="rId13"/>
    <sheet name="5.4. sz. mell" sheetId="115" r:id="rId14"/>
    <sheet name="7.1. sz. mell" sheetId="79" state="hidden" r:id="rId15"/>
    <sheet name="7.2. sz. mell" sheetId="116" state="hidden" r:id="rId16"/>
    <sheet name="7.3. sz. mell" sheetId="117" state="hidden" r:id="rId17"/>
    <sheet name="7.4. sz. mell" sheetId="118" state="hidden" r:id="rId18"/>
    <sheet name="8.1. sz. mell." sheetId="84" state="hidden" r:id="rId19"/>
    <sheet name="8.1.1. sz. mell." sheetId="119" state="hidden" r:id="rId20"/>
    <sheet name="8.1.2. sz. mell." sheetId="120" state="hidden" r:id="rId21"/>
    <sheet name="8.1.3. sz. mell." sheetId="121" state="hidden" r:id="rId22"/>
    <sheet name="8.2. sz. mell." sheetId="122" state="hidden" r:id="rId23"/>
    <sheet name="8.2.1. sz. mell." sheetId="123" state="hidden" r:id="rId24"/>
    <sheet name="8.2.2. sz. mell." sheetId="124" state="hidden" r:id="rId25"/>
    <sheet name="8.2.3. sz. mell." sheetId="125" state="hidden" r:id="rId26"/>
    <sheet name="8.3. sz. mell." sheetId="126" state="hidden" r:id="rId27"/>
    <sheet name="8.3.1. sz. mell." sheetId="127" state="hidden" r:id="rId28"/>
    <sheet name="8.3.2. sz. mell. " sheetId="128" state="hidden" r:id="rId29"/>
    <sheet name="8.3.3. sz. mell." sheetId="129" state="hidden" r:id="rId30"/>
    <sheet name="6. sz. mell" sheetId="107" r:id="rId31"/>
    <sheet name="1.tájékoztató" sheetId="95" r:id="rId32"/>
    <sheet name="2. tájékoztató tábla" sheetId="96" r:id="rId33"/>
    <sheet name="3. tájékoztató tábla" sheetId="97" r:id="rId34"/>
    <sheet name="4. tájékoztató tábla" sheetId="98" r:id="rId35"/>
    <sheet name="5. tájékoztató tábla" sheetId="99" r:id="rId36"/>
    <sheet name="6. tájékoztató tábla" sheetId="100" r:id="rId37"/>
    <sheet name="7.1. tájékoztató tábla" sheetId="130" r:id="rId38"/>
    <sheet name="7.2. tájékoztató tábla" sheetId="131" r:id="rId39"/>
    <sheet name="7.3. tájékoztató tábla" sheetId="103" r:id="rId40"/>
    <sheet name="7.4. tájékoztató tábla" sheetId="104" r:id="rId41"/>
    <sheet name="8. tájékoztató tábla" sheetId="105" state="hidden" r:id="rId42"/>
    <sheet name="8. tájékoztató  tábla" sheetId="106" r:id="rId43"/>
    <sheet name="Munka1" sheetId="94" r:id="rId44"/>
  </sheets>
  <definedNames>
    <definedName name="_ftn1" localSheetId="39">'7.3. tájékoztató tábla'!$A$27</definedName>
    <definedName name="_ftnref1" localSheetId="39">'7.3. tájékoztató tábla'!$A$18</definedName>
    <definedName name="_xlnm.Print_Titles" localSheetId="10">'5.1. sz. mell'!$1:$6</definedName>
    <definedName name="_xlnm.Print_Titles" localSheetId="11">'5.2. sz. mell'!$1:$6</definedName>
    <definedName name="_xlnm.Print_Titles" localSheetId="12">'5.3. sz. mell'!$1:$6</definedName>
    <definedName name="_xlnm.Print_Titles" localSheetId="13">'5.4. sz. mell'!$1:$6</definedName>
    <definedName name="_xlnm.Print_Titles" localSheetId="14">'7.1. sz. mell'!$1:$6</definedName>
    <definedName name="_xlnm.Print_Titles" localSheetId="37">'7.1. tájékoztató tábla'!$2:$6</definedName>
    <definedName name="_xlnm.Print_Titles" localSheetId="15">'7.2. sz. mell'!$1:$6</definedName>
    <definedName name="_xlnm.Print_Titles" localSheetId="16">'7.3. sz. mell'!$1:$6</definedName>
    <definedName name="_xlnm.Print_Titles" localSheetId="17">'7.4. sz. mell'!$1:$6</definedName>
    <definedName name="_xlnm.Print_Titles" localSheetId="18">'8.1. sz. mell.'!$1:$6</definedName>
    <definedName name="_xlnm.Print_Titles" localSheetId="19">'8.1.1. sz. mell.'!$1:$6</definedName>
    <definedName name="_xlnm.Print_Titles" localSheetId="20">'8.1.2. sz. mell.'!$1:$6</definedName>
    <definedName name="_xlnm.Print_Titles" localSheetId="21">'8.1.3. sz. mell.'!$1:$6</definedName>
    <definedName name="_xlnm.Print_Titles" localSheetId="22">'8.2. sz. mell.'!$1:$6</definedName>
    <definedName name="_xlnm.Print_Titles" localSheetId="23">'8.2.1. sz. mell.'!$1:$6</definedName>
    <definedName name="_xlnm.Print_Titles" localSheetId="24">'8.2.2. sz. mell.'!$1:$6</definedName>
    <definedName name="_xlnm.Print_Titles" localSheetId="25">'8.2.3. sz. mell.'!$1:$6</definedName>
    <definedName name="_xlnm.Print_Titles" localSheetId="26">'8.3. sz. mell.'!$1:$6</definedName>
    <definedName name="_xlnm.Print_Titles" localSheetId="27">'8.3.1. sz. mell.'!$1:$6</definedName>
    <definedName name="_xlnm.Print_Titles" localSheetId="28">'8.3.2. sz. mell. '!$1:$6</definedName>
    <definedName name="_xlnm.Print_Titles" localSheetId="29">'8.3.3. sz. mell.'!$1:$6</definedName>
    <definedName name="_xlnm.Print_Area" localSheetId="1">'1.1.sz.mell.'!$A$1:$E$152</definedName>
    <definedName name="_xlnm.Print_Area" localSheetId="2">'1.2.sz.mell.'!$A$1:$E$152</definedName>
    <definedName name="_xlnm.Print_Area" localSheetId="3">'1.3.sz.mell.'!$A$1:$E$152</definedName>
    <definedName name="_xlnm.Print_Area" localSheetId="4">'1.4.sz.mell.'!$A$1:$E$152</definedName>
    <definedName name="_xlnm.Print_Area" localSheetId="31">'1.tájékoztató'!$A$1:$E$145</definedName>
    <definedName name="_xlnm.Print_Area" localSheetId="5">'2.1.sz.mell  '!$A$1:$J$32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98" l="1"/>
  <c r="E1" i="3" l="1"/>
  <c r="E1" i="113"/>
  <c r="E1" i="114"/>
  <c r="E1" i="115"/>
  <c r="C9" i="106" l="1"/>
  <c r="C1" i="106" l="1"/>
  <c r="J1" i="98" l="1"/>
  <c r="I1" i="97"/>
  <c r="K1" i="96"/>
  <c r="D91" i="3"/>
  <c r="E91" i="3"/>
  <c r="D107" i="3"/>
  <c r="E107" i="3"/>
  <c r="D121" i="3"/>
  <c r="E121" i="3"/>
  <c r="D124" i="3"/>
  <c r="D125" i="3"/>
  <c r="E125" i="3"/>
  <c r="D129" i="3"/>
  <c r="E129" i="3"/>
  <c r="D134" i="3"/>
  <c r="E134" i="3"/>
  <c r="C134" i="3"/>
  <c r="C129" i="3"/>
  <c r="C125" i="3"/>
  <c r="C121" i="3"/>
  <c r="C107" i="3"/>
  <c r="C91" i="3"/>
  <c r="E76" i="3"/>
  <c r="D76" i="3"/>
  <c r="C76" i="3"/>
  <c r="E73" i="3"/>
  <c r="D73" i="3"/>
  <c r="C73" i="3"/>
  <c r="E68" i="3"/>
  <c r="D68" i="3"/>
  <c r="C68" i="3"/>
  <c r="E64" i="3"/>
  <c r="D64" i="3"/>
  <c r="C64" i="3"/>
  <c r="C86" i="3" s="1"/>
  <c r="E58" i="3"/>
  <c r="D58" i="3"/>
  <c r="C58" i="3"/>
  <c r="E53" i="3"/>
  <c r="D53" i="3"/>
  <c r="C53" i="3"/>
  <c r="E47" i="3"/>
  <c r="D47" i="3"/>
  <c r="C47" i="3"/>
  <c r="E36" i="3"/>
  <c r="D36" i="3"/>
  <c r="C36" i="3"/>
  <c r="E29" i="3"/>
  <c r="D29" i="3"/>
  <c r="C29" i="3"/>
  <c r="E22" i="3"/>
  <c r="D22" i="3"/>
  <c r="C22" i="3"/>
  <c r="E15" i="3"/>
  <c r="D15" i="3"/>
  <c r="C15" i="3"/>
  <c r="E8" i="3"/>
  <c r="E63" i="3" s="1"/>
  <c r="D8" i="3"/>
  <c r="C8" i="3"/>
  <c r="C63" i="3" s="1"/>
  <c r="C87" i="3" s="1"/>
  <c r="E86" i="3" l="1"/>
  <c r="E87" i="3" s="1"/>
  <c r="D63" i="3"/>
  <c r="D86" i="3"/>
  <c r="C124" i="3"/>
  <c r="E124" i="3"/>
  <c r="G6" i="64"/>
  <c r="G7" i="64"/>
  <c r="G5" i="64"/>
  <c r="E5" i="63"/>
  <c r="E10" i="73"/>
  <c r="D13" i="61"/>
  <c r="E13" i="61"/>
  <c r="I20" i="73"/>
  <c r="H20" i="73"/>
  <c r="E25" i="73"/>
  <c r="D25" i="73"/>
  <c r="E135" i="108"/>
  <c r="D135" i="108"/>
  <c r="C135" i="108"/>
  <c r="E130" i="108"/>
  <c r="D130" i="108"/>
  <c r="C130" i="108"/>
  <c r="E126" i="108"/>
  <c r="E145" i="108" s="1"/>
  <c r="D126" i="108"/>
  <c r="D145" i="108" s="1"/>
  <c r="C126" i="108"/>
  <c r="C145" i="108" s="1"/>
  <c r="E122" i="108"/>
  <c r="D122" i="108"/>
  <c r="C122" i="108"/>
  <c r="E108" i="108"/>
  <c r="D108" i="108"/>
  <c r="C108" i="108"/>
  <c r="E92" i="108"/>
  <c r="E125" i="108" s="1"/>
  <c r="D92" i="108"/>
  <c r="D125" i="108" s="1"/>
  <c r="D146" i="108" s="1"/>
  <c r="C92" i="108"/>
  <c r="C125" i="108" s="1"/>
  <c r="C146" i="108" s="1"/>
  <c r="E74" i="108"/>
  <c r="D74" i="108"/>
  <c r="C74" i="108"/>
  <c r="E71" i="108"/>
  <c r="D71" i="108"/>
  <c r="C71" i="108"/>
  <c r="E66" i="108"/>
  <c r="D66" i="108"/>
  <c r="C66" i="108"/>
  <c r="E62" i="108"/>
  <c r="E84" i="108" s="1"/>
  <c r="D62" i="108"/>
  <c r="D84" i="108" s="1"/>
  <c r="C62" i="108"/>
  <c r="C84" i="108" s="1"/>
  <c r="E56" i="108"/>
  <c r="D56" i="108"/>
  <c r="C56" i="108"/>
  <c r="E51" i="108"/>
  <c r="D51" i="108"/>
  <c r="C51" i="108"/>
  <c r="E45" i="108"/>
  <c r="D45" i="108"/>
  <c r="C45" i="108"/>
  <c r="E34" i="108"/>
  <c r="D34" i="108"/>
  <c r="C34" i="108"/>
  <c r="E27" i="108"/>
  <c r="D27" i="108"/>
  <c r="C27" i="108"/>
  <c r="E20" i="108"/>
  <c r="D20" i="108"/>
  <c r="C20" i="108"/>
  <c r="E13" i="108"/>
  <c r="D13" i="108"/>
  <c r="C13" i="108"/>
  <c r="E6" i="108"/>
  <c r="E61" i="108" s="1"/>
  <c r="E85" i="108" s="1"/>
  <c r="D6" i="108"/>
  <c r="D61" i="108" s="1"/>
  <c r="D85" i="108" s="1"/>
  <c r="C6" i="108"/>
  <c r="C61" i="108" s="1"/>
  <c r="C85" i="108" s="1"/>
  <c r="D51" i="1"/>
  <c r="E51" i="1"/>
  <c r="C51" i="1"/>
  <c r="D56" i="1"/>
  <c r="E56" i="1"/>
  <c r="C56" i="1"/>
  <c r="C13" i="1"/>
  <c r="D13" i="1"/>
  <c r="E13" i="1"/>
  <c r="D87" i="3" l="1"/>
  <c r="E146" i="108"/>
  <c r="G5" i="63" l="1"/>
  <c r="G6" i="63"/>
  <c r="G7" i="63"/>
  <c r="G8" i="63"/>
  <c r="G9" i="63"/>
  <c r="G10" i="63"/>
  <c r="G11" i="63"/>
  <c r="G12" i="63"/>
  <c r="G13" i="63"/>
  <c r="G14" i="63"/>
  <c r="G15" i="63"/>
  <c r="G16" i="63"/>
  <c r="G17" i="63"/>
  <c r="C14" i="106" l="1"/>
  <c r="C13" i="106"/>
  <c r="H8" i="61" l="1"/>
  <c r="I8" i="61"/>
  <c r="H6" i="61"/>
  <c r="I6" i="61"/>
  <c r="G8" i="61"/>
  <c r="G6" i="61"/>
  <c r="D12" i="61"/>
  <c r="E12" i="61"/>
  <c r="C12" i="61"/>
  <c r="H26" i="73"/>
  <c r="I26" i="73"/>
  <c r="G26" i="73"/>
  <c r="H6" i="73"/>
  <c r="I6" i="73"/>
  <c r="H7" i="73"/>
  <c r="I7" i="73"/>
  <c r="H8" i="73"/>
  <c r="I8" i="73"/>
  <c r="H9" i="73"/>
  <c r="I9" i="73"/>
  <c r="H10" i="73"/>
  <c r="I10" i="73"/>
  <c r="G10" i="73"/>
  <c r="G9" i="73"/>
  <c r="G8" i="73"/>
  <c r="G7" i="73"/>
  <c r="G6" i="73"/>
  <c r="D23" i="73"/>
  <c r="E23" i="73"/>
  <c r="C23" i="73"/>
  <c r="C3" i="108"/>
  <c r="E27" i="63" l="1"/>
  <c r="B27" i="63"/>
  <c r="G21" i="63"/>
  <c r="D3" i="64"/>
  <c r="E5" i="107"/>
  <c r="F5" i="107" s="1"/>
  <c r="F27" i="63" l="1"/>
  <c r="G26" i="63"/>
  <c r="A2" i="105" l="1"/>
  <c r="D66" i="130"/>
  <c r="C66" i="130"/>
  <c r="D63" i="130"/>
  <c r="C63" i="130"/>
  <c r="D59" i="130"/>
  <c r="C59" i="130"/>
  <c r="D54" i="130"/>
  <c r="C54" i="130"/>
  <c r="D45" i="130"/>
  <c r="C45" i="130"/>
  <c r="D40" i="130"/>
  <c r="C40" i="130"/>
  <c r="D35" i="130"/>
  <c r="D34" i="130" s="1"/>
  <c r="C35" i="130"/>
  <c r="C18" i="131"/>
  <c r="C14" i="131"/>
  <c r="G22" i="63"/>
  <c r="G23" i="63"/>
  <c r="G24" i="63"/>
  <c r="G25" i="63"/>
  <c r="G20" i="63"/>
  <c r="G19" i="63"/>
  <c r="G18" i="63"/>
  <c r="C34" i="130" l="1"/>
  <c r="G27" i="63"/>
  <c r="C21" i="131"/>
  <c r="D108" i="1"/>
  <c r="E108" i="1"/>
  <c r="C108" i="1"/>
  <c r="E74" i="1"/>
  <c r="C74" i="1"/>
  <c r="D74" i="1"/>
  <c r="D71" i="1"/>
  <c r="D20" i="73" s="1"/>
  <c r="D45" i="1"/>
  <c r="E45" i="1"/>
  <c r="C45" i="1"/>
  <c r="D34" i="1"/>
  <c r="D12" i="73" s="1"/>
  <c r="E34" i="1"/>
  <c r="C34" i="1"/>
  <c r="C12" i="73" s="1"/>
  <c r="C27" i="1"/>
  <c r="C9" i="73" s="1"/>
  <c r="D27" i="1"/>
  <c r="D9" i="73" s="1"/>
  <c r="E27" i="1"/>
  <c r="E9" i="73" s="1"/>
  <c r="D20" i="1"/>
  <c r="D6" i="61" s="1"/>
  <c r="E20" i="1"/>
  <c r="E6" i="61" s="1"/>
  <c r="C20" i="1"/>
  <c r="C6" i="61" s="1"/>
  <c r="D7" i="73"/>
  <c r="E7" i="73"/>
  <c r="C7" i="73"/>
  <c r="A10" i="75"/>
  <c r="E12" i="73" l="1"/>
  <c r="C51" i="112"/>
  <c r="D51" i="112"/>
  <c r="E51" i="112"/>
  <c r="E30" i="115"/>
  <c r="E29" i="115" s="1"/>
  <c r="E63" i="115" s="1"/>
  <c r="D30" i="115"/>
  <c r="D29" i="115" s="1"/>
  <c r="C29" i="115"/>
  <c r="E30" i="114"/>
  <c r="E29" i="114" s="1"/>
  <c r="D30" i="114"/>
  <c r="D29" i="114" s="1"/>
  <c r="C29" i="114"/>
  <c r="E27" i="112"/>
  <c r="D27" i="112"/>
  <c r="C27" i="112"/>
  <c r="E27" i="111"/>
  <c r="D27" i="111"/>
  <c r="C27" i="111"/>
  <c r="C88" i="95"/>
  <c r="G3" i="64"/>
  <c r="E3" i="64"/>
  <c r="F1" i="105"/>
  <c r="D8" i="104"/>
  <c r="D38" i="104" s="1"/>
  <c r="D14" i="104"/>
  <c r="D18" i="103"/>
  <c r="D14" i="103"/>
  <c r="D9" i="103"/>
  <c r="D88" i="95"/>
  <c r="M45" i="84"/>
  <c r="M46" i="84" s="1"/>
  <c r="E1" i="118"/>
  <c r="E1" i="117"/>
  <c r="E1" i="116"/>
  <c r="E134" i="115"/>
  <c r="D134" i="115"/>
  <c r="C134" i="115"/>
  <c r="E134" i="114"/>
  <c r="D134" i="114"/>
  <c r="C134" i="114"/>
  <c r="E66" i="130"/>
  <c r="E63" i="130"/>
  <c r="E59" i="130"/>
  <c r="E54" i="130"/>
  <c r="E45" i="130"/>
  <c r="E40" i="130"/>
  <c r="E35" i="130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C9" i="130"/>
  <c r="E1" i="129"/>
  <c r="E1" i="128"/>
  <c r="E1" i="127"/>
  <c r="E1" i="126"/>
  <c r="E50" i="129"/>
  <c r="D50" i="129"/>
  <c r="C50" i="129"/>
  <c r="E44" i="129"/>
  <c r="E55" i="129" s="1"/>
  <c r="D44" i="129"/>
  <c r="C44" i="129"/>
  <c r="C55" i="129" s="1"/>
  <c r="E36" i="129"/>
  <c r="D36" i="129"/>
  <c r="C36" i="129"/>
  <c r="E29" i="129"/>
  <c r="D29" i="129"/>
  <c r="C29" i="129"/>
  <c r="E25" i="129"/>
  <c r="D25" i="129"/>
  <c r="C25" i="129"/>
  <c r="E19" i="129"/>
  <c r="D19" i="129"/>
  <c r="C19" i="129"/>
  <c r="E8" i="129"/>
  <c r="D8" i="129"/>
  <c r="D35" i="129" s="1"/>
  <c r="D40" i="129" s="1"/>
  <c r="C8" i="129"/>
  <c r="C35" i="129" s="1"/>
  <c r="C40" i="129" s="1"/>
  <c r="E50" i="128"/>
  <c r="D50" i="128"/>
  <c r="C50" i="128"/>
  <c r="E44" i="128"/>
  <c r="E55" i="128" s="1"/>
  <c r="D44" i="128"/>
  <c r="C44" i="128"/>
  <c r="E36" i="128"/>
  <c r="D36" i="128"/>
  <c r="C36" i="128"/>
  <c r="E29" i="128"/>
  <c r="D29" i="128"/>
  <c r="C29" i="128"/>
  <c r="E25" i="128"/>
  <c r="D25" i="128"/>
  <c r="C25" i="128"/>
  <c r="E19" i="128"/>
  <c r="D19" i="128"/>
  <c r="C19" i="128"/>
  <c r="E8" i="128"/>
  <c r="D8" i="128"/>
  <c r="D35" i="128"/>
  <c r="D40" i="128" s="1"/>
  <c r="C8" i="128"/>
  <c r="C35" i="128" s="1"/>
  <c r="C40" i="128" s="1"/>
  <c r="E50" i="127"/>
  <c r="D50" i="127"/>
  <c r="C50" i="127"/>
  <c r="E44" i="127"/>
  <c r="D44" i="127"/>
  <c r="C44" i="127"/>
  <c r="C55" i="127" s="1"/>
  <c r="E36" i="127"/>
  <c r="D36" i="127"/>
  <c r="C36" i="127"/>
  <c r="E29" i="127"/>
  <c r="D29" i="127"/>
  <c r="C29" i="127"/>
  <c r="E25" i="127"/>
  <c r="D25" i="127"/>
  <c r="C25" i="127"/>
  <c r="E19" i="127"/>
  <c r="D19" i="127"/>
  <c r="C19" i="127"/>
  <c r="E8" i="127"/>
  <c r="D8" i="127"/>
  <c r="C8" i="127"/>
  <c r="C35" i="127"/>
  <c r="C40" i="127" s="1"/>
  <c r="E50" i="126"/>
  <c r="D50" i="126"/>
  <c r="C50" i="126"/>
  <c r="E44" i="126"/>
  <c r="E55" i="126" s="1"/>
  <c r="D44" i="126"/>
  <c r="C44" i="126"/>
  <c r="C55" i="126" s="1"/>
  <c r="E36" i="126"/>
  <c r="D36" i="126"/>
  <c r="C36" i="126"/>
  <c r="E29" i="126"/>
  <c r="D29" i="126"/>
  <c r="C29" i="126"/>
  <c r="E25" i="126"/>
  <c r="D25" i="126"/>
  <c r="C25" i="126"/>
  <c r="E19" i="126"/>
  <c r="D19" i="126"/>
  <c r="D35" i="126" s="1"/>
  <c r="D40" i="126" s="1"/>
  <c r="C19" i="126"/>
  <c r="E8" i="126"/>
  <c r="D8" i="126"/>
  <c r="C8" i="126"/>
  <c r="E1" i="125"/>
  <c r="E1" i="124"/>
  <c r="E1" i="123"/>
  <c r="E1" i="122"/>
  <c r="E50" i="125"/>
  <c r="D50" i="125"/>
  <c r="C50" i="125"/>
  <c r="E44" i="125"/>
  <c r="E55" i="125" s="1"/>
  <c r="D44" i="125"/>
  <c r="D55" i="125"/>
  <c r="C44" i="125"/>
  <c r="C55" i="125" s="1"/>
  <c r="E36" i="125"/>
  <c r="D36" i="125"/>
  <c r="C36" i="125"/>
  <c r="E29" i="125"/>
  <c r="D29" i="125"/>
  <c r="C29" i="125"/>
  <c r="E25" i="125"/>
  <c r="D25" i="125"/>
  <c r="C25" i="125"/>
  <c r="E19" i="125"/>
  <c r="D19" i="125"/>
  <c r="C19" i="125"/>
  <c r="E8" i="125"/>
  <c r="D8" i="125"/>
  <c r="D35" i="125" s="1"/>
  <c r="D40" i="125" s="1"/>
  <c r="C8" i="125"/>
  <c r="E50" i="124"/>
  <c r="D50" i="124"/>
  <c r="C50" i="124"/>
  <c r="E44" i="124"/>
  <c r="D44" i="124"/>
  <c r="C44" i="124"/>
  <c r="C55" i="124"/>
  <c r="E36" i="124"/>
  <c r="D36" i="124"/>
  <c r="C36" i="124"/>
  <c r="E29" i="124"/>
  <c r="D29" i="124"/>
  <c r="C29" i="124"/>
  <c r="E25" i="124"/>
  <c r="D25" i="124"/>
  <c r="C25" i="124"/>
  <c r="E19" i="124"/>
  <c r="D19" i="124"/>
  <c r="C19" i="124"/>
  <c r="E8" i="124"/>
  <c r="E35" i="124" s="1"/>
  <c r="E40" i="124" s="1"/>
  <c r="D8" i="124"/>
  <c r="D35" i="124" s="1"/>
  <c r="D40" i="124" s="1"/>
  <c r="C8" i="124"/>
  <c r="C35" i="124"/>
  <c r="C40" i="124" s="1"/>
  <c r="E50" i="123"/>
  <c r="D50" i="123"/>
  <c r="C50" i="123"/>
  <c r="E44" i="123"/>
  <c r="E55" i="123" s="1"/>
  <c r="D44" i="123"/>
  <c r="C44" i="123"/>
  <c r="C55" i="123" s="1"/>
  <c r="E36" i="123"/>
  <c r="D36" i="123"/>
  <c r="C36" i="123"/>
  <c r="E29" i="123"/>
  <c r="D29" i="123"/>
  <c r="C29" i="123"/>
  <c r="E25" i="123"/>
  <c r="D25" i="123"/>
  <c r="C25" i="123"/>
  <c r="E19" i="123"/>
  <c r="D19" i="123"/>
  <c r="D35" i="123" s="1"/>
  <c r="D40" i="123" s="1"/>
  <c r="C19" i="123"/>
  <c r="E8" i="123"/>
  <c r="D8" i="123"/>
  <c r="C8" i="123"/>
  <c r="C35" i="123" s="1"/>
  <c r="C40" i="123" s="1"/>
  <c r="E50" i="122"/>
  <c r="D50" i="122"/>
  <c r="C50" i="122"/>
  <c r="E44" i="122"/>
  <c r="E55" i="122" s="1"/>
  <c r="D44" i="122"/>
  <c r="D55" i="122" s="1"/>
  <c r="C44" i="122"/>
  <c r="C55" i="122" s="1"/>
  <c r="E36" i="122"/>
  <c r="D36" i="122"/>
  <c r="C36" i="122"/>
  <c r="E29" i="122"/>
  <c r="D29" i="122"/>
  <c r="D35" i="122" s="1"/>
  <c r="C29" i="122"/>
  <c r="E25" i="122"/>
  <c r="D25" i="122"/>
  <c r="C25" i="122"/>
  <c r="E19" i="122"/>
  <c r="D19" i="122"/>
  <c r="C19" i="122"/>
  <c r="E8" i="122"/>
  <c r="D8" i="122"/>
  <c r="C8" i="122"/>
  <c r="E1" i="121"/>
  <c r="E1" i="120"/>
  <c r="E50" i="121"/>
  <c r="D50" i="121"/>
  <c r="C50" i="121"/>
  <c r="E44" i="121"/>
  <c r="E55" i="121" s="1"/>
  <c r="D44" i="121"/>
  <c r="C44" i="121"/>
  <c r="C55" i="121" s="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D8" i="121"/>
  <c r="C8" i="121"/>
  <c r="E50" i="120"/>
  <c r="D50" i="120"/>
  <c r="C50" i="120"/>
  <c r="E44" i="120"/>
  <c r="E55" i="120" s="1"/>
  <c r="D44" i="120"/>
  <c r="C44" i="120"/>
  <c r="C55" i="120"/>
  <c r="E36" i="120"/>
  <c r="D36" i="120"/>
  <c r="C36" i="120"/>
  <c r="E29" i="120"/>
  <c r="D29" i="120"/>
  <c r="C29" i="120"/>
  <c r="E25" i="120"/>
  <c r="D25" i="120"/>
  <c r="C25" i="120"/>
  <c r="E19" i="120"/>
  <c r="D19" i="120"/>
  <c r="C19" i="120"/>
  <c r="E8" i="120"/>
  <c r="E35" i="120" s="1"/>
  <c r="D8" i="120"/>
  <c r="C8" i="120"/>
  <c r="E1" i="119"/>
  <c r="E50" i="119"/>
  <c r="D50" i="119"/>
  <c r="C50" i="119"/>
  <c r="E44" i="119"/>
  <c r="D44" i="119"/>
  <c r="D55" i="119" s="1"/>
  <c r="C44" i="119"/>
  <c r="C55" i="119" s="1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D8" i="119"/>
  <c r="C8" i="119"/>
  <c r="C35" i="119" s="1"/>
  <c r="C40" i="119" s="1"/>
  <c r="D44" i="84"/>
  <c r="E44" i="84"/>
  <c r="D50" i="84"/>
  <c r="E50" i="84"/>
  <c r="C50" i="84"/>
  <c r="C44" i="84"/>
  <c r="D8" i="84"/>
  <c r="E8" i="84"/>
  <c r="D19" i="84"/>
  <c r="D35" i="84" s="1"/>
  <c r="D40" i="84" s="1"/>
  <c r="E19" i="84"/>
  <c r="D25" i="84"/>
  <c r="E25" i="84"/>
  <c r="D29" i="84"/>
  <c r="E29" i="84"/>
  <c r="D36" i="84"/>
  <c r="E36" i="84"/>
  <c r="C36" i="84"/>
  <c r="C29" i="84"/>
  <c r="C25" i="84"/>
  <c r="C19" i="84"/>
  <c r="C8" i="84"/>
  <c r="E1" i="84"/>
  <c r="E50" i="118"/>
  <c r="D50" i="118"/>
  <c r="C50" i="118"/>
  <c r="E44" i="118"/>
  <c r="E55" i="118" s="1"/>
  <c r="D44" i="118"/>
  <c r="C44" i="118"/>
  <c r="E36" i="118"/>
  <c r="D36" i="118"/>
  <c r="C36" i="118"/>
  <c r="E29" i="118"/>
  <c r="D29" i="118"/>
  <c r="C29" i="118"/>
  <c r="E25" i="118"/>
  <c r="D25" i="118"/>
  <c r="C25" i="118"/>
  <c r="E19" i="118"/>
  <c r="D19" i="118"/>
  <c r="C19" i="118"/>
  <c r="E8" i="118"/>
  <c r="D8" i="118"/>
  <c r="D35" i="118" s="1"/>
  <c r="D40" i="118" s="1"/>
  <c r="C8" i="118"/>
  <c r="E50" i="117"/>
  <c r="D50" i="117"/>
  <c r="C50" i="117"/>
  <c r="E44" i="117"/>
  <c r="E55" i="117" s="1"/>
  <c r="D44" i="117"/>
  <c r="D55" i="117" s="1"/>
  <c r="C44" i="117"/>
  <c r="C55" i="117" s="1"/>
  <c r="E36" i="117"/>
  <c r="D36" i="117"/>
  <c r="C36" i="117"/>
  <c r="E29" i="117"/>
  <c r="D29" i="117"/>
  <c r="C29" i="117"/>
  <c r="E25" i="117"/>
  <c r="D25" i="117"/>
  <c r="C25" i="117"/>
  <c r="E19" i="117"/>
  <c r="E35" i="117" s="1"/>
  <c r="E40" i="117" s="1"/>
  <c r="D19" i="117"/>
  <c r="C19" i="117"/>
  <c r="E8" i="117"/>
  <c r="D8" i="117"/>
  <c r="C8" i="117"/>
  <c r="E50" i="116"/>
  <c r="D50" i="116"/>
  <c r="C50" i="116"/>
  <c r="E44" i="116"/>
  <c r="E55" i="116"/>
  <c r="D44" i="116"/>
  <c r="C44" i="116"/>
  <c r="C55" i="116" s="1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D35" i="116"/>
  <c r="D40" i="116" s="1"/>
  <c r="C8" i="116"/>
  <c r="D44" i="79"/>
  <c r="E44" i="79"/>
  <c r="E55" i="79" s="1"/>
  <c r="D50" i="79"/>
  <c r="D55" i="79" s="1"/>
  <c r="E50" i="79"/>
  <c r="C50" i="79"/>
  <c r="C44" i="79"/>
  <c r="C55" i="79" s="1"/>
  <c r="D8" i="79"/>
  <c r="E8" i="79"/>
  <c r="D19" i="79"/>
  <c r="E19" i="79"/>
  <c r="D25" i="79"/>
  <c r="E25" i="79"/>
  <c r="E35" i="79" s="1"/>
  <c r="D29" i="79"/>
  <c r="E29" i="79"/>
  <c r="D36" i="79"/>
  <c r="E36" i="79"/>
  <c r="C36" i="79"/>
  <c r="C29" i="79"/>
  <c r="C25" i="79"/>
  <c r="C19" i="79"/>
  <c r="C8" i="79"/>
  <c r="E1" i="79"/>
  <c r="E140" i="115"/>
  <c r="D140" i="115"/>
  <c r="C140" i="115"/>
  <c r="E129" i="115"/>
  <c r="D129" i="115"/>
  <c r="C129" i="115"/>
  <c r="E125" i="115"/>
  <c r="E145" i="115" s="1"/>
  <c r="D125" i="115"/>
  <c r="C125" i="115"/>
  <c r="C145" i="115" s="1"/>
  <c r="E121" i="115"/>
  <c r="D121" i="115"/>
  <c r="C121" i="115"/>
  <c r="E107" i="115"/>
  <c r="D107" i="115"/>
  <c r="C107" i="115"/>
  <c r="E91" i="115"/>
  <c r="D91" i="115"/>
  <c r="C91" i="115"/>
  <c r="C124" i="115"/>
  <c r="E80" i="115"/>
  <c r="D80" i="115"/>
  <c r="C80" i="115"/>
  <c r="E76" i="115"/>
  <c r="D76" i="115"/>
  <c r="C76" i="115"/>
  <c r="E73" i="115"/>
  <c r="D73" i="115"/>
  <c r="C73" i="115"/>
  <c r="E68" i="115"/>
  <c r="D68" i="115"/>
  <c r="C68" i="115"/>
  <c r="E64" i="115"/>
  <c r="D64" i="115"/>
  <c r="D86" i="115" s="1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22" i="115"/>
  <c r="D22" i="115"/>
  <c r="C22" i="115"/>
  <c r="E15" i="115"/>
  <c r="D15" i="115"/>
  <c r="C15" i="115"/>
  <c r="E8" i="115"/>
  <c r="D8" i="115"/>
  <c r="C8" i="115"/>
  <c r="C63" i="115" s="1"/>
  <c r="E140" i="114"/>
  <c r="D140" i="114"/>
  <c r="C140" i="114"/>
  <c r="E129" i="114"/>
  <c r="D129" i="114"/>
  <c r="C129" i="114"/>
  <c r="E125" i="114"/>
  <c r="E145" i="114"/>
  <c r="D125" i="114"/>
  <c r="C125" i="114"/>
  <c r="C145" i="114" s="1"/>
  <c r="E121" i="114"/>
  <c r="D121" i="114"/>
  <c r="C121" i="114"/>
  <c r="E107" i="114"/>
  <c r="D107" i="114"/>
  <c r="C107" i="114"/>
  <c r="E91" i="114"/>
  <c r="D91" i="114"/>
  <c r="C91" i="114"/>
  <c r="C124" i="114" s="1"/>
  <c r="C146" i="114" s="1"/>
  <c r="E80" i="114"/>
  <c r="D80" i="114"/>
  <c r="C80" i="114"/>
  <c r="E76" i="114"/>
  <c r="E86" i="114" s="1"/>
  <c r="D76" i="114"/>
  <c r="C76" i="114"/>
  <c r="E73" i="114"/>
  <c r="D73" i="114"/>
  <c r="D86" i="114" s="1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22" i="114"/>
  <c r="D22" i="114"/>
  <c r="C22" i="114"/>
  <c r="E15" i="114"/>
  <c r="D15" i="114"/>
  <c r="C15" i="114"/>
  <c r="E8" i="114"/>
  <c r="D8" i="114"/>
  <c r="C8" i="114"/>
  <c r="F3" i="64"/>
  <c r="J1" i="73"/>
  <c r="A34" i="75"/>
  <c r="A34" i="76" s="1"/>
  <c r="A28" i="75"/>
  <c r="A28" i="76" s="1"/>
  <c r="A22" i="75"/>
  <c r="A22" i="76" s="1"/>
  <c r="A16" i="75"/>
  <c r="A16" i="76" s="1"/>
  <c r="A10" i="76"/>
  <c r="A4" i="76"/>
  <c r="H17" i="61"/>
  <c r="I17" i="61"/>
  <c r="I31" i="61" s="1"/>
  <c r="H30" i="61"/>
  <c r="I30" i="61"/>
  <c r="H33" i="61"/>
  <c r="I33" i="61"/>
  <c r="G33" i="61"/>
  <c r="G30" i="61"/>
  <c r="G17" i="61"/>
  <c r="G31" i="61" s="1"/>
  <c r="D17" i="61"/>
  <c r="E17" i="61"/>
  <c r="D18" i="61"/>
  <c r="E18" i="61"/>
  <c r="E30" i="61" s="1"/>
  <c r="D24" i="61"/>
  <c r="D30" i="61" s="1"/>
  <c r="E24" i="61"/>
  <c r="D33" i="61"/>
  <c r="E33" i="61"/>
  <c r="C33" i="61"/>
  <c r="C24" i="61"/>
  <c r="C18" i="61"/>
  <c r="C17" i="61"/>
  <c r="G32" i="61" s="1"/>
  <c r="H18" i="73"/>
  <c r="I18" i="73"/>
  <c r="H27" i="73"/>
  <c r="D31" i="76" s="1"/>
  <c r="I27" i="73"/>
  <c r="D37" i="76" s="1"/>
  <c r="G27" i="73"/>
  <c r="G18" i="73"/>
  <c r="D19" i="73"/>
  <c r="D24" i="73"/>
  <c r="E24" i="73"/>
  <c r="C24" i="73"/>
  <c r="E140" i="112"/>
  <c r="D140" i="112"/>
  <c r="D145" i="112" s="1"/>
  <c r="C140" i="112"/>
  <c r="E135" i="112"/>
  <c r="D135" i="112"/>
  <c r="C135" i="112"/>
  <c r="C145" i="112" s="1"/>
  <c r="E130" i="112"/>
  <c r="D130" i="112"/>
  <c r="C130" i="112"/>
  <c r="E126" i="112"/>
  <c r="D126" i="112"/>
  <c r="C126" i="112"/>
  <c r="E122" i="112"/>
  <c r="D122" i="112"/>
  <c r="C122" i="112"/>
  <c r="E108" i="112"/>
  <c r="E92" i="112"/>
  <c r="D108" i="112"/>
  <c r="D92" i="112"/>
  <c r="C108" i="112"/>
  <c r="C92" i="112"/>
  <c r="C125" i="112" s="1"/>
  <c r="E78" i="112"/>
  <c r="E84" i="112" s="1"/>
  <c r="D78" i="112"/>
  <c r="C78" i="112"/>
  <c r="E71" i="112"/>
  <c r="D71" i="112"/>
  <c r="C71" i="112"/>
  <c r="E66" i="112"/>
  <c r="D66" i="112"/>
  <c r="C66" i="112"/>
  <c r="E62" i="112"/>
  <c r="D62" i="112"/>
  <c r="D84" i="112"/>
  <c r="C62" i="112"/>
  <c r="E56" i="112"/>
  <c r="D56" i="112"/>
  <c r="C56" i="112"/>
  <c r="E45" i="112"/>
  <c r="E6" i="112"/>
  <c r="E34" i="112"/>
  <c r="D45" i="112"/>
  <c r="C45" i="112"/>
  <c r="D34" i="112"/>
  <c r="C34" i="112"/>
  <c r="E20" i="112"/>
  <c r="E61" i="112" s="1"/>
  <c r="D20" i="112"/>
  <c r="C20" i="112"/>
  <c r="D6" i="112"/>
  <c r="D61" i="112" s="1"/>
  <c r="D85" i="112" s="1"/>
  <c r="C6" i="112"/>
  <c r="C3" i="112"/>
  <c r="C89" i="112" s="1"/>
  <c r="E140" i="111"/>
  <c r="D140" i="111"/>
  <c r="C140" i="111"/>
  <c r="E135" i="111"/>
  <c r="D135" i="111"/>
  <c r="C135" i="111"/>
  <c r="E130" i="111"/>
  <c r="D130" i="111"/>
  <c r="C130" i="111"/>
  <c r="E126" i="111"/>
  <c r="D126" i="111"/>
  <c r="C126" i="111"/>
  <c r="C145" i="111" s="1"/>
  <c r="C151" i="111" s="1"/>
  <c r="E122" i="111"/>
  <c r="D122" i="111"/>
  <c r="C122" i="111"/>
  <c r="E108" i="111"/>
  <c r="D108" i="111"/>
  <c r="D92" i="111"/>
  <c r="C108" i="111"/>
  <c r="C125" i="111" s="1"/>
  <c r="E92" i="111"/>
  <c r="E125" i="111" s="1"/>
  <c r="C92" i="111"/>
  <c r="E78" i="111"/>
  <c r="D78" i="111"/>
  <c r="C78" i="111"/>
  <c r="E71" i="111"/>
  <c r="D71" i="111"/>
  <c r="C71" i="111"/>
  <c r="E66" i="111"/>
  <c r="D66" i="111"/>
  <c r="C66" i="111"/>
  <c r="E62" i="111"/>
  <c r="D62" i="111"/>
  <c r="C62" i="111"/>
  <c r="C84" i="111"/>
  <c r="E56" i="111"/>
  <c r="D56" i="111"/>
  <c r="C56" i="111"/>
  <c r="E51" i="111"/>
  <c r="D51" i="111"/>
  <c r="C51" i="111"/>
  <c r="E45" i="111"/>
  <c r="E6" i="111"/>
  <c r="E61" i="111" s="1"/>
  <c r="E34" i="111"/>
  <c r="D45" i="111"/>
  <c r="C45" i="111"/>
  <c r="D34" i="111"/>
  <c r="C34" i="111"/>
  <c r="C20" i="111"/>
  <c r="D6" i="111"/>
  <c r="C6" i="111"/>
  <c r="E151" i="108"/>
  <c r="C151" i="108"/>
  <c r="D92" i="1"/>
  <c r="D125" i="1" s="1"/>
  <c r="B30" i="76" s="1"/>
  <c r="E92" i="1"/>
  <c r="E125" i="1" s="1"/>
  <c r="D122" i="1"/>
  <c r="E122" i="1"/>
  <c r="D126" i="1"/>
  <c r="E126" i="1"/>
  <c r="D130" i="1"/>
  <c r="E130" i="1"/>
  <c r="D135" i="1"/>
  <c r="E135" i="1"/>
  <c r="C135" i="1"/>
  <c r="C126" i="1"/>
  <c r="C130" i="1"/>
  <c r="C122" i="1"/>
  <c r="C92" i="1"/>
  <c r="D6" i="1"/>
  <c r="E6" i="1"/>
  <c r="E61" i="1" s="1"/>
  <c r="D62" i="1"/>
  <c r="D84" i="1" s="1"/>
  <c r="B13" i="76" s="1"/>
  <c r="E62" i="1"/>
  <c r="E71" i="1"/>
  <c r="E20" i="73" s="1"/>
  <c r="E19" i="73" s="1"/>
  <c r="D66" i="1"/>
  <c r="E66" i="1"/>
  <c r="C71" i="1"/>
  <c r="C66" i="1"/>
  <c r="C62" i="1"/>
  <c r="C6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36" i="107" s="1"/>
  <c r="E6" i="107"/>
  <c r="D29" i="99"/>
  <c r="C29" i="99"/>
  <c r="C6" i="106"/>
  <c r="E22" i="105"/>
  <c r="D22" i="105"/>
  <c r="E36" i="100"/>
  <c r="D36" i="100"/>
  <c r="G18" i="98"/>
  <c r="F18" i="98"/>
  <c r="E18" i="98"/>
  <c r="D18" i="98"/>
  <c r="C18" i="98"/>
  <c r="H17" i="98"/>
  <c r="H16" i="98"/>
  <c r="G14" i="98"/>
  <c r="F14" i="98"/>
  <c r="E14" i="98"/>
  <c r="E19" i="98" s="1"/>
  <c r="D14" i="98"/>
  <c r="D19" i="98" s="1"/>
  <c r="C14" i="98"/>
  <c r="C19" i="98" s="1"/>
  <c r="H13" i="98"/>
  <c r="I13" i="98"/>
  <c r="H12" i="98"/>
  <c r="I12" i="98" s="1"/>
  <c r="H11" i="98"/>
  <c r="I11" i="98" s="1"/>
  <c r="H10" i="98"/>
  <c r="I10" i="98"/>
  <c r="H9" i="98"/>
  <c r="I9" i="98" s="1"/>
  <c r="H8" i="98"/>
  <c r="I8" i="98"/>
  <c r="H7" i="98"/>
  <c r="H12" i="97"/>
  <c r="G12" i="97"/>
  <c r="F12" i="97"/>
  <c r="E12" i="97"/>
  <c r="H5" i="97"/>
  <c r="H19" i="97" s="1"/>
  <c r="G5" i="97"/>
  <c r="F5" i="97"/>
  <c r="F19" i="97"/>
  <c r="E5" i="97"/>
  <c r="E19" i="97" s="1"/>
  <c r="J17" i="96"/>
  <c r="J16" i="96"/>
  <c r="I15" i="96"/>
  <c r="H15" i="96"/>
  <c r="G15" i="96"/>
  <c r="F15" i="96"/>
  <c r="E15" i="96"/>
  <c r="D15" i="96"/>
  <c r="J14" i="96"/>
  <c r="I13" i="96"/>
  <c r="H13" i="96"/>
  <c r="G13" i="96"/>
  <c r="F13" i="96"/>
  <c r="E13" i="96"/>
  <c r="D13" i="96"/>
  <c r="J12" i="96"/>
  <c r="I11" i="96"/>
  <c r="H11" i="96"/>
  <c r="G11" i="96"/>
  <c r="F11" i="96"/>
  <c r="E11" i="96"/>
  <c r="D11" i="96"/>
  <c r="J10" i="96"/>
  <c r="J9" i="96"/>
  <c r="I8" i="96"/>
  <c r="H8" i="96"/>
  <c r="G8" i="96"/>
  <c r="G18" i="96" s="1"/>
  <c r="F8" i="96"/>
  <c r="E8" i="96"/>
  <c r="D8" i="96"/>
  <c r="J7" i="96"/>
  <c r="J6" i="96"/>
  <c r="I5" i="96"/>
  <c r="I18" i="96" s="1"/>
  <c r="H5" i="96"/>
  <c r="H18" i="96" s="1"/>
  <c r="G5" i="96"/>
  <c r="F5" i="96"/>
  <c r="E5" i="96"/>
  <c r="E18" i="96"/>
  <c r="D5" i="96"/>
  <c r="G19" i="64"/>
  <c r="G20" i="64"/>
  <c r="F21" i="64"/>
  <c r="E8" i="64" s="1"/>
  <c r="E21" i="64" s="1"/>
  <c r="D21" i="64"/>
  <c r="B21" i="64"/>
  <c r="D27" i="63"/>
  <c r="J1" i="61"/>
  <c r="C3" i="111"/>
  <c r="C89" i="111" s="1"/>
  <c r="D55" i="121"/>
  <c r="D55" i="116"/>
  <c r="D55" i="118"/>
  <c r="E40" i="120"/>
  <c r="D55" i="124"/>
  <c r="D55" i="126"/>
  <c r="D55" i="128"/>
  <c r="D55" i="129"/>
  <c r="C125" i="1"/>
  <c r="B24" i="76" s="1"/>
  <c r="D32" i="61"/>
  <c r="F19" i="98"/>
  <c r="I17" i="98"/>
  <c r="E124" i="115"/>
  <c r="D35" i="127"/>
  <c r="D40" i="127" s="1"/>
  <c r="E8" i="130"/>
  <c r="G19" i="98"/>
  <c r="D35" i="117"/>
  <c r="D40" i="117" s="1"/>
  <c r="C35" i="125"/>
  <c r="C40" i="125" s="1"/>
  <c r="D55" i="127"/>
  <c r="I7" i="98"/>
  <c r="E55" i="84"/>
  <c r="D55" i="123"/>
  <c r="C89" i="1"/>
  <c r="E4" i="73"/>
  <c r="E4" i="61" s="1"/>
  <c r="C86" i="115"/>
  <c r="C87" i="115" s="1"/>
  <c r="C4" i="73"/>
  <c r="G4" i="73" s="1"/>
  <c r="J8" i="96"/>
  <c r="D125" i="111"/>
  <c r="E145" i="112"/>
  <c r="C35" i="116"/>
  <c r="C40" i="116"/>
  <c r="C55" i="84"/>
  <c r="C35" i="126"/>
  <c r="C40" i="126" s="1"/>
  <c r="C89" i="108"/>
  <c r="D4" i="73"/>
  <c r="D4" i="61" s="1"/>
  <c r="C150" i="108"/>
  <c r="E85" i="112" l="1"/>
  <c r="E146" i="111"/>
  <c r="E150" i="111"/>
  <c r="J15" i="96"/>
  <c r="E145" i="111"/>
  <c r="D145" i="111"/>
  <c r="D146" i="111" s="1"/>
  <c r="C61" i="112"/>
  <c r="E124" i="114"/>
  <c r="E146" i="114" s="1"/>
  <c r="E35" i="118"/>
  <c r="E40" i="118" s="1"/>
  <c r="C35" i="120"/>
  <c r="C40" i="120" s="1"/>
  <c r="E55" i="124"/>
  <c r="E55" i="127"/>
  <c r="D145" i="115"/>
  <c r="D38" i="103"/>
  <c r="J13" i="96"/>
  <c r="C145" i="1"/>
  <c r="B25" i="76" s="1"/>
  <c r="D151" i="112"/>
  <c r="H31" i="61"/>
  <c r="C63" i="114"/>
  <c r="D63" i="115"/>
  <c r="D124" i="115"/>
  <c r="E146" i="115"/>
  <c r="E35" i="84"/>
  <c r="E40" i="84" s="1"/>
  <c r="D35" i="120"/>
  <c r="D40" i="120" s="1"/>
  <c r="E35" i="121"/>
  <c r="E40" i="121" s="1"/>
  <c r="E35" i="125"/>
  <c r="E40" i="125" s="1"/>
  <c r="E35" i="127"/>
  <c r="E40" i="127" s="1"/>
  <c r="E34" i="130"/>
  <c r="D145" i="114"/>
  <c r="D18" i="96"/>
  <c r="J11" i="96"/>
  <c r="C146" i="111"/>
  <c r="C146" i="112"/>
  <c r="E125" i="112"/>
  <c r="E150" i="112" s="1"/>
  <c r="C30" i="61"/>
  <c r="D124" i="114"/>
  <c r="E86" i="115"/>
  <c r="E87" i="115" s="1"/>
  <c r="E40" i="79"/>
  <c r="E35" i="122"/>
  <c r="E40" i="122" s="1"/>
  <c r="C35" i="122"/>
  <c r="C40" i="122" s="1"/>
  <c r="D40" i="122"/>
  <c r="D61" i="111"/>
  <c r="D150" i="111" s="1"/>
  <c r="E84" i="111"/>
  <c r="D87" i="115"/>
  <c r="C35" i="79"/>
  <c r="C40" i="79" s="1"/>
  <c r="D35" i="79"/>
  <c r="D40" i="79" s="1"/>
  <c r="E35" i="116"/>
  <c r="E40" i="116" s="1"/>
  <c r="C35" i="118"/>
  <c r="C40" i="118" s="1"/>
  <c r="E35" i="123"/>
  <c r="E40" i="123" s="1"/>
  <c r="E35" i="126"/>
  <c r="E40" i="126" s="1"/>
  <c r="E35" i="128"/>
  <c r="E40" i="128" s="1"/>
  <c r="E35" i="129"/>
  <c r="E40" i="129" s="1"/>
  <c r="D8" i="130"/>
  <c r="D31" i="61"/>
  <c r="C84" i="1"/>
  <c r="C20" i="73"/>
  <c r="C19" i="73" s="1"/>
  <c r="C27" i="73" s="1"/>
  <c r="D7" i="76" s="1"/>
  <c r="B18" i="76"/>
  <c r="E6" i="73"/>
  <c r="E18" i="73" s="1"/>
  <c r="I29" i="73" s="1"/>
  <c r="D61" i="1"/>
  <c r="D85" i="1" s="1"/>
  <c r="B14" i="76" s="1"/>
  <c r="D6" i="73"/>
  <c r="D18" i="73" s="1"/>
  <c r="H29" i="73" s="1"/>
  <c r="C61" i="1"/>
  <c r="B6" i="76" s="1"/>
  <c r="C6" i="73"/>
  <c r="C18" i="73" s="1"/>
  <c r="H28" i="73"/>
  <c r="D32" i="76" s="1"/>
  <c r="I14" i="98"/>
  <c r="H14" i="98"/>
  <c r="D30" i="76"/>
  <c r="E30" i="76" s="1"/>
  <c r="C32" i="61"/>
  <c r="C31" i="61"/>
  <c r="E84" i="1"/>
  <c r="D145" i="1"/>
  <c r="B31" i="76" s="1"/>
  <c r="E31" i="76" s="1"/>
  <c r="D51" i="130"/>
  <c r="D68" i="130" s="1"/>
  <c r="C8" i="130"/>
  <c r="C51" i="130" s="1"/>
  <c r="C68" i="130" s="1"/>
  <c r="H32" i="61"/>
  <c r="E31" i="61"/>
  <c r="D25" i="76"/>
  <c r="E25" i="76" s="1"/>
  <c r="E27" i="73"/>
  <c r="E145" i="1"/>
  <c r="B37" i="76" s="1"/>
  <c r="E37" i="76" s="1"/>
  <c r="B7" i="76"/>
  <c r="C151" i="1"/>
  <c r="H4" i="73"/>
  <c r="H4" i="61"/>
  <c r="G4" i="61"/>
  <c r="D150" i="108"/>
  <c r="B36" i="76"/>
  <c r="C35" i="84"/>
  <c r="C40" i="84" s="1"/>
  <c r="D55" i="120"/>
  <c r="C55" i="128"/>
  <c r="E146" i="112"/>
  <c r="C86" i="114"/>
  <c r="C87" i="114" s="1"/>
  <c r="C35" i="117"/>
  <c r="C40" i="117" s="1"/>
  <c r="C150" i="112"/>
  <c r="E150" i="108"/>
  <c r="C146" i="1"/>
  <c r="B26" i="76" s="1"/>
  <c r="I4" i="73"/>
  <c r="E32" i="61"/>
  <c r="D151" i="108"/>
  <c r="D84" i="111"/>
  <c r="E151" i="112"/>
  <c r="D24" i="76"/>
  <c r="E24" i="76" s="1"/>
  <c r="G28" i="73"/>
  <c r="D26" i="76" s="1"/>
  <c r="E63" i="114"/>
  <c r="E87" i="114" s="1"/>
  <c r="C55" i="118"/>
  <c r="D35" i="119"/>
  <c r="D40" i="119" s="1"/>
  <c r="D35" i="121"/>
  <c r="D40" i="121" s="1"/>
  <c r="D63" i="114"/>
  <c r="D87" i="114" s="1"/>
  <c r="I4" i="61"/>
  <c r="C4" i="61"/>
  <c r="E51" i="130"/>
  <c r="E68" i="130" s="1"/>
  <c r="G21" i="64"/>
  <c r="J5" i="96"/>
  <c r="J18" i="96" s="1"/>
  <c r="F18" i="96"/>
  <c r="G19" i="97"/>
  <c r="I16" i="98"/>
  <c r="I18" i="98" s="1"/>
  <c r="H18" i="98"/>
  <c r="C84" i="112"/>
  <c r="C151" i="112" s="1"/>
  <c r="D125" i="112"/>
  <c r="D27" i="73"/>
  <c r="D36" i="76"/>
  <c r="I28" i="73"/>
  <c r="I32" i="61"/>
  <c r="D146" i="114"/>
  <c r="C146" i="115"/>
  <c r="D146" i="115"/>
  <c r="D55" i="84"/>
  <c r="E35" i="119"/>
  <c r="E40" i="119" s="1"/>
  <c r="E55" i="119"/>
  <c r="C35" i="121"/>
  <c r="C40" i="121" s="1"/>
  <c r="C61" i="111"/>
  <c r="E151" i="111" l="1"/>
  <c r="E85" i="111"/>
  <c r="H19" i="98"/>
  <c r="C28" i="73"/>
  <c r="C150" i="1"/>
  <c r="E29" i="73"/>
  <c r="E28" i="73"/>
  <c r="D20" i="76" s="1"/>
  <c r="C29" i="73"/>
  <c r="D8" i="76"/>
  <c r="C85" i="1"/>
  <c r="B8" i="76" s="1"/>
  <c r="D12" i="76"/>
  <c r="D6" i="76"/>
  <c r="E6" i="76" s="1"/>
  <c r="G29" i="73"/>
  <c r="D29" i="73"/>
  <c r="D18" i="76"/>
  <c r="E18" i="76" s="1"/>
  <c r="E150" i="1"/>
  <c r="E85" i="1"/>
  <c r="B20" i="76" s="1"/>
  <c r="D150" i="1"/>
  <c r="B12" i="76"/>
  <c r="I19" i="98"/>
  <c r="D19" i="76"/>
  <c r="D151" i="1"/>
  <c r="D146" i="1"/>
  <c r="B32" i="76" s="1"/>
  <c r="E32" i="76" s="1"/>
  <c r="E7" i="76"/>
  <c r="E26" i="76"/>
  <c r="E146" i="1"/>
  <c r="B38" i="76" s="1"/>
  <c r="B19" i="76"/>
  <c r="E151" i="1"/>
  <c r="C85" i="111"/>
  <c r="C150" i="111"/>
  <c r="C85" i="112"/>
  <c r="E36" i="76"/>
  <c r="G30" i="73"/>
  <c r="C30" i="73"/>
  <c r="D13" i="76"/>
  <c r="E13" i="76" s="1"/>
  <c r="D28" i="73"/>
  <c r="D38" i="76"/>
  <c r="D146" i="112"/>
  <c r="D150" i="112"/>
  <c r="D151" i="111"/>
  <c r="D85" i="111"/>
  <c r="E12" i="76" l="1"/>
  <c r="E30" i="73"/>
  <c r="I30" i="73"/>
  <c r="E20" i="76"/>
  <c r="E8" i="76"/>
  <c r="E19" i="76"/>
  <c r="E38" i="76"/>
  <c r="D30" i="73"/>
  <c r="H30" i="73"/>
  <c r="D14" i="76"/>
  <c r="E14" i="76" s="1"/>
  <c r="C12" i="106"/>
  <c r="C15" i="106" s="1"/>
</calcChain>
</file>

<file path=xl/sharedStrings.xml><?xml version="1.0" encoding="utf-8"?>
<sst xmlns="http://schemas.openxmlformats.org/spreadsheetml/2006/main" count="5385" uniqueCount="773">
  <si>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</si>
  <si>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</si>
  <si>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</si>
  <si>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</si>
  <si>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</si>
  <si>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</si>
  <si>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</si>
  <si>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</si>
  <si>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</si>
  <si>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</si>
  <si>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</si>
  <si>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</si>
  <si>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</si>
  <si>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</si>
  <si>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</si>
  <si>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</si>
  <si>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</si>
  <si>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</si>
  <si>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</si>
  <si>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</si>
  <si>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</si>
  <si>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</si>
  <si>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</si>
  <si>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</si>
  <si>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</si>
  <si>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</si>
  <si>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</si>
  <si>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</si>
  <si>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</si>
  <si>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</si>
  <si>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</si>
  <si>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</si>
  <si>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</si>
  <si>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</si>
  <si>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</si>
  <si>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</si>
  <si>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</si>
  <si>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</si>
  <si>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</si>
  <si>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</si>
  <si>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Ezer forintban !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</si>
  <si>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</si>
  <si>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</si>
  <si>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</si>
  <si>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</si>
  <si>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</si>
  <si>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</si>
  <si>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</si>
  <si>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</si>
  <si>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</si>
  <si>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</si>
  <si>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</si>
  <si>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</si>
  <si>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</si>
  <si>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</si>
  <si>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</si>
  <si>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</si>
  <si>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</si>
  <si>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</si>
  <si>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</si>
  <si>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</si>
  <si>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</si>
  <si>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</si>
  <si>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</si>
  <si>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</si>
  <si>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</si>
  <si>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</si>
  <si>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</si>
  <si>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</si>
  <si>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</si>
  <si>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</si>
  <si>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</si>
  <si>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</si>
  <si>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</si>
  <si>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</si>
  <si>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</si>
  <si>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</si>
  <si>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</si>
  <si>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</si>
  <si>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</si>
  <si>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</si>
  <si>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</si>
  <si>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</si>
  <si>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</si>
  <si>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</si>
  <si>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</si>
  <si>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</si>
  <si>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</si>
  <si>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</si>
  <si>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</si>
  <si>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</si>
  <si>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</si>
  <si>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</si>
  <si>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</si>
  <si>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</si>
  <si>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</si>
  <si>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</si>
  <si>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</si>
  <si>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</si>
  <si>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</si>
  <si>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</si>
  <si>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</si>
  <si>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</si>
  <si>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</si>
  <si>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</si>
  <si>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</si>
  <si>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</si>
  <si>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</si>
  <si>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</si>
  <si>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</si>
  <si>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</si>
  <si>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</si>
  <si>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</si>
  <si>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</si>
  <si>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</si>
  <si>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</si>
  <si>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</si>
  <si>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</si>
  <si>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</si>
  <si>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</si>
  <si>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</si>
  <si>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</si>
  <si>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</si>
  <si>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</si>
  <si>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</si>
  <si>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</si>
  <si>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</si>
  <si>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</si>
  <si>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</si>
  <si>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</si>
  <si>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</si>
  <si>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</si>
  <si>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</si>
  <si>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</si>
  <si>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</si>
  <si>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</si>
  <si>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</si>
  <si>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</si>
  <si>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</si>
  <si>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</si>
  <si>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</si>
  <si>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</si>
  <si>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</si>
  <si>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</si>
  <si>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</si>
  <si>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</si>
  <si>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</si>
  <si>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</si>
  <si>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</si>
  <si>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</si>
  <si>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</si>
  <si>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</si>
  <si>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</si>
  <si>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</si>
  <si>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</si>
  <si>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</si>
  <si>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</si>
  <si>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</si>
  <si>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</si>
  <si>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</si>
  <si>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</si>
  <si>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</si>
  <si>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</si>
  <si>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</si>
  <si>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</si>
  <si>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</si>
  <si>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</si>
  <si>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</si>
  <si>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</si>
  <si>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</si>
  <si>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</si>
  <si>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</si>
  <si>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</si>
  <si>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</si>
  <si>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</si>
  <si>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</si>
  <si>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</si>
  <si>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</si>
  <si>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</si>
  <si>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</si>
  <si>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</si>
  <si>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</si>
  <si>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</si>
  <si>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</si>
  <si>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</si>
  <si>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</si>
  <si>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</si>
  <si>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</si>
  <si>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</si>
  <si>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</si>
  <si>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</si>
  <si>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</si>
  <si>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</si>
  <si>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</si>
  <si>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</si>
  <si>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</si>
  <si>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</si>
  <si>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</si>
  <si>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</si>
  <si>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</si>
  <si>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</si>
  <si>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</si>
  <si>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</si>
  <si>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</si>
  <si>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</si>
  <si>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</si>
  <si>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</si>
  <si>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</si>
  <si>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</si>
  <si>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</si>
  <si>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</si>
  <si>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</si>
  <si>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</si>
  <si>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</si>
  <si>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</si>
  <si>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</si>
  <si>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</si>
  <si>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</si>
  <si>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</si>
  <si>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</si>
  <si>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</si>
  <si>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</si>
  <si>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</si>
  <si>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</si>
  <si>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</si>
  <si>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</si>
  <si>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</si>
  <si>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</si>
  <si>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</si>
  <si>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</si>
  <si>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</si>
  <si>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</si>
  <si>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</si>
  <si>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</si>
  <si>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</si>
  <si>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</si>
  <si>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</si>
  <si>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</si>
  <si>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</si>
  <si>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</si>
  <si>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</si>
  <si>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</si>
  <si>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</si>
  <si>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</si>
  <si>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</si>
  <si>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</si>
  <si>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</si>
  <si>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</si>
  <si>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</si>
  <si>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</si>
  <si>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</si>
  <si>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</si>
  <si>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</si>
  <si>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</si>
  <si>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</si>
  <si>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</si>
  <si>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</si>
  <si>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</si>
  <si>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</si>
  <si>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</si>
  <si>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</si>
  <si>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</si>
  <si>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</si>
  <si>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</si>
  <si>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</si>
  <si>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</si>
  <si>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</si>
  <si>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</si>
  <si>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</si>
  <si>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</si>
  <si>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</si>
  <si>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</si>
  <si>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</si>
  <si>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</si>
  <si>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</si>
  <si>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</si>
  <si>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</si>
  <si>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</si>
  <si>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</si>
  <si>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</si>
  <si>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</si>
  <si>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</si>
  <si>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</si>
  <si>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</si>
  <si>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</si>
  <si>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</si>
  <si>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</si>
  <si>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</si>
  <si>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</si>
  <si>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</si>
  <si>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</si>
  <si>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</si>
  <si>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</si>
  <si>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</si>
  <si>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</si>
  <si>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</si>
  <si>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</si>
  <si>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</si>
  <si>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</si>
  <si>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</si>
  <si>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</si>
  <si>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</si>
  <si>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</si>
  <si>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</si>
  <si>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</si>
  <si>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</si>
  <si>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</si>
  <si>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</si>
  <si>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</si>
  <si>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</si>
  <si>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</si>
  <si>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</si>
  <si>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</si>
  <si>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</si>
  <si>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</si>
  <si>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</si>
  <si>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</si>
  <si>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</si>
  <si>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</si>
  <si>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</si>
  <si>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</si>
  <si>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</si>
  <si>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</si>
  <si>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</si>
  <si>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</si>
  <si>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</si>
  <si>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</si>
  <si>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</si>
  <si>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</si>
  <si>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</si>
  <si>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</si>
  <si>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</si>
  <si>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</si>
  <si>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</si>
  <si>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</si>
  <si>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</si>
  <si>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</si>
  <si>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</si>
  <si>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</si>
  <si>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</si>
  <si>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</si>
  <si>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</si>
  <si>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</si>
  <si>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</si>
  <si>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</si>
  <si>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</si>
  <si>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</si>
  <si>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</si>
  <si>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</si>
  <si>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</si>
  <si>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</si>
  <si>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</si>
  <si>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</si>
  <si>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</si>
  <si>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</si>
  <si>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</si>
  <si>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</si>
  <si>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</si>
  <si>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</si>
  <si>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</si>
  <si>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</si>
  <si>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</si>
  <si>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</si>
  <si>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</si>
  <si>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</si>
  <si>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</si>
  <si>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</si>
  <si>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</si>
  <si>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</si>
  <si>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</si>
  <si>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</si>
  <si>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</si>
  <si>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</si>
  <si>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</si>
  <si>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</si>
  <si>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</si>
  <si>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</si>
  <si>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</si>
  <si>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</si>
  <si>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</si>
  <si>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</si>
  <si>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</si>
  <si>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</si>
  <si>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</si>
  <si>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</si>
  <si>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</si>
  <si>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</si>
  <si>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</si>
  <si>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</si>
  <si>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</si>
  <si>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</si>
  <si>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</si>
  <si>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</si>
  <si>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</si>
  <si>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</si>
  <si>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</si>
  <si>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</si>
  <si>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</si>
  <si>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</si>
  <si>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</si>
  <si>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</si>
  <si>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</si>
  <si>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</si>
  <si>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</si>
  <si>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</si>
  <si>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</si>
  <si>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</si>
  <si>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</si>
  <si>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</si>
  <si>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</si>
  <si>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</si>
  <si>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</si>
  <si>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</si>
  <si>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</si>
  <si>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</si>
  <si>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</si>
  <si>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</si>
  <si>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</si>
  <si>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</si>
  <si>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</si>
  <si>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</si>
  <si>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</si>
  <si>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</si>
  <si>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</si>
  <si>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</si>
  <si>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</si>
  <si>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</si>
  <si>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</si>
  <si>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</si>
  <si>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</si>
  <si>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</si>
  <si>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</si>
  <si>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</si>
  <si>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</si>
  <si>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</si>
  <si>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</si>
  <si>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</si>
  <si>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</si>
  <si>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</si>
  <si>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</si>
  <si>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</si>
  <si>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</si>
  <si>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</si>
  <si>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</si>
  <si>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</si>
  <si>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</si>
  <si>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</si>
  <si>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</si>
  <si>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</si>
  <si>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</si>
  <si>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</si>
  <si>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</si>
  <si>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</si>
  <si>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</si>
  <si>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</si>
  <si>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</si>
  <si>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</si>
  <si>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</si>
  <si>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</si>
  <si>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</si>
  <si>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</si>
  <si>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</si>
  <si>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</si>
  <si>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</si>
  <si>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</si>
  <si>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</si>
  <si>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</si>
  <si>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</si>
  <si>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</si>
  <si>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</si>
  <si>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</si>
  <si>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</si>
  <si>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</si>
  <si>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</si>
  <si>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</si>
  <si>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</si>
  <si>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</si>
  <si>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</si>
  <si>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</si>
  <si>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</si>
  <si>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</si>
  <si>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</si>
  <si>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</si>
  <si>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</si>
  <si>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</si>
  <si>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</si>
  <si>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</si>
  <si>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</si>
  <si>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</si>
  <si>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</si>
  <si>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</si>
  <si>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</si>
  <si>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</si>
  <si>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</si>
  <si>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</si>
  <si>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</si>
  <si>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</si>
  <si>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</si>
  <si>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</si>
  <si>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</si>
  <si>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</si>
  <si>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</si>
  <si>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</si>
  <si>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</si>
  <si>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</si>
  <si>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</si>
  <si>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</si>
  <si>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</si>
  <si>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</si>
  <si>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</si>
  <si>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</si>
  <si>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</si>
  <si>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</si>
  <si>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</si>
  <si>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</si>
  <si>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</si>
  <si>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</si>
  <si>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</si>
  <si>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</si>
  <si>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</si>
  <si>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</si>
  <si>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</si>
  <si>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</si>
  <si>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</si>
  <si>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</si>
  <si>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</si>
  <si>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</si>
  <si>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</si>
  <si>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</si>
  <si>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</si>
  <si>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</si>
  <si>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</si>
  <si>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</si>
  <si>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</si>
  <si>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</si>
  <si>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</si>
  <si>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</si>
  <si>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</si>
  <si>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</si>
  <si>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</si>
  <si>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</si>
  <si>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</si>
  <si>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</si>
  <si>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</si>
  <si>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</si>
  <si>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</si>
  <si>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</si>
  <si>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</si>
  <si>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</si>
  <si>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</si>
  <si>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</si>
  <si>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</si>
  <si>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</si>
  <si>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</si>
  <si>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</si>
  <si>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</si>
  <si>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</si>
  <si>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</si>
  <si>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</si>
  <si>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</si>
  <si>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</si>
  <si>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</si>
  <si>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</si>
  <si>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</si>
  <si>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</si>
  <si>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</si>
  <si>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</si>
  <si>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</si>
  <si>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</si>
  <si>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</si>
  <si>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</si>
  <si>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</si>
  <si>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</si>
  <si>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</si>
  <si>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</si>
  <si>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</si>
  <si>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</si>
  <si>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</si>
  <si>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</si>
  <si>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</si>
  <si>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</si>
  <si>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</si>
  <si>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</si>
  <si>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</si>
  <si>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</si>
  <si>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</si>
  <si>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</si>
  <si>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</si>
  <si>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</si>
  <si>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</si>
  <si>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</si>
  <si>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</si>
  <si>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</si>
  <si>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</si>
  <si>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</si>
  <si>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</si>
  <si>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</si>
  <si>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</si>
  <si>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</si>
  <si>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</si>
  <si>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</si>
  <si>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</si>
  <si>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</si>
  <si>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</si>
  <si>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</si>
  <si>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</si>
  <si>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</si>
  <si>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</si>
  <si>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</si>
  <si>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</si>
  <si>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</si>
  <si>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</si>
  <si>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</si>
  <si>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</si>
  <si>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</si>
  <si>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</si>
  <si>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</si>
  <si>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</si>
  <si>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</si>
  <si>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</si>
  <si>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</si>
  <si>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</si>
  <si>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</si>
  <si>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</si>
  <si>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</si>
  <si>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</si>
  <si>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</si>
  <si>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</si>
  <si>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</si>
  <si>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</si>
  <si>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</si>
  <si>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</si>
  <si>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</si>
  <si>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</si>
  <si>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</si>
  <si>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</si>
  <si>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</si>
  <si>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</si>
  <si>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</si>
  <si>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</si>
  <si>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</si>
  <si>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</si>
  <si>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</si>
  <si>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</si>
  <si>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</si>
  <si>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</si>
  <si>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</si>
  <si>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</si>
  <si>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</si>
  <si>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</si>
  <si>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</si>
  <si>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</si>
  <si>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</si>
  <si>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</si>
  <si>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</si>
  <si>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</si>
  <si>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</si>
  <si>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</si>
  <si>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</si>
  <si>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</si>
  <si>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</si>
  <si>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</si>
  <si>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</si>
  <si>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</si>
  <si>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</si>
  <si>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</si>
  <si>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</si>
  <si>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</si>
  <si>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</si>
  <si>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</si>
  <si>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</si>
  <si>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</si>
  <si>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</si>
  <si>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</si>
  <si>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</si>
  <si>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</si>
  <si>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</si>
  <si>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</si>
  <si>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</si>
  <si>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</si>
  <si>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</si>
  <si>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</si>
  <si>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</si>
  <si>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</si>
  <si>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</si>
  <si>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</si>
  <si>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</si>
  <si>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</si>
  <si>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</si>
  <si>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</si>
  <si>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</si>
  <si>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</si>
  <si>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</si>
  <si>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</si>
  <si>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</si>
  <si>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</si>
  <si>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</si>
  <si>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</si>
  <si>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</si>
  <si>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</si>
  <si>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</si>
  <si>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</si>
  <si>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</si>
  <si>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</si>
  <si>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</si>
  <si>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</si>
  <si>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</si>
  <si>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</si>
  <si>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</si>
  <si>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</si>
  <si>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</si>
  <si>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</si>
  <si>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</si>
  <si>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</si>
  <si>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Kommunális adó</t>
  </si>
  <si>
    <t>Gépjárműadó</t>
  </si>
  <si>
    <t>nemleges</t>
  </si>
  <si>
    <t>Halom Dalkör</t>
  </si>
  <si>
    <t>Forintban</t>
  </si>
  <si>
    <t>Elszámolásból származó bevételek</t>
  </si>
  <si>
    <t>2016. évi eredeti előirányzat BEVÉTELEK</t>
  </si>
  <si>
    <t xml:space="preserve"> Forintban !</t>
  </si>
  <si>
    <t>Adatok: Forintban!</t>
  </si>
  <si>
    <t>Összeg  ( Ft )</t>
  </si>
  <si>
    <t>Értéke
(Ft)</t>
  </si>
  <si>
    <t>Forintban!</t>
  </si>
  <si>
    <t>Tervezett 
(Ft)</t>
  </si>
  <si>
    <t>Tényleges 
( Ft)</t>
  </si>
  <si>
    <t>Bodroghalom Község Önkormányzata</t>
  </si>
  <si>
    <t>Forintban !</t>
  </si>
  <si>
    <t>működés</t>
  </si>
  <si>
    <t>Egyházak</t>
  </si>
  <si>
    <t>II. Utalványok, bérletek és más hasonló, készpénz-helyettesítő fizetési 
     eszköznek nem minősülő eszközök  sajátos elszámolásai</t>
  </si>
  <si>
    <t>2019.</t>
  </si>
  <si>
    <t>2020.</t>
  </si>
  <si>
    <t>2021.</t>
  </si>
  <si>
    <t>2021. után</t>
  </si>
  <si>
    <t>2018. XII.31-ig</t>
  </si>
  <si>
    <t>Bodroghalmi Roma Nemzetiségi Önkormányzat</t>
  </si>
  <si>
    <t>Felújítás (konyha)</t>
  </si>
  <si>
    <t>2019. évi</t>
  </si>
  <si>
    <t>2019. évi módosított előirányzat</t>
  </si>
  <si>
    <t>2019. évi teljesítés</t>
  </si>
  <si>
    <t>Összes teljesítés 2019. dec. 31-ig</t>
  </si>
  <si>
    <t>3. melléklet a ……/2020. (……) önkormányzati rendelethez</t>
  </si>
  <si>
    <t>Renault Kangoo vásárlás</t>
  </si>
  <si>
    <t>Ford Transit Custom vásárlás</t>
  </si>
  <si>
    <t>5 soros sorközművelő vásárlás-START</t>
  </si>
  <si>
    <t>Babydoppy magzatdoppler, hőmérő -ÖNK</t>
  </si>
  <si>
    <t>autóporszívó RKW-312</t>
  </si>
  <si>
    <t>Vízszivattyú vásárlás-START</t>
  </si>
  <si>
    <t>sarokcsiszoló, fúrógép-START</t>
  </si>
  <si>
    <t>Fűnyíró vásárlás ,HQ-LC 153-START</t>
  </si>
  <si>
    <t>Ingatlan vásárlás-Szabó Béláné</t>
  </si>
  <si>
    <t>Ingatlan vásárlás-Horváth Izabella</t>
  </si>
  <si>
    <t>339 helyrajzi számú ingatlan vásárlás-Képes Csaba</t>
  </si>
  <si>
    <t>Ingatlan vásárlás-Réti Attila Jánosné</t>
  </si>
  <si>
    <t>Önkormányzati étkeztetési fejlesztések támogatása 2018.-Konyha felújítás</t>
  </si>
  <si>
    <t>Külterületi mezőgazdasági földutak felújítása</t>
  </si>
  <si>
    <t>4. melléklet a ……/2020. (……) önkormányzati rendelethez</t>
  </si>
  <si>
    <t>Aszfaltozás-Posta köz</t>
  </si>
  <si>
    <t>2018. évi tény</t>
  </si>
  <si>
    <t>2022.</t>
  </si>
  <si>
    <t>2022. után</t>
  </si>
  <si>
    <t>Hitel, kölcsön állomány 2019. dec. 31-én</t>
  </si>
  <si>
    <t>Adósság állomány alakulása lejárat, eszközök, bel- és külföldi hitelezők szerinti bontásban 
2019. december 31-én</t>
  </si>
  <si>
    <t>VAGYONKIMUTATÁS 
a könyvviteli mérlegben értékkel szereplő eszközökről 
2019.</t>
  </si>
  <si>
    <t xml:space="preserve">2019. </t>
  </si>
  <si>
    <t>VAGYONKIMUTATÁS 
az érték nélkül nyilvántartott eszközökről
2019.</t>
  </si>
  <si>
    <t>VAGYONKIMUTATÁS 
a függő követelésekről éa kötelezettségekről, a biztos (jövőbeni) követelésekről 
2019.</t>
  </si>
  <si>
    <t>Pénzkészlet 2019. január 1-jén 
ebből:</t>
  </si>
  <si>
    <t>Záró pénzkészlet 2019. december 31-én
ebből:</t>
  </si>
  <si>
    <t>Egyéb adósság (megelőlegezés)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</si>
</sst>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#__;\-#,###__"/>
    <numFmt numFmtId="169" formatCode="00"/>
    <numFmt numFmtId="170" formatCode="#,###\ _F_t;\-#,###\ _F_t"/>
    <numFmt numFmtId="171" formatCode="#,###__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theme="0"/>
      <name val="Times New Roman CE"/>
      <charset val="238"/>
    </font>
    <font>
      <b/>
      <sz val="8"/>
      <color theme="0"/>
      <name val="Times New Roman CE"/>
      <family val="1"/>
      <charset val="238"/>
    </font>
    <font>
      <sz val="8"/>
      <color theme="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20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5" xfId="0" applyNumberFormat="1" applyFont="1" applyFill="1" applyBorder="1" applyAlignment="1" applyProtection="1">
      <alignment vertical="center" wrapText="1"/>
    </xf>
    <xf numFmtId="165" fontId="17" fillId="0" borderId="6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5" fontId="26" fillId="0" borderId="1" xfId="0" applyNumberFormat="1" applyFont="1" applyFill="1" applyBorder="1" applyAlignment="1" applyProtection="1">
      <alignment vertical="center"/>
      <protection locked="0"/>
    </xf>
    <xf numFmtId="165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center" vertical="center" wrapText="1"/>
    </xf>
    <xf numFmtId="165" fontId="7" fillId="0" borderId="5" xfId="0" applyNumberFormat="1" applyFont="1" applyFill="1" applyBorder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5" fontId="25" fillId="0" borderId="8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5" fontId="25" fillId="0" borderId="5" xfId="0" applyNumberFormat="1" applyFont="1" applyFill="1" applyBorder="1" applyAlignment="1" applyProtection="1">
      <alignment vertical="center"/>
    </xf>
    <xf numFmtId="165" fontId="25" fillId="0" borderId="6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29" fillId="0" borderId="9" xfId="0" applyNumberFormat="1" applyFont="1" applyFill="1" applyBorder="1" applyAlignment="1" applyProtection="1">
      <alignment horizontal="right" vertical="center" wrapText="1" indent="1"/>
    </xf>
    <xf numFmtId="165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5" fontId="31" fillId="0" borderId="10" xfId="6" applyNumberFormat="1" applyFont="1" applyFill="1" applyBorder="1" applyAlignment="1" applyProtection="1">
      <alignment vertical="center"/>
    </xf>
    <xf numFmtId="165" fontId="31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8" fillId="0" borderId="14" xfId="0" applyNumberFormat="1" applyFont="1" applyFill="1" applyBorder="1" applyAlignment="1" applyProtection="1">
      <alignment vertical="center" wrapText="1"/>
      <protection locked="0"/>
    </xf>
    <xf numFmtId="165" fontId="25" fillId="0" borderId="8" xfId="0" applyNumberFormat="1" applyFont="1" applyFill="1" applyBorder="1" applyAlignment="1" applyProtection="1">
      <alignment vertical="center" wrapText="1"/>
    </xf>
    <xf numFmtId="165" fontId="18" fillId="0" borderId="15" xfId="0" applyNumberFormat="1" applyFont="1" applyFill="1" applyBorder="1" applyAlignment="1" applyProtection="1">
      <alignment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</xf>
    <xf numFmtId="165" fontId="18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right" vertical="center" wrapText="1" indent="1"/>
    </xf>
    <xf numFmtId="165" fontId="28" fillId="0" borderId="6" xfId="0" applyNumberFormat="1" applyFont="1" applyFill="1" applyBorder="1" applyAlignment="1" applyProtection="1">
      <alignment horizontal="right" vertical="center" wrapText="1" indent="1"/>
    </xf>
    <xf numFmtId="165" fontId="2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1" xfId="0" applyFont="1" applyFill="1" applyBorder="1" applyAlignment="1" applyProtection="1">
      <alignment horizontal="center" vertical="center" wrapText="1"/>
    </xf>
    <xf numFmtId="3" fontId="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2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35" xfId="0" applyNumberFormat="1" applyFont="1" applyFill="1" applyBorder="1" applyAlignment="1" applyProtection="1">
      <alignment horizontal="centerContinuous" vertical="center"/>
    </xf>
    <xf numFmtId="165" fontId="7" fillId="0" borderId="36" xfId="0" applyNumberFormat="1" applyFont="1" applyFill="1" applyBorder="1" applyAlignment="1" applyProtection="1">
      <alignment horizontal="centerContinuous" vertical="center"/>
    </xf>
    <xf numFmtId="165" fontId="7" fillId="0" borderId="37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13" xfId="0" applyNumberFormat="1" applyFont="1" applyFill="1" applyBorder="1" applyAlignment="1" applyProtection="1">
      <alignment horizontal="center" vertical="center"/>
    </xf>
    <xf numFmtId="165" fontId="42" fillId="0" borderId="0" xfId="0" applyNumberFormat="1" applyFont="1" applyFill="1" applyAlignment="1">
      <alignment horizontal="center" vertical="center"/>
    </xf>
    <xf numFmtId="165" fontId="17" fillId="0" borderId="5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39" xfId="0" applyNumberFormat="1" applyFont="1" applyFill="1" applyBorder="1" applyAlignment="1" applyProtection="1">
      <alignment horizontal="right" vertical="center" wrapText="1" indent="1"/>
    </xf>
    <xf numFmtId="165" fontId="25" fillId="0" borderId="29" xfId="0" applyNumberFormat="1" applyFont="1" applyFill="1" applyBorder="1" applyAlignment="1" applyProtection="1">
      <alignment horizontal="left" vertical="center" wrapText="1" indent="1"/>
    </xf>
    <xf numFmtId="1" fontId="28" fillId="2" borderId="29" xfId="0" applyNumberFormat="1" applyFont="1" applyFill="1" applyBorder="1" applyAlignment="1" applyProtection="1">
      <alignment horizontal="center" vertical="center" wrapText="1"/>
    </xf>
    <xf numFmtId="165" fontId="25" fillId="0" borderId="29" xfId="0" applyNumberFormat="1" applyFont="1" applyFill="1" applyBorder="1" applyAlignment="1" applyProtection="1">
      <alignment vertical="center" wrapText="1"/>
    </xf>
    <xf numFmtId="165" fontId="25" fillId="0" borderId="35" xfId="0" applyNumberFormat="1" applyFont="1" applyFill="1" applyBorder="1" applyAlignment="1" applyProtection="1">
      <alignment vertical="center" wrapText="1"/>
    </xf>
    <xf numFmtId="165" fontId="25" fillId="0" borderId="21" xfId="0" applyNumberFormat="1" applyFont="1" applyFill="1" applyBorder="1" applyAlignment="1" applyProtection="1">
      <alignment vertical="center" wrapTex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2" xfId="0" applyNumberFormat="1" applyFont="1" applyFill="1" applyBorder="1" applyAlignment="1" applyProtection="1">
      <alignment vertical="center" wrapText="1"/>
    </xf>
    <xf numFmtId="165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Fill="1" applyBorder="1" applyAlignment="1" applyProtection="1">
      <alignment vertical="center" wrapText="1"/>
    </xf>
    <xf numFmtId="165" fontId="25" fillId="0" borderId="14" xfId="0" applyNumberFormat="1" applyFont="1" applyFill="1" applyBorder="1" applyAlignment="1" applyProtection="1">
      <alignment vertical="center" wrapText="1"/>
    </xf>
    <xf numFmtId="165" fontId="25" fillId="0" borderId="22" xfId="0" applyNumberFormat="1" applyFont="1" applyFill="1" applyBorder="1" applyAlignment="1" applyProtection="1">
      <alignment vertical="center" wrapText="1"/>
    </xf>
    <xf numFmtId="165" fontId="17" fillId="0" borderId="1" xfId="0" applyNumberFormat="1" applyFont="1" applyFill="1" applyBorder="1" applyAlignment="1" applyProtection="1">
      <alignment horizontal="left" vertical="center" wrapText="1" indent="1"/>
    </xf>
    <xf numFmtId="165" fontId="17" fillId="0" borderId="40" xfId="0" applyNumberFormat="1" applyFont="1" applyFill="1" applyBorder="1" applyAlignment="1" applyProtection="1">
      <alignment horizontal="righ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5" fontId="25" fillId="0" borderId="9" xfId="0" applyNumberFormat="1" applyFont="1" applyFill="1" applyBorder="1" applyAlignment="1" applyProtection="1">
      <alignment vertical="center" wrapText="1"/>
    </xf>
    <xf numFmtId="165" fontId="25" fillId="0" borderId="41" xfId="0" applyNumberFormat="1" applyFont="1" applyFill="1" applyBorder="1" applyAlignment="1" applyProtection="1">
      <alignment vertical="center" wrapText="1"/>
    </xf>
    <xf numFmtId="1" fontId="13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9" xfId="0" applyNumberFormat="1" applyFont="1" applyFill="1" applyBorder="1" applyAlignment="1" applyProtection="1">
      <alignment vertical="center" wrapText="1"/>
      <protection locked="0"/>
    </xf>
    <xf numFmtId="165" fontId="18" fillId="0" borderId="41" xfId="0" applyNumberFormat="1" applyFont="1" applyFill="1" applyBorder="1" applyAlignment="1" applyProtection="1">
      <alignment vertical="center" wrapText="1"/>
      <protection locked="0"/>
    </xf>
    <xf numFmtId="165" fontId="17" fillId="0" borderId="7" xfId="0" applyNumberFormat="1" applyFont="1" applyFill="1" applyBorder="1" applyAlignment="1" applyProtection="1">
      <alignment horizontal="right" vertical="center" wrapText="1" indent="1"/>
    </xf>
    <xf numFmtId="165" fontId="17" fillId="0" borderId="5" xfId="0" applyNumberFormat="1" applyFont="1" applyFill="1" applyBorder="1" applyAlignment="1" applyProtection="1">
      <alignment horizontal="left" vertical="center" wrapText="1" indent="1"/>
    </xf>
    <xf numFmtId="1" fontId="18" fillId="2" borderId="42" xfId="0" applyNumberFormat="1" applyFont="1" applyFill="1" applyBorder="1" applyAlignment="1" applyProtection="1">
      <alignment vertical="center" wrapText="1"/>
    </xf>
    <xf numFmtId="165" fontId="25" fillId="0" borderId="5" xfId="0" applyNumberFormat="1" applyFont="1" applyFill="1" applyBorder="1" applyAlignment="1" applyProtection="1">
      <alignment vertical="center" wrapText="1"/>
    </xf>
    <xf numFmtId="165" fontId="25" fillId="0" borderId="42" xfId="0" applyNumberFormat="1" applyFont="1" applyFill="1" applyBorder="1" applyAlignment="1" applyProtection="1">
      <alignment vertical="center" wrapText="1"/>
    </xf>
    <xf numFmtId="165" fontId="25" fillId="0" borderId="16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38" xfId="0" applyNumberFormat="1" applyFont="1" applyFill="1" applyBorder="1" applyAlignment="1">
      <alignment horizontal="center" vertical="center"/>
    </xf>
    <xf numFmtId="165" fontId="7" fillId="0" borderId="23" xfId="0" applyNumberFormat="1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right" vertical="center" wrapText="1" indent="1"/>
    </xf>
    <xf numFmtId="165" fontId="17" fillId="0" borderId="16" xfId="0" applyNumberFormat="1" applyFont="1" applyFill="1" applyBorder="1" applyAlignment="1">
      <alignment horizontal="left" vertical="center" wrapText="1" indent="1"/>
    </xf>
    <xf numFmtId="165" fontId="13" fillId="2" borderId="16" xfId="0" applyNumberFormat="1" applyFont="1" applyFill="1" applyBorder="1" applyAlignment="1">
      <alignment horizontal="left" vertical="center" wrapText="1" indent="2"/>
    </xf>
    <xf numFmtId="165" fontId="13" fillId="2" borderId="32" xfId="0" applyNumberFormat="1" applyFont="1" applyFill="1" applyBorder="1" applyAlignment="1">
      <alignment horizontal="left" vertical="center" wrapText="1" indent="2"/>
    </xf>
    <xf numFmtId="165" fontId="17" fillId="0" borderId="7" xfId="0" applyNumberFormat="1" applyFont="1" applyFill="1" applyBorder="1" applyAlignment="1">
      <alignment vertical="center" wrapText="1"/>
    </xf>
    <xf numFmtId="165" fontId="17" fillId="0" borderId="5" xfId="0" applyNumberFormat="1" applyFont="1" applyFill="1" applyBorder="1" applyAlignment="1">
      <alignment vertical="center" wrapText="1"/>
    </xf>
    <xf numFmtId="165" fontId="17" fillId="0" borderId="6" xfId="0" applyNumberFormat="1" applyFont="1" applyFill="1" applyBorder="1" applyAlignment="1">
      <alignment vertical="center" wrapText="1"/>
    </xf>
    <xf numFmtId="165" fontId="17" fillId="0" borderId="3" xfId="0" applyNumberFormat="1" applyFont="1" applyFill="1" applyBorder="1" applyAlignment="1">
      <alignment horizontal="right" vertical="center" wrapText="1" indent="1"/>
    </xf>
    <xf numFmtId="165" fontId="1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8" xfId="0" applyNumberFormat="1" applyFont="1" applyFill="1" applyBorder="1" applyAlignment="1" applyProtection="1">
      <alignment vertical="center" wrapText="1"/>
      <protection locked="0"/>
    </xf>
    <xf numFmtId="165" fontId="13" fillId="2" borderId="16" xfId="0" applyNumberFormat="1" applyFont="1" applyFill="1" applyBorder="1" applyAlignment="1">
      <alignment horizontal="right" vertical="center" wrapText="1" indent="2"/>
    </xf>
    <xf numFmtId="165" fontId="13" fillId="2" borderId="32" xfId="0" applyNumberFormat="1" applyFont="1" applyFill="1" applyBorder="1" applyAlignment="1">
      <alignment horizontal="right" vertical="center" wrapText="1" indent="2"/>
    </xf>
    <xf numFmtId="0" fontId="7" fillId="0" borderId="5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5" fontId="26" fillId="0" borderId="14" xfId="0" applyNumberFormat="1" applyFont="1" applyFill="1" applyBorder="1" applyAlignment="1" applyProtection="1">
      <alignment vertical="center"/>
      <protection locked="0"/>
    </xf>
    <xf numFmtId="165" fontId="25" fillId="0" borderId="14" xfId="0" applyNumberFormat="1" applyFont="1" applyFill="1" applyBorder="1" applyAlignment="1" applyProtection="1">
      <alignment vertical="center"/>
    </xf>
    <xf numFmtId="165" fontId="26" fillId="0" borderId="15" xfId="0" applyNumberFormat="1" applyFont="1" applyFill="1" applyBorder="1" applyAlignment="1" applyProtection="1">
      <alignment vertical="center"/>
      <protection locked="0"/>
    </xf>
    <xf numFmtId="0" fontId="26" fillId="0" borderId="43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  <protection locked="0"/>
    </xf>
    <xf numFmtId="165" fontId="26" fillId="0" borderId="11" xfId="0" applyNumberFormat="1" applyFont="1" applyFill="1" applyBorder="1" applyAlignment="1" applyProtection="1">
      <alignment vertical="center"/>
      <protection locked="0"/>
    </xf>
    <xf numFmtId="165" fontId="26" fillId="0" borderId="38" xfId="0" applyNumberFormat="1" applyFont="1" applyFill="1" applyBorder="1" applyAlignment="1" applyProtection="1">
      <alignment vertical="center"/>
      <protection locked="0"/>
    </xf>
    <xf numFmtId="165" fontId="25" fillId="0" borderId="42" xfId="0" applyNumberFormat="1" applyFont="1" applyFill="1" applyBorder="1" applyAlignment="1" applyProtection="1">
      <alignment vertical="center"/>
    </xf>
    <xf numFmtId="165" fontId="25" fillId="0" borderId="12" xfId="0" applyNumberFormat="1" applyFont="1" applyFill="1" applyBorder="1" applyAlignment="1" applyProtection="1">
      <alignment vertical="center"/>
    </xf>
    <xf numFmtId="165" fontId="27" fillId="0" borderId="5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165" fontId="26" fillId="0" borderId="30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6" xfId="0" applyFont="1" applyFill="1" applyBorder="1" applyAlignment="1" applyProtection="1">
      <alignment horizontal="left" vertical="center" wrapText="1" indent="1"/>
      <protection locked="0"/>
    </xf>
    <xf numFmtId="165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6" xfId="0" applyFont="1" applyFill="1" applyBorder="1" applyAlignment="1" applyProtection="1">
      <alignment horizontal="left" vertical="center" wrapText="1" indent="8"/>
      <protection locked="0"/>
    </xf>
    <xf numFmtId="0" fontId="26" fillId="0" borderId="43" xfId="0" applyFont="1" applyFill="1" applyBorder="1" applyAlignment="1">
      <alignment horizontal="right" vertical="center" wrapText="1" indent="1"/>
    </xf>
    <xf numFmtId="165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4" xfId="0" applyNumberFormat="1" applyFont="1" applyFill="1" applyBorder="1" applyAlignment="1" applyProtection="1">
      <alignment horizontal="right" vertical="center"/>
      <protection locked="0"/>
    </xf>
    <xf numFmtId="3" fontId="26" fillId="0" borderId="8" xfId="0" applyNumberFormat="1" applyFont="1" applyFill="1" applyBorder="1" applyAlignment="1" applyProtection="1">
      <alignment horizontal="right" vertical="center"/>
      <protection locked="0"/>
    </xf>
    <xf numFmtId="0" fontId="26" fillId="0" borderId="4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51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5" fontId="25" fillId="0" borderId="5" xfId="0" applyNumberFormat="1" applyFont="1" applyFill="1" applyBorder="1" applyAlignment="1">
      <alignment vertical="center" wrapText="1"/>
    </xf>
    <xf numFmtId="165" fontId="25" fillId="0" borderId="6" xfId="0" applyNumberFormat="1" applyFont="1" applyFill="1" applyBorder="1" applyAlignment="1">
      <alignment vertical="center" wrapText="1"/>
    </xf>
    <xf numFmtId="0" fontId="41" fillId="0" borderId="0" xfId="8" applyFill="1"/>
    <xf numFmtId="168" fontId="23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50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3" xfId="7" applyNumberFormat="1" applyFont="1" applyFill="1" applyBorder="1" applyAlignment="1" applyProtection="1">
      <alignment horizontal="center" vertical="center" wrapText="1"/>
    </xf>
    <xf numFmtId="49" fontId="17" fillId="0" borderId="11" xfId="7" applyNumberFormat="1" applyFont="1" applyFill="1" applyBorder="1" applyAlignment="1" applyProtection="1">
      <alignment horizontal="center" vertical="center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30" xfId="7" applyNumberFormat="1" applyFont="1" applyFill="1" applyBorder="1" applyAlignment="1" applyProtection="1">
      <alignment horizontal="center" vertical="center"/>
    </xf>
    <xf numFmtId="170" fontId="18" fillId="0" borderId="45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8" xfId="7" applyNumberFormat="1" applyFont="1" applyFill="1" applyBorder="1" applyAlignment="1" applyProtection="1">
      <alignment vertical="center"/>
      <protection locked="0"/>
    </xf>
    <xf numFmtId="170" fontId="17" fillId="0" borderId="8" xfId="7" applyNumberFormat="1" applyFont="1" applyFill="1" applyBorder="1" applyAlignment="1" applyProtection="1">
      <alignment vertical="center"/>
    </xf>
    <xf numFmtId="0" fontId="17" fillId="0" borderId="43" xfId="7" applyFont="1" applyFill="1" applyBorder="1" applyAlignment="1" applyProtection="1">
      <alignment horizontal="left" vertical="center" wrapText="1"/>
    </xf>
    <xf numFmtId="169" fontId="18" fillId="0" borderId="11" xfId="7" applyNumberFormat="1" applyFont="1" applyFill="1" applyBorder="1" applyAlignment="1" applyProtection="1">
      <alignment horizontal="center" vertical="center"/>
    </xf>
    <xf numFmtId="170" fontId="17" fillId="0" borderId="12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7" xfId="8" applyFont="1" applyFill="1" applyBorder="1" applyAlignment="1">
      <alignment horizontal="center" vertical="center"/>
    </xf>
    <xf numFmtId="0" fontId="22" fillId="0" borderId="5" xfId="8" applyFont="1" applyFill="1" applyBorder="1" applyAlignment="1">
      <alignment horizontal="center" vertical="center" wrapText="1"/>
    </xf>
    <xf numFmtId="0" fontId="22" fillId="0" borderId="6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30" xfId="8" applyFont="1" applyFill="1" applyBorder="1" applyAlignment="1">
      <alignment horizontal="right" indent="1"/>
    </xf>
    <xf numFmtId="3" fontId="23" fillId="0" borderId="30" xfId="8" applyNumberFormat="1" applyFont="1" applyFill="1" applyBorder="1" applyProtection="1">
      <protection locked="0"/>
    </xf>
    <xf numFmtId="3" fontId="23" fillId="0" borderId="45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8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4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51" xfId="8" applyNumberFormat="1" applyFont="1" applyFill="1" applyBorder="1" applyProtection="1">
      <protection locked="0"/>
    </xf>
    <xf numFmtId="3" fontId="23" fillId="0" borderId="52" xfId="8" applyNumberFormat="1" applyFont="1" applyFill="1" applyBorder="1"/>
    <xf numFmtId="0" fontId="51" fillId="0" borderId="0" xfId="8" applyFont="1" applyFill="1"/>
    <xf numFmtId="0" fontId="52" fillId="0" borderId="7" xfId="8" applyFont="1" applyFill="1" applyBorder="1" applyAlignment="1">
      <alignment horizontal="center" vertical="center"/>
    </xf>
    <xf numFmtId="0" fontId="52" fillId="0" borderId="5" xfId="8" applyFont="1" applyFill="1" applyBorder="1" applyAlignment="1">
      <alignment horizontal="center" vertical="center" wrapText="1"/>
    </xf>
    <xf numFmtId="0" fontId="52" fillId="0" borderId="6" xfId="8" applyFont="1" applyFill="1" applyBorder="1" applyAlignment="1">
      <alignment horizontal="center" vertical="center" wrapText="1"/>
    </xf>
    <xf numFmtId="0" fontId="23" fillId="0" borderId="43" xfId="8" applyFont="1" applyFill="1" applyBorder="1" applyAlignment="1" applyProtection="1">
      <alignment horizontal="left" indent="1"/>
      <protection locked="0"/>
    </xf>
    <xf numFmtId="0" fontId="23" fillId="0" borderId="11" xfId="8" applyFont="1" applyFill="1" applyBorder="1" applyAlignment="1">
      <alignment horizontal="right" indent="1"/>
    </xf>
    <xf numFmtId="3" fontId="23" fillId="0" borderId="11" xfId="8" applyNumberFormat="1" applyFont="1" applyFill="1" applyBorder="1" applyProtection="1">
      <protection locked="0"/>
    </xf>
    <xf numFmtId="3" fontId="23" fillId="0" borderId="12" xfId="8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30" xfId="0" applyFill="1" applyBorder="1" applyAlignment="1" applyProtection="1">
      <alignment horizontal="left" vertical="center" wrapText="1" indent="1"/>
      <protection locked="0"/>
    </xf>
    <xf numFmtId="171" fontId="27" fillId="0" borderId="45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indent="5"/>
    </xf>
    <xf numFmtId="171" fontId="33" fillId="0" borderId="8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51" xfId="0" applyNumberFormat="1" applyFont="1" applyFill="1" applyBorder="1" applyAlignment="1" applyProtection="1">
      <alignment horizontal="right" vertical="center"/>
      <protection locked="0"/>
    </xf>
    <xf numFmtId="0" fontId="0" fillId="0" borderId="39" xfId="0" applyFill="1" applyBorder="1" applyAlignment="1">
      <alignment horizontal="center" vertical="center"/>
    </xf>
    <xf numFmtId="0" fontId="0" fillId="0" borderId="29" xfId="0" applyFill="1" applyBorder="1" applyAlignment="1" applyProtection="1">
      <alignment horizontal="left" vertical="center" wrapText="1" indent="1"/>
      <protection locked="0"/>
    </xf>
    <xf numFmtId="171" fontId="27" fillId="0" borderId="50" xfId="0" applyNumberFormat="1" applyFont="1" applyFill="1" applyBorder="1" applyAlignment="1" applyProtection="1">
      <alignment horizontal="right" vertical="center"/>
    </xf>
    <xf numFmtId="0" fontId="0" fillId="0" borderId="43" xfId="0" applyFill="1" applyBorder="1" applyAlignment="1">
      <alignment horizontal="center" vertical="center"/>
    </xf>
    <xf numFmtId="0" fontId="54" fillId="0" borderId="11" xfId="0" applyFont="1" applyFill="1" applyBorder="1" applyAlignment="1">
      <alignment horizontal="left" vertical="center" indent="5"/>
    </xf>
    <xf numFmtId="171" fontId="33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Fill="1" applyBorder="1" applyAlignment="1">
      <alignment horizontal="right" vertical="center" wrapText="1" indent="1"/>
    </xf>
    <xf numFmtId="0" fontId="25" fillId="0" borderId="5" xfId="0" applyFont="1" applyFill="1" applyBorder="1" applyAlignment="1">
      <alignment vertical="center" wrapText="1"/>
    </xf>
    <xf numFmtId="165" fontId="25" fillId="0" borderId="5" xfId="0" applyNumberFormat="1" applyFont="1" applyFill="1" applyBorder="1" applyAlignment="1">
      <alignment horizontal="right" vertical="center" wrapText="1" indent="2"/>
    </xf>
    <xf numFmtId="165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7" xfId="0" applyFont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</xf>
    <xf numFmtId="0" fontId="57" fillId="0" borderId="6" xfId="0" applyFont="1" applyBorder="1" applyAlignment="1" applyProtection="1">
      <alignment horizontal="center" vertical="center" wrapText="1"/>
    </xf>
    <xf numFmtId="0" fontId="57" fillId="0" borderId="25" xfId="0" applyFont="1" applyBorder="1" applyAlignment="1" applyProtection="1">
      <alignment horizontal="center" vertical="top" wrapText="1"/>
    </xf>
    <xf numFmtId="0" fontId="57" fillId="0" borderId="3" xfId="0" applyFont="1" applyBorder="1" applyAlignment="1" applyProtection="1">
      <alignment horizontal="center" vertical="top" wrapText="1"/>
    </xf>
    <xf numFmtId="0" fontId="57" fillId="0" borderId="4" xfId="0" applyFont="1" applyBorder="1" applyAlignment="1" applyProtection="1">
      <alignment horizontal="center" vertical="top" wrapText="1"/>
    </xf>
    <xf numFmtId="0" fontId="57" fillId="3" borderId="5" xfId="0" applyFont="1" applyFill="1" applyBorder="1" applyAlignment="1" applyProtection="1">
      <alignment horizontal="center" vertical="top" wrapText="1"/>
    </xf>
    <xf numFmtId="0" fontId="59" fillId="0" borderId="30" xfId="0" applyFont="1" applyBorder="1" applyAlignment="1" applyProtection="1">
      <alignment horizontal="left" vertical="top" wrapText="1"/>
      <protection locked="0"/>
    </xf>
    <xf numFmtId="0" fontId="59" fillId="0" borderId="1" xfId="0" applyFont="1" applyBorder="1" applyAlignment="1" applyProtection="1">
      <alignment horizontal="left" vertical="top" wrapText="1"/>
      <protection locked="0"/>
    </xf>
    <xf numFmtId="0" fontId="59" fillId="0" borderId="2" xfId="0" applyFont="1" applyBorder="1" applyAlignment="1" applyProtection="1">
      <alignment horizontal="left" vertical="top" wrapText="1"/>
      <protection locked="0"/>
    </xf>
    <xf numFmtId="9" fontId="59" fillId="0" borderId="30" xfId="9" applyFont="1" applyBorder="1" applyAlignment="1" applyProtection="1">
      <alignment horizontal="center" vertical="center" wrapText="1"/>
      <protection locked="0"/>
    </xf>
    <xf numFmtId="9" fontId="59" fillId="0" borderId="1" xfId="9" applyFont="1" applyBorder="1" applyAlignment="1" applyProtection="1">
      <alignment horizontal="center" vertical="center" wrapText="1"/>
      <protection locked="0"/>
    </xf>
    <xf numFmtId="9" fontId="59" fillId="0" borderId="2" xfId="9" applyFont="1" applyBorder="1" applyAlignment="1" applyProtection="1">
      <alignment horizontal="center" vertical="center" wrapText="1"/>
      <protection locked="0"/>
    </xf>
    <xf numFmtId="167" fontId="59" fillId="0" borderId="30" xfId="1" applyNumberFormat="1" applyFont="1" applyBorder="1" applyAlignment="1" applyProtection="1">
      <alignment horizontal="center" vertical="center" wrapText="1"/>
      <protection locked="0"/>
    </xf>
    <xf numFmtId="167" fontId="59" fillId="0" borderId="1" xfId="1" applyNumberFormat="1" applyFont="1" applyBorder="1" applyAlignment="1" applyProtection="1">
      <alignment horizontal="center" vertical="center" wrapText="1"/>
      <protection locked="0"/>
    </xf>
    <xf numFmtId="167" fontId="59" fillId="0" borderId="2" xfId="1" applyNumberFormat="1" applyFont="1" applyBorder="1" applyAlignment="1" applyProtection="1">
      <alignment horizontal="center" vertical="center" wrapText="1"/>
      <protection locked="0"/>
    </xf>
    <xf numFmtId="167" fontId="59" fillId="0" borderId="5" xfId="1" applyNumberFormat="1" applyFont="1" applyBorder="1" applyAlignment="1" applyProtection="1">
      <alignment horizontal="center" vertical="center" wrapText="1"/>
    </xf>
    <xf numFmtId="167" fontId="59" fillId="0" borderId="45" xfId="1" applyNumberFormat="1" applyFont="1" applyBorder="1" applyAlignment="1" applyProtection="1">
      <alignment horizontal="center" vertical="top" wrapText="1"/>
      <protection locked="0"/>
    </xf>
    <xf numFmtId="167" fontId="59" fillId="0" borderId="8" xfId="1" applyNumberFormat="1" applyFont="1" applyBorder="1" applyAlignment="1" applyProtection="1">
      <alignment horizontal="center" vertical="top" wrapText="1"/>
      <protection locked="0"/>
    </xf>
    <xf numFmtId="167" fontId="59" fillId="0" borderId="51" xfId="1" applyNumberFormat="1" applyFont="1" applyBorder="1" applyAlignment="1" applyProtection="1">
      <alignment horizontal="center" vertical="top" wrapText="1"/>
      <protection locked="0"/>
    </xf>
    <xf numFmtId="167" fontId="59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30" xfId="0" applyFont="1" applyFill="1" applyBorder="1" applyAlignment="1" applyProtection="1">
      <alignment horizontal="left" vertical="center" wrapText="1"/>
      <protection locked="0"/>
    </xf>
    <xf numFmtId="165" fontId="18" fillId="0" borderId="30" xfId="0" applyNumberFormat="1" applyFont="1" applyFill="1" applyBorder="1" applyAlignment="1" applyProtection="1">
      <alignment vertical="center" wrapText="1"/>
      <protection locked="0"/>
    </xf>
    <xf numFmtId="165" fontId="18" fillId="0" borderId="30" xfId="0" applyNumberFormat="1" applyFont="1" applyFill="1" applyBorder="1" applyAlignment="1" applyProtection="1">
      <alignment vertical="center" wrapText="1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5" fontId="18" fillId="0" borderId="51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48" fillId="0" borderId="48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5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4" xfId="0" applyFont="1" applyBorder="1" applyAlignment="1" applyProtection="1">
      <alignment vertical="center" wrapText="1"/>
    </xf>
    <xf numFmtId="165" fontId="22" fillId="0" borderId="5" xfId="0" quotePrefix="1" applyNumberFormat="1" applyFont="1" applyBorder="1" applyAlignment="1" applyProtection="1">
      <alignment horizontal="right" vertical="center" wrapText="1" indent="1"/>
    </xf>
    <xf numFmtId="165" fontId="22" fillId="0" borderId="31" xfId="0" quotePrefix="1" applyNumberFormat="1" applyFont="1" applyBorder="1" applyAlignment="1" applyProtection="1">
      <alignment horizontal="right" vertical="center" wrapText="1" indent="1"/>
    </xf>
    <xf numFmtId="165" fontId="24" fillId="0" borderId="31" xfId="0" applyNumberFormat="1" applyFont="1" applyBorder="1" applyAlignment="1" applyProtection="1">
      <alignment horizontal="right" vertical="center" wrapText="1" indent="1"/>
    </xf>
    <xf numFmtId="165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5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0" xfId="6" applyFont="1" applyFill="1" applyBorder="1" applyAlignment="1" applyProtection="1">
      <alignment horizontal="left" vertical="center" wrapText="1" indent="1"/>
    </xf>
    <xf numFmtId="0" fontId="18" fillId="0" borderId="29" xfId="6" applyFont="1" applyFill="1" applyBorder="1" applyAlignment="1" applyProtection="1">
      <alignment horizontal="left" vertical="center" wrapText="1" indent="1"/>
    </xf>
    <xf numFmtId="0" fontId="18" fillId="0" borderId="46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0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9" xfId="6" applyNumberFormat="1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4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48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5" fontId="31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5" fontId="17" fillId="0" borderId="31" xfId="6" applyNumberFormat="1" applyFont="1" applyFill="1" applyBorder="1" applyAlignment="1" applyProtection="1">
      <alignment horizontal="right" vertical="center" wrapText="1" indent="1"/>
    </xf>
    <xf numFmtId="165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8" xfId="0" applyFont="1" applyBorder="1" applyAlignment="1" applyProtection="1">
      <alignment horizontal="lef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4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5" fontId="17" fillId="0" borderId="48" xfId="6" applyNumberFormat="1" applyFont="1" applyFill="1" applyBorder="1" applyAlignment="1" applyProtection="1">
      <alignment horizontal="right" vertical="center" wrapText="1" indent="1"/>
    </xf>
    <xf numFmtId="165" fontId="17" fillId="0" borderId="5" xfId="6" applyNumberFormat="1" applyFont="1" applyFill="1" applyBorder="1" applyAlignment="1" applyProtection="1">
      <alignment horizontal="righ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0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0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5" fontId="25" fillId="0" borderId="31" xfId="6" applyNumberFormat="1" applyFont="1" applyFill="1" applyBorder="1" applyAlignment="1" applyProtection="1">
      <alignment horizontal="right" vertical="center" wrapText="1" indent="1"/>
    </xf>
    <xf numFmtId="0" fontId="17" fillId="0" borderId="31" xfId="6" applyFont="1" applyFill="1" applyBorder="1" applyAlignment="1" applyProtection="1">
      <alignment horizontal="center" vertical="center" wrapText="1"/>
    </xf>
    <xf numFmtId="165" fontId="26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58" xfId="0" applyFont="1" applyBorder="1" applyAlignment="1" applyProtection="1">
      <alignment vertical="center" wrapText="1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0" applyNumberFormat="1" applyFont="1" applyFill="1" applyBorder="1" applyAlignment="1" applyProtection="1">
      <alignment horizontal="right" vertical="center" wrapText="1" indent="1"/>
    </xf>
    <xf numFmtId="165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26" xfId="0" applyNumberFormat="1" applyFill="1" applyBorder="1" applyAlignment="1" applyProtection="1">
      <alignment horizontal="left" vertical="center" wrapText="1" indent="1"/>
    </xf>
    <xf numFmtId="165" fontId="18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22" xfId="0" applyNumberFormat="1" applyFill="1" applyBorder="1" applyAlignment="1" applyProtection="1">
      <alignment horizontal="left" vertical="center" wrapText="1" indent="1"/>
    </xf>
    <xf numFmtId="165" fontId="18" fillId="0" borderId="3" xfId="0" applyNumberFormat="1" applyFont="1" applyFill="1" applyBorder="1" applyAlignment="1" applyProtection="1">
      <alignment horizontal="left" vertical="center" wrapText="1" indent="1"/>
    </xf>
    <xf numFmtId="165" fontId="18" fillId="0" borderId="59" xfId="0" applyNumberFormat="1" applyFont="1" applyFill="1" applyBorder="1" applyAlignment="1" applyProtection="1">
      <alignment horizontal="left" vertical="center" wrapText="1" indent="1"/>
    </xf>
    <xf numFmtId="165" fontId="28" fillId="0" borderId="16" xfId="0" applyNumberFormat="1" applyFont="1" applyFill="1" applyBorder="1" applyAlignment="1" applyProtection="1">
      <alignment horizontal="left" vertical="center" wrapText="1" indent="1"/>
    </xf>
    <xf numFmtId="165" fontId="14" fillId="0" borderId="60" xfId="0" applyNumberFormat="1" applyFont="1" applyFill="1" applyBorder="1" applyAlignment="1" applyProtection="1">
      <alignment horizontal="left" vertical="center" wrapText="1" indent="1"/>
    </xf>
    <xf numFmtId="165" fontId="26" fillId="0" borderId="40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1"/>
    </xf>
    <xf numFmtId="165" fontId="14" fillId="0" borderId="22" xfId="0" applyNumberFormat="1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31" xfId="0" applyNumberFormat="1" applyFont="1" applyFill="1" applyBorder="1" applyAlignment="1" applyProtection="1">
      <alignment horizontal="right" vertical="center" wrapText="1" indent="1"/>
    </xf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6" xfId="0" applyNumberFormat="1" applyFont="1" applyFill="1" applyBorder="1" applyAlignment="1" applyProtection="1">
      <alignment horizontal="center" vertical="center" wrapText="1"/>
    </xf>
    <xf numFmtId="165" fontId="17" fillId="0" borderId="58" xfId="0" applyNumberFormat="1" applyFont="1" applyFill="1" applyBorder="1" applyAlignment="1" applyProtection="1">
      <alignment horizontal="center" vertical="center" wrapText="1"/>
    </xf>
    <xf numFmtId="165" fontId="17" fillId="0" borderId="54" xfId="0" applyNumberFormat="1" applyFont="1" applyFill="1" applyBorder="1" applyAlignment="1" applyProtection="1">
      <alignment horizontal="center" vertical="center" wrapText="1"/>
    </xf>
    <xf numFmtId="165" fontId="17" fillId="0" borderId="61" xfId="0" applyNumberFormat="1" applyFont="1" applyFill="1" applyBorder="1" applyAlignment="1" applyProtection="1">
      <alignment horizontal="center" vertical="center" wrapText="1"/>
    </xf>
    <xf numFmtId="165" fontId="26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6" xfId="0" applyNumberFormat="1" applyFont="1" applyFill="1" applyBorder="1" applyAlignment="1" applyProtection="1">
      <alignment horizontal="right" vertical="center" wrapText="1" indent="1"/>
    </xf>
    <xf numFmtId="165" fontId="7" fillId="0" borderId="7" xfId="0" applyNumberFormat="1" applyFont="1" applyFill="1" applyBorder="1" applyAlignment="1" applyProtection="1">
      <alignment horizontal="centerContinuous" vertical="center" wrapText="1"/>
    </xf>
    <xf numFmtId="165" fontId="7" fillId="0" borderId="5" xfId="0" applyNumberFormat="1" applyFont="1" applyFill="1" applyBorder="1" applyAlignment="1" applyProtection="1">
      <alignment horizontal="centerContinuous" vertical="center" wrapText="1"/>
    </xf>
    <xf numFmtId="165" fontId="7" fillId="0" borderId="6" xfId="0" applyNumberFormat="1" applyFont="1" applyFill="1" applyBorder="1" applyAlignment="1" applyProtection="1">
      <alignment horizontal="centerContinuous" vertical="center" wrapText="1"/>
    </xf>
    <xf numFmtId="165" fontId="25" fillId="0" borderId="16" xfId="0" applyNumberFormat="1" applyFont="1" applyFill="1" applyBorder="1" applyAlignment="1" applyProtection="1">
      <alignment horizontal="center" vertical="center" wrapText="1"/>
    </xf>
    <xf numFmtId="165" fontId="25" fillId="0" borderId="7" xfId="0" applyNumberFormat="1" applyFont="1" applyFill="1" applyBorder="1" applyAlignment="1" applyProtection="1">
      <alignment horizontal="center" vertical="center" wrapText="1"/>
    </xf>
    <xf numFmtId="165" fontId="25" fillId="0" borderId="5" xfId="0" applyNumberFormat="1" applyFont="1" applyFill="1" applyBorder="1" applyAlignment="1" applyProtection="1">
      <alignment horizontal="center" vertical="center" wrapText="1"/>
    </xf>
    <xf numFmtId="165" fontId="25" fillId="0" borderId="6" xfId="0" applyNumberFormat="1" applyFont="1" applyFill="1" applyBorder="1" applyAlignment="1" applyProtection="1">
      <alignment horizontal="center" vertical="center" wrapText="1"/>
    </xf>
    <xf numFmtId="165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40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2"/>
    </xf>
    <xf numFmtId="165" fontId="26" fillId="0" borderId="1" xfId="0" applyNumberFormat="1" applyFont="1" applyFill="1" applyBorder="1" applyAlignment="1" applyProtection="1">
      <alignment horizontal="left" vertical="center" wrapText="1" indent="2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5" fontId="26" fillId="0" borderId="25" xfId="0" applyNumberFormat="1" applyFont="1" applyFill="1" applyBorder="1" applyAlignment="1" applyProtection="1">
      <alignment horizontal="left" vertical="center" wrapText="1" indent="1"/>
    </xf>
    <xf numFmtId="165" fontId="18" fillId="0" borderId="25" xfId="0" applyNumberFormat="1" applyFont="1" applyFill="1" applyBorder="1" applyAlignment="1" applyProtection="1">
      <alignment horizontal="left" vertical="center" wrapText="1" indent="2"/>
    </xf>
    <xf numFmtId="165" fontId="18" fillId="0" borderId="4" xfId="0" applyNumberFormat="1" applyFont="1" applyFill="1" applyBorder="1" applyAlignment="1" applyProtection="1">
      <alignment horizontal="left" vertical="center" wrapText="1" indent="2"/>
    </xf>
    <xf numFmtId="165" fontId="29" fillId="0" borderId="30" xfId="0" applyNumberFormat="1" applyFont="1" applyFill="1" applyBorder="1" applyAlignment="1" applyProtection="1">
      <alignment horizontal="right" vertical="center" wrapText="1" indent="1"/>
    </xf>
    <xf numFmtId="165" fontId="0" fillId="0" borderId="60" xfId="0" applyNumberFormat="1" applyFill="1" applyBorder="1" applyAlignment="1" applyProtection="1">
      <alignment horizontal="left" vertical="center" wrapText="1" indent="1"/>
    </xf>
    <xf numFmtId="165" fontId="18" fillId="0" borderId="40" xfId="0" applyNumberFormat="1" applyFont="1" applyFill="1" applyBorder="1" applyAlignment="1" applyProtection="1">
      <alignment horizontal="left" vertical="center" wrapText="1" indent="1"/>
    </xf>
    <xf numFmtId="165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9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5" fontId="17" fillId="0" borderId="49" xfId="6" applyNumberFormat="1" applyFont="1" applyFill="1" applyBorder="1" applyAlignment="1" applyProtection="1">
      <alignment horizontal="right" vertical="center" wrapText="1" indent="1"/>
    </xf>
    <xf numFmtId="165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5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1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Fill="1" applyBorder="1" applyAlignment="1" applyProtection="1">
      <alignment horizontal="right" vertical="center" wrapText="1" indent="1"/>
    </xf>
    <xf numFmtId="165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0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47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4" xfId="0" applyFont="1" applyBorder="1" applyAlignment="1" applyProtection="1">
      <alignment wrapText="1"/>
    </xf>
    <xf numFmtId="165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58" xfId="0" applyFont="1" applyBorder="1" applyAlignment="1" applyProtection="1">
      <alignment horizontal="center" wrapText="1"/>
    </xf>
    <xf numFmtId="49" fontId="18" fillId="0" borderId="39" xfId="6" applyNumberFormat="1" applyFont="1" applyFill="1" applyBorder="1" applyAlignment="1" applyProtection="1">
      <alignment horizontal="center" vertical="center" wrapText="1"/>
    </xf>
    <xf numFmtId="49" fontId="18" fillId="0" borderId="40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0" fontId="24" fillId="0" borderId="58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4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4" fillId="0" borderId="32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1" xfId="0" applyNumberFormat="1" applyFont="1" applyFill="1" applyBorder="1" applyAlignment="1" applyProtection="1">
      <alignment horizontal="right" vertical="center" wrapText="1" indent="1"/>
    </xf>
    <xf numFmtId="165" fontId="17" fillId="0" borderId="3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0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9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30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4" xfId="6" quotePrefix="1" applyFont="1" applyFill="1" applyBorder="1" applyAlignment="1" applyProtection="1">
      <alignment horizontal="left" vertical="center" wrapText="1" inden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/>
    </xf>
    <xf numFmtId="165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5" fontId="17" fillId="0" borderId="23" xfId="0" applyNumberFormat="1" applyFont="1" applyFill="1" applyBorder="1" applyAlignment="1" applyProtection="1">
      <alignment horizontal="center" vertical="center" wrapText="1"/>
    </xf>
    <xf numFmtId="165" fontId="17" fillId="0" borderId="42" xfId="0" applyNumberFormat="1" applyFont="1" applyFill="1" applyBorder="1" applyAlignment="1" applyProtection="1">
      <alignment horizontal="center" vertical="center" wrapText="1"/>
    </xf>
    <xf numFmtId="165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5" fontId="25" fillId="0" borderId="32" xfId="0" applyNumberFormat="1" applyFont="1" applyFill="1" applyBorder="1" applyAlignment="1" applyProtection="1">
      <alignment horizontal="right" vertical="center" wrapText="1" indent="1"/>
    </xf>
    <xf numFmtId="165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2" xfId="0" applyNumberFormat="1" applyFont="1" applyFill="1" applyBorder="1" applyAlignment="1" applyProtection="1">
      <alignment horizontal="right" vertical="center" wrapText="1" indent="1"/>
    </xf>
    <xf numFmtId="0" fontId="17" fillId="0" borderId="5" xfId="6" applyFont="1" applyFill="1" applyBorder="1" applyAlignment="1" applyProtection="1">
      <alignment horizontal="left" vertical="center" wrapText="1"/>
    </xf>
    <xf numFmtId="0" fontId="23" fillId="0" borderId="30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5" xfId="0" applyFont="1" applyBorder="1" applyAlignment="1" applyProtection="1">
      <alignment horizontal="left" vertical="center" wrapText="1"/>
    </xf>
    <xf numFmtId="0" fontId="18" fillId="0" borderId="29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6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1" xfId="6" applyFont="1" applyFill="1" applyBorder="1" applyAlignment="1" applyProtection="1">
      <alignment horizontal="left" vertical="center" wrapText="1"/>
    </xf>
    <xf numFmtId="0" fontId="18" fillId="0" borderId="30" xfId="6" applyFont="1" applyFill="1" applyBorder="1" applyAlignment="1" applyProtection="1">
      <alignment horizontal="left" vertical="center" wrapText="1"/>
    </xf>
    <xf numFmtId="0" fontId="18" fillId="0" borderId="9" xfId="6" applyFont="1" applyFill="1" applyBorder="1" applyAlignment="1" applyProtection="1">
      <alignment horizontal="left" vertical="center" wrapText="1"/>
    </xf>
    <xf numFmtId="0" fontId="22" fillId="0" borderId="54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61" fillId="0" borderId="0" xfId="8" applyFont="1" applyFill="1" applyProtection="1"/>
    <xf numFmtId="0" fontId="39" fillId="0" borderId="43" xfId="8" applyFont="1" applyFill="1" applyBorder="1" applyAlignment="1" applyProtection="1">
      <alignment horizontal="center" vertical="center" wrapText="1"/>
    </xf>
    <xf numFmtId="0" fontId="39" fillId="0" borderId="11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9" xfId="8" applyFont="1" applyFill="1" applyBorder="1" applyAlignment="1" applyProtection="1">
      <alignment vertical="center" wrapText="1"/>
    </xf>
    <xf numFmtId="169" fontId="18" fillId="0" borderId="29" xfId="7" applyNumberFormat="1" applyFont="1" applyFill="1" applyBorder="1" applyAlignment="1" applyProtection="1">
      <alignment horizontal="center" vertical="center"/>
    </xf>
    <xf numFmtId="168" fontId="49" fillId="0" borderId="29" xfId="8" applyNumberFormat="1" applyFont="1" applyFill="1" applyBorder="1" applyAlignment="1" applyProtection="1">
      <alignment horizontal="right" vertical="center" wrapText="1"/>
      <protection locked="0"/>
    </xf>
    <xf numFmtId="168" fontId="49" fillId="0" borderId="50" xfId="8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168" fontId="49" fillId="0" borderId="1" xfId="8" applyNumberFormat="1" applyFont="1" applyFill="1" applyBorder="1" applyAlignment="1" applyProtection="1">
      <alignment horizontal="right" vertical="center" wrapText="1"/>
    </xf>
    <xf numFmtId="168" fontId="49" fillId="0" borderId="8" xfId="8" applyNumberFormat="1" applyFont="1" applyFill="1" applyBorder="1" applyAlignment="1" applyProtection="1">
      <alignment horizontal="right"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168" fontId="50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1" xfId="8" applyNumberFormat="1" applyFont="1" applyFill="1" applyBorder="1" applyAlignment="1" applyProtection="1">
      <alignment horizontal="right" vertical="center" wrapText="1"/>
    </xf>
    <xf numFmtId="168" fontId="23" fillId="0" borderId="8" xfId="8" applyNumberFormat="1" applyFont="1" applyFill="1" applyBorder="1" applyAlignment="1" applyProtection="1">
      <alignment horizontal="right" vertical="center" wrapText="1"/>
    </xf>
    <xf numFmtId="0" fontId="24" fillId="0" borderId="43" xfId="8" applyFont="1" applyFill="1" applyBorder="1" applyAlignment="1" applyProtection="1">
      <alignment vertical="center" wrapText="1"/>
    </xf>
    <xf numFmtId="168" fontId="49" fillId="0" borderId="11" xfId="8" applyNumberFormat="1" applyFont="1" applyFill="1" applyBorder="1" applyAlignment="1" applyProtection="1">
      <alignment horizontal="right" vertical="center" wrapText="1"/>
    </xf>
    <xf numFmtId="168" fontId="49" fillId="0" borderId="12" xfId="8" applyNumberFormat="1" applyFont="1" applyFill="1" applyBorder="1" applyAlignment="1" applyProtection="1">
      <alignment horizontal="right"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47" xfId="8" applyFont="1" applyFill="1" applyBorder="1" applyAlignment="1">
      <alignment horizontal="center" vertical="center"/>
    </xf>
    <xf numFmtId="0" fontId="22" fillId="0" borderId="48" xfId="8" applyFont="1" applyFill="1" applyBorder="1" applyAlignment="1">
      <alignment horizontal="center" vertical="center" wrapText="1"/>
    </xf>
    <xf numFmtId="0" fontId="22" fillId="0" borderId="49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7" xfId="8" applyFont="1" applyFill="1" applyBorder="1" applyProtection="1">
      <protection locked="0"/>
    </xf>
    <xf numFmtId="0" fontId="23" fillId="0" borderId="5" xfId="8" applyFont="1" applyFill="1" applyBorder="1" applyAlignment="1">
      <alignment horizontal="right" indent="1"/>
    </xf>
    <xf numFmtId="3" fontId="23" fillId="0" borderId="5" xfId="8" applyNumberFormat="1" applyFont="1" applyFill="1" applyBorder="1" applyProtection="1">
      <protection locked="0"/>
    </xf>
    <xf numFmtId="170" fontId="17" fillId="0" borderId="6" xfId="7" applyNumberFormat="1" applyFont="1" applyFill="1" applyBorder="1" applyAlignment="1" applyProtection="1">
      <alignment vertical="center"/>
    </xf>
    <xf numFmtId="0" fontId="62" fillId="0" borderId="0" xfId="8" applyFont="1" applyFill="1"/>
    <xf numFmtId="0" fontId="52" fillId="0" borderId="47" xfId="8" applyFont="1" applyFill="1" applyBorder="1" applyAlignment="1">
      <alignment horizontal="center" vertical="center"/>
    </xf>
    <xf numFmtId="0" fontId="52" fillId="0" borderId="48" xfId="8" applyFont="1" applyFill="1" applyBorder="1" applyAlignment="1">
      <alignment horizontal="center" vertical="center" wrapText="1"/>
    </xf>
    <xf numFmtId="0" fontId="52" fillId="0" borderId="49" xfId="8" applyFont="1" applyFill="1" applyBorder="1" applyAlignment="1">
      <alignment horizontal="center" vertical="center" wrapText="1"/>
    </xf>
    <xf numFmtId="0" fontId="23" fillId="0" borderId="4" xfId="8" applyFont="1" applyFill="1" applyBorder="1" applyAlignment="1" applyProtection="1">
      <alignment horizontal="left" indent="1"/>
      <protection locked="0"/>
    </xf>
    <xf numFmtId="0" fontId="24" fillId="0" borderId="42" xfId="8" applyNumberFormat="1" applyFont="1" applyFill="1" applyBorder="1"/>
    <xf numFmtId="0" fontId="7" fillId="0" borderId="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4" fillId="0" borderId="32" xfId="0" applyFont="1" applyBorder="1" applyAlignment="1">
      <alignment vertical="center" wrapText="1"/>
    </xf>
    <xf numFmtId="0" fontId="4" fillId="0" borderId="58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0" fontId="23" fillId="0" borderId="1" xfId="0" applyFont="1" applyBorder="1" applyAlignment="1" applyProtection="1">
      <alignment horizontal="left" wrapText="1" indent="1"/>
      <protection locked="0"/>
    </xf>
    <xf numFmtId="165" fontId="18" fillId="0" borderId="39" xfId="0" applyNumberFormat="1" applyFont="1" applyFill="1" applyBorder="1" applyAlignment="1" applyProtection="1">
      <alignment horizontal="left" vertical="center" wrapText="1" indent="1"/>
    </xf>
    <xf numFmtId="165" fontId="26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70" fontId="26" fillId="0" borderId="8" xfId="7" applyNumberFormat="1" applyFont="1" applyFill="1" applyBorder="1" applyAlignment="1" applyProtection="1">
      <alignment vertical="center"/>
      <protection locked="0"/>
    </xf>
    <xf numFmtId="170" fontId="25" fillId="0" borderId="8" xfId="7" applyNumberFormat="1" applyFont="1" applyFill="1" applyBorder="1" applyAlignment="1" applyProtection="1">
      <alignment vertical="center"/>
      <protection locked="0"/>
    </xf>
    <xf numFmtId="165" fontId="17" fillId="0" borderId="5" xfId="6" applyNumberFormat="1" applyFont="1" applyFill="1" applyBorder="1" applyAlignment="1" applyProtection="1">
      <alignment horizontal="right" vertical="center" wrapText="1" indent="1"/>
    </xf>
    <xf numFmtId="165" fontId="17" fillId="0" borderId="31" xfId="6" applyNumberFormat="1" applyFont="1" applyFill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165" fontId="1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horizontal="left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6" applyNumberFormat="1" applyFont="1" applyFill="1" applyBorder="1" applyAlignment="1" applyProtection="1">
      <alignment horizontal="right" vertical="center" wrapText="1" indent="1"/>
    </xf>
    <xf numFmtId="165" fontId="25" fillId="0" borderId="31" xfId="6" applyNumberFormat="1" applyFont="1" applyFill="1" applyBorder="1" applyAlignment="1" applyProtection="1">
      <alignment horizontal="right" vertical="center" wrapText="1" indent="1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8" xfId="6" applyNumberFormat="1" applyFont="1" applyFill="1" applyBorder="1" applyAlignment="1" applyProtection="1">
      <alignment horizontal="right" vertical="center" wrapText="1" indent="1"/>
    </xf>
    <xf numFmtId="165" fontId="18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" xfId="0" quotePrefix="1" applyNumberFormat="1" applyFont="1" applyBorder="1" applyAlignment="1" applyProtection="1">
      <alignment horizontal="right" vertical="center" wrapText="1" indent="1"/>
    </xf>
    <xf numFmtId="165" fontId="18" fillId="0" borderId="40" xfId="0" applyNumberFormat="1" applyFont="1" applyFill="1" applyBorder="1" applyAlignment="1" applyProtection="1">
      <alignment horizontal="left" vertical="center" wrapText="1" indent="1"/>
    </xf>
    <xf numFmtId="165" fontId="0" fillId="0" borderId="0" xfId="0" applyNumberFormat="1" applyFill="1" applyAlignment="1">
      <alignment vertical="center" wrapText="1"/>
    </xf>
    <xf numFmtId="165" fontId="18" fillId="4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4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14" xfId="0" applyNumberFormat="1" applyFont="1" applyFill="1" applyBorder="1" applyAlignment="1" applyProtection="1">
      <alignment vertical="center" wrapText="1"/>
      <protection locked="0"/>
    </xf>
    <xf numFmtId="165" fontId="25" fillId="0" borderId="8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165" fontId="18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25" fillId="0" borderId="72" xfId="0" applyNumberFormat="1" applyFont="1" applyFill="1" applyBorder="1" applyAlignment="1" applyProtection="1">
      <alignment vertical="center" wrapText="1"/>
    </xf>
    <xf numFmtId="165" fontId="63" fillId="4" borderId="1" xfId="0" applyNumberFormat="1" applyFont="1" applyFill="1" applyBorder="1" applyAlignment="1" applyProtection="1">
      <alignment vertical="center" wrapText="1"/>
      <protection locked="0"/>
    </xf>
    <xf numFmtId="165" fontId="63" fillId="4" borderId="2" xfId="0" applyNumberFormat="1" applyFont="1" applyFill="1" applyBorder="1" applyAlignment="1" applyProtection="1">
      <alignment vertical="center" wrapText="1"/>
      <protection locked="0"/>
    </xf>
    <xf numFmtId="165" fontId="63" fillId="4" borderId="9" xfId="0" applyNumberFormat="1" applyFont="1" applyFill="1" applyBorder="1" applyAlignment="1" applyProtection="1">
      <alignment vertical="center" wrapText="1"/>
      <protection locked="0"/>
    </xf>
    <xf numFmtId="165" fontId="64" fillId="0" borderId="5" xfId="0" applyNumberFormat="1" applyFont="1" applyFill="1" applyBorder="1" applyAlignment="1" applyProtection="1">
      <alignment vertical="center" wrapText="1"/>
    </xf>
    <xf numFmtId="165" fontId="65" fillId="0" borderId="1" xfId="0" applyNumberFormat="1" applyFont="1" applyFill="1" applyBorder="1" applyAlignment="1" applyProtection="1">
      <alignment vertical="center" wrapText="1"/>
      <protection locked="0"/>
    </xf>
    <xf numFmtId="165" fontId="65" fillId="4" borderId="1" xfId="0" applyNumberFormat="1" applyFont="1" applyFill="1" applyBorder="1" applyAlignment="1" applyProtection="1">
      <alignment vertical="center" wrapText="1"/>
      <protection locked="0"/>
    </xf>
    <xf numFmtId="165" fontId="18" fillId="4" borderId="14" xfId="0" applyNumberFormat="1" applyFont="1" applyFill="1" applyBorder="1" applyAlignment="1" applyProtection="1">
      <alignment vertical="center" wrapText="1"/>
      <protection locked="0"/>
    </xf>
    <xf numFmtId="3" fontId="26" fillId="4" borderId="14" xfId="0" applyNumberFormat="1" applyFont="1" applyFill="1" applyBorder="1" applyAlignment="1" applyProtection="1">
      <alignment horizontal="right" vertical="center"/>
      <protection locked="0"/>
    </xf>
    <xf numFmtId="165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9" xfId="0" applyNumberFormat="1" applyFont="1" applyFill="1" applyBorder="1" applyAlignment="1" applyProtection="1">
      <alignment horizontal="left" vertical="center" wrapText="1" indent="1"/>
    </xf>
    <xf numFmtId="165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4" borderId="1" xfId="0" applyNumberFormat="1" applyFont="1" applyFill="1" applyBorder="1" applyAlignment="1" applyProtection="1">
      <alignment vertical="center" wrapText="1"/>
      <protection locked="0"/>
    </xf>
    <xf numFmtId="165" fontId="10" fillId="0" borderId="0" xfId="6" applyNumberFormat="1" applyFill="1" applyProtection="1"/>
    <xf numFmtId="171" fontId="0" fillId="0" borderId="0" xfId="0" applyNumberFormat="1" applyFill="1"/>
    <xf numFmtId="165" fontId="26" fillId="4" borderId="45" xfId="0" applyNumberFormat="1" applyFont="1" applyFill="1" applyBorder="1" applyAlignment="1" applyProtection="1">
      <alignment horizontal="right" vertical="center" wrapText="1" indent="2"/>
      <protection locked="0"/>
    </xf>
    <xf numFmtId="3" fontId="26" fillId="4" borderId="8" xfId="0" applyNumberFormat="1" applyFont="1" applyFill="1" applyBorder="1" applyAlignment="1" applyProtection="1">
      <alignment horizontal="right" vertical="center"/>
      <protection locked="0"/>
    </xf>
    <xf numFmtId="0" fontId="26" fillId="0" borderId="25" xfId="0" applyFont="1" applyFill="1" applyBorder="1" applyAlignment="1">
      <alignment horizontal="right" vertical="center" indent="1"/>
    </xf>
    <xf numFmtId="0" fontId="26" fillId="0" borderId="30" xfId="0" applyFont="1" applyFill="1" applyBorder="1" applyAlignment="1" applyProtection="1">
      <alignment horizontal="left" vertical="center" indent="1"/>
      <protection locked="0"/>
    </xf>
    <xf numFmtId="3" fontId="26" fillId="4" borderId="73" xfId="0" applyNumberFormat="1" applyFont="1" applyFill="1" applyBorder="1" applyAlignment="1" applyProtection="1">
      <alignment horizontal="right" vertical="center"/>
      <protection locked="0"/>
    </xf>
    <xf numFmtId="3" fontId="26" fillId="4" borderId="45" xfId="0" applyNumberFormat="1" applyFont="1" applyFill="1" applyBorder="1" applyAlignment="1" applyProtection="1">
      <alignment horizontal="right" vertical="center"/>
      <protection locked="0"/>
    </xf>
    <xf numFmtId="0" fontId="27" fillId="0" borderId="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65" fontId="26" fillId="4" borderId="2" xfId="0" applyNumberFormat="1" applyFont="1" applyFill="1" applyBorder="1" applyAlignment="1" applyProtection="1">
      <alignment vertical="center"/>
      <protection locked="0"/>
    </xf>
    <xf numFmtId="165" fontId="18" fillId="4" borderId="30" xfId="0" applyNumberFormat="1" applyFont="1" applyFill="1" applyBorder="1" applyAlignment="1" applyProtection="1">
      <alignment vertical="center" wrapText="1"/>
      <protection locked="0"/>
    </xf>
    <xf numFmtId="165" fontId="18" fillId="4" borderId="45" xfId="0" applyNumberFormat="1" applyFont="1" applyFill="1" applyBorder="1" applyAlignment="1" applyProtection="1">
      <alignment vertical="center" wrapText="1"/>
      <protection locked="0"/>
    </xf>
    <xf numFmtId="0" fontId="20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0" fontId="7" fillId="0" borderId="39" xfId="6" applyFont="1" applyFill="1" applyBorder="1" applyAlignment="1" applyProtection="1">
      <alignment horizontal="center" vertical="center" wrapText="1"/>
    </xf>
    <xf numFmtId="0" fontId="7" fillId="0" borderId="43" xfId="6" applyFont="1" applyFill="1" applyBorder="1" applyAlignment="1" applyProtection="1">
      <alignment horizontal="center" vertical="center" wrapText="1"/>
    </xf>
    <xf numFmtId="0" fontId="7" fillId="0" borderId="29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5" fontId="27" fillId="0" borderId="29" xfId="6" applyNumberFormat="1" applyFont="1" applyFill="1" applyBorder="1" applyAlignment="1" applyProtection="1">
      <alignment horizontal="center" vertical="center"/>
    </xf>
    <xf numFmtId="165" fontId="27" fillId="0" borderId="50" xfId="6" applyNumberFormat="1" applyFont="1" applyFill="1" applyBorder="1" applyAlignment="1" applyProtection="1">
      <alignment horizontal="center" vertical="center"/>
    </xf>
    <xf numFmtId="165" fontId="27" fillId="0" borderId="20" xfId="0" applyNumberFormat="1" applyFont="1" applyFill="1" applyBorder="1" applyAlignment="1" applyProtection="1">
      <alignment horizontal="center" vertical="center" wrapText="1"/>
    </xf>
    <xf numFmtId="165" fontId="27" fillId="0" borderId="18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7" fillId="0" borderId="21" xfId="0" applyNumberFormat="1" applyFont="1" applyFill="1" applyBorder="1" applyAlignment="1" applyProtection="1">
      <alignment horizontal="center" vertical="center" wrapText="1"/>
    </xf>
    <xf numFmtId="165" fontId="27" fillId="0" borderId="27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5" fillId="0" borderId="10" xfId="0" applyNumberFormat="1" applyFont="1" applyFill="1" applyBorder="1" applyAlignment="1" applyProtection="1">
      <alignment horizontal="right" wrapText="1"/>
    </xf>
    <xf numFmtId="165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15" fillId="0" borderId="0" xfId="0" applyNumberFormat="1" applyFont="1" applyFill="1" applyAlignment="1">
      <alignment horizontal="center" textRotation="180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7" fillId="0" borderId="70" xfId="0" quotePrefix="1" applyFont="1" applyFill="1" applyBorder="1" applyAlignment="1" applyProtection="1">
      <alignment horizontal="center" vertical="center"/>
    </xf>
    <xf numFmtId="0" fontId="7" fillId="0" borderId="53" xfId="0" quotePrefix="1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2" xfId="0" applyFont="1" applyFill="1" applyBorder="1" applyAlignment="1" applyProtection="1">
      <alignment horizontal="left" vertical="center" wrapText="1" inden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48" xfId="6" applyFont="1" applyFill="1" applyBorder="1" applyAlignment="1" applyProtection="1">
      <alignment horizontal="center" vertical="center" wrapText="1"/>
    </xf>
    <xf numFmtId="0" fontId="7" fillId="0" borderId="54" xfId="6" applyFont="1" applyFill="1" applyBorder="1" applyAlignment="1" applyProtection="1">
      <alignment horizontal="center" vertical="center" wrapText="1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58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165" fontId="7" fillId="0" borderId="54" xfId="0" applyNumberFormat="1" applyFont="1" applyFill="1" applyBorder="1" applyAlignment="1" applyProtection="1">
      <alignment horizontal="center" vertical="center"/>
    </xf>
    <xf numFmtId="165" fontId="7" fillId="0" borderId="54" xfId="0" applyNumberFormat="1" applyFont="1" applyFill="1" applyBorder="1" applyAlignment="1" applyProtection="1">
      <alignment horizontal="center" vertical="center" wrapText="1"/>
    </xf>
    <xf numFmtId="165" fontId="7" fillId="0" borderId="20" xfId="0" applyNumberFormat="1" applyFont="1" applyFill="1" applyBorder="1" applyAlignment="1" applyProtection="1">
      <alignment horizontal="center" vertical="center" wrapText="1"/>
    </xf>
    <xf numFmtId="165" fontId="7" fillId="0" borderId="18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7" fillId="0" borderId="55" xfId="0" applyNumberFormat="1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7" fillId="0" borderId="18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5" fontId="7" fillId="0" borderId="71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center" vertical="center" wrapText="1"/>
    </xf>
    <xf numFmtId="165" fontId="7" fillId="0" borderId="65" xfId="0" applyNumberFormat="1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5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2" xfId="0" applyFont="1" applyFill="1" applyBorder="1" applyAlignment="1" applyProtection="1">
      <alignment horizontal="left" vertical="center"/>
    </xf>
    <xf numFmtId="0" fontId="7" fillId="0" borderId="71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2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0" xfId="0" applyFont="1" applyFill="1" applyBorder="1" applyAlignment="1">
      <alignment horizontal="right"/>
    </xf>
    <xf numFmtId="0" fontId="7" fillId="0" borderId="7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2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7" xfId="8" applyFont="1" applyFill="1" applyBorder="1" applyAlignment="1" applyProtection="1">
      <alignment horizontal="center" vertical="center" wrapText="1"/>
    </xf>
    <xf numFmtId="0" fontId="47" fillId="0" borderId="40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8" xfId="7" applyFont="1" applyFill="1" applyBorder="1" applyAlignment="1" applyProtection="1">
      <alignment horizontal="center" vertical="center" textRotation="90"/>
    </xf>
    <xf numFmtId="0" fontId="48" fillId="0" borderId="9" xfId="7" applyFont="1" applyFill="1" applyBorder="1" applyAlignment="1" applyProtection="1">
      <alignment horizontal="center" vertical="center" textRotation="90"/>
    </xf>
    <xf numFmtId="0" fontId="48" fillId="0" borderId="30" xfId="7" applyFont="1" applyFill="1" applyBorder="1" applyAlignment="1" applyProtection="1">
      <alignment horizontal="center" vertical="center" textRotation="90"/>
    </xf>
    <xf numFmtId="0" fontId="46" fillId="0" borderId="29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9" xfId="8" applyFont="1" applyFill="1" applyBorder="1" applyAlignment="1" applyProtection="1">
      <alignment horizontal="center" vertical="center" wrapText="1"/>
    </xf>
    <xf numFmtId="0" fontId="46" fillId="0" borderId="45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8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9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9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50" xfId="7" applyFont="1" applyFill="1" applyBorder="1" applyAlignment="1" applyProtection="1">
      <alignment horizontal="center" vertical="center" wrapText="1"/>
    </xf>
    <xf numFmtId="0" fontId="5" fillId="0" borderId="8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2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2" xfId="8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7" xfId="0" applyFont="1" applyBorder="1" applyAlignment="1" applyProtection="1">
      <alignment wrapText="1"/>
    </xf>
    <xf numFmtId="0" fontId="57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F11" sqref="F11:F12"/>
    </sheetView>
  </sheetViews>
  <sheetFormatPr defaultRowHeight="12.75" x14ac:dyDescent="0.2"/>
  <cols>
    <col min="1" max="1" width="46.33203125" style="257" customWidth="1"/>
    <col min="2" max="2" width="66.1640625" style="257" customWidth="1"/>
    <col min="3" max="16384" width="9.33203125" style="257"/>
  </cols>
  <sheetData>
    <row r="1" spans="1:2" ht="18.75" x14ac:dyDescent="0.3">
      <c r="A1" s="442" t="s">
        <v>93</v>
      </c>
    </row>
    <row r="3" spans="1:2" x14ac:dyDescent="0.2">
      <c r="A3" s="443"/>
      <c r="B3" s="443"/>
    </row>
    <row r="4" spans="1:2" ht="15.75" x14ac:dyDescent="0.25">
      <c r="A4" s="417" t="s">
        <v>720</v>
      </c>
      <c r="B4" s="444"/>
    </row>
    <row r="5" spans="1:2" s="445" customFormat="1" x14ac:dyDescent="0.2">
      <c r="A5" s="443"/>
      <c r="B5" s="443"/>
    </row>
    <row r="6" spans="1:2" x14ac:dyDescent="0.2">
      <c r="A6" s="443" t="s">
        <v>487</v>
      </c>
      <c r="B6" s="443" t="s">
        <v>488</v>
      </c>
    </row>
    <row r="7" spans="1:2" x14ac:dyDescent="0.2">
      <c r="A7" s="443" t="s">
        <v>489</v>
      </c>
      <c r="B7" s="443" t="s">
        <v>490</v>
      </c>
    </row>
    <row r="8" spans="1:2" x14ac:dyDescent="0.2">
      <c r="A8" s="443" t="s">
        <v>491</v>
      </c>
      <c r="B8" s="443" t="s">
        <v>492</v>
      </c>
    </row>
    <row r="9" spans="1:2" x14ac:dyDescent="0.2">
      <c r="A9" s="443"/>
      <c r="B9" s="443"/>
    </row>
    <row r="10" spans="1:2" ht="15.75" x14ac:dyDescent="0.25">
      <c r="A10" s="417" t="str">
        <f>+CONCATENATE(LEFT(A4,4),". évi módosított előirányzat BEVÉTELEK")</f>
        <v>2016. évi módosított előirányzat BEVÉTELEK</v>
      </c>
      <c r="B10" s="444"/>
    </row>
    <row r="11" spans="1:2" x14ac:dyDescent="0.2">
      <c r="A11" s="443"/>
      <c r="B11" s="443"/>
    </row>
    <row r="12" spans="1:2" s="445" customFormat="1" x14ac:dyDescent="0.2">
      <c r="A12" s="443" t="s">
        <v>493</v>
      </c>
      <c r="B12" s="443" t="s">
        <v>499</v>
      </c>
    </row>
    <row r="13" spans="1:2" x14ac:dyDescent="0.2">
      <c r="A13" s="443" t="s">
        <v>494</v>
      </c>
      <c r="B13" s="443" t="s">
        <v>500</v>
      </c>
    </row>
    <row r="14" spans="1:2" x14ac:dyDescent="0.2">
      <c r="A14" s="443" t="s">
        <v>495</v>
      </c>
      <c r="B14" s="443" t="s">
        <v>501</v>
      </c>
    </row>
    <row r="15" spans="1:2" x14ac:dyDescent="0.2">
      <c r="A15" s="443"/>
      <c r="B15" s="443"/>
    </row>
    <row r="16" spans="1:2" ht="14.25" x14ac:dyDescent="0.2">
      <c r="A16" s="446" t="str">
        <f>+CONCATENATE(LEFT(A4,4),". évi teljesítés BEVÉTELEK")</f>
        <v>2016. évi teljesítés BEVÉTELEK</v>
      </c>
      <c r="B16" s="444"/>
    </row>
    <row r="17" spans="1:2" x14ac:dyDescent="0.2">
      <c r="A17" s="443"/>
      <c r="B17" s="443"/>
    </row>
    <row r="18" spans="1:2" x14ac:dyDescent="0.2">
      <c r="A18" s="443" t="s">
        <v>496</v>
      </c>
      <c r="B18" s="443" t="s">
        <v>502</v>
      </c>
    </row>
    <row r="19" spans="1:2" x14ac:dyDescent="0.2">
      <c r="A19" s="443" t="s">
        <v>497</v>
      </c>
      <c r="B19" s="443" t="s">
        <v>503</v>
      </c>
    </row>
    <row r="20" spans="1:2" x14ac:dyDescent="0.2">
      <c r="A20" s="443" t="s">
        <v>498</v>
      </c>
      <c r="B20" s="443" t="s">
        <v>504</v>
      </c>
    </row>
    <row r="21" spans="1:2" x14ac:dyDescent="0.2">
      <c r="A21" s="443"/>
      <c r="B21" s="443"/>
    </row>
    <row r="22" spans="1:2" ht="15.75" x14ac:dyDescent="0.25">
      <c r="A22" s="417" t="str">
        <f>+CONCATENATE(LEFT(A4,4),". évi eredeti előirányzat KIADÁSOK")</f>
        <v>2016. évi eredeti előirányzat KIADÁSOK</v>
      </c>
      <c r="B22" s="444"/>
    </row>
    <row r="23" spans="1:2" x14ac:dyDescent="0.2">
      <c r="A23" s="443"/>
      <c r="B23" s="443"/>
    </row>
    <row r="24" spans="1:2" x14ac:dyDescent="0.2">
      <c r="A24" s="443" t="s">
        <v>505</v>
      </c>
      <c r="B24" s="443" t="s">
        <v>511</v>
      </c>
    </row>
    <row r="25" spans="1:2" x14ac:dyDescent="0.2">
      <c r="A25" s="443" t="s">
        <v>484</v>
      </c>
      <c r="B25" s="443" t="s">
        <v>512</v>
      </c>
    </row>
    <row r="26" spans="1:2" x14ac:dyDescent="0.2">
      <c r="A26" s="443" t="s">
        <v>506</v>
      </c>
      <c r="B26" s="443" t="s">
        <v>513</v>
      </c>
    </row>
    <row r="27" spans="1:2" x14ac:dyDescent="0.2">
      <c r="A27" s="443"/>
      <c r="B27" s="443"/>
    </row>
    <row r="28" spans="1:2" ht="15.75" x14ac:dyDescent="0.25">
      <c r="A28" s="417" t="str">
        <f>+CONCATENATE(LEFT(A4,4),". évi módosított előirányzat KIADÁSOK")</f>
        <v>2016. évi módosított előirányzat KIADÁSOK</v>
      </c>
      <c r="B28" s="444"/>
    </row>
    <row r="29" spans="1:2" x14ac:dyDescent="0.2">
      <c r="A29" s="443"/>
      <c r="B29" s="443"/>
    </row>
    <row r="30" spans="1:2" x14ac:dyDescent="0.2">
      <c r="A30" s="443" t="s">
        <v>507</v>
      </c>
      <c r="B30" s="443" t="s">
        <v>518</v>
      </c>
    </row>
    <row r="31" spans="1:2" x14ac:dyDescent="0.2">
      <c r="A31" s="443" t="s">
        <v>485</v>
      </c>
      <c r="B31" s="443" t="s">
        <v>515</v>
      </c>
    </row>
    <row r="32" spans="1:2" x14ac:dyDescent="0.2">
      <c r="A32" s="443" t="s">
        <v>508</v>
      </c>
      <c r="B32" s="443" t="s">
        <v>514</v>
      </c>
    </row>
    <row r="33" spans="1:2" x14ac:dyDescent="0.2">
      <c r="A33" s="443"/>
      <c r="B33" s="443"/>
    </row>
    <row r="34" spans="1:2" ht="15.75" x14ac:dyDescent="0.25">
      <c r="A34" s="447" t="str">
        <f>+CONCATENATE(LEFT(A4,4),". évi teljesítés KIADÁSOK")</f>
        <v>2016. évi teljesítés KIADÁSOK</v>
      </c>
      <c r="B34" s="444"/>
    </row>
    <row r="35" spans="1:2" x14ac:dyDescent="0.2">
      <c r="A35" s="443"/>
      <c r="B35" s="443"/>
    </row>
    <row r="36" spans="1:2" x14ac:dyDescent="0.2">
      <c r="A36" s="443" t="s">
        <v>509</v>
      </c>
      <c r="B36" s="443" t="s">
        <v>519</v>
      </c>
    </row>
    <row r="37" spans="1:2" x14ac:dyDescent="0.2">
      <c r="A37" s="443" t="s">
        <v>486</v>
      </c>
      <c r="B37" s="443" t="s">
        <v>517</v>
      </c>
    </row>
    <row r="38" spans="1:2" x14ac:dyDescent="0.2">
      <c r="A38" s="443" t="s">
        <v>510</v>
      </c>
      <c r="B38" s="443" t="s">
        <v>516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21"/>
  <sheetViews>
    <sheetView zoomScaleNormal="100" zoomScaleSheetLayoutView="130" workbookViewId="0">
      <selection activeCell="B13" sqref="B13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12" t="s">
        <v>1</v>
      </c>
      <c r="B1" s="712"/>
      <c r="C1" s="712"/>
      <c r="D1" s="712"/>
      <c r="E1" s="712"/>
      <c r="F1" s="712"/>
      <c r="G1" s="712"/>
      <c r="H1" s="714" t="s">
        <v>759</v>
      </c>
    </row>
    <row r="2" spans="1:8" ht="23.25" customHeight="1" thickBot="1" x14ac:dyDescent="0.3">
      <c r="A2" s="23"/>
      <c r="B2" s="9"/>
      <c r="C2" s="9"/>
      <c r="D2" s="9"/>
      <c r="E2" s="9"/>
      <c r="F2" s="711" t="s">
        <v>721</v>
      </c>
      <c r="G2" s="711"/>
      <c r="H2" s="714"/>
    </row>
    <row r="3" spans="1:8" s="6" customFormat="1" ht="48.75" customHeight="1" thickBot="1" x14ac:dyDescent="0.25">
      <c r="A3" s="24" t="s">
        <v>56</v>
      </c>
      <c r="B3" s="25" t="s">
        <v>54</v>
      </c>
      <c r="C3" s="25" t="s">
        <v>55</v>
      </c>
      <c r="D3" s="25" t="str">
        <f>+'3.sz.mell.'!D3</f>
        <v>2018. XII.31-ig</v>
      </c>
      <c r="E3" s="25" t="str">
        <f>+'3.sz.mell.'!E3</f>
        <v>2019. évi módosított előirányzat</v>
      </c>
      <c r="F3" s="58" t="str">
        <f>+'3.sz.mell.'!F3</f>
        <v>2019. évi teljesítés</v>
      </c>
      <c r="G3" s="57" t="str">
        <f>+'3.sz.mell.'!G3</f>
        <v>Összes teljesítés 2019. dec. 31-ig</v>
      </c>
      <c r="H3" s="714"/>
    </row>
    <row r="4" spans="1:8" s="9" customFormat="1" ht="15" customHeight="1" thickBot="1" x14ac:dyDescent="0.25">
      <c r="A4" s="410" t="s">
        <v>393</v>
      </c>
      <c r="B4" s="411" t="s">
        <v>394</v>
      </c>
      <c r="C4" s="411" t="s">
        <v>395</v>
      </c>
      <c r="D4" s="411" t="s">
        <v>396</v>
      </c>
      <c r="E4" s="411" t="s">
        <v>397</v>
      </c>
      <c r="F4" s="46" t="s">
        <v>474</v>
      </c>
      <c r="G4" s="412" t="s">
        <v>520</v>
      </c>
      <c r="H4" s="714"/>
    </row>
    <row r="5" spans="1:8" ht="22.5" x14ac:dyDescent="0.2">
      <c r="A5" s="655" t="s">
        <v>757</v>
      </c>
      <c r="B5" s="671">
        <v>20254658.5</v>
      </c>
      <c r="C5" s="657" t="s">
        <v>733</v>
      </c>
      <c r="D5" s="658"/>
      <c r="E5" s="659">
        <v>20254658.5</v>
      </c>
      <c r="F5" s="659">
        <v>20254658.5</v>
      </c>
      <c r="G5" s="660">
        <f>D5+F5</f>
        <v>20254658.5</v>
      </c>
      <c r="H5" s="714"/>
    </row>
    <row r="6" spans="1:8" ht="15.95" customHeight="1" x14ac:dyDescent="0.2">
      <c r="A6" s="655" t="s">
        <v>760</v>
      </c>
      <c r="B6" s="671">
        <v>4051300</v>
      </c>
      <c r="C6" s="657" t="s">
        <v>733</v>
      </c>
      <c r="D6" s="658"/>
      <c r="E6" s="659">
        <v>4051300</v>
      </c>
      <c r="F6" s="659">
        <v>4051300</v>
      </c>
      <c r="G6" s="660">
        <f t="shared" ref="G6:G7" si="0">D6+F6</f>
        <v>4051300</v>
      </c>
      <c r="H6" s="714"/>
    </row>
    <row r="7" spans="1:8" ht="15.95" customHeight="1" x14ac:dyDescent="0.2">
      <c r="A7" s="655" t="s">
        <v>739</v>
      </c>
      <c r="B7" s="671">
        <v>1599998.07</v>
      </c>
      <c r="C7" s="657" t="s">
        <v>733</v>
      </c>
      <c r="D7" s="658"/>
      <c r="E7" s="659">
        <v>1599998.07</v>
      </c>
      <c r="F7" s="659">
        <v>1599998.07</v>
      </c>
      <c r="G7" s="660">
        <f t="shared" si="0"/>
        <v>1599998.07</v>
      </c>
      <c r="H7" s="714"/>
    </row>
    <row r="8" spans="1:8" ht="15.95" customHeight="1" x14ac:dyDescent="0.2">
      <c r="A8" s="655" t="s">
        <v>758</v>
      </c>
      <c r="B8" s="671">
        <v>108578000</v>
      </c>
      <c r="C8" s="657" t="s">
        <v>733</v>
      </c>
      <c r="D8" s="658"/>
      <c r="E8" s="659">
        <f>88563897-F21</f>
        <v>62657940.43</v>
      </c>
      <c r="F8" s="659"/>
      <c r="G8" s="660"/>
      <c r="H8" s="714"/>
    </row>
    <row r="9" spans="1:8" ht="15.95" customHeight="1" x14ac:dyDescent="0.2">
      <c r="A9" s="655"/>
      <c r="B9" s="656"/>
      <c r="C9" s="657"/>
      <c r="D9" s="658"/>
      <c r="E9" s="659"/>
      <c r="F9" s="659"/>
      <c r="G9" s="660"/>
      <c r="H9" s="714"/>
    </row>
    <row r="10" spans="1:8" ht="15.95" customHeight="1" x14ac:dyDescent="0.2">
      <c r="A10" s="655"/>
      <c r="B10" s="658"/>
      <c r="C10" s="657"/>
      <c r="D10" s="658"/>
      <c r="E10" s="659"/>
      <c r="F10" s="659"/>
      <c r="G10" s="660"/>
      <c r="H10" s="714"/>
    </row>
    <row r="11" spans="1:8" ht="15.95" customHeight="1" x14ac:dyDescent="0.2">
      <c r="A11" s="655"/>
      <c r="B11" s="658"/>
      <c r="C11" s="657"/>
      <c r="D11" s="658"/>
      <c r="E11" s="659"/>
      <c r="F11" s="659"/>
      <c r="G11" s="660"/>
      <c r="H11" s="714"/>
    </row>
    <row r="12" spans="1:8" ht="15.95" customHeight="1" x14ac:dyDescent="0.2">
      <c r="A12" s="655"/>
      <c r="B12" s="658"/>
      <c r="C12" s="657"/>
      <c r="D12" s="658"/>
      <c r="E12" s="659"/>
      <c r="F12" s="659"/>
      <c r="G12" s="660"/>
      <c r="H12" s="714"/>
    </row>
    <row r="13" spans="1:8" ht="15.95" customHeight="1" x14ac:dyDescent="0.2">
      <c r="A13" s="655"/>
      <c r="B13" s="628"/>
      <c r="C13" s="657"/>
      <c r="D13" s="658"/>
      <c r="E13" s="659"/>
      <c r="F13" s="659"/>
      <c r="G13" s="660"/>
      <c r="H13" s="714"/>
    </row>
    <row r="14" spans="1:8" ht="15.95" customHeight="1" x14ac:dyDescent="0.2">
      <c r="A14" s="655"/>
      <c r="B14" s="658"/>
      <c r="C14" s="657"/>
      <c r="D14" s="658"/>
      <c r="E14" s="659"/>
      <c r="F14" s="659"/>
      <c r="G14" s="660"/>
      <c r="H14" s="714"/>
    </row>
    <row r="15" spans="1:8" ht="15.95" customHeight="1" x14ac:dyDescent="0.2">
      <c r="A15" s="655"/>
      <c r="B15" s="658"/>
      <c r="C15" s="657"/>
      <c r="D15" s="658"/>
      <c r="E15" s="659"/>
      <c r="F15" s="659"/>
      <c r="G15" s="660"/>
      <c r="H15" s="714"/>
    </row>
    <row r="16" spans="1:8" ht="15.95" customHeight="1" x14ac:dyDescent="0.2">
      <c r="A16" s="655"/>
      <c r="B16" s="658"/>
      <c r="C16" s="657"/>
      <c r="D16" s="658"/>
      <c r="E16" s="659"/>
      <c r="F16" s="659"/>
      <c r="G16" s="660"/>
      <c r="H16" s="714"/>
    </row>
    <row r="17" spans="1:8" ht="15.95" customHeight="1" x14ac:dyDescent="0.2">
      <c r="A17" s="655"/>
      <c r="B17" s="656"/>
      <c r="C17" s="657"/>
      <c r="D17" s="658"/>
      <c r="E17" s="659"/>
      <c r="F17" s="659"/>
      <c r="G17" s="660"/>
      <c r="H17" s="714"/>
    </row>
    <row r="18" spans="1:8" ht="15.95" customHeight="1" x14ac:dyDescent="0.2">
      <c r="A18" s="655"/>
      <c r="B18" s="658"/>
      <c r="C18" s="661"/>
      <c r="D18" s="658"/>
      <c r="E18" s="658"/>
      <c r="F18" s="659"/>
      <c r="G18" s="660"/>
      <c r="H18" s="714"/>
    </row>
    <row r="19" spans="1:8" ht="15.95" customHeight="1" x14ac:dyDescent="0.2">
      <c r="A19" s="14"/>
      <c r="B19" s="2"/>
      <c r="C19" s="281"/>
      <c r="D19" s="2"/>
      <c r="E19" s="2"/>
      <c r="F19" s="47"/>
      <c r="G19" s="48">
        <f t="shared" ref="G19:G20" si="1">+D19+F19</f>
        <v>0</v>
      </c>
      <c r="H19" s="714"/>
    </row>
    <row r="20" spans="1:8" ht="15.95" customHeight="1" thickBot="1" x14ac:dyDescent="0.25">
      <c r="A20" s="15"/>
      <c r="B20" s="3"/>
      <c r="C20" s="282"/>
      <c r="D20" s="3"/>
      <c r="E20" s="3"/>
      <c r="F20" s="49"/>
      <c r="G20" s="48">
        <f t="shared" si="1"/>
        <v>0</v>
      </c>
      <c r="H20" s="714"/>
    </row>
    <row r="21" spans="1:8" s="13" customFormat="1" ht="18" customHeight="1" thickBot="1" x14ac:dyDescent="0.25">
      <c r="A21" s="26" t="s">
        <v>52</v>
      </c>
      <c r="B21" s="669">
        <f>SUM(B5:B20)</f>
        <v>134483956.56999999</v>
      </c>
      <c r="C21" s="18"/>
      <c r="D21" s="669">
        <f>SUM(D5:D20)</f>
        <v>0</v>
      </c>
      <c r="E21" s="11">
        <f>SUM(E5:E20)</f>
        <v>88563897</v>
      </c>
      <c r="F21" s="11">
        <f>SUM(F5:F20)</f>
        <v>25905956.57</v>
      </c>
      <c r="G21" s="12">
        <f>SUM(G5:G20)</f>
        <v>25905956.57</v>
      </c>
      <c r="H21" s="714"/>
    </row>
  </sheetData>
  <mergeCells count="3">
    <mergeCell ref="F2:G2"/>
    <mergeCell ref="A1:G1"/>
    <mergeCell ref="H1:H2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rgb="FF92D050"/>
  </sheetPr>
  <dimension ref="A1:K149"/>
  <sheetViews>
    <sheetView topLeftCell="A133" zoomScaleNormal="100" zoomScaleSheetLayoutView="100" workbookViewId="0">
      <selection activeCell="G9" sqref="G9"/>
    </sheetView>
  </sheetViews>
  <sheetFormatPr defaultRowHeight="12.75" x14ac:dyDescent="0.2"/>
  <cols>
    <col min="1" max="1" width="14.83203125" style="482" customWidth="1"/>
    <col min="2" max="2" width="65.33203125" style="483" customWidth="1"/>
    <col min="3" max="5" width="17" style="484" customWidth="1"/>
    <col min="6" max="16384" width="9.33203125" style="29"/>
  </cols>
  <sheetData>
    <row r="1" spans="1:5" s="458" customFormat="1" ht="16.5" customHeight="1" thickBot="1" x14ac:dyDescent="0.25">
      <c r="A1" s="457"/>
      <c r="B1" s="459"/>
      <c r="C1" s="504"/>
      <c r="D1" s="469"/>
      <c r="E1" s="504" t="str">
        <f>+CONCATENATE("5.1. melléklet a ……/",LEFT(ÖSSZEFÜGGÉSEK!A4,4)+4,". (……) önkormányzati rendelethez")</f>
        <v>5.1. melléklet a ……/2020. (……) önkormányzati rendelethez</v>
      </c>
    </row>
    <row r="2" spans="1:5" s="505" customFormat="1" ht="15.75" customHeight="1" x14ac:dyDescent="0.2">
      <c r="A2" s="485" t="s">
        <v>50</v>
      </c>
      <c r="B2" s="718" t="s">
        <v>138</v>
      </c>
      <c r="C2" s="719"/>
      <c r="D2" s="720"/>
      <c r="E2" s="478" t="s">
        <v>39</v>
      </c>
    </row>
    <row r="3" spans="1:5" s="505" customFormat="1" ht="24.75" thickBot="1" x14ac:dyDescent="0.25">
      <c r="A3" s="503" t="s">
        <v>522</v>
      </c>
      <c r="B3" s="721" t="s">
        <v>521</v>
      </c>
      <c r="C3" s="722"/>
      <c r="D3" s="723"/>
      <c r="E3" s="453" t="s">
        <v>39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729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507" customFormat="1" ht="12" customHeight="1" thickBot="1" x14ac:dyDescent="0.25">
      <c r="A8" s="326" t="s">
        <v>6</v>
      </c>
      <c r="B8" s="322" t="s">
        <v>285</v>
      </c>
      <c r="C8" s="625">
        <f>SUM(C9:C14)</f>
        <v>131246447</v>
      </c>
      <c r="D8" s="625">
        <f>SUM(D9:D14)</f>
        <v>150147474</v>
      </c>
      <c r="E8" s="626">
        <f>SUM(E9:E14)</f>
        <v>150147474</v>
      </c>
    </row>
    <row r="9" spans="1:5" s="481" customFormat="1" ht="12" customHeight="1" x14ac:dyDescent="0.2">
      <c r="A9" s="491" t="s">
        <v>69</v>
      </c>
      <c r="B9" s="364" t="s">
        <v>286</v>
      </c>
      <c r="C9" s="628">
        <v>25318003</v>
      </c>
      <c r="D9" s="628">
        <v>26844291</v>
      </c>
      <c r="E9" s="629">
        <v>26844291</v>
      </c>
    </row>
    <row r="10" spans="1:5" s="508" customFormat="1" ht="12" customHeight="1" x14ac:dyDescent="0.2">
      <c r="A10" s="492" t="s">
        <v>70</v>
      </c>
      <c r="B10" s="365" t="s">
        <v>287</v>
      </c>
      <c r="C10" s="631">
        <v>58289150</v>
      </c>
      <c r="D10" s="631">
        <v>58551416</v>
      </c>
      <c r="E10" s="632">
        <v>58551416</v>
      </c>
    </row>
    <row r="11" spans="1:5" s="508" customFormat="1" ht="12" customHeight="1" x14ac:dyDescent="0.2">
      <c r="A11" s="492" t="s">
        <v>71</v>
      </c>
      <c r="B11" s="365" t="s">
        <v>288</v>
      </c>
      <c r="C11" s="631">
        <v>45839294</v>
      </c>
      <c r="D11" s="631">
        <v>47672917</v>
      </c>
      <c r="E11" s="632">
        <v>47672917</v>
      </c>
    </row>
    <row r="12" spans="1:5" s="508" customFormat="1" ht="12" customHeight="1" x14ac:dyDescent="0.2">
      <c r="A12" s="492" t="s">
        <v>72</v>
      </c>
      <c r="B12" s="365" t="s">
        <v>289</v>
      </c>
      <c r="C12" s="631">
        <v>1800000</v>
      </c>
      <c r="D12" s="631">
        <v>1800000</v>
      </c>
      <c r="E12" s="632">
        <v>1800000</v>
      </c>
    </row>
    <row r="13" spans="1:5" s="508" customFormat="1" ht="12" customHeight="1" x14ac:dyDescent="0.2">
      <c r="A13" s="492" t="s">
        <v>90</v>
      </c>
      <c r="B13" s="633" t="s">
        <v>291</v>
      </c>
      <c r="C13" s="631">
        <v>0</v>
      </c>
      <c r="D13" s="631">
        <v>15278850</v>
      </c>
      <c r="E13" s="632">
        <v>15278850</v>
      </c>
    </row>
    <row r="14" spans="1:5" s="481" customFormat="1" ht="12" customHeight="1" thickBot="1" x14ac:dyDescent="0.25">
      <c r="A14" s="493" t="s">
        <v>73</v>
      </c>
      <c r="B14" s="633" t="s">
        <v>719</v>
      </c>
      <c r="C14" s="635"/>
      <c r="D14" s="635"/>
      <c r="E14" s="636"/>
    </row>
    <row r="15" spans="1:5" s="481" customFormat="1" ht="12" customHeight="1" thickBot="1" x14ac:dyDescent="0.25">
      <c r="A15" s="326" t="s">
        <v>7</v>
      </c>
      <c r="B15" s="343" t="s">
        <v>292</v>
      </c>
      <c r="C15" s="625">
        <f t="shared" ref="C15:D15" si="0">SUM(C16:C20)</f>
        <v>91843000</v>
      </c>
      <c r="D15" s="625">
        <f t="shared" si="0"/>
        <v>85980437</v>
      </c>
      <c r="E15" s="626">
        <f>SUM(E16:E20)</f>
        <v>82235500</v>
      </c>
    </row>
    <row r="16" spans="1:5" s="481" customFormat="1" ht="12" customHeight="1" x14ac:dyDescent="0.2">
      <c r="A16" s="491" t="s">
        <v>75</v>
      </c>
      <c r="B16" s="364" t="s">
        <v>293</v>
      </c>
      <c r="C16" s="628"/>
      <c r="D16" s="628"/>
      <c r="E16" s="629"/>
    </row>
    <row r="17" spans="1:5" s="481" customFormat="1" ht="12" customHeight="1" x14ac:dyDescent="0.2">
      <c r="A17" s="492" t="s">
        <v>76</v>
      </c>
      <c r="B17" s="365" t="s">
        <v>294</v>
      </c>
      <c r="C17" s="631"/>
      <c r="D17" s="631"/>
      <c r="E17" s="632"/>
    </row>
    <row r="18" spans="1:5" s="481" customFormat="1" ht="12" customHeight="1" x14ac:dyDescent="0.2">
      <c r="A18" s="492" t="s">
        <v>77</v>
      </c>
      <c r="B18" s="365" t="s">
        <v>295</v>
      </c>
      <c r="C18" s="631"/>
      <c r="D18" s="631"/>
      <c r="E18" s="632"/>
    </row>
    <row r="19" spans="1:5" s="481" customFormat="1" ht="12" customHeight="1" x14ac:dyDescent="0.2">
      <c r="A19" s="492" t="s">
        <v>78</v>
      </c>
      <c r="B19" s="365" t="s">
        <v>296</v>
      </c>
      <c r="C19" s="631"/>
      <c r="D19" s="631"/>
      <c r="E19" s="632"/>
    </row>
    <row r="20" spans="1:5" s="481" customFormat="1" ht="12" customHeight="1" x14ac:dyDescent="0.2">
      <c r="A20" s="492" t="s">
        <v>79</v>
      </c>
      <c r="B20" s="365" t="s">
        <v>297</v>
      </c>
      <c r="C20" s="631">
        <v>91843000</v>
      </c>
      <c r="D20" s="631">
        <v>85980437</v>
      </c>
      <c r="E20" s="632">
        <v>82235500</v>
      </c>
    </row>
    <row r="21" spans="1:5" s="508" customFormat="1" ht="12" customHeight="1" thickBot="1" x14ac:dyDescent="0.25">
      <c r="A21" s="493" t="s">
        <v>85</v>
      </c>
      <c r="B21" s="345" t="s">
        <v>298</v>
      </c>
      <c r="C21" s="635"/>
      <c r="D21" s="635"/>
      <c r="E21" s="636">
        <v>1822502</v>
      </c>
    </row>
    <row r="22" spans="1:5" s="508" customFormat="1" ht="12" customHeight="1" thickBot="1" x14ac:dyDescent="0.25">
      <c r="A22" s="326" t="s">
        <v>8</v>
      </c>
      <c r="B22" s="322" t="s">
        <v>299</v>
      </c>
      <c r="C22" s="625">
        <f>SUM(C23:C28)</f>
        <v>103038000</v>
      </c>
      <c r="D22" s="625">
        <f t="shared" ref="D22:E22" si="1">SUM(D23:D28)</f>
        <v>103038000</v>
      </c>
      <c r="E22" s="626">
        <f t="shared" si="1"/>
        <v>0</v>
      </c>
    </row>
    <row r="23" spans="1:5" s="508" customFormat="1" ht="12" customHeight="1" x14ac:dyDescent="0.2">
      <c r="A23" s="491" t="s">
        <v>58</v>
      </c>
      <c r="B23" s="364" t="s">
        <v>300</v>
      </c>
      <c r="C23" s="628"/>
      <c r="D23" s="628"/>
      <c r="E23" s="629"/>
    </row>
    <row r="24" spans="1:5" s="481" customFormat="1" ht="12" customHeight="1" x14ac:dyDescent="0.2">
      <c r="A24" s="492" t="s">
        <v>59</v>
      </c>
      <c r="B24" s="365" t="s">
        <v>301</v>
      </c>
      <c r="C24" s="631"/>
      <c r="D24" s="631"/>
      <c r="E24" s="632"/>
    </row>
    <row r="25" spans="1:5" s="508" customFormat="1" ht="12" customHeight="1" x14ac:dyDescent="0.2">
      <c r="A25" s="492" t="s">
        <v>60</v>
      </c>
      <c r="B25" s="365" t="s">
        <v>302</v>
      </c>
      <c r="C25" s="631"/>
      <c r="D25" s="631"/>
      <c r="E25" s="632"/>
    </row>
    <row r="26" spans="1:5" s="508" customFormat="1" ht="12" customHeight="1" x14ac:dyDescent="0.2">
      <c r="A26" s="492" t="s">
        <v>61</v>
      </c>
      <c r="B26" s="365" t="s">
        <v>303</v>
      </c>
      <c r="C26" s="631"/>
      <c r="D26" s="631"/>
      <c r="E26" s="632"/>
    </row>
    <row r="27" spans="1:5" s="508" customFormat="1" ht="12" customHeight="1" x14ac:dyDescent="0.2">
      <c r="A27" s="492" t="s">
        <v>104</v>
      </c>
      <c r="B27" s="365" t="s">
        <v>304</v>
      </c>
      <c r="C27" s="631">
        <v>103038000</v>
      </c>
      <c r="D27" s="631">
        <v>103038000</v>
      </c>
      <c r="E27" s="632"/>
    </row>
    <row r="28" spans="1:5" s="508" customFormat="1" ht="12" customHeight="1" thickBot="1" x14ac:dyDescent="0.25">
      <c r="A28" s="493" t="s">
        <v>105</v>
      </c>
      <c r="B28" s="366" t="s">
        <v>305</v>
      </c>
      <c r="C28" s="635"/>
      <c r="D28" s="635"/>
      <c r="E28" s="636"/>
    </row>
    <row r="29" spans="1:5" s="508" customFormat="1" ht="12" customHeight="1" thickBot="1" x14ac:dyDescent="0.25">
      <c r="A29" s="326" t="s">
        <v>106</v>
      </c>
      <c r="B29" s="322" t="s">
        <v>702</v>
      </c>
      <c r="C29" s="637">
        <f>SUM(C30:C35)</f>
        <v>6900000</v>
      </c>
      <c r="D29" s="637">
        <f t="shared" ref="D29:E29" si="2">SUM(D30:D35)</f>
        <v>6900000</v>
      </c>
      <c r="E29" s="638">
        <f t="shared" si="2"/>
        <v>8494053</v>
      </c>
    </row>
    <row r="30" spans="1:5" s="508" customFormat="1" ht="12" customHeight="1" x14ac:dyDescent="0.2">
      <c r="A30" s="491" t="s">
        <v>306</v>
      </c>
      <c r="B30" s="364" t="s">
        <v>706</v>
      </c>
      <c r="C30" s="628"/>
      <c r="D30" s="628"/>
      <c r="E30" s="629"/>
    </row>
    <row r="31" spans="1:5" s="508" customFormat="1" ht="12" customHeight="1" x14ac:dyDescent="0.2">
      <c r="A31" s="492" t="s">
        <v>307</v>
      </c>
      <c r="B31" s="365" t="s">
        <v>707</v>
      </c>
      <c r="C31" s="631"/>
      <c r="D31" s="631"/>
      <c r="E31" s="632"/>
    </row>
    <row r="32" spans="1:5" s="508" customFormat="1" ht="12" customHeight="1" x14ac:dyDescent="0.2">
      <c r="A32" s="492" t="s">
        <v>308</v>
      </c>
      <c r="B32" s="365" t="s">
        <v>708</v>
      </c>
      <c r="C32" s="631">
        <v>4850000</v>
      </c>
      <c r="D32" s="631">
        <v>4850000</v>
      </c>
      <c r="E32" s="632">
        <v>6379278</v>
      </c>
    </row>
    <row r="33" spans="1:5" s="508" customFormat="1" ht="12" customHeight="1" x14ac:dyDescent="0.2">
      <c r="A33" s="492" t="s">
        <v>703</v>
      </c>
      <c r="B33" s="365" t="s">
        <v>715</v>
      </c>
      <c r="C33" s="631">
        <v>1850000</v>
      </c>
      <c r="D33" s="631">
        <v>1850000</v>
      </c>
      <c r="E33" s="632">
        <v>2016659</v>
      </c>
    </row>
    <row r="34" spans="1:5" s="508" customFormat="1" ht="12" customHeight="1" x14ac:dyDescent="0.2">
      <c r="A34" s="492" t="s">
        <v>704</v>
      </c>
      <c r="B34" s="365" t="s">
        <v>309</v>
      </c>
      <c r="C34" s="631"/>
      <c r="D34" s="631"/>
      <c r="E34" s="632"/>
    </row>
    <row r="35" spans="1:5" s="508" customFormat="1" ht="12" customHeight="1" thickBot="1" x14ac:dyDescent="0.25">
      <c r="A35" s="493" t="s">
        <v>705</v>
      </c>
      <c r="B35" s="345" t="s">
        <v>310</v>
      </c>
      <c r="C35" s="631">
        <v>200000</v>
      </c>
      <c r="D35" s="631">
        <v>200000</v>
      </c>
      <c r="E35" s="636">
        <v>98116</v>
      </c>
    </row>
    <row r="36" spans="1:5" s="508" customFormat="1" ht="12" customHeight="1" thickBot="1" x14ac:dyDescent="0.25">
      <c r="A36" s="326" t="s">
        <v>10</v>
      </c>
      <c r="B36" s="322" t="s">
        <v>311</v>
      </c>
      <c r="C36" s="625">
        <f>SUM(C37:C46)</f>
        <v>16366553</v>
      </c>
      <c r="D36" s="625">
        <f t="shared" ref="D36:E36" si="3">SUM(D37:D46)</f>
        <v>16366553</v>
      </c>
      <c r="E36" s="626">
        <f t="shared" si="3"/>
        <v>15950255</v>
      </c>
    </row>
    <row r="37" spans="1:5" s="508" customFormat="1" ht="12" customHeight="1" x14ac:dyDescent="0.2">
      <c r="A37" s="491" t="s">
        <v>62</v>
      </c>
      <c r="B37" s="364" t="s">
        <v>312</v>
      </c>
      <c r="C37" s="628">
        <v>750000</v>
      </c>
      <c r="D37" s="628">
        <v>750000</v>
      </c>
      <c r="E37" s="629">
        <v>2750688</v>
      </c>
    </row>
    <row r="38" spans="1:5" s="508" customFormat="1" ht="12" customHeight="1" x14ac:dyDescent="0.2">
      <c r="A38" s="492" t="s">
        <v>63</v>
      </c>
      <c r="B38" s="365" t="s">
        <v>313</v>
      </c>
      <c r="C38" s="631">
        <v>7412000</v>
      </c>
      <c r="D38" s="631">
        <v>7412000</v>
      </c>
      <c r="E38" s="632">
        <v>9267060</v>
      </c>
    </row>
    <row r="39" spans="1:5" s="508" customFormat="1" ht="12" customHeight="1" x14ac:dyDescent="0.2">
      <c r="A39" s="492" t="s">
        <v>64</v>
      </c>
      <c r="B39" s="365" t="s">
        <v>314</v>
      </c>
      <c r="C39" s="631">
        <v>278000</v>
      </c>
      <c r="D39" s="631">
        <v>278000</v>
      </c>
      <c r="E39" s="632">
        <v>374905</v>
      </c>
    </row>
    <row r="40" spans="1:5" s="508" customFormat="1" ht="12" customHeight="1" x14ac:dyDescent="0.2">
      <c r="A40" s="492" t="s">
        <v>108</v>
      </c>
      <c r="B40" s="365" t="s">
        <v>315</v>
      </c>
      <c r="C40" s="631">
        <v>3850000</v>
      </c>
      <c r="D40" s="631">
        <v>3850000</v>
      </c>
      <c r="E40" s="632">
        <v>0</v>
      </c>
    </row>
    <row r="41" spans="1:5" s="508" customFormat="1" ht="12" customHeight="1" x14ac:dyDescent="0.2">
      <c r="A41" s="492" t="s">
        <v>109</v>
      </c>
      <c r="B41" s="365" t="s">
        <v>316</v>
      </c>
      <c r="C41" s="631">
        <v>0</v>
      </c>
      <c r="D41" s="631">
        <v>0</v>
      </c>
      <c r="E41" s="632"/>
    </row>
    <row r="42" spans="1:5" s="508" customFormat="1" ht="12" customHeight="1" x14ac:dyDescent="0.2">
      <c r="A42" s="492" t="s">
        <v>110</v>
      </c>
      <c r="B42" s="365" t="s">
        <v>317</v>
      </c>
      <c r="C42" s="631">
        <v>3252000</v>
      </c>
      <c r="D42" s="631">
        <v>3252000</v>
      </c>
      <c r="E42" s="632">
        <v>1983868</v>
      </c>
    </row>
    <row r="43" spans="1:5" s="508" customFormat="1" ht="12" customHeight="1" x14ac:dyDescent="0.2">
      <c r="A43" s="492" t="s">
        <v>111</v>
      </c>
      <c r="B43" s="365" t="s">
        <v>318</v>
      </c>
      <c r="C43" s="631"/>
      <c r="D43" s="631"/>
      <c r="E43" s="632"/>
    </row>
    <row r="44" spans="1:5" s="508" customFormat="1" ht="12" customHeight="1" x14ac:dyDescent="0.2">
      <c r="A44" s="492" t="s">
        <v>112</v>
      </c>
      <c r="B44" s="365" t="s">
        <v>319</v>
      </c>
      <c r="C44" s="631">
        <v>553</v>
      </c>
      <c r="D44" s="631">
        <v>553</v>
      </c>
      <c r="E44" s="632">
        <v>6044</v>
      </c>
    </row>
    <row r="45" spans="1:5" s="508" customFormat="1" ht="12" customHeight="1" x14ac:dyDescent="0.2">
      <c r="A45" s="492" t="s">
        <v>320</v>
      </c>
      <c r="B45" s="365" t="s">
        <v>321</v>
      </c>
      <c r="C45" s="639"/>
      <c r="D45" s="639"/>
      <c r="E45" s="640"/>
    </row>
    <row r="46" spans="1:5" s="481" customFormat="1" ht="12" customHeight="1" thickBot="1" x14ac:dyDescent="0.25">
      <c r="A46" s="493" t="s">
        <v>322</v>
      </c>
      <c r="B46" s="366" t="s">
        <v>323</v>
      </c>
      <c r="C46" s="641">
        <v>824000</v>
      </c>
      <c r="D46" s="641">
        <v>824000</v>
      </c>
      <c r="E46" s="642">
        <v>1567690</v>
      </c>
    </row>
    <row r="47" spans="1:5" s="508" customFormat="1" ht="12" customHeight="1" thickBot="1" x14ac:dyDescent="0.25">
      <c r="A47" s="326" t="s">
        <v>11</v>
      </c>
      <c r="B47" s="322" t="s">
        <v>324</v>
      </c>
      <c r="C47" s="625">
        <f>SUM(C48:C52)</f>
        <v>800000</v>
      </c>
      <c r="D47" s="625">
        <f t="shared" ref="D47:E47" si="4">SUM(D48:D52)</f>
        <v>800000</v>
      </c>
      <c r="E47" s="626">
        <f t="shared" si="4"/>
        <v>2498500</v>
      </c>
    </row>
    <row r="48" spans="1:5" s="508" customFormat="1" ht="12" customHeight="1" x14ac:dyDescent="0.2">
      <c r="A48" s="491" t="s">
        <v>65</v>
      </c>
      <c r="B48" s="364" t="s">
        <v>325</v>
      </c>
      <c r="C48" s="643"/>
      <c r="D48" s="643"/>
      <c r="E48" s="644"/>
    </row>
    <row r="49" spans="1:5" s="508" customFormat="1" ht="12" customHeight="1" x14ac:dyDescent="0.2">
      <c r="A49" s="492" t="s">
        <v>66</v>
      </c>
      <c r="B49" s="365" t="s">
        <v>326</v>
      </c>
      <c r="C49" s="639">
        <v>800000</v>
      </c>
      <c r="D49" s="639">
        <v>800000</v>
      </c>
      <c r="E49" s="640">
        <v>1098500</v>
      </c>
    </row>
    <row r="50" spans="1:5" s="508" customFormat="1" ht="12" customHeight="1" x14ac:dyDescent="0.2">
      <c r="A50" s="492" t="s">
        <v>327</v>
      </c>
      <c r="B50" s="365" t="s">
        <v>328</v>
      </c>
      <c r="C50" s="639">
        <v>0</v>
      </c>
      <c r="D50" s="639">
        <v>0</v>
      </c>
      <c r="E50" s="640">
        <v>1400000</v>
      </c>
    </row>
    <row r="51" spans="1:5" s="508" customFormat="1" ht="12" customHeight="1" x14ac:dyDescent="0.2">
      <c r="A51" s="492" t="s">
        <v>329</v>
      </c>
      <c r="B51" s="365" t="s">
        <v>330</v>
      </c>
      <c r="C51" s="639"/>
      <c r="D51" s="639"/>
      <c r="E51" s="640"/>
    </row>
    <row r="52" spans="1:5" s="508" customFormat="1" ht="12" customHeight="1" thickBot="1" x14ac:dyDescent="0.25">
      <c r="A52" s="493" t="s">
        <v>331</v>
      </c>
      <c r="B52" s="366" t="s">
        <v>332</v>
      </c>
      <c r="C52" s="641"/>
      <c r="D52" s="641"/>
      <c r="E52" s="642"/>
    </row>
    <row r="53" spans="1:5" s="508" customFormat="1" ht="12" customHeight="1" thickBot="1" x14ac:dyDescent="0.25">
      <c r="A53" s="326" t="s">
        <v>113</v>
      </c>
      <c r="B53" s="322" t="s">
        <v>333</v>
      </c>
      <c r="C53" s="625">
        <f>SUM(C54:C57)</f>
        <v>0</v>
      </c>
      <c r="D53" s="625">
        <f t="shared" ref="D53:E53" si="5">SUM(D54:D57)</f>
        <v>0</v>
      </c>
      <c r="E53" s="626">
        <f t="shared" si="5"/>
        <v>22513413</v>
      </c>
    </row>
    <row r="54" spans="1:5" s="481" customFormat="1" ht="12" customHeight="1" x14ac:dyDescent="0.2">
      <c r="A54" s="491" t="s">
        <v>67</v>
      </c>
      <c r="B54" s="364" t="s">
        <v>334</v>
      </c>
      <c r="C54" s="628"/>
      <c r="D54" s="628"/>
      <c r="E54" s="629"/>
    </row>
    <row r="55" spans="1:5" s="481" customFormat="1" ht="12" customHeight="1" x14ac:dyDescent="0.2">
      <c r="A55" s="492" t="s">
        <v>68</v>
      </c>
      <c r="B55" s="365" t="s">
        <v>335</v>
      </c>
      <c r="C55" s="631"/>
      <c r="D55" s="631"/>
      <c r="E55" s="632"/>
    </row>
    <row r="56" spans="1:5" s="481" customFormat="1" ht="12" customHeight="1" x14ac:dyDescent="0.2">
      <c r="A56" s="492" t="s">
        <v>336</v>
      </c>
      <c r="B56" s="365" t="s">
        <v>337</v>
      </c>
      <c r="C56" s="631"/>
      <c r="D56" s="631"/>
      <c r="E56" s="632">
        <v>22513413</v>
      </c>
    </row>
    <row r="57" spans="1:5" s="481" customFormat="1" ht="12" customHeight="1" thickBot="1" x14ac:dyDescent="0.25">
      <c r="A57" s="493" t="s">
        <v>338</v>
      </c>
      <c r="B57" s="366" t="s">
        <v>339</v>
      </c>
      <c r="C57" s="635"/>
      <c r="D57" s="635"/>
      <c r="E57" s="636"/>
    </row>
    <row r="58" spans="1:5" s="508" customFormat="1" ht="12" customHeight="1" thickBot="1" x14ac:dyDescent="0.25">
      <c r="A58" s="326" t="s">
        <v>13</v>
      </c>
      <c r="B58" s="343" t="s">
        <v>340</v>
      </c>
      <c r="C58" s="625">
        <f>SUM(C59:C62)</f>
        <v>0</v>
      </c>
      <c r="D58" s="625">
        <f t="shared" ref="D58:E58" si="6">SUM(D59:D62)</f>
        <v>0</v>
      </c>
      <c r="E58" s="626">
        <f t="shared" si="6"/>
        <v>0</v>
      </c>
    </row>
    <row r="59" spans="1:5" s="508" customFormat="1" ht="12" customHeight="1" x14ac:dyDescent="0.2">
      <c r="A59" s="491" t="s">
        <v>114</v>
      </c>
      <c r="B59" s="364" t="s">
        <v>341</v>
      </c>
      <c r="C59" s="639"/>
      <c r="D59" s="639"/>
      <c r="E59" s="640"/>
    </row>
    <row r="60" spans="1:5" s="508" customFormat="1" ht="12" customHeight="1" x14ac:dyDescent="0.2">
      <c r="A60" s="492" t="s">
        <v>115</v>
      </c>
      <c r="B60" s="365" t="s">
        <v>525</v>
      </c>
      <c r="C60" s="639"/>
      <c r="D60" s="639"/>
      <c r="E60" s="640"/>
    </row>
    <row r="61" spans="1:5" s="508" customFormat="1" ht="12" customHeight="1" x14ac:dyDescent="0.2">
      <c r="A61" s="492" t="s">
        <v>142</v>
      </c>
      <c r="B61" s="365" t="s">
        <v>343</v>
      </c>
      <c r="C61" s="639"/>
      <c r="D61" s="639"/>
      <c r="E61" s="640"/>
    </row>
    <row r="62" spans="1:5" s="508" customFormat="1" ht="12" customHeight="1" thickBot="1" x14ac:dyDescent="0.25">
      <c r="A62" s="493" t="s">
        <v>344</v>
      </c>
      <c r="B62" s="366" t="s">
        <v>345</v>
      </c>
      <c r="C62" s="639"/>
      <c r="D62" s="639"/>
      <c r="E62" s="640"/>
    </row>
    <row r="63" spans="1:5" s="508" customFormat="1" ht="12" customHeight="1" thickBot="1" x14ac:dyDescent="0.25">
      <c r="A63" s="326" t="s">
        <v>14</v>
      </c>
      <c r="B63" s="322" t="s">
        <v>346</v>
      </c>
      <c r="C63" s="637">
        <f>C8+C15+C22+C29+C36+C47+C53+C58</f>
        <v>350194000</v>
      </c>
      <c r="D63" s="637">
        <f t="shared" ref="D63" si="7">D8+D15+D22+D29+D36+D47+D53+D58</f>
        <v>363232464</v>
      </c>
      <c r="E63" s="638">
        <f>E8+E15+E22+E29+E36+E47+E53+E58</f>
        <v>281839195</v>
      </c>
    </row>
    <row r="64" spans="1:5" s="508" customFormat="1" ht="12" customHeight="1" thickBot="1" x14ac:dyDescent="0.2">
      <c r="A64" s="494" t="s">
        <v>523</v>
      </c>
      <c r="B64" s="343" t="s">
        <v>348</v>
      </c>
      <c r="C64" s="625">
        <f>+C65+C66+C67</f>
        <v>0</v>
      </c>
      <c r="D64" s="625">
        <f>+D65+D66+D67</f>
        <v>67580895</v>
      </c>
      <c r="E64" s="626">
        <f>+E65+E66+E67</f>
        <v>67580895</v>
      </c>
    </row>
    <row r="65" spans="1:5" s="508" customFormat="1" ht="12" customHeight="1" x14ac:dyDescent="0.2">
      <c r="A65" s="491" t="s">
        <v>349</v>
      </c>
      <c r="B65" s="364" t="s">
        <v>350</v>
      </c>
      <c r="C65" s="639"/>
      <c r="D65" s="639"/>
      <c r="E65" s="640"/>
    </row>
    <row r="66" spans="1:5" s="508" customFormat="1" ht="12" customHeight="1" x14ac:dyDescent="0.2">
      <c r="A66" s="492" t="s">
        <v>351</v>
      </c>
      <c r="B66" s="365" t="s">
        <v>352</v>
      </c>
      <c r="C66" s="639"/>
      <c r="D66" s="639">
        <v>67580895</v>
      </c>
      <c r="E66" s="640">
        <v>67580895</v>
      </c>
    </row>
    <row r="67" spans="1:5" s="508" customFormat="1" ht="12" customHeight="1" thickBot="1" x14ac:dyDescent="0.25">
      <c r="A67" s="493" t="s">
        <v>353</v>
      </c>
      <c r="B67" s="487" t="s">
        <v>354</v>
      </c>
      <c r="C67" s="639"/>
      <c r="D67" s="639"/>
      <c r="E67" s="640"/>
    </row>
    <row r="68" spans="1:5" s="508" customFormat="1" ht="12" customHeight="1" thickBot="1" x14ac:dyDescent="0.2">
      <c r="A68" s="494" t="s">
        <v>355</v>
      </c>
      <c r="B68" s="343" t="s">
        <v>356</v>
      </c>
      <c r="C68" s="625">
        <f>+C69+C70+C71+C72</f>
        <v>0</v>
      </c>
      <c r="D68" s="625">
        <f>+D69+D70+D71+D72</f>
        <v>0</v>
      </c>
      <c r="E68" s="626">
        <f>+E69+E70+E71+E72</f>
        <v>0</v>
      </c>
    </row>
    <row r="69" spans="1:5" s="508" customFormat="1" ht="12" customHeight="1" x14ac:dyDescent="0.2">
      <c r="A69" s="491" t="s">
        <v>91</v>
      </c>
      <c r="B69" s="364" t="s">
        <v>357</v>
      </c>
      <c r="C69" s="639"/>
      <c r="D69" s="639"/>
      <c r="E69" s="640"/>
    </row>
    <row r="70" spans="1:5" s="508" customFormat="1" ht="12" customHeight="1" x14ac:dyDescent="0.2">
      <c r="A70" s="492" t="s">
        <v>92</v>
      </c>
      <c r="B70" s="365" t="s">
        <v>358</v>
      </c>
      <c r="C70" s="639"/>
      <c r="D70" s="639"/>
      <c r="E70" s="640"/>
    </row>
    <row r="71" spans="1:5" s="508" customFormat="1" ht="12" customHeight="1" x14ac:dyDescent="0.2">
      <c r="A71" s="492" t="s">
        <v>359</v>
      </c>
      <c r="B71" s="365" t="s">
        <v>360</v>
      </c>
      <c r="C71" s="639"/>
      <c r="D71" s="639"/>
      <c r="E71" s="640"/>
    </row>
    <row r="72" spans="1:5" s="508" customFormat="1" ht="12" customHeight="1" thickBot="1" x14ac:dyDescent="0.25">
      <c r="A72" s="493" t="s">
        <v>361</v>
      </c>
      <c r="B72" s="366" t="s">
        <v>362</v>
      </c>
      <c r="C72" s="639"/>
      <c r="D72" s="639"/>
      <c r="E72" s="640"/>
    </row>
    <row r="73" spans="1:5" s="508" customFormat="1" ht="12" customHeight="1" thickBot="1" x14ac:dyDescent="0.2">
      <c r="A73" s="494" t="s">
        <v>363</v>
      </c>
      <c r="B73" s="343" t="s">
        <v>364</v>
      </c>
      <c r="C73" s="625">
        <f>+C74+C75</f>
        <v>66351000</v>
      </c>
      <c r="D73" s="625">
        <f>+D74+D75</f>
        <v>66895936</v>
      </c>
      <c r="E73" s="626">
        <f>+E74+E75</f>
        <v>66895936</v>
      </c>
    </row>
    <row r="74" spans="1:5" s="508" customFormat="1" ht="12" customHeight="1" x14ac:dyDescent="0.2">
      <c r="A74" s="491" t="s">
        <v>365</v>
      </c>
      <c r="B74" s="364" t="s">
        <v>366</v>
      </c>
      <c r="C74" s="639">
        <v>66351000</v>
      </c>
      <c r="D74" s="639">
        <v>66895936</v>
      </c>
      <c r="E74" s="640">
        <v>66895936</v>
      </c>
    </row>
    <row r="75" spans="1:5" s="508" customFormat="1" ht="12" customHeight="1" thickBot="1" x14ac:dyDescent="0.25">
      <c r="A75" s="493" t="s">
        <v>367</v>
      </c>
      <c r="B75" s="366" t="s">
        <v>368</v>
      </c>
      <c r="C75" s="639">
        <v>0</v>
      </c>
      <c r="D75" s="639"/>
      <c r="E75" s="640"/>
    </row>
    <row r="76" spans="1:5" s="508" customFormat="1" ht="12" customHeight="1" thickBot="1" x14ac:dyDescent="0.2">
      <c r="A76" s="494" t="s">
        <v>369</v>
      </c>
      <c r="B76" s="343" t="s">
        <v>370</v>
      </c>
      <c r="C76" s="625">
        <f>SUM(C77:C79)</f>
        <v>0</v>
      </c>
      <c r="D76" s="625">
        <f>SUM(D77:D79)</f>
        <v>0</v>
      </c>
      <c r="E76" s="626">
        <f>SUM(E77:E79)</f>
        <v>5593145</v>
      </c>
    </row>
    <row r="77" spans="1:5" s="508" customFormat="1" ht="12" customHeight="1" x14ac:dyDescent="0.2">
      <c r="A77" s="491" t="s">
        <v>371</v>
      </c>
      <c r="B77" s="364" t="s">
        <v>372</v>
      </c>
      <c r="C77" s="639"/>
      <c r="D77" s="639"/>
      <c r="E77" s="640">
        <v>5593145</v>
      </c>
    </row>
    <row r="78" spans="1:5" s="508" customFormat="1" ht="12" customHeight="1" x14ac:dyDescent="0.2">
      <c r="A78" s="492" t="s">
        <v>373</v>
      </c>
      <c r="B78" s="365" t="s">
        <v>374</v>
      </c>
      <c r="C78" s="639"/>
      <c r="D78" s="639"/>
      <c r="E78" s="640"/>
    </row>
    <row r="79" spans="1:5" s="508" customFormat="1" ht="12" customHeight="1" thickBot="1" x14ac:dyDescent="0.25">
      <c r="A79" s="493" t="s">
        <v>375</v>
      </c>
      <c r="B79" s="366" t="s">
        <v>376</v>
      </c>
      <c r="C79" s="639"/>
      <c r="D79" s="639"/>
      <c r="E79" s="640"/>
    </row>
    <row r="80" spans="1:5" s="508" customFormat="1" ht="12" customHeight="1" thickBot="1" x14ac:dyDescent="0.2">
      <c r="A80" s="494" t="s">
        <v>377</v>
      </c>
      <c r="B80" s="343" t="s">
        <v>378</v>
      </c>
      <c r="C80" s="625"/>
      <c r="D80" s="625"/>
      <c r="E80" s="626"/>
    </row>
    <row r="81" spans="1:5" s="508" customFormat="1" ht="12" customHeight="1" x14ac:dyDescent="0.2">
      <c r="A81" s="495" t="s">
        <v>379</v>
      </c>
      <c r="B81" s="364" t="s">
        <v>380</v>
      </c>
      <c r="C81" s="639"/>
      <c r="D81" s="639"/>
      <c r="E81" s="640"/>
    </row>
    <row r="82" spans="1:5" s="508" customFormat="1" ht="12" customHeight="1" x14ac:dyDescent="0.2">
      <c r="A82" s="496" t="s">
        <v>381</v>
      </c>
      <c r="B82" s="365" t="s">
        <v>382</v>
      </c>
      <c r="C82" s="639"/>
      <c r="D82" s="639"/>
      <c r="E82" s="640"/>
    </row>
    <row r="83" spans="1:5" s="508" customFormat="1" ht="12" customHeight="1" x14ac:dyDescent="0.2">
      <c r="A83" s="496" t="s">
        <v>383</v>
      </c>
      <c r="B83" s="365" t="s">
        <v>384</v>
      </c>
      <c r="C83" s="639"/>
      <c r="D83" s="639"/>
      <c r="E83" s="640"/>
    </row>
    <row r="84" spans="1:5" s="508" customFormat="1" ht="12" customHeight="1" thickBot="1" x14ac:dyDescent="0.25">
      <c r="A84" s="497" t="s">
        <v>385</v>
      </c>
      <c r="B84" s="366" t="s">
        <v>386</v>
      </c>
      <c r="C84" s="639"/>
      <c r="D84" s="639"/>
      <c r="E84" s="640"/>
    </row>
    <row r="85" spans="1:5" s="508" customFormat="1" ht="12" customHeight="1" thickBot="1" x14ac:dyDescent="0.2">
      <c r="A85" s="494" t="s">
        <v>387</v>
      </c>
      <c r="B85" s="343" t="s">
        <v>388</v>
      </c>
      <c r="C85" s="645"/>
      <c r="D85" s="645"/>
      <c r="E85" s="646"/>
    </row>
    <row r="86" spans="1:5" s="508" customFormat="1" ht="12" customHeight="1" thickBot="1" x14ac:dyDescent="0.2">
      <c r="A86" s="494" t="s">
        <v>389</v>
      </c>
      <c r="B86" s="488" t="s">
        <v>390</v>
      </c>
      <c r="C86" s="637">
        <f>+C64+C68+C73+C76+C80+C85</f>
        <v>66351000</v>
      </c>
      <c r="D86" s="637">
        <f t="shared" ref="D86:E86" si="8">+D64+D68+D73+D76+D80+D85</f>
        <v>134476831</v>
      </c>
      <c r="E86" s="638">
        <f t="shared" si="8"/>
        <v>140069976</v>
      </c>
    </row>
    <row r="87" spans="1:5" s="508" customFormat="1" ht="12" customHeight="1" thickBot="1" x14ac:dyDescent="0.2">
      <c r="A87" s="498" t="s">
        <v>391</v>
      </c>
      <c r="B87" s="489" t="s">
        <v>524</v>
      </c>
      <c r="C87" s="637">
        <f>+C63+C86</f>
        <v>416545000</v>
      </c>
      <c r="D87" s="637">
        <f>+D63+D86</f>
        <v>497709295</v>
      </c>
      <c r="E87" s="638">
        <f>+E63+E86</f>
        <v>421909171</v>
      </c>
    </row>
    <row r="88" spans="1:5" s="508" customFormat="1" ht="15" customHeight="1" x14ac:dyDescent="0.2">
      <c r="A88" s="463"/>
      <c r="B88" s="464"/>
      <c r="C88" s="479"/>
      <c r="D88" s="479"/>
      <c r="E88" s="479"/>
    </row>
    <row r="89" spans="1:5" ht="13.5" thickBot="1" x14ac:dyDescent="0.25">
      <c r="A89" s="465"/>
      <c r="B89" s="466"/>
      <c r="C89" s="480"/>
      <c r="D89" s="480"/>
      <c r="E89" s="480"/>
    </row>
    <row r="90" spans="1:5" s="507" customFormat="1" ht="16.5" customHeight="1" thickBot="1" x14ac:dyDescent="0.25">
      <c r="A90" s="715" t="s">
        <v>42</v>
      </c>
      <c r="B90" s="716"/>
      <c r="C90" s="716"/>
      <c r="D90" s="716"/>
      <c r="E90" s="717"/>
    </row>
    <row r="91" spans="1:5" s="285" customFormat="1" ht="12" customHeight="1" thickBot="1" x14ac:dyDescent="0.25">
      <c r="A91" s="486" t="s">
        <v>6</v>
      </c>
      <c r="B91" s="325" t="s">
        <v>399</v>
      </c>
      <c r="C91" s="647">
        <f>SUM(C92:C96)</f>
        <v>282404000</v>
      </c>
      <c r="D91" s="647">
        <f>SUM(D92:D96)</f>
        <v>320276754</v>
      </c>
      <c r="E91" s="307">
        <f>SUM(E92:E96)</f>
        <v>274935231</v>
      </c>
    </row>
    <row r="92" spans="1:5" ht="12" customHeight="1" x14ac:dyDescent="0.2">
      <c r="A92" s="499" t="s">
        <v>69</v>
      </c>
      <c r="B92" s="311" t="s">
        <v>36</v>
      </c>
      <c r="C92" s="648">
        <v>71547000</v>
      </c>
      <c r="D92" s="648">
        <v>76502929</v>
      </c>
      <c r="E92" s="649">
        <v>74408735</v>
      </c>
    </row>
    <row r="93" spans="1:5" ht="12" customHeight="1" x14ac:dyDescent="0.2">
      <c r="A93" s="492" t="s">
        <v>70</v>
      </c>
      <c r="B93" s="309" t="s">
        <v>116</v>
      </c>
      <c r="C93" s="631">
        <v>9287000</v>
      </c>
      <c r="D93" s="631">
        <v>9976647</v>
      </c>
      <c r="E93" s="632">
        <v>9781647</v>
      </c>
    </row>
    <row r="94" spans="1:5" ht="12" customHeight="1" x14ac:dyDescent="0.2">
      <c r="A94" s="492" t="s">
        <v>71</v>
      </c>
      <c r="B94" s="309" t="s">
        <v>89</v>
      </c>
      <c r="C94" s="635">
        <v>94569000</v>
      </c>
      <c r="D94" s="635">
        <v>113096487</v>
      </c>
      <c r="E94" s="636">
        <v>79703292</v>
      </c>
    </row>
    <row r="95" spans="1:5" ht="12" customHeight="1" x14ac:dyDescent="0.2">
      <c r="A95" s="492" t="s">
        <v>72</v>
      </c>
      <c r="B95" s="312" t="s">
        <v>117</v>
      </c>
      <c r="C95" s="635">
        <v>17866000</v>
      </c>
      <c r="D95" s="635">
        <v>17866000</v>
      </c>
      <c r="E95" s="636">
        <v>15136988</v>
      </c>
    </row>
    <row r="96" spans="1:5" ht="12" customHeight="1" x14ac:dyDescent="0.2">
      <c r="A96" s="492" t="s">
        <v>80</v>
      </c>
      <c r="B96" s="320" t="s">
        <v>118</v>
      </c>
      <c r="C96" s="635">
        <v>89135000</v>
      </c>
      <c r="D96" s="635">
        <v>102834691</v>
      </c>
      <c r="E96" s="636">
        <v>95904569</v>
      </c>
    </row>
    <row r="97" spans="1:5" ht="12" customHeight="1" x14ac:dyDescent="0.2">
      <c r="A97" s="492" t="s">
        <v>73</v>
      </c>
      <c r="B97" s="309" t="s">
        <v>400</v>
      </c>
      <c r="C97" s="635">
        <v>0</v>
      </c>
      <c r="D97" s="635">
        <v>116291</v>
      </c>
      <c r="E97" s="636">
        <v>116291</v>
      </c>
    </row>
    <row r="98" spans="1:5" ht="12" customHeight="1" x14ac:dyDescent="0.2">
      <c r="A98" s="492" t="s">
        <v>74</v>
      </c>
      <c r="B98" s="332" t="s">
        <v>401</v>
      </c>
      <c r="C98" s="635"/>
      <c r="D98" s="635"/>
      <c r="E98" s="636"/>
    </row>
    <row r="99" spans="1:5" ht="12" customHeight="1" x14ac:dyDescent="0.2">
      <c r="A99" s="492" t="s">
        <v>81</v>
      </c>
      <c r="B99" s="333" t="s">
        <v>402</v>
      </c>
      <c r="C99" s="635"/>
      <c r="D99" s="635"/>
      <c r="E99" s="636"/>
    </row>
    <row r="100" spans="1:5" ht="12" customHeight="1" x14ac:dyDescent="0.2">
      <c r="A100" s="492" t="s">
        <v>82</v>
      </c>
      <c r="B100" s="333" t="s">
        <v>403</v>
      </c>
      <c r="C100" s="635"/>
      <c r="D100" s="635"/>
      <c r="E100" s="636"/>
    </row>
    <row r="101" spans="1:5" ht="12" customHeight="1" x14ac:dyDescent="0.2">
      <c r="A101" s="492" t="s">
        <v>83</v>
      </c>
      <c r="B101" s="332" t="s">
        <v>404</v>
      </c>
      <c r="C101" s="635">
        <v>88255000</v>
      </c>
      <c r="D101" s="635">
        <v>88255000</v>
      </c>
      <c r="E101" s="636">
        <v>84337878</v>
      </c>
    </row>
    <row r="102" spans="1:5" ht="12" customHeight="1" x14ac:dyDescent="0.2">
      <c r="A102" s="492" t="s">
        <v>84</v>
      </c>
      <c r="B102" s="332" t="s">
        <v>405</v>
      </c>
      <c r="C102" s="635"/>
      <c r="D102" s="635"/>
      <c r="E102" s="636"/>
    </row>
    <row r="103" spans="1:5" ht="12" customHeight="1" x14ac:dyDescent="0.2">
      <c r="A103" s="492" t="s">
        <v>86</v>
      </c>
      <c r="B103" s="333" t="s">
        <v>406</v>
      </c>
      <c r="C103" s="635"/>
      <c r="D103" s="635"/>
      <c r="E103" s="636"/>
    </row>
    <row r="104" spans="1:5" ht="12" customHeight="1" x14ac:dyDescent="0.2">
      <c r="A104" s="500" t="s">
        <v>119</v>
      </c>
      <c r="B104" s="334" t="s">
        <v>407</v>
      </c>
      <c r="C104" s="635"/>
      <c r="D104" s="635"/>
      <c r="E104" s="636"/>
    </row>
    <row r="105" spans="1:5" ht="12" customHeight="1" x14ac:dyDescent="0.2">
      <c r="A105" s="492" t="s">
        <v>408</v>
      </c>
      <c r="B105" s="334" t="s">
        <v>409</v>
      </c>
      <c r="C105" s="635"/>
      <c r="D105" s="635"/>
      <c r="E105" s="636"/>
    </row>
    <row r="106" spans="1:5" s="285" customFormat="1" ht="12" customHeight="1" thickBot="1" x14ac:dyDescent="0.25">
      <c r="A106" s="501" t="s">
        <v>410</v>
      </c>
      <c r="B106" s="335" t="s">
        <v>411</v>
      </c>
      <c r="C106" s="650">
        <v>880000</v>
      </c>
      <c r="D106" s="650">
        <v>14463400</v>
      </c>
      <c r="E106" s="651">
        <v>11450400</v>
      </c>
    </row>
    <row r="107" spans="1:5" ht="12" customHeight="1" thickBot="1" x14ac:dyDescent="0.25">
      <c r="A107" s="326" t="s">
        <v>7</v>
      </c>
      <c r="B107" s="324" t="s">
        <v>412</v>
      </c>
      <c r="C107" s="625">
        <f>SUM(C108:C120)</f>
        <v>134141000</v>
      </c>
      <c r="D107" s="625">
        <f t="shared" ref="D107:E107" si="9">SUM(D108:D120)</f>
        <v>105368897</v>
      </c>
      <c r="E107" s="626">
        <f t="shared" si="9"/>
        <v>40550917</v>
      </c>
    </row>
    <row r="108" spans="1:5" ht="12" customHeight="1" x14ac:dyDescent="0.2">
      <c r="A108" s="491" t="s">
        <v>75</v>
      </c>
      <c r="B108" s="309" t="s">
        <v>141</v>
      </c>
      <c r="C108" s="628">
        <v>5555000</v>
      </c>
      <c r="D108" s="628">
        <v>16805000</v>
      </c>
      <c r="E108" s="629">
        <v>14644960</v>
      </c>
    </row>
    <row r="109" spans="1:5" ht="12" customHeight="1" x14ac:dyDescent="0.2">
      <c r="A109" s="491" t="s">
        <v>76</v>
      </c>
      <c r="B109" s="313" t="s">
        <v>413</v>
      </c>
      <c r="C109" s="628"/>
      <c r="D109" s="628"/>
      <c r="E109" s="629"/>
    </row>
    <row r="110" spans="1:5" ht="12" customHeight="1" x14ac:dyDescent="0.2">
      <c r="A110" s="491" t="s">
        <v>77</v>
      </c>
      <c r="B110" s="313" t="s">
        <v>120</v>
      </c>
      <c r="C110" s="631">
        <v>128586000</v>
      </c>
      <c r="D110" s="631">
        <v>88563897</v>
      </c>
      <c r="E110" s="632">
        <v>25905957</v>
      </c>
    </row>
    <row r="111" spans="1:5" ht="12" customHeight="1" x14ac:dyDescent="0.2">
      <c r="A111" s="491" t="s">
        <v>78</v>
      </c>
      <c r="B111" s="313" t="s">
        <v>414</v>
      </c>
      <c r="C111" s="631"/>
      <c r="D111" s="631"/>
      <c r="E111" s="632"/>
    </row>
    <row r="112" spans="1:5" ht="12" customHeight="1" x14ac:dyDescent="0.2">
      <c r="A112" s="491" t="s">
        <v>79</v>
      </c>
      <c r="B112" s="345" t="s">
        <v>143</v>
      </c>
      <c r="C112" s="631"/>
      <c r="D112" s="631"/>
      <c r="E112" s="632"/>
    </row>
    <row r="113" spans="1:5" ht="12" customHeight="1" x14ac:dyDescent="0.2">
      <c r="A113" s="491" t="s">
        <v>85</v>
      </c>
      <c r="B113" s="344" t="s">
        <v>415</v>
      </c>
      <c r="C113" s="631"/>
      <c r="D113" s="631"/>
      <c r="E113" s="632"/>
    </row>
    <row r="114" spans="1:5" ht="12" customHeight="1" x14ac:dyDescent="0.2">
      <c r="A114" s="491" t="s">
        <v>87</v>
      </c>
      <c r="B114" s="360" t="s">
        <v>416</v>
      </c>
      <c r="C114" s="631"/>
      <c r="D114" s="631"/>
      <c r="E114" s="632"/>
    </row>
    <row r="115" spans="1:5" ht="12" customHeight="1" x14ac:dyDescent="0.2">
      <c r="A115" s="491" t="s">
        <v>121</v>
      </c>
      <c r="B115" s="333" t="s">
        <v>403</v>
      </c>
      <c r="C115" s="631"/>
      <c r="D115" s="631"/>
      <c r="E115" s="632"/>
    </row>
    <row r="116" spans="1:5" ht="12" customHeight="1" x14ac:dyDescent="0.2">
      <c r="A116" s="491" t="s">
        <v>122</v>
      </c>
      <c r="B116" s="333" t="s">
        <v>417</v>
      </c>
      <c r="C116" s="631"/>
      <c r="D116" s="631"/>
      <c r="E116" s="632"/>
    </row>
    <row r="117" spans="1:5" ht="12" customHeight="1" x14ac:dyDescent="0.2">
      <c r="A117" s="491" t="s">
        <v>123</v>
      </c>
      <c r="B117" s="333" t="s">
        <v>418</v>
      </c>
      <c r="C117" s="631"/>
      <c r="D117" s="631"/>
      <c r="E117" s="632"/>
    </row>
    <row r="118" spans="1:5" ht="12" customHeight="1" x14ac:dyDescent="0.2">
      <c r="A118" s="491" t="s">
        <v>419</v>
      </c>
      <c r="B118" s="333" t="s">
        <v>406</v>
      </c>
      <c r="C118" s="631"/>
      <c r="D118" s="631"/>
      <c r="E118" s="632"/>
    </row>
    <row r="119" spans="1:5" ht="12" customHeight="1" x14ac:dyDescent="0.2">
      <c r="A119" s="491" t="s">
        <v>420</v>
      </c>
      <c r="B119" s="333" t="s">
        <v>421</v>
      </c>
      <c r="C119" s="631"/>
      <c r="D119" s="631"/>
      <c r="E119" s="632"/>
    </row>
    <row r="120" spans="1:5" ht="12" customHeight="1" thickBot="1" x14ac:dyDescent="0.25">
      <c r="A120" s="500" t="s">
        <v>422</v>
      </c>
      <c r="B120" s="333" t="s">
        <v>423</v>
      </c>
      <c r="C120" s="635"/>
      <c r="D120" s="635"/>
      <c r="E120" s="636"/>
    </row>
    <row r="121" spans="1:5" ht="12" customHeight="1" thickBot="1" x14ac:dyDescent="0.25">
      <c r="A121" s="326" t="s">
        <v>8</v>
      </c>
      <c r="B121" s="329" t="s">
        <v>424</v>
      </c>
      <c r="C121" s="625">
        <f>+C122+C123</f>
        <v>0</v>
      </c>
      <c r="D121" s="625">
        <f>+D122+D123</f>
        <v>0</v>
      </c>
      <c r="E121" s="626">
        <f>+E122+E123</f>
        <v>0</v>
      </c>
    </row>
    <row r="122" spans="1:5" ht="12" customHeight="1" x14ac:dyDescent="0.2">
      <c r="A122" s="491" t="s">
        <v>58</v>
      </c>
      <c r="B122" s="310" t="s">
        <v>44</v>
      </c>
      <c r="C122" s="628"/>
      <c r="D122" s="628"/>
      <c r="E122" s="629"/>
    </row>
    <row r="123" spans="1:5" ht="12" customHeight="1" thickBot="1" x14ac:dyDescent="0.25">
      <c r="A123" s="493" t="s">
        <v>59</v>
      </c>
      <c r="B123" s="313" t="s">
        <v>45</v>
      </c>
      <c r="C123" s="635"/>
      <c r="D123" s="635"/>
      <c r="E123" s="636"/>
    </row>
    <row r="124" spans="1:5" ht="12" customHeight="1" thickBot="1" x14ac:dyDescent="0.25">
      <c r="A124" s="326" t="s">
        <v>9</v>
      </c>
      <c r="B124" s="329" t="s">
        <v>425</v>
      </c>
      <c r="C124" s="625">
        <f>+C91+C107+C121</f>
        <v>416545000</v>
      </c>
      <c r="D124" s="625">
        <f>+D91+D107+D121</f>
        <v>425645651</v>
      </c>
      <c r="E124" s="626">
        <f>+E91+E107+E121</f>
        <v>315486148</v>
      </c>
    </row>
    <row r="125" spans="1:5" ht="12" customHeight="1" thickBot="1" x14ac:dyDescent="0.25">
      <c r="A125" s="326" t="s">
        <v>10</v>
      </c>
      <c r="B125" s="329" t="s">
        <v>526</v>
      </c>
      <c r="C125" s="625">
        <f>+C126+C127+C128</f>
        <v>0</v>
      </c>
      <c r="D125" s="625">
        <f>+D126+D127+D128</f>
        <v>67580895</v>
      </c>
      <c r="E125" s="626">
        <f>+E126+E127+E128</f>
        <v>67580895</v>
      </c>
    </row>
    <row r="126" spans="1:5" ht="12" customHeight="1" x14ac:dyDescent="0.2">
      <c r="A126" s="491" t="s">
        <v>62</v>
      </c>
      <c r="B126" s="310" t="s">
        <v>427</v>
      </c>
      <c r="C126" s="631"/>
      <c r="D126" s="631"/>
      <c r="E126" s="632"/>
    </row>
    <row r="127" spans="1:5" ht="12" customHeight="1" x14ac:dyDescent="0.2">
      <c r="A127" s="491" t="s">
        <v>63</v>
      </c>
      <c r="B127" s="310" t="s">
        <v>428</v>
      </c>
      <c r="C127" s="631"/>
      <c r="D127" s="631">
        <v>67580895</v>
      </c>
      <c r="E127" s="632">
        <v>67580895</v>
      </c>
    </row>
    <row r="128" spans="1:5" ht="12" customHeight="1" thickBot="1" x14ac:dyDescent="0.25">
      <c r="A128" s="500" t="s">
        <v>64</v>
      </c>
      <c r="B128" s="308" t="s">
        <v>429</v>
      </c>
      <c r="C128" s="631"/>
      <c r="D128" s="631"/>
      <c r="E128" s="632"/>
    </row>
    <row r="129" spans="1:11" ht="12" customHeight="1" thickBot="1" x14ac:dyDescent="0.25">
      <c r="A129" s="326" t="s">
        <v>11</v>
      </c>
      <c r="B129" s="329" t="s">
        <v>430</v>
      </c>
      <c r="C129" s="625">
        <f>+C130+C131+C133+C132</f>
        <v>0</v>
      </c>
      <c r="D129" s="625">
        <f>+D130+D131+D133+D132</f>
        <v>0</v>
      </c>
      <c r="E129" s="626">
        <f>+E130+E131+E133+E132</f>
        <v>0</v>
      </c>
    </row>
    <row r="130" spans="1:11" ht="12" customHeight="1" x14ac:dyDescent="0.2">
      <c r="A130" s="491" t="s">
        <v>65</v>
      </c>
      <c r="B130" s="310" t="s">
        <v>431</v>
      </c>
      <c r="C130" s="631"/>
      <c r="D130" s="631"/>
      <c r="E130" s="632"/>
    </row>
    <row r="131" spans="1:11" ht="12" customHeight="1" x14ac:dyDescent="0.2">
      <c r="A131" s="491" t="s">
        <v>66</v>
      </c>
      <c r="B131" s="310" t="s">
        <v>432</v>
      </c>
      <c r="C131" s="631"/>
      <c r="D131" s="631"/>
      <c r="E131" s="632"/>
    </row>
    <row r="132" spans="1:11" ht="12" customHeight="1" x14ac:dyDescent="0.2">
      <c r="A132" s="491" t="s">
        <v>327</v>
      </c>
      <c r="B132" s="310" t="s">
        <v>433</v>
      </c>
      <c r="C132" s="631"/>
      <c r="D132" s="631"/>
      <c r="E132" s="632"/>
    </row>
    <row r="133" spans="1:11" s="285" customFormat="1" ht="12" customHeight="1" thickBot="1" x14ac:dyDescent="0.25">
      <c r="A133" s="500" t="s">
        <v>329</v>
      </c>
      <c r="B133" s="308" t="s">
        <v>434</v>
      </c>
      <c r="C133" s="631"/>
      <c r="D133" s="631"/>
      <c r="E133" s="632"/>
    </row>
    <row r="134" spans="1:11" ht="13.5" thickBot="1" x14ac:dyDescent="0.25">
      <c r="A134" s="326" t="s">
        <v>12</v>
      </c>
      <c r="B134" s="329" t="s">
        <v>644</v>
      </c>
      <c r="C134" s="637">
        <f>+C135+C136+C137+C138</f>
        <v>0</v>
      </c>
      <c r="D134" s="637">
        <f>+D135+D136+D137+D138</f>
        <v>4482749</v>
      </c>
      <c r="E134" s="638">
        <f>+E135+E136+E137+E138</f>
        <v>4482749</v>
      </c>
      <c r="K134" s="454"/>
    </row>
    <row r="135" spans="1:11" x14ac:dyDescent="0.2">
      <c r="A135" s="491" t="s">
        <v>67</v>
      </c>
      <c r="B135" s="310" t="s">
        <v>436</v>
      </c>
      <c r="C135" s="631"/>
      <c r="D135" s="631"/>
      <c r="E135" s="632"/>
    </row>
    <row r="136" spans="1:11" ht="12" customHeight="1" x14ac:dyDescent="0.2">
      <c r="A136" s="491" t="s">
        <v>68</v>
      </c>
      <c r="B136" s="310" t="s">
        <v>437</v>
      </c>
      <c r="C136" s="631"/>
      <c r="D136" s="631">
        <v>4482749</v>
      </c>
      <c r="E136" s="632">
        <v>4482749</v>
      </c>
    </row>
    <row r="137" spans="1:11" s="285" customFormat="1" ht="12" customHeight="1" x14ac:dyDescent="0.2">
      <c r="A137" s="491" t="s">
        <v>336</v>
      </c>
      <c r="B137" s="310" t="s">
        <v>643</v>
      </c>
      <c r="C137" s="631"/>
      <c r="D137" s="631"/>
      <c r="E137" s="632"/>
    </row>
    <row r="138" spans="1:11" s="285" customFormat="1" ht="12" customHeight="1" x14ac:dyDescent="0.2">
      <c r="A138" s="491" t="s">
        <v>338</v>
      </c>
      <c r="B138" s="310" t="s">
        <v>438</v>
      </c>
      <c r="C138" s="631"/>
      <c r="D138" s="631"/>
      <c r="E138" s="632"/>
    </row>
    <row r="139" spans="1:11" s="285" customFormat="1" ht="12" customHeight="1" thickBot="1" x14ac:dyDescent="0.25">
      <c r="A139" s="500" t="s">
        <v>642</v>
      </c>
      <c r="B139" s="308" t="s">
        <v>439</v>
      </c>
      <c r="C139" s="631"/>
      <c r="D139" s="631"/>
      <c r="E139" s="632"/>
    </row>
    <row r="140" spans="1:11" s="285" customFormat="1" ht="12" customHeight="1" thickBot="1" x14ac:dyDescent="0.25">
      <c r="A140" s="326" t="s">
        <v>13</v>
      </c>
      <c r="B140" s="329" t="s">
        <v>527</v>
      </c>
      <c r="C140" s="625"/>
      <c r="D140" s="625"/>
      <c r="E140" s="626"/>
    </row>
    <row r="141" spans="1:11" s="285" customFormat="1" ht="12" customHeight="1" x14ac:dyDescent="0.2">
      <c r="A141" s="491" t="s">
        <v>114</v>
      </c>
      <c r="B141" s="310" t="s">
        <v>441</v>
      </c>
      <c r="C141" s="631"/>
      <c r="D141" s="631"/>
      <c r="E141" s="632"/>
    </row>
    <row r="142" spans="1:11" s="285" customFormat="1" ht="12" customHeight="1" x14ac:dyDescent="0.2">
      <c r="A142" s="491" t="s">
        <v>115</v>
      </c>
      <c r="B142" s="310" t="s">
        <v>442</v>
      </c>
      <c r="C142" s="631"/>
      <c r="D142" s="631"/>
      <c r="E142" s="632"/>
    </row>
    <row r="143" spans="1:11" s="285" customFormat="1" ht="12" customHeight="1" x14ac:dyDescent="0.2">
      <c r="A143" s="491" t="s">
        <v>142</v>
      </c>
      <c r="B143" s="310" t="s">
        <v>443</v>
      </c>
      <c r="C143" s="631"/>
      <c r="D143" s="631"/>
      <c r="E143" s="632"/>
    </row>
    <row r="144" spans="1:11" ht="12.75" customHeight="1" thickBot="1" x14ac:dyDescent="0.25">
      <c r="A144" s="491" t="s">
        <v>344</v>
      </c>
      <c r="B144" s="310" t="s">
        <v>444</v>
      </c>
      <c r="C144" s="635">
        <v>0</v>
      </c>
      <c r="D144" s="635"/>
      <c r="E144" s="636"/>
    </row>
    <row r="145" spans="1:5" ht="12" customHeight="1" thickBot="1" x14ac:dyDescent="0.25">
      <c r="A145" s="326" t="s">
        <v>14</v>
      </c>
      <c r="B145" s="329" t="s">
        <v>445</v>
      </c>
      <c r="C145" s="652">
        <v>0</v>
      </c>
      <c r="D145" s="652">
        <v>72063644</v>
      </c>
      <c r="E145" s="304">
        <v>72063644</v>
      </c>
    </row>
    <row r="146" spans="1:5" ht="15" customHeight="1" thickBot="1" x14ac:dyDescent="0.25">
      <c r="A146" s="502" t="s">
        <v>15</v>
      </c>
      <c r="B146" s="349" t="s">
        <v>446</v>
      </c>
      <c r="C146" s="652">
        <v>416545000</v>
      </c>
      <c r="D146" s="652">
        <v>497709295</v>
      </c>
      <c r="E146" s="304">
        <v>387549792</v>
      </c>
    </row>
    <row r="147" spans="1:5" ht="13.5" thickBot="1" x14ac:dyDescent="0.25">
      <c r="A147" s="39"/>
      <c r="B147" s="40"/>
      <c r="C147" s="41"/>
      <c r="D147" s="41"/>
      <c r="E147" s="41"/>
    </row>
    <row r="148" spans="1:5" ht="15" customHeight="1" thickBot="1" x14ac:dyDescent="0.25">
      <c r="A148" s="467" t="s">
        <v>713</v>
      </c>
      <c r="B148" s="468"/>
      <c r="C148" s="66"/>
      <c r="D148" s="67"/>
      <c r="E148" s="64">
        <v>48</v>
      </c>
    </row>
    <row r="149" spans="1:5" ht="14.25" customHeight="1" thickBot="1" x14ac:dyDescent="0.25">
      <c r="A149" s="467" t="s">
        <v>712</v>
      </c>
      <c r="B149" s="468"/>
      <c r="C149" s="66"/>
      <c r="D149" s="67"/>
      <c r="E149" s="64">
        <v>37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49"/>
  <sheetViews>
    <sheetView tabSelected="1" zoomScaleNormal="100" zoomScaleSheetLayoutView="100" workbookViewId="0">
      <selection activeCell="B28" sqref="B28"/>
    </sheetView>
  </sheetViews>
  <sheetFormatPr defaultRowHeight="12.75" x14ac:dyDescent="0.2"/>
  <cols>
    <col min="1" max="1" width="14.83203125" style="482" customWidth="1"/>
    <col min="2" max="2" width="64.6640625" style="483" customWidth="1"/>
    <col min="3" max="5" width="17" style="484" customWidth="1"/>
    <col min="6" max="16384" width="9.33203125" style="29"/>
  </cols>
  <sheetData>
    <row r="1" spans="1:5" s="458" customFormat="1" ht="16.5" customHeight="1" thickBot="1" x14ac:dyDescent="0.25">
      <c r="A1" s="457"/>
      <c r="B1" s="459"/>
      <c r="C1" s="504"/>
      <c r="D1" s="469"/>
      <c r="E1" s="598" t="str">
        <f>+CONCATENATE("5.2. melléklet a ……/",LEFT(ÖSSZEFÜGGÉSEK!A4,4)+4,". (……) önkormányzati rendelethez")</f>
        <v>5.2. melléklet a ……/2020. (……) önkormányzati rendelethez</v>
      </c>
    </row>
    <row r="2" spans="1:5" s="505" customFormat="1" ht="15.75" customHeight="1" x14ac:dyDescent="0.2">
      <c r="A2" s="485" t="s">
        <v>50</v>
      </c>
      <c r="B2" s="718" t="s">
        <v>138</v>
      </c>
      <c r="C2" s="719"/>
      <c r="D2" s="720"/>
      <c r="E2" s="478" t="s">
        <v>39</v>
      </c>
    </row>
    <row r="3" spans="1:5" s="505" customFormat="1" ht="24.75" thickBot="1" x14ac:dyDescent="0.25">
      <c r="A3" s="503" t="s">
        <v>522</v>
      </c>
      <c r="B3" s="721" t="s">
        <v>645</v>
      </c>
      <c r="C3" s="722"/>
      <c r="D3" s="723"/>
      <c r="E3" s="453" t="s">
        <v>46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729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507" customFormat="1" ht="12" customHeight="1" thickBot="1" x14ac:dyDescent="0.25">
      <c r="A8" s="326" t="s">
        <v>6</v>
      </c>
      <c r="B8" s="322" t="s">
        <v>285</v>
      </c>
      <c r="C8" s="625">
        <v>131246447</v>
      </c>
      <c r="D8" s="625">
        <v>150147474</v>
      </c>
      <c r="E8" s="626">
        <v>150147474</v>
      </c>
    </row>
    <row r="9" spans="1:5" s="481" customFormat="1" ht="12" customHeight="1" x14ac:dyDescent="0.2">
      <c r="A9" s="491" t="s">
        <v>69</v>
      </c>
      <c r="B9" s="364" t="s">
        <v>286</v>
      </c>
      <c r="C9" s="628">
        <v>25318003</v>
      </c>
      <c r="D9" s="628">
        <v>26844291</v>
      </c>
      <c r="E9" s="629">
        <v>26844291</v>
      </c>
    </row>
    <row r="10" spans="1:5" s="508" customFormat="1" ht="12" customHeight="1" x14ac:dyDescent="0.2">
      <c r="A10" s="492" t="s">
        <v>70</v>
      </c>
      <c r="B10" s="365" t="s">
        <v>287</v>
      </c>
      <c r="C10" s="631">
        <v>58289150</v>
      </c>
      <c r="D10" s="631">
        <v>58551416</v>
      </c>
      <c r="E10" s="632">
        <v>58551416</v>
      </c>
    </row>
    <row r="11" spans="1:5" s="508" customFormat="1" ht="12" customHeight="1" x14ac:dyDescent="0.2">
      <c r="A11" s="492" t="s">
        <v>71</v>
      </c>
      <c r="B11" s="365" t="s">
        <v>288</v>
      </c>
      <c r="C11" s="631">
        <v>45839294</v>
      </c>
      <c r="D11" s="631">
        <v>47672917</v>
      </c>
      <c r="E11" s="632">
        <v>47672917</v>
      </c>
    </row>
    <row r="12" spans="1:5" s="508" customFormat="1" ht="12" customHeight="1" x14ac:dyDescent="0.2">
      <c r="A12" s="492" t="s">
        <v>72</v>
      </c>
      <c r="B12" s="365" t="s">
        <v>289</v>
      </c>
      <c r="C12" s="631">
        <v>1800000</v>
      </c>
      <c r="D12" s="631">
        <v>1800000</v>
      </c>
      <c r="E12" s="632">
        <v>1800000</v>
      </c>
    </row>
    <row r="13" spans="1:5" s="508" customFormat="1" ht="12" customHeight="1" x14ac:dyDescent="0.2">
      <c r="A13" s="492" t="s">
        <v>90</v>
      </c>
      <c r="B13" s="365" t="s">
        <v>290</v>
      </c>
      <c r="C13" s="631">
        <v>0</v>
      </c>
      <c r="D13" s="631">
        <v>15278850</v>
      </c>
      <c r="E13" s="632">
        <v>15278850</v>
      </c>
    </row>
    <row r="14" spans="1:5" s="481" customFormat="1" ht="12" customHeight="1" thickBot="1" x14ac:dyDescent="0.25">
      <c r="A14" s="493" t="s">
        <v>73</v>
      </c>
      <c r="B14" s="366" t="s">
        <v>291</v>
      </c>
      <c r="C14" s="635"/>
      <c r="D14" s="635"/>
      <c r="E14" s="636"/>
    </row>
    <row r="15" spans="1:5" s="481" customFormat="1" ht="12" customHeight="1" thickBot="1" x14ac:dyDescent="0.25">
      <c r="A15" s="326" t="s">
        <v>7</v>
      </c>
      <c r="B15" s="343" t="s">
        <v>292</v>
      </c>
      <c r="C15" s="625">
        <v>91843000</v>
      </c>
      <c r="D15" s="625">
        <v>85980437</v>
      </c>
      <c r="E15" s="626">
        <v>82235500</v>
      </c>
    </row>
    <row r="16" spans="1:5" s="481" customFormat="1" ht="12" customHeight="1" x14ac:dyDescent="0.2">
      <c r="A16" s="491" t="s">
        <v>75</v>
      </c>
      <c r="B16" s="364" t="s">
        <v>293</v>
      </c>
      <c r="C16" s="628"/>
      <c r="D16" s="628"/>
      <c r="E16" s="629"/>
    </row>
    <row r="17" spans="1:5" s="481" customFormat="1" ht="12" customHeight="1" x14ac:dyDescent="0.2">
      <c r="A17" s="492" t="s">
        <v>76</v>
      </c>
      <c r="B17" s="365" t="s">
        <v>294</v>
      </c>
      <c r="C17" s="631"/>
      <c r="D17" s="631"/>
      <c r="E17" s="632"/>
    </row>
    <row r="18" spans="1:5" s="481" customFormat="1" ht="12" customHeight="1" x14ac:dyDescent="0.2">
      <c r="A18" s="492" t="s">
        <v>77</v>
      </c>
      <c r="B18" s="365" t="s">
        <v>295</v>
      </c>
      <c r="C18" s="631"/>
      <c r="D18" s="631"/>
      <c r="E18" s="632"/>
    </row>
    <row r="19" spans="1:5" s="481" customFormat="1" ht="12" customHeight="1" x14ac:dyDescent="0.2">
      <c r="A19" s="492" t="s">
        <v>78</v>
      </c>
      <c r="B19" s="365" t="s">
        <v>296</v>
      </c>
      <c r="C19" s="631"/>
      <c r="D19" s="631"/>
      <c r="E19" s="632"/>
    </row>
    <row r="20" spans="1:5" s="481" customFormat="1" ht="12" customHeight="1" x14ac:dyDescent="0.2">
      <c r="A20" s="492" t="s">
        <v>79</v>
      </c>
      <c r="B20" s="365" t="s">
        <v>297</v>
      </c>
      <c r="C20" s="631">
        <v>91843000</v>
      </c>
      <c r="D20" s="631">
        <v>85980437</v>
      </c>
      <c r="E20" s="632">
        <v>82235500</v>
      </c>
    </row>
    <row r="21" spans="1:5" s="508" customFormat="1" ht="12" customHeight="1" thickBot="1" x14ac:dyDescent="0.25">
      <c r="A21" s="493" t="s">
        <v>85</v>
      </c>
      <c r="B21" s="366" t="s">
        <v>298</v>
      </c>
      <c r="C21" s="635"/>
      <c r="D21" s="635"/>
      <c r="E21" s="636">
        <v>1822502</v>
      </c>
    </row>
    <row r="22" spans="1:5" s="508" customFormat="1" ht="12" customHeight="1" thickBot="1" x14ac:dyDescent="0.25">
      <c r="A22" s="326" t="s">
        <v>8</v>
      </c>
      <c r="B22" s="322" t="s">
        <v>299</v>
      </c>
      <c r="C22" s="625">
        <v>103038000</v>
      </c>
      <c r="D22" s="625">
        <v>103038000</v>
      </c>
      <c r="E22" s="626">
        <v>0</v>
      </c>
    </row>
    <row r="23" spans="1:5" s="508" customFormat="1" ht="12" customHeight="1" x14ac:dyDescent="0.2">
      <c r="A23" s="491" t="s">
        <v>58</v>
      </c>
      <c r="B23" s="364" t="s">
        <v>300</v>
      </c>
      <c r="C23" s="628"/>
      <c r="D23" s="628"/>
      <c r="E23" s="629"/>
    </row>
    <row r="24" spans="1:5" s="481" customFormat="1" ht="12" customHeight="1" x14ac:dyDescent="0.2">
      <c r="A24" s="492" t="s">
        <v>59</v>
      </c>
      <c r="B24" s="365" t="s">
        <v>301</v>
      </c>
      <c r="C24" s="631"/>
      <c r="D24" s="631"/>
      <c r="E24" s="632"/>
    </row>
    <row r="25" spans="1:5" s="508" customFormat="1" ht="12" customHeight="1" x14ac:dyDescent="0.2">
      <c r="A25" s="492" t="s">
        <v>60</v>
      </c>
      <c r="B25" s="365" t="s">
        <v>302</v>
      </c>
      <c r="C25" s="631"/>
      <c r="D25" s="631"/>
      <c r="E25" s="632"/>
    </row>
    <row r="26" spans="1:5" s="508" customFormat="1" ht="12" customHeight="1" x14ac:dyDescent="0.2">
      <c r="A26" s="492" t="s">
        <v>61</v>
      </c>
      <c r="B26" s="365" t="s">
        <v>303</v>
      </c>
      <c r="C26" s="631"/>
      <c r="D26" s="631"/>
      <c r="E26" s="632"/>
    </row>
    <row r="27" spans="1:5" s="508" customFormat="1" ht="12" customHeight="1" x14ac:dyDescent="0.2">
      <c r="A27" s="492" t="s">
        <v>104</v>
      </c>
      <c r="B27" s="365" t="s">
        <v>304</v>
      </c>
      <c r="C27" s="631">
        <v>103038000</v>
      </c>
      <c r="D27" s="631">
        <v>103038000</v>
      </c>
      <c r="E27" s="632"/>
    </row>
    <row r="28" spans="1:5" s="508" customFormat="1" ht="12" customHeight="1" thickBot="1" x14ac:dyDescent="0.25">
      <c r="A28" s="493" t="s">
        <v>105</v>
      </c>
      <c r="B28" s="366" t="s">
        <v>305</v>
      </c>
      <c r="C28" s="635"/>
      <c r="D28" s="635"/>
      <c r="E28" s="636"/>
    </row>
    <row r="29" spans="1:5" s="508" customFormat="1" ht="12" customHeight="1" thickBot="1" x14ac:dyDescent="0.25">
      <c r="A29" s="326" t="s">
        <v>106</v>
      </c>
      <c r="B29" s="322" t="s">
        <v>702</v>
      </c>
      <c r="C29" s="637">
        <v>6900000</v>
      </c>
      <c r="D29" s="637">
        <v>6900000</v>
      </c>
      <c r="E29" s="638">
        <v>8494053</v>
      </c>
    </row>
    <row r="30" spans="1:5" s="508" customFormat="1" ht="12" customHeight="1" x14ac:dyDescent="0.2">
      <c r="A30" s="491" t="s">
        <v>306</v>
      </c>
      <c r="B30" s="364" t="s">
        <v>706</v>
      </c>
      <c r="C30" s="628"/>
      <c r="D30" s="628"/>
      <c r="E30" s="629"/>
    </row>
    <row r="31" spans="1:5" s="508" customFormat="1" ht="12" customHeight="1" x14ac:dyDescent="0.2">
      <c r="A31" s="492" t="s">
        <v>307</v>
      </c>
      <c r="B31" s="365" t="s">
        <v>707</v>
      </c>
      <c r="C31" s="631"/>
      <c r="D31" s="631"/>
      <c r="E31" s="632"/>
    </row>
    <row r="32" spans="1:5" s="508" customFormat="1" ht="12" customHeight="1" x14ac:dyDescent="0.2">
      <c r="A32" s="492" t="s">
        <v>308</v>
      </c>
      <c r="B32" s="365" t="s">
        <v>708</v>
      </c>
      <c r="C32" s="631">
        <v>4850000</v>
      </c>
      <c r="D32" s="631">
        <v>4850000</v>
      </c>
      <c r="E32" s="632">
        <v>6379278</v>
      </c>
    </row>
    <row r="33" spans="1:5" s="508" customFormat="1" ht="12" customHeight="1" x14ac:dyDescent="0.2">
      <c r="A33" s="492" t="s">
        <v>703</v>
      </c>
      <c r="B33" s="365" t="s">
        <v>709</v>
      </c>
      <c r="C33" s="631">
        <v>1850000</v>
      </c>
      <c r="D33" s="631">
        <v>1850000</v>
      </c>
      <c r="E33" s="632">
        <v>2016659</v>
      </c>
    </row>
    <row r="34" spans="1:5" s="508" customFormat="1" ht="12" customHeight="1" x14ac:dyDescent="0.2">
      <c r="A34" s="492" t="s">
        <v>704</v>
      </c>
      <c r="B34" s="365" t="s">
        <v>309</v>
      </c>
      <c r="C34" s="631"/>
      <c r="D34" s="631"/>
      <c r="E34" s="632"/>
    </row>
    <row r="35" spans="1:5" s="508" customFormat="1" ht="12" customHeight="1" thickBot="1" x14ac:dyDescent="0.25">
      <c r="A35" s="493" t="s">
        <v>705</v>
      </c>
      <c r="B35" s="345" t="s">
        <v>310</v>
      </c>
      <c r="C35" s="631">
        <v>200000</v>
      </c>
      <c r="D35" s="631">
        <v>200000</v>
      </c>
      <c r="E35" s="636">
        <v>98116</v>
      </c>
    </row>
    <row r="36" spans="1:5" s="508" customFormat="1" ht="12" customHeight="1" thickBot="1" x14ac:dyDescent="0.25">
      <c r="A36" s="326" t="s">
        <v>10</v>
      </c>
      <c r="B36" s="322" t="s">
        <v>311</v>
      </c>
      <c r="C36" s="625">
        <v>16366553</v>
      </c>
      <c r="D36" s="625">
        <v>16366553</v>
      </c>
      <c r="E36" s="626">
        <v>15950255</v>
      </c>
    </row>
    <row r="37" spans="1:5" s="508" customFormat="1" ht="12" customHeight="1" x14ac:dyDescent="0.2">
      <c r="A37" s="491" t="s">
        <v>62</v>
      </c>
      <c r="B37" s="364" t="s">
        <v>312</v>
      </c>
      <c r="C37" s="628">
        <v>750000</v>
      </c>
      <c r="D37" s="628">
        <v>750000</v>
      </c>
      <c r="E37" s="629">
        <v>2750688</v>
      </c>
    </row>
    <row r="38" spans="1:5" s="508" customFormat="1" ht="12" customHeight="1" x14ac:dyDescent="0.2">
      <c r="A38" s="492" t="s">
        <v>63</v>
      </c>
      <c r="B38" s="365" t="s">
        <v>313</v>
      </c>
      <c r="C38" s="631">
        <v>7412000</v>
      </c>
      <c r="D38" s="631">
        <v>7412000</v>
      </c>
      <c r="E38" s="632">
        <v>9267060</v>
      </c>
    </row>
    <row r="39" spans="1:5" s="508" customFormat="1" ht="12" customHeight="1" x14ac:dyDescent="0.2">
      <c r="A39" s="492" t="s">
        <v>64</v>
      </c>
      <c r="B39" s="365" t="s">
        <v>314</v>
      </c>
      <c r="C39" s="631">
        <v>278000</v>
      </c>
      <c r="D39" s="631">
        <v>278000</v>
      </c>
      <c r="E39" s="632">
        <v>374905</v>
      </c>
    </row>
    <row r="40" spans="1:5" s="508" customFormat="1" ht="12" customHeight="1" x14ac:dyDescent="0.2">
      <c r="A40" s="492" t="s">
        <v>108</v>
      </c>
      <c r="B40" s="365" t="s">
        <v>315</v>
      </c>
      <c r="C40" s="631">
        <v>3850000</v>
      </c>
      <c r="D40" s="631">
        <v>3850000</v>
      </c>
      <c r="E40" s="632">
        <v>0</v>
      </c>
    </row>
    <row r="41" spans="1:5" s="508" customFormat="1" ht="12" customHeight="1" x14ac:dyDescent="0.2">
      <c r="A41" s="492" t="s">
        <v>109</v>
      </c>
      <c r="B41" s="365" t="s">
        <v>316</v>
      </c>
      <c r="C41" s="631">
        <v>0</v>
      </c>
      <c r="D41" s="631">
        <v>0</v>
      </c>
      <c r="E41" s="632"/>
    </row>
    <row r="42" spans="1:5" s="508" customFormat="1" ht="12" customHeight="1" x14ac:dyDescent="0.2">
      <c r="A42" s="492" t="s">
        <v>110</v>
      </c>
      <c r="B42" s="365" t="s">
        <v>317</v>
      </c>
      <c r="C42" s="631">
        <v>3252000</v>
      </c>
      <c r="D42" s="631">
        <v>3252000</v>
      </c>
      <c r="E42" s="632">
        <v>1983868</v>
      </c>
    </row>
    <row r="43" spans="1:5" s="508" customFormat="1" ht="12" customHeight="1" x14ac:dyDescent="0.2">
      <c r="A43" s="492" t="s">
        <v>111</v>
      </c>
      <c r="B43" s="365" t="s">
        <v>318</v>
      </c>
      <c r="C43" s="631"/>
      <c r="D43" s="631"/>
      <c r="E43" s="632"/>
    </row>
    <row r="44" spans="1:5" s="508" customFormat="1" ht="12" customHeight="1" x14ac:dyDescent="0.2">
      <c r="A44" s="492" t="s">
        <v>112</v>
      </c>
      <c r="B44" s="365" t="s">
        <v>319</v>
      </c>
      <c r="C44" s="631">
        <v>553</v>
      </c>
      <c r="D44" s="631">
        <v>553</v>
      </c>
      <c r="E44" s="632">
        <v>6044</v>
      </c>
    </row>
    <row r="45" spans="1:5" s="508" customFormat="1" ht="12" customHeight="1" x14ac:dyDescent="0.2">
      <c r="A45" s="492" t="s">
        <v>320</v>
      </c>
      <c r="B45" s="365" t="s">
        <v>321</v>
      </c>
      <c r="C45" s="639"/>
      <c r="D45" s="639"/>
      <c r="E45" s="640"/>
    </row>
    <row r="46" spans="1:5" s="481" customFormat="1" ht="12" customHeight="1" thickBot="1" x14ac:dyDescent="0.25">
      <c r="A46" s="493" t="s">
        <v>322</v>
      </c>
      <c r="B46" s="366" t="s">
        <v>323</v>
      </c>
      <c r="C46" s="641">
        <v>824000</v>
      </c>
      <c r="D46" s="641">
        <v>824000</v>
      </c>
      <c r="E46" s="642">
        <v>1567690</v>
      </c>
    </row>
    <row r="47" spans="1:5" s="508" customFormat="1" ht="12" customHeight="1" thickBot="1" x14ac:dyDescent="0.25">
      <c r="A47" s="326" t="s">
        <v>11</v>
      </c>
      <c r="B47" s="322" t="s">
        <v>324</v>
      </c>
      <c r="C47" s="625">
        <v>800000</v>
      </c>
      <c r="D47" s="625">
        <v>800000</v>
      </c>
      <c r="E47" s="626">
        <v>2498500</v>
      </c>
    </row>
    <row r="48" spans="1:5" s="508" customFormat="1" ht="12" customHeight="1" x14ac:dyDescent="0.2">
      <c r="A48" s="491" t="s">
        <v>65</v>
      </c>
      <c r="B48" s="364" t="s">
        <v>325</v>
      </c>
      <c r="C48" s="643"/>
      <c r="D48" s="643"/>
      <c r="E48" s="644"/>
    </row>
    <row r="49" spans="1:5" s="508" customFormat="1" ht="12" customHeight="1" x14ac:dyDescent="0.2">
      <c r="A49" s="492" t="s">
        <v>66</v>
      </c>
      <c r="B49" s="365" t="s">
        <v>326</v>
      </c>
      <c r="C49" s="639">
        <v>800000</v>
      </c>
      <c r="D49" s="639">
        <v>800000</v>
      </c>
      <c r="E49" s="640">
        <v>1098500</v>
      </c>
    </row>
    <row r="50" spans="1:5" s="508" customFormat="1" ht="12" customHeight="1" x14ac:dyDescent="0.2">
      <c r="A50" s="492" t="s">
        <v>327</v>
      </c>
      <c r="B50" s="365" t="s">
        <v>328</v>
      </c>
      <c r="C50" s="639">
        <v>0</v>
      </c>
      <c r="D50" s="639">
        <v>0</v>
      </c>
      <c r="E50" s="640">
        <v>1400000</v>
      </c>
    </row>
    <row r="51" spans="1:5" s="508" customFormat="1" ht="12" customHeight="1" x14ac:dyDescent="0.2">
      <c r="A51" s="492" t="s">
        <v>329</v>
      </c>
      <c r="B51" s="365" t="s">
        <v>330</v>
      </c>
      <c r="C51" s="639"/>
      <c r="D51" s="639"/>
      <c r="E51" s="640"/>
    </row>
    <row r="52" spans="1:5" s="508" customFormat="1" ht="12" customHeight="1" thickBot="1" x14ac:dyDescent="0.25">
      <c r="A52" s="493" t="s">
        <v>331</v>
      </c>
      <c r="B52" s="366" t="s">
        <v>332</v>
      </c>
      <c r="C52" s="641"/>
      <c r="D52" s="641"/>
      <c r="E52" s="642"/>
    </row>
    <row r="53" spans="1:5" s="508" customFormat="1" ht="12" customHeight="1" thickBot="1" x14ac:dyDescent="0.25">
      <c r="A53" s="326" t="s">
        <v>113</v>
      </c>
      <c r="B53" s="322" t="s">
        <v>333</v>
      </c>
      <c r="C53" s="625">
        <v>0</v>
      </c>
      <c r="D53" s="625">
        <v>0</v>
      </c>
      <c r="E53" s="626">
        <v>22513413</v>
      </c>
    </row>
    <row r="54" spans="1:5" s="481" customFormat="1" ht="12" customHeight="1" x14ac:dyDescent="0.2">
      <c r="A54" s="491" t="s">
        <v>67</v>
      </c>
      <c r="B54" s="364" t="s">
        <v>334</v>
      </c>
      <c r="C54" s="628"/>
      <c r="D54" s="628"/>
      <c r="E54" s="629"/>
    </row>
    <row r="55" spans="1:5" s="481" customFormat="1" ht="12" customHeight="1" x14ac:dyDescent="0.2">
      <c r="A55" s="492" t="s">
        <v>68</v>
      </c>
      <c r="B55" s="365" t="s">
        <v>335</v>
      </c>
      <c r="C55" s="631"/>
      <c r="D55" s="631"/>
      <c r="E55" s="632"/>
    </row>
    <row r="56" spans="1:5" s="481" customFormat="1" ht="12" customHeight="1" x14ac:dyDescent="0.2">
      <c r="A56" s="492" t="s">
        <v>336</v>
      </c>
      <c r="B56" s="365" t="s">
        <v>337</v>
      </c>
      <c r="C56" s="631"/>
      <c r="D56" s="631"/>
      <c r="E56" s="632">
        <v>22513413</v>
      </c>
    </row>
    <row r="57" spans="1:5" s="481" customFormat="1" ht="12" customHeight="1" thickBot="1" x14ac:dyDescent="0.25">
      <c r="A57" s="493" t="s">
        <v>338</v>
      </c>
      <c r="B57" s="366" t="s">
        <v>339</v>
      </c>
      <c r="C57" s="635"/>
      <c r="D57" s="635"/>
      <c r="E57" s="636"/>
    </row>
    <row r="58" spans="1:5" s="508" customFormat="1" ht="12" customHeight="1" thickBot="1" x14ac:dyDescent="0.25">
      <c r="A58" s="326" t="s">
        <v>13</v>
      </c>
      <c r="B58" s="343" t="s">
        <v>340</v>
      </c>
      <c r="C58" s="625">
        <v>0</v>
      </c>
      <c r="D58" s="625">
        <v>0</v>
      </c>
      <c r="E58" s="626">
        <v>0</v>
      </c>
    </row>
    <row r="59" spans="1:5" s="508" customFormat="1" ht="12" customHeight="1" x14ac:dyDescent="0.2">
      <c r="A59" s="491" t="s">
        <v>114</v>
      </c>
      <c r="B59" s="364" t="s">
        <v>341</v>
      </c>
      <c r="C59" s="639"/>
      <c r="D59" s="639"/>
      <c r="E59" s="640"/>
    </row>
    <row r="60" spans="1:5" s="508" customFormat="1" ht="12" customHeight="1" x14ac:dyDescent="0.2">
      <c r="A60" s="492" t="s">
        <v>115</v>
      </c>
      <c r="B60" s="365" t="s">
        <v>525</v>
      </c>
      <c r="C60" s="639"/>
      <c r="D60" s="639"/>
      <c r="E60" s="640"/>
    </row>
    <row r="61" spans="1:5" s="508" customFormat="1" ht="12" customHeight="1" x14ac:dyDescent="0.2">
      <c r="A61" s="492" t="s">
        <v>142</v>
      </c>
      <c r="B61" s="365" t="s">
        <v>343</v>
      </c>
      <c r="C61" s="639"/>
      <c r="D61" s="639"/>
      <c r="E61" s="640"/>
    </row>
    <row r="62" spans="1:5" s="508" customFormat="1" ht="12" customHeight="1" thickBot="1" x14ac:dyDescent="0.25">
      <c r="A62" s="493" t="s">
        <v>344</v>
      </c>
      <c r="B62" s="366" t="s">
        <v>345</v>
      </c>
      <c r="C62" s="639"/>
      <c r="D62" s="639"/>
      <c r="E62" s="640"/>
    </row>
    <row r="63" spans="1:5" s="508" customFormat="1" ht="12" customHeight="1" thickBot="1" x14ac:dyDescent="0.25">
      <c r="A63" s="326" t="s">
        <v>14</v>
      </c>
      <c r="B63" s="322" t="s">
        <v>346</v>
      </c>
      <c r="C63" s="637">
        <v>350194000</v>
      </c>
      <c r="D63" s="637">
        <v>363232464</v>
      </c>
      <c r="E63" s="638">
        <v>281839195</v>
      </c>
    </row>
    <row r="64" spans="1:5" s="508" customFormat="1" ht="12" customHeight="1" thickBot="1" x14ac:dyDescent="0.2">
      <c r="A64" s="494" t="s">
        <v>523</v>
      </c>
      <c r="B64" s="343" t="s">
        <v>348</v>
      </c>
      <c r="C64" s="625">
        <v>0</v>
      </c>
      <c r="D64" s="625">
        <v>67580895</v>
      </c>
      <c r="E64" s="626">
        <v>67580895</v>
      </c>
    </row>
    <row r="65" spans="1:5" s="508" customFormat="1" ht="12" customHeight="1" x14ac:dyDescent="0.2">
      <c r="A65" s="491" t="s">
        <v>349</v>
      </c>
      <c r="B65" s="364" t="s">
        <v>350</v>
      </c>
      <c r="C65" s="639"/>
      <c r="D65" s="639"/>
      <c r="E65" s="640"/>
    </row>
    <row r="66" spans="1:5" s="508" customFormat="1" ht="12" customHeight="1" x14ac:dyDescent="0.2">
      <c r="A66" s="492" t="s">
        <v>351</v>
      </c>
      <c r="B66" s="365" t="s">
        <v>352</v>
      </c>
      <c r="C66" s="639"/>
      <c r="D66" s="639">
        <v>67580895</v>
      </c>
      <c r="E66" s="639">
        <v>67580895</v>
      </c>
    </row>
    <row r="67" spans="1:5" s="508" customFormat="1" ht="12" customHeight="1" thickBot="1" x14ac:dyDescent="0.25">
      <c r="A67" s="493" t="s">
        <v>353</v>
      </c>
      <c r="B67" s="487" t="s">
        <v>354</v>
      </c>
      <c r="C67" s="639"/>
      <c r="D67" s="639"/>
      <c r="E67" s="640"/>
    </row>
    <row r="68" spans="1:5" s="508" customFormat="1" ht="12" customHeight="1" thickBot="1" x14ac:dyDescent="0.2">
      <c r="A68" s="494" t="s">
        <v>355</v>
      </c>
      <c r="B68" s="343" t="s">
        <v>356</v>
      </c>
      <c r="C68" s="625">
        <v>0</v>
      </c>
      <c r="D68" s="625">
        <v>0</v>
      </c>
      <c r="E68" s="626">
        <v>0</v>
      </c>
    </row>
    <row r="69" spans="1:5" s="508" customFormat="1" ht="12" customHeight="1" x14ac:dyDescent="0.2">
      <c r="A69" s="491" t="s">
        <v>91</v>
      </c>
      <c r="B69" s="364" t="s">
        <v>357</v>
      </c>
      <c r="C69" s="639"/>
      <c r="D69" s="639"/>
      <c r="E69" s="640"/>
    </row>
    <row r="70" spans="1:5" s="508" customFormat="1" ht="12" customHeight="1" x14ac:dyDescent="0.2">
      <c r="A70" s="492" t="s">
        <v>92</v>
      </c>
      <c r="B70" s="365" t="s">
        <v>358</v>
      </c>
      <c r="C70" s="639"/>
      <c r="D70" s="639"/>
      <c r="E70" s="640"/>
    </row>
    <row r="71" spans="1:5" s="508" customFormat="1" ht="12" customHeight="1" x14ac:dyDescent="0.2">
      <c r="A71" s="492" t="s">
        <v>359</v>
      </c>
      <c r="B71" s="365" t="s">
        <v>360</v>
      </c>
      <c r="C71" s="639"/>
      <c r="D71" s="639"/>
      <c r="E71" s="640"/>
    </row>
    <row r="72" spans="1:5" s="508" customFormat="1" ht="12" customHeight="1" thickBot="1" x14ac:dyDescent="0.25">
      <c r="A72" s="493" t="s">
        <v>361</v>
      </c>
      <c r="B72" s="366" t="s">
        <v>362</v>
      </c>
      <c r="C72" s="639"/>
      <c r="D72" s="639"/>
      <c r="E72" s="640"/>
    </row>
    <row r="73" spans="1:5" s="508" customFormat="1" ht="12" customHeight="1" thickBot="1" x14ac:dyDescent="0.2">
      <c r="A73" s="494" t="s">
        <v>363</v>
      </c>
      <c r="B73" s="343" t="s">
        <v>364</v>
      </c>
      <c r="C73" s="625">
        <v>66351000</v>
      </c>
      <c r="D73" s="625">
        <v>66895936</v>
      </c>
      <c r="E73" s="626">
        <v>66895936</v>
      </c>
    </row>
    <row r="74" spans="1:5" s="508" customFormat="1" ht="12" customHeight="1" x14ac:dyDescent="0.2">
      <c r="A74" s="491" t="s">
        <v>365</v>
      </c>
      <c r="B74" s="364" t="s">
        <v>366</v>
      </c>
      <c r="C74" s="639">
        <v>66351000</v>
      </c>
      <c r="D74" s="639">
        <v>66895936</v>
      </c>
      <c r="E74" s="640">
        <v>66895936</v>
      </c>
    </row>
    <row r="75" spans="1:5" s="508" customFormat="1" ht="12" customHeight="1" thickBot="1" x14ac:dyDescent="0.25">
      <c r="A75" s="493" t="s">
        <v>367</v>
      </c>
      <c r="B75" s="366" t="s">
        <v>368</v>
      </c>
      <c r="C75" s="639">
        <v>0</v>
      </c>
      <c r="D75" s="639"/>
      <c r="E75" s="640"/>
    </row>
    <row r="76" spans="1:5" s="508" customFormat="1" ht="12" customHeight="1" thickBot="1" x14ac:dyDescent="0.2">
      <c r="A76" s="494" t="s">
        <v>369</v>
      </c>
      <c r="B76" s="343" t="s">
        <v>370</v>
      </c>
      <c r="C76" s="625">
        <v>0</v>
      </c>
      <c r="D76" s="625">
        <v>0</v>
      </c>
      <c r="E76" s="626">
        <v>5593145</v>
      </c>
    </row>
    <row r="77" spans="1:5" s="508" customFormat="1" ht="12" customHeight="1" x14ac:dyDescent="0.2">
      <c r="A77" s="491" t="s">
        <v>371</v>
      </c>
      <c r="B77" s="364" t="s">
        <v>372</v>
      </c>
      <c r="C77" s="639"/>
      <c r="D77" s="639"/>
      <c r="E77" s="640">
        <v>5593145</v>
      </c>
    </row>
    <row r="78" spans="1:5" s="508" customFormat="1" ht="12" customHeight="1" x14ac:dyDescent="0.2">
      <c r="A78" s="492" t="s">
        <v>373</v>
      </c>
      <c r="B78" s="365" t="s">
        <v>374</v>
      </c>
      <c r="C78" s="639"/>
      <c r="D78" s="639"/>
      <c r="E78" s="640"/>
    </row>
    <row r="79" spans="1:5" s="508" customFormat="1" ht="12" customHeight="1" thickBot="1" x14ac:dyDescent="0.25">
      <c r="A79" s="493" t="s">
        <v>375</v>
      </c>
      <c r="B79" s="366" t="s">
        <v>376</v>
      </c>
      <c r="C79" s="639"/>
      <c r="D79" s="639"/>
      <c r="E79" s="640"/>
    </row>
    <row r="80" spans="1:5" s="508" customFormat="1" ht="12" customHeight="1" thickBot="1" x14ac:dyDescent="0.2">
      <c r="A80" s="494" t="s">
        <v>377</v>
      </c>
      <c r="B80" s="343" t="s">
        <v>378</v>
      </c>
      <c r="C80" s="625"/>
      <c r="D80" s="625"/>
      <c r="E80" s="626"/>
    </row>
    <row r="81" spans="1:5" s="508" customFormat="1" ht="12" customHeight="1" x14ac:dyDescent="0.2">
      <c r="A81" s="495" t="s">
        <v>379</v>
      </c>
      <c r="B81" s="364" t="s">
        <v>380</v>
      </c>
      <c r="C81" s="639"/>
      <c r="D81" s="639"/>
      <c r="E81" s="640"/>
    </row>
    <row r="82" spans="1:5" s="508" customFormat="1" ht="12" customHeight="1" x14ac:dyDescent="0.2">
      <c r="A82" s="496" t="s">
        <v>381</v>
      </c>
      <c r="B82" s="365" t="s">
        <v>382</v>
      </c>
      <c r="C82" s="639"/>
      <c r="D82" s="639"/>
      <c r="E82" s="640"/>
    </row>
    <row r="83" spans="1:5" s="508" customFormat="1" ht="12" customHeight="1" x14ac:dyDescent="0.2">
      <c r="A83" s="496" t="s">
        <v>383</v>
      </c>
      <c r="B83" s="365" t="s">
        <v>384</v>
      </c>
      <c r="C83" s="639"/>
      <c r="D83" s="639"/>
      <c r="E83" s="640"/>
    </row>
    <row r="84" spans="1:5" s="508" customFormat="1" ht="12" customHeight="1" thickBot="1" x14ac:dyDescent="0.25">
      <c r="A84" s="497" t="s">
        <v>385</v>
      </c>
      <c r="B84" s="366" t="s">
        <v>386</v>
      </c>
      <c r="C84" s="639"/>
      <c r="D84" s="639"/>
      <c r="E84" s="640"/>
    </row>
    <row r="85" spans="1:5" s="508" customFormat="1" ht="12" customHeight="1" thickBot="1" x14ac:dyDescent="0.2">
      <c r="A85" s="494" t="s">
        <v>387</v>
      </c>
      <c r="B85" s="343" t="s">
        <v>388</v>
      </c>
      <c r="C85" s="645"/>
      <c r="D85" s="645"/>
      <c r="E85" s="646"/>
    </row>
    <row r="86" spans="1:5" s="508" customFormat="1" ht="12" customHeight="1" thickBot="1" x14ac:dyDescent="0.2">
      <c r="A86" s="494" t="s">
        <v>389</v>
      </c>
      <c r="B86" s="488" t="s">
        <v>390</v>
      </c>
      <c r="C86" s="637">
        <v>66351000</v>
      </c>
      <c r="D86" s="637">
        <v>134476831</v>
      </c>
      <c r="E86" s="638">
        <v>140069976</v>
      </c>
    </row>
    <row r="87" spans="1:5" s="508" customFormat="1" ht="12" customHeight="1" thickBot="1" x14ac:dyDescent="0.2">
      <c r="A87" s="498" t="s">
        <v>391</v>
      </c>
      <c r="B87" s="489" t="s">
        <v>524</v>
      </c>
      <c r="C87" s="637">
        <v>416545000</v>
      </c>
      <c r="D87" s="637">
        <v>497709295</v>
      </c>
      <c r="E87" s="638">
        <v>421909171</v>
      </c>
    </row>
    <row r="88" spans="1:5" s="508" customFormat="1" ht="15" customHeight="1" x14ac:dyDescent="0.2">
      <c r="A88" s="463"/>
      <c r="B88" s="464"/>
      <c r="C88" s="479"/>
      <c r="D88" s="479"/>
      <c r="E88" s="479"/>
    </row>
    <row r="89" spans="1:5" ht="13.5" thickBot="1" x14ac:dyDescent="0.25">
      <c r="A89" s="465"/>
      <c r="B89" s="466"/>
      <c r="C89" s="480"/>
      <c r="D89" s="480"/>
      <c r="E89" s="480"/>
    </row>
    <row r="90" spans="1:5" s="507" customFormat="1" ht="16.5" customHeight="1" thickBot="1" x14ac:dyDescent="0.25">
      <c r="A90" s="715" t="s">
        <v>42</v>
      </c>
      <c r="B90" s="716"/>
      <c r="C90" s="716"/>
      <c r="D90" s="716"/>
      <c r="E90" s="717"/>
    </row>
    <row r="91" spans="1:5" s="285" customFormat="1" ht="12" customHeight="1" thickBot="1" x14ac:dyDescent="0.25">
      <c r="A91" s="486" t="s">
        <v>6</v>
      </c>
      <c r="B91" s="325" t="s">
        <v>399</v>
      </c>
      <c r="C91" s="647">
        <v>282404000</v>
      </c>
      <c r="D91" s="647">
        <v>320276754</v>
      </c>
      <c r="E91" s="307">
        <v>274935231</v>
      </c>
    </row>
    <row r="92" spans="1:5" ht="12" customHeight="1" x14ac:dyDescent="0.2">
      <c r="A92" s="499" t="s">
        <v>69</v>
      </c>
      <c r="B92" s="311" t="s">
        <v>36</v>
      </c>
      <c r="C92" s="648">
        <v>71547000</v>
      </c>
      <c r="D92" s="648">
        <v>76502929</v>
      </c>
      <c r="E92" s="649">
        <v>74408735</v>
      </c>
    </row>
    <row r="93" spans="1:5" ht="12" customHeight="1" x14ac:dyDescent="0.2">
      <c r="A93" s="492" t="s">
        <v>70</v>
      </c>
      <c r="B93" s="309" t="s">
        <v>116</v>
      </c>
      <c r="C93" s="631">
        <v>9287000</v>
      </c>
      <c r="D93" s="631">
        <v>9976647</v>
      </c>
      <c r="E93" s="632">
        <v>9781647</v>
      </c>
    </row>
    <row r="94" spans="1:5" ht="12" customHeight="1" x14ac:dyDescent="0.2">
      <c r="A94" s="492" t="s">
        <v>71</v>
      </c>
      <c r="B94" s="309" t="s">
        <v>89</v>
      </c>
      <c r="C94" s="635">
        <v>94569000</v>
      </c>
      <c r="D94" s="635">
        <v>113096487</v>
      </c>
      <c r="E94" s="636">
        <v>79703292</v>
      </c>
    </row>
    <row r="95" spans="1:5" ht="12" customHeight="1" x14ac:dyDescent="0.2">
      <c r="A95" s="492" t="s">
        <v>72</v>
      </c>
      <c r="B95" s="312" t="s">
        <v>117</v>
      </c>
      <c r="C95" s="635">
        <v>17866000</v>
      </c>
      <c r="D95" s="635">
        <v>17866000</v>
      </c>
      <c r="E95" s="636">
        <v>15136988</v>
      </c>
    </row>
    <row r="96" spans="1:5" ht="12" customHeight="1" x14ac:dyDescent="0.2">
      <c r="A96" s="492" t="s">
        <v>80</v>
      </c>
      <c r="B96" s="320" t="s">
        <v>118</v>
      </c>
      <c r="C96" s="635">
        <v>89135000</v>
      </c>
      <c r="D96" s="635">
        <v>102834691</v>
      </c>
      <c r="E96" s="636">
        <v>95904569</v>
      </c>
    </row>
    <row r="97" spans="1:5" ht="12" customHeight="1" x14ac:dyDescent="0.2">
      <c r="A97" s="492" t="s">
        <v>73</v>
      </c>
      <c r="B97" s="309" t="s">
        <v>400</v>
      </c>
      <c r="C97" s="635">
        <v>0</v>
      </c>
      <c r="D97" s="635">
        <v>116291</v>
      </c>
      <c r="E97" s="636">
        <v>116291</v>
      </c>
    </row>
    <row r="98" spans="1:5" ht="12" customHeight="1" x14ac:dyDescent="0.2">
      <c r="A98" s="492" t="s">
        <v>74</v>
      </c>
      <c r="B98" s="332" t="s">
        <v>401</v>
      </c>
      <c r="C98" s="635"/>
      <c r="D98" s="635"/>
      <c r="E98" s="636"/>
    </row>
    <row r="99" spans="1:5" ht="12" customHeight="1" x14ac:dyDescent="0.2">
      <c r="A99" s="492" t="s">
        <v>81</v>
      </c>
      <c r="B99" s="333" t="s">
        <v>402</v>
      </c>
      <c r="C99" s="635"/>
      <c r="D99" s="635"/>
      <c r="E99" s="636"/>
    </row>
    <row r="100" spans="1:5" ht="12" customHeight="1" x14ac:dyDescent="0.2">
      <c r="A100" s="492" t="s">
        <v>82</v>
      </c>
      <c r="B100" s="333" t="s">
        <v>403</v>
      </c>
      <c r="C100" s="635"/>
      <c r="D100" s="635"/>
      <c r="E100" s="636"/>
    </row>
    <row r="101" spans="1:5" ht="12" customHeight="1" x14ac:dyDescent="0.2">
      <c r="A101" s="492" t="s">
        <v>83</v>
      </c>
      <c r="B101" s="332" t="s">
        <v>404</v>
      </c>
      <c r="C101" s="635">
        <v>88255000</v>
      </c>
      <c r="D101" s="635">
        <v>88255000</v>
      </c>
      <c r="E101" s="636">
        <v>84337878</v>
      </c>
    </row>
    <row r="102" spans="1:5" ht="12" customHeight="1" x14ac:dyDescent="0.2">
      <c r="A102" s="492" t="s">
        <v>84</v>
      </c>
      <c r="B102" s="332" t="s">
        <v>405</v>
      </c>
      <c r="C102" s="635"/>
      <c r="D102" s="635"/>
      <c r="E102" s="636"/>
    </row>
    <row r="103" spans="1:5" ht="12" customHeight="1" x14ac:dyDescent="0.2">
      <c r="A103" s="492" t="s">
        <v>86</v>
      </c>
      <c r="B103" s="333" t="s">
        <v>406</v>
      </c>
      <c r="C103" s="635"/>
      <c r="D103" s="635"/>
      <c r="E103" s="636"/>
    </row>
    <row r="104" spans="1:5" ht="12" customHeight="1" x14ac:dyDescent="0.2">
      <c r="A104" s="500" t="s">
        <v>119</v>
      </c>
      <c r="B104" s="334" t="s">
        <v>407</v>
      </c>
      <c r="C104" s="635"/>
      <c r="D104" s="635"/>
      <c r="E104" s="636"/>
    </row>
    <row r="105" spans="1:5" ht="12" customHeight="1" x14ac:dyDescent="0.2">
      <c r="A105" s="492" t="s">
        <v>408</v>
      </c>
      <c r="B105" s="334" t="s">
        <v>409</v>
      </c>
      <c r="C105" s="635"/>
      <c r="D105" s="635"/>
      <c r="E105" s="636"/>
    </row>
    <row r="106" spans="1:5" s="285" customFormat="1" ht="12" customHeight="1" thickBot="1" x14ac:dyDescent="0.25">
      <c r="A106" s="501" t="s">
        <v>410</v>
      </c>
      <c r="B106" s="335" t="s">
        <v>411</v>
      </c>
      <c r="C106" s="650">
        <v>880000</v>
      </c>
      <c r="D106" s="650">
        <v>14463400</v>
      </c>
      <c r="E106" s="651">
        <v>11450400</v>
      </c>
    </row>
    <row r="107" spans="1:5" ht="12" customHeight="1" thickBot="1" x14ac:dyDescent="0.25">
      <c r="A107" s="326" t="s">
        <v>7</v>
      </c>
      <c r="B107" s="324" t="s">
        <v>412</v>
      </c>
      <c r="C107" s="625">
        <v>134141000</v>
      </c>
      <c r="D107" s="625">
        <v>105368897</v>
      </c>
      <c r="E107" s="626">
        <v>40550917</v>
      </c>
    </row>
    <row r="108" spans="1:5" ht="12" customHeight="1" x14ac:dyDescent="0.2">
      <c r="A108" s="491" t="s">
        <v>75</v>
      </c>
      <c r="B108" s="309" t="s">
        <v>141</v>
      </c>
      <c r="C108" s="628">
        <v>5555000</v>
      </c>
      <c r="D108" s="628">
        <v>16805000</v>
      </c>
      <c r="E108" s="629">
        <v>14644960</v>
      </c>
    </row>
    <row r="109" spans="1:5" ht="12" customHeight="1" x14ac:dyDescent="0.2">
      <c r="A109" s="491" t="s">
        <v>76</v>
      </c>
      <c r="B109" s="313" t="s">
        <v>413</v>
      </c>
      <c r="C109" s="628"/>
      <c r="D109" s="628"/>
      <c r="E109" s="629"/>
    </row>
    <row r="110" spans="1:5" ht="12" customHeight="1" x14ac:dyDescent="0.2">
      <c r="A110" s="491" t="s">
        <v>77</v>
      </c>
      <c r="B110" s="313" t="s">
        <v>120</v>
      </c>
      <c r="C110" s="631">
        <v>128586000</v>
      </c>
      <c r="D110" s="631">
        <v>88563897</v>
      </c>
      <c r="E110" s="632">
        <v>25905957</v>
      </c>
    </row>
    <row r="111" spans="1:5" ht="12" customHeight="1" x14ac:dyDescent="0.2">
      <c r="A111" s="491" t="s">
        <v>78</v>
      </c>
      <c r="B111" s="313" t="s">
        <v>414</v>
      </c>
      <c r="C111" s="631"/>
      <c r="D111" s="631"/>
      <c r="E111" s="632"/>
    </row>
    <row r="112" spans="1:5" ht="12" customHeight="1" x14ac:dyDescent="0.2">
      <c r="A112" s="491" t="s">
        <v>79</v>
      </c>
      <c r="B112" s="345" t="s">
        <v>143</v>
      </c>
      <c r="C112" s="631"/>
      <c r="D112" s="631"/>
      <c r="E112" s="632"/>
    </row>
    <row r="113" spans="1:5" ht="12" customHeight="1" x14ac:dyDescent="0.2">
      <c r="A113" s="491" t="s">
        <v>85</v>
      </c>
      <c r="B113" s="344" t="s">
        <v>415</v>
      </c>
      <c r="C113" s="631"/>
      <c r="D113" s="631"/>
      <c r="E113" s="632"/>
    </row>
    <row r="114" spans="1:5" ht="12" customHeight="1" x14ac:dyDescent="0.2">
      <c r="A114" s="491" t="s">
        <v>87</v>
      </c>
      <c r="B114" s="360" t="s">
        <v>416</v>
      </c>
      <c r="C114" s="631"/>
      <c r="D114" s="631"/>
      <c r="E114" s="632"/>
    </row>
    <row r="115" spans="1:5" ht="12" customHeight="1" x14ac:dyDescent="0.2">
      <c r="A115" s="491" t="s">
        <v>121</v>
      </c>
      <c r="B115" s="333" t="s">
        <v>403</v>
      </c>
      <c r="C115" s="631"/>
      <c r="D115" s="631"/>
      <c r="E115" s="632"/>
    </row>
    <row r="116" spans="1:5" ht="12" customHeight="1" x14ac:dyDescent="0.2">
      <c r="A116" s="491" t="s">
        <v>122</v>
      </c>
      <c r="B116" s="333" t="s">
        <v>417</v>
      </c>
      <c r="C116" s="631"/>
      <c r="D116" s="631"/>
      <c r="E116" s="632"/>
    </row>
    <row r="117" spans="1:5" ht="12" customHeight="1" x14ac:dyDescent="0.2">
      <c r="A117" s="491" t="s">
        <v>123</v>
      </c>
      <c r="B117" s="333" t="s">
        <v>418</v>
      </c>
      <c r="C117" s="631"/>
      <c r="D117" s="631"/>
      <c r="E117" s="632"/>
    </row>
    <row r="118" spans="1:5" ht="12" customHeight="1" x14ac:dyDescent="0.2">
      <c r="A118" s="491" t="s">
        <v>419</v>
      </c>
      <c r="B118" s="333" t="s">
        <v>406</v>
      </c>
      <c r="C118" s="631"/>
      <c r="D118" s="631"/>
      <c r="E118" s="632"/>
    </row>
    <row r="119" spans="1:5" ht="12" customHeight="1" x14ac:dyDescent="0.2">
      <c r="A119" s="491" t="s">
        <v>420</v>
      </c>
      <c r="B119" s="333" t="s">
        <v>421</v>
      </c>
      <c r="C119" s="631"/>
      <c r="D119" s="631"/>
      <c r="E119" s="632"/>
    </row>
    <row r="120" spans="1:5" ht="12" customHeight="1" thickBot="1" x14ac:dyDescent="0.25">
      <c r="A120" s="500" t="s">
        <v>422</v>
      </c>
      <c r="B120" s="333" t="s">
        <v>423</v>
      </c>
      <c r="C120" s="635"/>
      <c r="D120" s="635"/>
      <c r="E120" s="636"/>
    </row>
    <row r="121" spans="1:5" ht="12" customHeight="1" thickBot="1" x14ac:dyDescent="0.25">
      <c r="A121" s="326" t="s">
        <v>8</v>
      </c>
      <c r="B121" s="329" t="s">
        <v>424</v>
      </c>
      <c r="C121" s="625">
        <v>0</v>
      </c>
      <c r="D121" s="625">
        <v>0</v>
      </c>
      <c r="E121" s="626">
        <v>0</v>
      </c>
    </row>
    <row r="122" spans="1:5" ht="12" customHeight="1" x14ac:dyDescent="0.2">
      <c r="A122" s="491" t="s">
        <v>58</v>
      </c>
      <c r="B122" s="310" t="s">
        <v>44</v>
      </c>
      <c r="C122" s="628"/>
      <c r="D122" s="628"/>
      <c r="E122" s="629"/>
    </row>
    <row r="123" spans="1:5" ht="12" customHeight="1" thickBot="1" x14ac:dyDescent="0.25">
      <c r="A123" s="493" t="s">
        <v>59</v>
      </c>
      <c r="B123" s="313" t="s">
        <v>45</v>
      </c>
      <c r="C123" s="635"/>
      <c r="D123" s="635"/>
      <c r="E123" s="636"/>
    </row>
    <row r="124" spans="1:5" ht="12" customHeight="1" thickBot="1" x14ac:dyDescent="0.25">
      <c r="A124" s="326" t="s">
        <v>9</v>
      </c>
      <c r="B124" s="329" t="s">
        <v>425</v>
      </c>
      <c r="C124" s="625">
        <v>416545000</v>
      </c>
      <c r="D124" s="625">
        <v>425645651</v>
      </c>
      <c r="E124" s="626">
        <v>315486148</v>
      </c>
    </row>
    <row r="125" spans="1:5" ht="12" customHeight="1" thickBot="1" x14ac:dyDescent="0.25">
      <c r="A125" s="326" t="s">
        <v>10</v>
      </c>
      <c r="B125" s="329" t="s">
        <v>526</v>
      </c>
      <c r="C125" s="625">
        <v>0</v>
      </c>
      <c r="D125" s="625">
        <v>67580895</v>
      </c>
      <c r="E125" s="626">
        <v>67580895</v>
      </c>
    </row>
    <row r="126" spans="1:5" ht="12" customHeight="1" x14ac:dyDescent="0.2">
      <c r="A126" s="491" t="s">
        <v>62</v>
      </c>
      <c r="B126" s="310" t="s">
        <v>427</v>
      </c>
      <c r="C126" s="631"/>
      <c r="D126" s="631"/>
      <c r="E126" s="632"/>
    </row>
    <row r="127" spans="1:5" ht="12" customHeight="1" x14ac:dyDescent="0.2">
      <c r="A127" s="491" t="s">
        <v>63</v>
      </c>
      <c r="B127" s="310" t="s">
        <v>428</v>
      </c>
      <c r="C127" s="631"/>
      <c r="D127" s="631">
        <v>67580895</v>
      </c>
      <c r="E127" s="632">
        <v>67580895</v>
      </c>
    </row>
    <row r="128" spans="1:5" ht="12" customHeight="1" thickBot="1" x14ac:dyDescent="0.25">
      <c r="A128" s="500" t="s">
        <v>64</v>
      </c>
      <c r="B128" s="308" t="s">
        <v>429</v>
      </c>
      <c r="C128" s="631"/>
      <c r="D128" s="631"/>
      <c r="E128" s="632"/>
    </row>
    <row r="129" spans="1:11" ht="12" customHeight="1" thickBot="1" x14ac:dyDescent="0.25">
      <c r="A129" s="326" t="s">
        <v>11</v>
      </c>
      <c r="B129" s="329" t="s">
        <v>430</v>
      </c>
      <c r="C129" s="625">
        <v>0</v>
      </c>
      <c r="D129" s="625">
        <v>0</v>
      </c>
      <c r="E129" s="626">
        <v>0</v>
      </c>
    </row>
    <row r="130" spans="1:11" ht="12" customHeight="1" x14ac:dyDescent="0.2">
      <c r="A130" s="491" t="s">
        <v>65</v>
      </c>
      <c r="B130" s="310" t="s">
        <v>431</v>
      </c>
      <c r="C130" s="631"/>
      <c r="D130" s="631"/>
      <c r="E130" s="632"/>
    </row>
    <row r="131" spans="1:11" ht="12" customHeight="1" x14ac:dyDescent="0.2">
      <c r="A131" s="491" t="s">
        <v>66</v>
      </c>
      <c r="B131" s="310" t="s">
        <v>432</v>
      </c>
      <c r="C131" s="631"/>
      <c r="D131" s="631"/>
      <c r="E131" s="632"/>
    </row>
    <row r="132" spans="1:11" ht="12" customHeight="1" x14ac:dyDescent="0.2">
      <c r="A132" s="491" t="s">
        <v>327</v>
      </c>
      <c r="B132" s="310" t="s">
        <v>433</v>
      </c>
      <c r="C132" s="631"/>
      <c r="D132" s="631"/>
      <c r="E132" s="632"/>
    </row>
    <row r="133" spans="1:11" s="285" customFormat="1" ht="12" customHeight="1" thickBot="1" x14ac:dyDescent="0.25">
      <c r="A133" s="500" t="s">
        <v>329</v>
      </c>
      <c r="B133" s="308" t="s">
        <v>434</v>
      </c>
      <c r="C133" s="635"/>
      <c r="D133" s="635"/>
      <c r="E133" s="636"/>
    </row>
    <row r="134" spans="1:11" ht="13.5" thickBot="1" x14ac:dyDescent="0.25">
      <c r="A134" s="326" t="s">
        <v>12</v>
      </c>
      <c r="B134" s="329" t="s">
        <v>644</v>
      </c>
      <c r="C134" s="637">
        <v>0</v>
      </c>
      <c r="D134" s="637">
        <v>4482749</v>
      </c>
      <c r="E134" s="638">
        <v>4482749</v>
      </c>
      <c r="K134" s="454"/>
    </row>
    <row r="135" spans="1:11" x14ac:dyDescent="0.2">
      <c r="A135" s="491" t="s">
        <v>67</v>
      </c>
      <c r="B135" s="310" t="s">
        <v>436</v>
      </c>
      <c r="C135" s="631"/>
      <c r="D135" s="631"/>
      <c r="E135" s="632"/>
    </row>
    <row r="136" spans="1:11" ht="12" customHeight="1" x14ac:dyDescent="0.2">
      <c r="A136" s="491" t="s">
        <v>68</v>
      </c>
      <c r="B136" s="310" t="s">
        <v>437</v>
      </c>
      <c r="C136" s="631"/>
      <c r="D136" s="631">
        <v>4482749</v>
      </c>
      <c r="E136" s="632">
        <v>4482749</v>
      </c>
    </row>
    <row r="137" spans="1:11" ht="12" customHeight="1" x14ac:dyDescent="0.2">
      <c r="A137" s="491" t="s">
        <v>336</v>
      </c>
      <c r="B137" s="310" t="s">
        <v>643</v>
      </c>
      <c r="C137" s="631"/>
      <c r="D137" s="631"/>
      <c r="E137" s="632"/>
    </row>
    <row r="138" spans="1:11" s="285" customFormat="1" ht="12" customHeight="1" x14ac:dyDescent="0.2">
      <c r="A138" s="491" t="s">
        <v>338</v>
      </c>
      <c r="B138" s="310" t="s">
        <v>438</v>
      </c>
      <c r="C138" s="631"/>
      <c r="D138" s="631"/>
      <c r="E138" s="632"/>
    </row>
    <row r="139" spans="1:11" s="285" customFormat="1" ht="12" customHeight="1" thickBot="1" x14ac:dyDescent="0.25">
      <c r="A139" s="500" t="s">
        <v>642</v>
      </c>
      <c r="B139" s="308" t="s">
        <v>439</v>
      </c>
      <c r="C139" s="631"/>
      <c r="D139" s="631"/>
      <c r="E139" s="632"/>
    </row>
    <row r="140" spans="1:11" s="285" customFormat="1" ht="12" customHeight="1" thickBot="1" x14ac:dyDescent="0.25">
      <c r="A140" s="326" t="s">
        <v>13</v>
      </c>
      <c r="B140" s="329" t="s">
        <v>527</v>
      </c>
      <c r="C140" s="625"/>
      <c r="D140" s="625"/>
      <c r="E140" s="626"/>
    </row>
    <row r="141" spans="1:11" s="285" customFormat="1" ht="12" customHeight="1" x14ac:dyDescent="0.2">
      <c r="A141" s="491" t="s">
        <v>114</v>
      </c>
      <c r="B141" s="310" t="s">
        <v>441</v>
      </c>
      <c r="C141" s="631"/>
      <c r="D141" s="631"/>
      <c r="E141" s="632"/>
    </row>
    <row r="142" spans="1:11" s="285" customFormat="1" ht="12" customHeight="1" x14ac:dyDescent="0.2">
      <c r="A142" s="491" t="s">
        <v>115</v>
      </c>
      <c r="B142" s="310" t="s">
        <v>442</v>
      </c>
      <c r="C142" s="631"/>
      <c r="D142" s="631"/>
      <c r="E142" s="632"/>
    </row>
    <row r="143" spans="1:11" s="285" customFormat="1" ht="12" customHeight="1" x14ac:dyDescent="0.2">
      <c r="A143" s="491" t="s">
        <v>142</v>
      </c>
      <c r="B143" s="310" t="s">
        <v>443</v>
      </c>
      <c r="C143" s="631"/>
      <c r="D143" s="631"/>
      <c r="E143" s="632"/>
    </row>
    <row r="144" spans="1:11" ht="12.75" customHeight="1" thickBot="1" x14ac:dyDescent="0.25">
      <c r="A144" s="491" t="s">
        <v>344</v>
      </c>
      <c r="B144" s="310" t="s">
        <v>444</v>
      </c>
      <c r="C144" s="635">
        <v>0</v>
      </c>
      <c r="D144" s="635"/>
      <c r="E144" s="636"/>
    </row>
    <row r="145" spans="1:5" ht="12" customHeight="1" thickBot="1" x14ac:dyDescent="0.25">
      <c r="A145" s="326" t="s">
        <v>14</v>
      </c>
      <c r="B145" s="329" t="s">
        <v>445</v>
      </c>
      <c r="C145" s="625">
        <v>0</v>
      </c>
      <c r="D145" s="625">
        <v>72063644</v>
      </c>
      <c r="E145" s="626">
        <v>72063644</v>
      </c>
    </row>
    <row r="146" spans="1:5" ht="15" customHeight="1" thickBot="1" x14ac:dyDescent="0.25">
      <c r="A146" s="502" t="s">
        <v>15</v>
      </c>
      <c r="B146" s="349" t="s">
        <v>446</v>
      </c>
      <c r="C146" s="625">
        <v>416545000</v>
      </c>
      <c r="D146" s="625">
        <v>497709295</v>
      </c>
      <c r="E146" s="626">
        <v>387549792</v>
      </c>
    </row>
    <row r="147" spans="1:5" ht="13.5" thickBot="1" x14ac:dyDescent="0.25">
      <c r="A147" s="39"/>
      <c r="B147" s="40"/>
      <c r="C147" s="41"/>
      <c r="D147" s="41"/>
      <c r="E147" s="41"/>
    </row>
    <row r="148" spans="1:5" ht="15" customHeight="1" thickBot="1" x14ac:dyDescent="0.25">
      <c r="A148" s="616" t="s">
        <v>713</v>
      </c>
      <c r="B148" s="617"/>
      <c r="C148" s="66"/>
      <c r="D148" s="67"/>
      <c r="E148" s="64">
        <v>48</v>
      </c>
    </row>
    <row r="149" spans="1:5" ht="14.25" customHeight="1" thickBot="1" x14ac:dyDescent="0.25">
      <c r="A149" s="618" t="s">
        <v>712</v>
      </c>
      <c r="B149" s="619"/>
      <c r="C149" s="66"/>
      <c r="D149" s="67"/>
      <c r="E149" s="64">
        <v>37</v>
      </c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49"/>
  <sheetViews>
    <sheetView zoomScaleNormal="100" zoomScaleSheetLayoutView="100" workbookViewId="0">
      <selection activeCell="G11" sqref="G11"/>
    </sheetView>
  </sheetViews>
  <sheetFormatPr defaultRowHeight="12.75" x14ac:dyDescent="0.2"/>
  <cols>
    <col min="1" max="1" width="14.83203125" style="482" customWidth="1"/>
    <col min="2" max="2" width="65.33203125" style="483" customWidth="1"/>
    <col min="3" max="5" width="17" style="484" customWidth="1"/>
    <col min="6" max="16384" width="9.33203125" style="29"/>
  </cols>
  <sheetData>
    <row r="1" spans="1:5" s="458" customFormat="1" ht="16.5" customHeight="1" thickBot="1" x14ac:dyDescent="0.25">
      <c r="A1" s="457"/>
      <c r="B1" s="459"/>
      <c r="C1" s="504"/>
      <c r="D1" s="469"/>
      <c r="E1" s="504" t="str">
        <f>+CONCATENATE("5.3. melléklet a ……/",LEFT(ÖSSZEFÜGGÉSEK!A4,4)+4,". (……) önkormányzati rendelethez")</f>
        <v>5.3. melléklet a ……/2020. (……) önkormányzati rendelethez</v>
      </c>
    </row>
    <row r="2" spans="1:5" s="505" customFormat="1" ht="15.75" customHeight="1" x14ac:dyDescent="0.2">
      <c r="A2" s="485" t="s">
        <v>50</v>
      </c>
      <c r="B2" s="718" t="s">
        <v>138</v>
      </c>
      <c r="C2" s="719"/>
      <c r="D2" s="720"/>
      <c r="E2" s="478" t="s">
        <v>39</v>
      </c>
    </row>
    <row r="3" spans="1:5" s="505" customFormat="1" ht="24.75" thickBot="1" x14ac:dyDescent="0.25">
      <c r="A3" s="503" t="s">
        <v>522</v>
      </c>
      <c r="B3" s="721" t="s">
        <v>646</v>
      </c>
      <c r="C3" s="722"/>
      <c r="D3" s="723"/>
      <c r="E3" s="453" t="s">
        <v>47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729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507" customFormat="1" ht="12" customHeight="1" thickBot="1" x14ac:dyDescent="0.25">
      <c r="A8" s="326" t="s">
        <v>6</v>
      </c>
      <c r="B8" s="322" t="s">
        <v>285</v>
      </c>
      <c r="C8" s="353">
        <f>SUM(C9:C14)</f>
        <v>0</v>
      </c>
      <c r="D8" s="353">
        <f>SUM(D9:D14)</f>
        <v>0</v>
      </c>
      <c r="E8" s="336">
        <f>SUM(E9:E14)</f>
        <v>0</v>
      </c>
    </row>
    <row r="9" spans="1:5" s="481" customFormat="1" ht="12" customHeight="1" x14ac:dyDescent="0.2">
      <c r="A9" s="491" t="s">
        <v>69</v>
      </c>
      <c r="B9" s="364" t="s">
        <v>286</v>
      </c>
      <c r="C9" s="355"/>
      <c r="D9" s="355"/>
      <c r="E9" s="338"/>
    </row>
    <row r="10" spans="1:5" s="508" customFormat="1" ht="12" customHeight="1" x14ac:dyDescent="0.2">
      <c r="A10" s="492" t="s">
        <v>70</v>
      </c>
      <c r="B10" s="365" t="s">
        <v>287</v>
      </c>
      <c r="C10" s="354"/>
      <c r="D10" s="354"/>
      <c r="E10" s="337"/>
    </row>
    <row r="11" spans="1:5" s="508" customFormat="1" ht="12" customHeight="1" x14ac:dyDescent="0.2">
      <c r="A11" s="492" t="s">
        <v>71</v>
      </c>
      <c r="B11" s="365" t="s">
        <v>288</v>
      </c>
      <c r="C11" s="354"/>
      <c r="D11" s="354"/>
      <c r="E11" s="337"/>
    </row>
    <row r="12" spans="1:5" s="508" customFormat="1" ht="12" customHeight="1" x14ac:dyDescent="0.2">
      <c r="A12" s="492" t="s">
        <v>72</v>
      </c>
      <c r="B12" s="365" t="s">
        <v>289</v>
      </c>
      <c r="C12" s="354"/>
      <c r="D12" s="354"/>
      <c r="E12" s="337"/>
    </row>
    <row r="13" spans="1:5" s="508" customFormat="1" ht="12" customHeight="1" x14ac:dyDescent="0.2">
      <c r="A13" s="492" t="s">
        <v>90</v>
      </c>
      <c r="B13" s="365" t="s">
        <v>290</v>
      </c>
      <c r="C13" s="354"/>
      <c r="D13" s="354"/>
      <c r="E13" s="337"/>
    </row>
    <row r="14" spans="1:5" s="481" customFormat="1" ht="12" customHeight="1" thickBot="1" x14ac:dyDescent="0.25">
      <c r="A14" s="493" t="s">
        <v>73</v>
      </c>
      <c r="B14" s="366" t="s">
        <v>291</v>
      </c>
      <c r="C14" s="356"/>
      <c r="D14" s="356"/>
      <c r="E14" s="339"/>
    </row>
    <row r="15" spans="1:5" s="481" customFormat="1" ht="12" customHeight="1" thickBot="1" x14ac:dyDescent="0.25">
      <c r="A15" s="326" t="s">
        <v>7</v>
      </c>
      <c r="B15" s="343" t="s">
        <v>292</v>
      </c>
      <c r="C15" s="353">
        <f>SUM(C16:C20)</f>
        <v>0</v>
      </c>
      <c r="D15" s="353">
        <f>SUM(D16:D20)</f>
        <v>0</v>
      </c>
      <c r="E15" s="336">
        <f>SUM(E16:E20)</f>
        <v>0</v>
      </c>
    </row>
    <row r="16" spans="1:5" s="481" customFormat="1" ht="12" customHeight="1" x14ac:dyDescent="0.2">
      <c r="A16" s="491" t="s">
        <v>75</v>
      </c>
      <c r="B16" s="364" t="s">
        <v>293</v>
      </c>
      <c r="C16" s="355"/>
      <c r="D16" s="355"/>
      <c r="E16" s="338"/>
    </row>
    <row r="17" spans="1:5" s="481" customFormat="1" ht="12" customHeight="1" x14ac:dyDescent="0.2">
      <c r="A17" s="492" t="s">
        <v>76</v>
      </c>
      <c r="B17" s="365" t="s">
        <v>294</v>
      </c>
      <c r="C17" s="354"/>
      <c r="D17" s="354"/>
      <c r="E17" s="337"/>
    </row>
    <row r="18" spans="1:5" s="481" customFormat="1" ht="12" customHeight="1" x14ac:dyDescent="0.2">
      <c r="A18" s="492" t="s">
        <v>77</v>
      </c>
      <c r="B18" s="365" t="s">
        <v>295</v>
      </c>
      <c r="C18" s="354"/>
      <c r="D18" s="354"/>
      <c r="E18" s="337"/>
    </row>
    <row r="19" spans="1:5" s="481" customFormat="1" ht="12" customHeight="1" x14ac:dyDescent="0.2">
      <c r="A19" s="492" t="s">
        <v>78</v>
      </c>
      <c r="B19" s="365" t="s">
        <v>296</v>
      </c>
      <c r="C19" s="354"/>
      <c r="D19" s="354"/>
      <c r="E19" s="337"/>
    </row>
    <row r="20" spans="1:5" s="481" customFormat="1" ht="12" customHeight="1" x14ac:dyDescent="0.2">
      <c r="A20" s="492" t="s">
        <v>79</v>
      </c>
      <c r="B20" s="365" t="s">
        <v>297</v>
      </c>
      <c r="C20" s="354"/>
      <c r="D20" s="354"/>
      <c r="E20" s="337"/>
    </row>
    <row r="21" spans="1:5" s="508" customFormat="1" ht="12" customHeight="1" thickBot="1" x14ac:dyDescent="0.25">
      <c r="A21" s="493" t="s">
        <v>85</v>
      </c>
      <c r="B21" s="366" t="s">
        <v>298</v>
      </c>
      <c r="C21" s="356"/>
      <c r="D21" s="356"/>
      <c r="E21" s="339"/>
    </row>
    <row r="22" spans="1:5" s="508" customFormat="1" ht="12" customHeight="1" thickBot="1" x14ac:dyDescent="0.25">
      <c r="A22" s="326" t="s">
        <v>8</v>
      </c>
      <c r="B22" s="322" t="s">
        <v>299</v>
      </c>
      <c r="C22" s="353">
        <f>SUM(C23:C27)</f>
        <v>0</v>
      </c>
      <c r="D22" s="353">
        <f>SUM(D23:D27)</f>
        <v>0</v>
      </c>
      <c r="E22" s="336">
        <f>SUM(E23:E27)</f>
        <v>0</v>
      </c>
    </row>
    <row r="23" spans="1:5" s="508" customFormat="1" ht="12" customHeight="1" x14ac:dyDescent="0.2">
      <c r="A23" s="491" t="s">
        <v>58</v>
      </c>
      <c r="B23" s="364" t="s">
        <v>300</v>
      </c>
      <c r="C23" s="355"/>
      <c r="D23" s="355"/>
      <c r="E23" s="338"/>
    </row>
    <row r="24" spans="1:5" s="481" customFormat="1" ht="12" customHeight="1" x14ac:dyDescent="0.2">
      <c r="A24" s="492" t="s">
        <v>59</v>
      </c>
      <c r="B24" s="365" t="s">
        <v>301</v>
      </c>
      <c r="C24" s="354"/>
      <c r="D24" s="354"/>
      <c r="E24" s="337"/>
    </row>
    <row r="25" spans="1:5" s="508" customFormat="1" ht="12" customHeight="1" x14ac:dyDescent="0.2">
      <c r="A25" s="492" t="s">
        <v>60</v>
      </c>
      <c r="B25" s="365" t="s">
        <v>302</v>
      </c>
      <c r="C25" s="354"/>
      <c r="D25" s="354"/>
      <c r="E25" s="337"/>
    </row>
    <row r="26" spans="1:5" s="508" customFormat="1" ht="12" customHeight="1" x14ac:dyDescent="0.2">
      <c r="A26" s="492" t="s">
        <v>61</v>
      </c>
      <c r="B26" s="365" t="s">
        <v>303</v>
      </c>
      <c r="C26" s="354"/>
      <c r="D26" s="354"/>
      <c r="E26" s="337"/>
    </row>
    <row r="27" spans="1:5" s="508" customFormat="1" ht="12" customHeight="1" x14ac:dyDescent="0.2">
      <c r="A27" s="492" t="s">
        <v>104</v>
      </c>
      <c r="B27" s="365" t="s">
        <v>304</v>
      </c>
      <c r="C27" s="354"/>
      <c r="D27" s="354"/>
      <c r="E27" s="337"/>
    </row>
    <row r="28" spans="1:5" s="508" customFormat="1" ht="12" customHeight="1" thickBot="1" x14ac:dyDescent="0.25">
      <c r="A28" s="493" t="s">
        <v>105</v>
      </c>
      <c r="B28" s="366" t="s">
        <v>305</v>
      </c>
      <c r="C28" s="356"/>
      <c r="D28" s="356"/>
      <c r="E28" s="339"/>
    </row>
    <row r="29" spans="1:5" s="508" customFormat="1" ht="12" customHeight="1" thickBot="1" x14ac:dyDescent="0.25">
      <c r="A29" s="326" t="s">
        <v>106</v>
      </c>
      <c r="B29" s="322" t="s">
        <v>702</v>
      </c>
      <c r="C29" s="359">
        <f>SUM(C30:C35)</f>
        <v>0</v>
      </c>
      <c r="D29" s="359">
        <f>SUM(D30:D35)</f>
        <v>0</v>
      </c>
      <c r="E29" s="372">
        <f>SUM(E30:E35)</f>
        <v>0</v>
      </c>
    </row>
    <row r="30" spans="1:5" s="508" customFormat="1" ht="12" customHeight="1" x14ac:dyDescent="0.2">
      <c r="A30" s="491" t="s">
        <v>306</v>
      </c>
      <c r="B30" s="364" t="s">
        <v>706</v>
      </c>
      <c r="C30" s="355"/>
      <c r="D30" s="355">
        <f>+D31+D32</f>
        <v>0</v>
      </c>
      <c r="E30" s="338">
        <f>+E31+E32</f>
        <v>0</v>
      </c>
    </row>
    <row r="31" spans="1:5" s="508" customFormat="1" ht="12" customHeight="1" x14ac:dyDescent="0.2">
      <c r="A31" s="492" t="s">
        <v>307</v>
      </c>
      <c r="B31" s="365" t="s">
        <v>707</v>
      </c>
      <c r="C31" s="354"/>
      <c r="D31" s="354"/>
      <c r="E31" s="337"/>
    </row>
    <row r="32" spans="1:5" s="508" customFormat="1" ht="12" customHeight="1" x14ac:dyDescent="0.2">
      <c r="A32" s="492" t="s">
        <v>308</v>
      </c>
      <c r="B32" s="365" t="s">
        <v>708</v>
      </c>
      <c r="C32" s="354"/>
      <c r="D32" s="354"/>
      <c r="E32" s="337"/>
    </row>
    <row r="33" spans="1:5" s="508" customFormat="1" ht="12" customHeight="1" x14ac:dyDescent="0.2">
      <c r="A33" s="492" t="s">
        <v>703</v>
      </c>
      <c r="B33" s="365" t="s">
        <v>709</v>
      </c>
      <c r="C33" s="354"/>
      <c r="D33" s="354"/>
      <c r="E33" s="337"/>
    </row>
    <row r="34" spans="1:5" s="508" customFormat="1" ht="12" customHeight="1" x14ac:dyDescent="0.2">
      <c r="A34" s="492" t="s">
        <v>704</v>
      </c>
      <c r="B34" s="365" t="s">
        <v>309</v>
      </c>
      <c r="C34" s="354"/>
      <c r="D34" s="354"/>
      <c r="E34" s="337"/>
    </row>
    <row r="35" spans="1:5" s="508" customFormat="1" ht="12" customHeight="1" thickBot="1" x14ac:dyDescent="0.25">
      <c r="A35" s="493" t="s">
        <v>705</v>
      </c>
      <c r="B35" s="345" t="s">
        <v>310</v>
      </c>
      <c r="C35" s="356"/>
      <c r="D35" s="356"/>
      <c r="E35" s="339"/>
    </row>
    <row r="36" spans="1:5" s="508" customFormat="1" ht="12" customHeight="1" thickBot="1" x14ac:dyDescent="0.25">
      <c r="A36" s="326" t="s">
        <v>10</v>
      </c>
      <c r="B36" s="322" t="s">
        <v>311</v>
      </c>
      <c r="C36" s="353">
        <f>SUM(C37:C46)</f>
        <v>0</v>
      </c>
      <c r="D36" s="353">
        <f>SUM(D37:D46)</f>
        <v>0</v>
      </c>
      <c r="E36" s="336">
        <f>SUM(E37:E46)</f>
        <v>0</v>
      </c>
    </row>
    <row r="37" spans="1:5" s="508" customFormat="1" ht="12" customHeight="1" x14ac:dyDescent="0.2">
      <c r="A37" s="491" t="s">
        <v>62</v>
      </c>
      <c r="B37" s="364" t="s">
        <v>312</v>
      </c>
      <c r="C37" s="355"/>
      <c r="D37" s="355"/>
      <c r="E37" s="338"/>
    </row>
    <row r="38" spans="1:5" s="508" customFormat="1" ht="12" customHeight="1" x14ac:dyDescent="0.2">
      <c r="A38" s="492" t="s">
        <v>63</v>
      </c>
      <c r="B38" s="365" t="s">
        <v>313</v>
      </c>
      <c r="C38" s="354"/>
      <c r="D38" s="354"/>
      <c r="E38" s="337"/>
    </row>
    <row r="39" spans="1:5" s="508" customFormat="1" ht="12" customHeight="1" x14ac:dyDescent="0.2">
      <c r="A39" s="492" t="s">
        <v>64</v>
      </c>
      <c r="B39" s="365" t="s">
        <v>314</v>
      </c>
      <c r="C39" s="354"/>
      <c r="D39" s="354"/>
      <c r="E39" s="337"/>
    </row>
    <row r="40" spans="1:5" s="508" customFormat="1" ht="12" customHeight="1" x14ac:dyDescent="0.2">
      <c r="A40" s="492" t="s">
        <v>108</v>
      </c>
      <c r="B40" s="365" t="s">
        <v>315</v>
      </c>
      <c r="C40" s="354"/>
      <c r="D40" s="354"/>
      <c r="E40" s="337"/>
    </row>
    <row r="41" spans="1:5" s="508" customFormat="1" ht="12" customHeight="1" x14ac:dyDescent="0.2">
      <c r="A41" s="492" t="s">
        <v>109</v>
      </c>
      <c r="B41" s="365" t="s">
        <v>316</v>
      </c>
      <c r="C41" s="354"/>
      <c r="D41" s="354"/>
      <c r="E41" s="337"/>
    </row>
    <row r="42" spans="1:5" s="508" customFormat="1" ht="12" customHeight="1" x14ac:dyDescent="0.2">
      <c r="A42" s="492" t="s">
        <v>110</v>
      </c>
      <c r="B42" s="365" t="s">
        <v>317</v>
      </c>
      <c r="C42" s="354"/>
      <c r="D42" s="354"/>
      <c r="E42" s="337"/>
    </row>
    <row r="43" spans="1:5" s="508" customFormat="1" ht="12" customHeight="1" x14ac:dyDescent="0.2">
      <c r="A43" s="492" t="s">
        <v>111</v>
      </c>
      <c r="B43" s="365" t="s">
        <v>318</v>
      </c>
      <c r="C43" s="354"/>
      <c r="D43" s="354"/>
      <c r="E43" s="337"/>
    </row>
    <row r="44" spans="1:5" s="508" customFormat="1" ht="12" customHeight="1" x14ac:dyDescent="0.2">
      <c r="A44" s="492" t="s">
        <v>112</v>
      </c>
      <c r="B44" s="365" t="s">
        <v>319</v>
      </c>
      <c r="C44" s="354"/>
      <c r="D44" s="354"/>
      <c r="E44" s="337"/>
    </row>
    <row r="45" spans="1:5" s="508" customFormat="1" ht="12" customHeight="1" x14ac:dyDescent="0.2">
      <c r="A45" s="492" t="s">
        <v>320</v>
      </c>
      <c r="B45" s="365" t="s">
        <v>321</v>
      </c>
      <c r="C45" s="357"/>
      <c r="D45" s="357"/>
      <c r="E45" s="340"/>
    </row>
    <row r="46" spans="1:5" s="481" customFormat="1" ht="12" customHeight="1" thickBot="1" x14ac:dyDescent="0.25">
      <c r="A46" s="493" t="s">
        <v>322</v>
      </c>
      <c r="B46" s="366" t="s">
        <v>323</v>
      </c>
      <c r="C46" s="358"/>
      <c r="D46" s="358"/>
      <c r="E46" s="341"/>
    </row>
    <row r="47" spans="1:5" s="508" customFormat="1" ht="12" customHeight="1" thickBot="1" x14ac:dyDescent="0.25">
      <c r="A47" s="326" t="s">
        <v>11</v>
      </c>
      <c r="B47" s="322" t="s">
        <v>324</v>
      </c>
      <c r="C47" s="353">
        <f>SUM(C48:C52)</f>
        <v>0</v>
      </c>
      <c r="D47" s="353">
        <f>SUM(D48:D52)</f>
        <v>0</v>
      </c>
      <c r="E47" s="336">
        <f>SUM(E48:E52)</f>
        <v>0</v>
      </c>
    </row>
    <row r="48" spans="1:5" s="508" customFormat="1" ht="12" customHeight="1" x14ac:dyDescent="0.2">
      <c r="A48" s="491" t="s">
        <v>65</v>
      </c>
      <c r="B48" s="364" t="s">
        <v>325</v>
      </c>
      <c r="C48" s="374"/>
      <c r="D48" s="374"/>
      <c r="E48" s="342"/>
    </row>
    <row r="49" spans="1:5" s="508" customFormat="1" ht="12" customHeight="1" x14ac:dyDescent="0.2">
      <c r="A49" s="492" t="s">
        <v>66</v>
      </c>
      <c r="B49" s="365" t="s">
        <v>326</v>
      </c>
      <c r="C49" s="357"/>
      <c r="D49" s="357"/>
      <c r="E49" s="340"/>
    </row>
    <row r="50" spans="1:5" s="508" customFormat="1" ht="12" customHeight="1" x14ac:dyDescent="0.2">
      <c r="A50" s="492" t="s">
        <v>327</v>
      </c>
      <c r="B50" s="365" t="s">
        <v>328</v>
      </c>
      <c r="C50" s="357"/>
      <c r="D50" s="357"/>
      <c r="E50" s="340"/>
    </row>
    <row r="51" spans="1:5" s="508" customFormat="1" ht="12" customHeight="1" x14ac:dyDescent="0.2">
      <c r="A51" s="492" t="s">
        <v>329</v>
      </c>
      <c r="B51" s="365" t="s">
        <v>330</v>
      </c>
      <c r="C51" s="357"/>
      <c r="D51" s="357"/>
      <c r="E51" s="340"/>
    </row>
    <row r="52" spans="1:5" s="508" customFormat="1" ht="12" customHeight="1" thickBot="1" x14ac:dyDescent="0.25">
      <c r="A52" s="493" t="s">
        <v>331</v>
      </c>
      <c r="B52" s="366" t="s">
        <v>332</v>
      </c>
      <c r="C52" s="358"/>
      <c r="D52" s="358"/>
      <c r="E52" s="341"/>
    </row>
    <row r="53" spans="1:5" s="508" customFormat="1" ht="12" customHeight="1" thickBot="1" x14ac:dyDescent="0.25">
      <c r="A53" s="326" t="s">
        <v>113</v>
      </c>
      <c r="B53" s="322" t="s">
        <v>333</v>
      </c>
      <c r="C53" s="353">
        <f>SUM(C54:C56)</f>
        <v>0</v>
      </c>
      <c r="D53" s="353">
        <f>SUM(D54:D56)</f>
        <v>0</v>
      </c>
      <c r="E53" s="336">
        <f>SUM(E54:E56)</f>
        <v>0</v>
      </c>
    </row>
    <row r="54" spans="1:5" s="481" customFormat="1" ht="12" customHeight="1" x14ac:dyDescent="0.2">
      <c r="A54" s="491" t="s">
        <v>67</v>
      </c>
      <c r="B54" s="364" t="s">
        <v>334</v>
      </c>
      <c r="C54" s="355"/>
      <c r="D54" s="355"/>
      <c r="E54" s="338"/>
    </row>
    <row r="55" spans="1:5" s="481" customFormat="1" ht="12" customHeight="1" x14ac:dyDescent="0.2">
      <c r="A55" s="492" t="s">
        <v>68</v>
      </c>
      <c r="B55" s="365" t="s">
        <v>335</v>
      </c>
      <c r="C55" s="354"/>
      <c r="D55" s="354"/>
      <c r="E55" s="337"/>
    </row>
    <row r="56" spans="1:5" s="481" customFormat="1" ht="12" customHeight="1" x14ac:dyDescent="0.2">
      <c r="A56" s="492" t="s">
        <v>336</v>
      </c>
      <c r="B56" s="365" t="s">
        <v>337</v>
      </c>
      <c r="C56" s="354"/>
      <c r="D56" s="354"/>
      <c r="E56" s="337"/>
    </row>
    <row r="57" spans="1:5" s="481" customFormat="1" ht="12" customHeight="1" thickBot="1" x14ac:dyDescent="0.25">
      <c r="A57" s="493" t="s">
        <v>338</v>
      </c>
      <c r="B57" s="366" t="s">
        <v>339</v>
      </c>
      <c r="C57" s="356"/>
      <c r="D57" s="356"/>
      <c r="E57" s="339"/>
    </row>
    <row r="58" spans="1:5" s="508" customFormat="1" ht="12" customHeight="1" thickBot="1" x14ac:dyDescent="0.25">
      <c r="A58" s="326" t="s">
        <v>13</v>
      </c>
      <c r="B58" s="343" t="s">
        <v>340</v>
      </c>
      <c r="C58" s="353">
        <f>SUM(C59:C61)</f>
        <v>0</v>
      </c>
      <c r="D58" s="353">
        <f>SUM(D59:D61)</f>
        <v>0</v>
      </c>
      <c r="E58" s="336">
        <f>SUM(E59:E61)</f>
        <v>0</v>
      </c>
    </row>
    <row r="59" spans="1:5" s="508" customFormat="1" ht="12" customHeight="1" x14ac:dyDescent="0.2">
      <c r="A59" s="491" t="s">
        <v>114</v>
      </c>
      <c r="B59" s="364" t="s">
        <v>341</v>
      </c>
      <c r="C59" s="357"/>
      <c r="D59" s="357"/>
      <c r="E59" s="340"/>
    </row>
    <row r="60" spans="1:5" s="508" customFormat="1" ht="12" customHeight="1" x14ac:dyDescent="0.2">
      <c r="A60" s="492" t="s">
        <v>115</v>
      </c>
      <c r="B60" s="365" t="s">
        <v>525</v>
      </c>
      <c r="C60" s="357"/>
      <c r="D60" s="357"/>
      <c r="E60" s="340"/>
    </row>
    <row r="61" spans="1:5" s="508" customFormat="1" ht="12" customHeight="1" x14ac:dyDescent="0.2">
      <c r="A61" s="492" t="s">
        <v>142</v>
      </c>
      <c r="B61" s="365" t="s">
        <v>343</v>
      </c>
      <c r="C61" s="357"/>
      <c r="D61" s="357"/>
      <c r="E61" s="340"/>
    </row>
    <row r="62" spans="1:5" s="508" customFormat="1" ht="12" customHeight="1" thickBot="1" x14ac:dyDescent="0.25">
      <c r="A62" s="493" t="s">
        <v>344</v>
      </c>
      <c r="B62" s="366" t="s">
        <v>345</v>
      </c>
      <c r="C62" s="357"/>
      <c r="D62" s="357"/>
      <c r="E62" s="340"/>
    </row>
    <row r="63" spans="1:5" s="508" customFormat="1" ht="12" customHeight="1" thickBot="1" x14ac:dyDescent="0.25">
      <c r="A63" s="326" t="s">
        <v>14</v>
      </c>
      <c r="B63" s="322" t="s">
        <v>346</v>
      </c>
      <c r="C63" s="359">
        <f>+C8+C15+C22+C29+C36+C47+C53+C58</f>
        <v>0</v>
      </c>
      <c r="D63" s="359">
        <f>+D8+D15+D22+D29+D36+D47+D53+D58</f>
        <v>0</v>
      </c>
      <c r="E63" s="372">
        <f>+E8+E15+E22+E29+E36+E47+E53+E58</f>
        <v>0</v>
      </c>
    </row>
    <row r="64" spans="1:5" s="508" customFormat="1" ht="12" customHeight="1" thickBot="1" x14ac:dyDescent="0.2">
      <c r="A64" s="494" t="s">
        <v>523</v>
      </c>
      <c r="B64" s="343" t="s">
        <v>348</v>
      </c>
      <c r="C64" s="353">
        <f>SUM(C65:C67)</f>
        <v>0</v>
      </c>
      <c r="D64" s="353">
        <f>SUM(D65:D67)</f>
        <v>0</v>
      </c>
      <c r="E64" s="336">
        <f>SUM(E65:E67)</f>
        <v>0</v>
      </c>
    </row>
    <row r="65" spans="1:5" s="508" customFormat="1" ht="12" customHeight="1" x14ac:dyDescent="0.2">
      <c r="A65" s="491" t="s">
        <v>349</v>
      </c>
      <c r="B65" s="364" t="s">
        <v>350</v>
      </c>
      <c r="C65" s="357"/>
      <c r="D65" s="357"/>
      <c r="E65" s="340"/>
    </row>
    <row r="66" spans="1:5" s="508" customFormat="1" ht="12" customHeight="1" x14ac:dyDescent="0.2">
      <c r="A66" s="492" t="s">
        <v>351</v>
      </c>
      <c r="B66" s="365" t="s">
        <v>352</v>
      </c>
      <c r="C66" s="357"/>
      <c r="D66" s="357"/>
      <c r="E66" s="340"/>
    </row>
    <row r="67" spans="1:5" s="508" customFormat="1" ht="12" customHeight="1" thickBot="1" x14ac:dyDescent="0.25">
      <c r="A67" s="493" t="s">
        <v>353</v>
      </c>
      <c r="B67" s="487" t="s">
        <v>354</v>
      </c>
      <c r="C67" s="357"/>
      <c r="D67" s="357"/>
      <c r="E67" s="340"/>
    </row>
    <row r="68" spans="1:5" s="508" customFormat="1" ht="12" customHeight="1" thickBot="1" x14ac:dyDescent="0.2">
      <c r="A68" s="494" t="s">
        <v>355</v>
      </c>
      <c r="B68" s="343" t="s">
        <v>356</v>
      </c>
      <c r="C68" s="353">
        <f>SUM(C69:C72)</f>
        <v>0</v>
      </c>
      <c r="D68" s="353">
        <f>SUM(D69:D72)</f>
        <v>0</v>
      </c>
      <c r="E68" s="336">
        <f>SUM(E69:E72)</f>
        <v>0</v>
      </c>
    </row>
    <row r="69" spans="1:5" s="508" customFormat="1" ht="12" customHeight="1" x14ac:dyDescent="0.2">
      <c r="A69" s="491" t="s">
        <v>91</v>
      </c>
      <c r="B69" s="364" t="s">
        <v>357</v>
      </c>
      <c r="C69" s="357"/>
      <c r="D69" s="357"/>
      <c r="E69" s="340"/>
    </row>
    <row r="70" spans="1:5" s="508" customFormat="1" ht="12" customHeight="1" x14ac:dyDescent="0.2">
      <c r="A70" s="492" t="s">
        <v>92</v>
      </c>
      <c r="B70" s="365" t="s">
        <v>358</v>
      </c>
      <c r="C70" s="357"/>
      <c r="D70" s="357"/>
      <c r="E70" s="340"/>
    </row>
    <row r="71" spans="1:5" s="508" customFormat="1" ht="12" customHeight="1" x14ac:dyDescent="0.2">
      <c r="A71" s="492" t="s">
        <v>359</v>
      </c>
      <c r="B71" s="365" t="s">
        <v>360</v>
      </c>
      <c r="C71" s="357"/>
      <c r="D71" s="357"/>
      <c r="E71" s="340"/>
    </row>
    <row r="72" spans="1:5" s="508" customFormat="1" ht="12" customHeight="1" thickBot="1" x14ac:dyDescent="0.25">
      <c r="A72" s="493" t="s">
        <v>361</v>
      </c>
      <c r="B72" s="366" t="s">
        <v>362</v>
      </c>
      <c r="C72" s="357"/>
      <c r="D72" s="357"/>
      <c r="E72" s="340"/>
    </row>
    <row r="73" spans="1:5" s="508" customFormat="1" ht="12" customHeight="1" thickBot="1" x14ac:dyDescent="0.2">
      <c r="A73" s="494" t="s">
        <v>363</v>
      </c>
      <c r="B73" s="343" t="s">
        <v>364</v>
      </c>
      <c r="C73" s="353">
        <f>SUM(C74:C75)</f>
        <v>0</v>
      </c>
      <c r="D73" s="353">
        <f>SUM(D74:D75)</f>
        <v>0</v>
      </c>
      <c r="E73" s="336">
        <f>SUM(E74:E75)</f>
        <v>0</v>
      </c>
    </row>
    <row r="74" spans="1:5" s="508" customFormat="1" ht="12" customHeight="1" x14ac:dyDescent="0.2">
      <c r="A74" s="491" t="s">
        <v>365</v>
      </c>
      <c r="B74" s="364" t="s">
        <v>366</v>
      </c>
      <c r="C74" s="357"/>
      <c r="D74" s="357"/>
      <c r="E74" s="340"/>
    </row>
    <row r="75" spans="1:5" s="508" customFormat="1" ht="12" customHeight="1" thickBot="1" x14ac:dyDescent="0.25">
      <c r="A75" s="493" t="s">
        <v>367</v>
      </c>
      <c r="B75" s="366" t="s">
        <v>368</v>
      </c>
      <c r="C75" s="357"/>
      <c r="D75" s="357"/>
      <c r="E75" s="340"/>
    </row>
    <row r="76" spans="1:5" s="508" customFormat="1" ht="12" customHeight="1" thickBot="1" x14ac:dyDescent="0.2">
      <c r="A76" s="494" t="s">
        <v>369</v>
      </c>
      <c r="B76" s="343" t="s">
        <v>370</v>
      </c>
      <c r="C76" s="353">
        <f>SUM(C77:C79)</f>
        <v>0</v>
      </c>
      <c r="D76" s="353">
        <f>SUM(D77:D79)</f>
        <v>0</v>
      </c>
      <c r="E76" s="336">
        <f>SUM(E77:E79)</f>
        <v>0</v>
      </c>
    </row>
    <row r="77" spans="1:5" s="508" customFormat="1" ht="12" customHeight="1" x14ac:dyDescent="0.2">
      <c r="A77" s="491" t="s">
        <v>371</v>
      </c>
      <c r="B77" s="364" t="s">
        <v>372</v>
      </c>
      <c r="C77" s="357"/>
      <c r="D77" s="357"/>
      <c r="E77" s="340"/>
    </row>
    <row r="78" spans="1:5" s="508" customFormat="1" ht="12" customHeight="1" x14ac:dyDescent="0.2">
      <c r="A78" s="492" t="s">
        <v>373</v>
      </c>
      <c r="B78" s="365" t="s">
        <v>374</v>
      </c>
      <c r="C78" s="357"/>
      <c r="D78" s="357"/>
      <c r="E78" s="340"/>
    </row>
    <row r="79" spans="1:5" s="508" customFormat="1" ht="12" customHeight="1" thickBot="1" x14ac:dyDescent="0.25">
      <c r="A79" s="493" t="s">
        <v>375</v>
      </c>
      <c r="B79" s="366" t="s">
        <v>376</v>
      </c>
      <c r="C79" s="357"/>
      <c r="D79" s="357"/>
      <c r="E79" s="340"/>
    </row>
    <row r="80" spans="1:5" s="508" customFormat="1" ht="12" customHeight="1" thickBot="1" x14ac:dyDescent="0.2">
      <c r="A80" s="494" t="s">
        <v>377</v>
      </c>
      <c r="B80" s="343" t="s">
        <v>378</v>
      </c>
      <c r="C80" s="353">
        <f>SUM(C81:C84)</f>
        <v>0</v>
      </c>
      <c r="D80" s="353">
        <f>SUM(D81:D84)</f>
        <v>0</v>
      </c>
      <c r="E80" s="336">
        <f>SUM(E81:E84)</f>
        <v>0</v>
      </c>
    </row>
    <row r="81" spans="1:5" s="508" customFormat="1" ht="12" customHeight="1" x14ac:dyDescent="0.2">
      <c r="A81" s="495" t="s">
        <v>379</v>
      </c>
      <c r="B81" s="364" t="s">
        <v>380</v>
      </c>
      <c r="C81" s="357"/>
      <c r="D81" s="357"/>
      <c r="E81" s="340"/>
    </row>
    <row r="82" spans="1:5" s="508" customFormat="1" ht="12" customHeight="1" x14ac:dyDescent="0.2">
      <c r="A82" s="496" t="s">
        <v>381</v>
      </c>
      <c r="B82" s="365" t="s">
        <v>382</v>
      </c>
      <c r="C82" s="357"/>
      <c r="D82" s="357"/>
      <c r="E82" s="340"/>
    </row>
    <row r="83" spans="1:5" s="508" customFormat="1" ht="12" customHeight="1" x14ac:dyDescent="0.2">
      <c r="A83" s="496" t="s">
        <v>383</v>
      </c>
      <c r="B83" s="365" t="s">
        <v>384</v>
      </c>
      <c r="C83" s="357"/>
      <c r="D83" s="357"/>
      <c r="E83" s="340"/>
    </row>
    <row r="84" spans="1:5" s="508" customFormat="1" ht="12" customHeight="1" thickBot="1" x14ac:dyDescent="0.25">
      <c r="A84" s="497" t="s">
        <v>385</v>
      </c>
      <c r="B84" s="366" t="s">
        <v>386</v>
      </c>
      <c r="C84" s="357"/>
      <c r="D84" s="357"/>
      <c r="E84" s="340"/>
    </row>
    <row r="85" spans="1:5" s="508" customFormat="1" ht="12" customHeight="1" thickBot="1" x14ac:dyDescent="0.2">
      <c r="A85" s="494" t="s">
        <v>387</v>
      </c>
      <c r="B85" s="343" t="s">
        <v>388</v>
      </c>
      <c r="C85" s="378"/>
      <c r="D85" s="378"/>
      <c r="E85" s="379"/>
    </row>
    <row r="86" spans="1:5" s="508" customFormat="1" ht="12" customHeight="1" thickBot="1" x14ac:dyDescent="0.2">
      <c r="A86" s="494" t="s">
        <v>389</v>
      </c>
      <c r="B86" s="488" t="s">
        <v>390</v>
      </c>
      <c r="C86" s="359">
        <f>+C64+C68+C73+C76+C80+C85</f>
        <v>0</v>
      </c>
      <c r="D86" s="359">
        <f>+D64+D68+D73+D76+D80+D85</f>
        <v>0</v>
      </c>
      <c r="E86" s="372">
        <f>+E64+E68+E73+E76+E80+E85</f>
        <v>0</v>
      </c>
    </row>
    <row r="87" spans="1:5" s="508" customFormat="1" ht="12" customHeight="1" thickBot="1" x14ac:dyDescent="0.2">
      <c r="A87" s="498" t="s">
        <v>391</v>
      </c>
      <c r="B87" s="489" t="s">
        <v>524</v>
      </c>
      <c r="C87" s="359">
        <f>+C63+C86</f>
        <v>0</v>
      </c>
      <c r="D87" s="359">
        <f>+D63+D86</f>
        <v>0</v>
      </c>
      <c r="E87" s="372">
        <f>+E63+E86</f>
        <v>0</v>
      </c>
    </row>
    <row r="88" spans="1:5" s="508" customFormat="1" ht="15" customHeight="1" x14ac:dyDescent="0.2">
      <c r="A88" s="463"/>
      <c r="B88" s="464"/>
      <c r="C88" s="479"/>
      <c r="D88" s="479"/>
      <c r="E88" s="479"/>
    </row>
    <row r="89" spans="1:5" ht="13.5" thickBot="1" x14ac:dyDescent="0.25">
      <c r="A89" s="465"/>
      <c r="B89" s="466"/>
      <c r="C89" s="480"/>
      <c r="D89" s="480"/>
      <c r="E89" s="480"/>
    </row>
    <row r="90" spans="1:5" s="507" customFormat="1" ht="16.5" customHeight="1" thickBot="1" x14ac:dyDescent="0.25">
      <c r="A90" s="715" t="s">
        <v>42</v>
      </c>
      <c r="B90" s="716"/>
      <c r="C90" s="716"/>
      <c r="D90" s="716"/>
      <c r="E90" s="717"/>
    </row>
    <row r="91" spans="1:5" s="285" customFormat="1" ht="12" customHeight="1" thickBot="1" x14ac:dyDescent="0.25">
      <c r="A91" s="486" t="s">
        <v>6</v>
      </c>
      <c r="B91" s="325" t="s">
        <v>399</v>
      </c>
      <c r="C91" s="470">
        <f>SUM(C92:C96)</f>
        <v>0</v>
      </c>
      <c r="D91" s="470">
        <f>SUM(D92:D96)</f>
        <v>0</v>
      </c>
      <c r="E91" s="470">
        <f>SUM(E92:E96)</f>
        <v>0</v>
      </c>
    </row>
    <row r="92" spans="1:5" ht="12" customHeight="1" x14ac:dyDescent="0.2">
      <c r="A92" s="499" t="s">
        <v>69</v>
      </c>
      <c r="B92" s="311" t="s">
        <v>36</v>
      </c>
      <c r="C92" s="471"/>
      <c r="D92" s="471"/>
      <c r="E92" s="471"/>
    </row>
    <row r="93" spans="1:5" ht="12" customHeight="1" x14ac:dyDescent="0.2">
      <c r="A93" s="492" t="s">
        <v>70</v>
      </c>
      <c r="B93" s="309" t="s">
        <v>116</v>
      </c>
      <c r="C93" s="472"/>
      <c r="D93" s="472"/>
      <c r="E93" s="472"/>
    </row>
    <row r="94" spans="1:5" ht="12" customHeight="1" x14ac:dyDescent="0.2">
      <c r="A94" s="492" t="s">
        <v>71</v>
      </c>
      <c r="B94" s="309" t="s">
        <v>89</v>
      </c>
      <c r="C94" s="474"/>
      <c r="D94" s="474"/>
      <c r="E94" s="474"/>
    </row>
    <row r="95" spans="1:5" ht="12" customHeight="1" x14ac:dyDescent="0.2">
      <c r="A95" s="492" t="s">
        <v>72</v>
      </c>
      <c r="B95" s="312" t="s">
        <v>117</v>
      </c>
      <c r="C95" s="474"/>
      <c r="D95" s="474"/>
      <c r="E95" s="474"/>
    </row>
    <row r="96" spans="1:5" ht="12" customHeight="1" x14ac:dyDescent="0.2">
      <c r="A96" s="492" t="s">
        <v>80</v>
      </c>
      <c r="B96" s="320" t="s">
        <v>118</v>
      </c>
      <c r="C96" s="474"/>
      <c r="D96" s="474"/>
      <c r="E96" s="474"/>
    </row>
    <row r="97" spans="1:5" ht="12" customHeight="1" x14ac:dyDescent="0.2">
      <c r="A97" s="492" t="s">
        <v>73</v>
      </c>
      <c r="B97" s="309" t="s">
        <v>400</v>
      </c>
      <c r="C97" s="474"/>
      <c r="D97" s="474"/>
      <c r="E97" s="474"/>
    </row>
    <row r="98" spans="1:5" ht="12" customHeight="1" x14ac:dyDescent="0.2">
      <c r="A98" s="492" t="s">
        <v>74</v>
      </c>
      <c r="B98" s="332" t="s">
        <v>401</v>
      </c>
      <c r="C98" s="474"/>
      <c r="D98" s="474"/>
      <c r="E98" s="474"/>
    </row>
    <row r="99" spans="1:5" ht="12" customHeight="1" x14ac:dyDescent="0.2">
      <c r="A99" s="492" t="s">
        <v>81</v>
      </c>
      <c r="B99" s="333" t="s">
        <v>402</v>
      </c>
      <c r="C99" s="474"/>
      <c r="D99" s="474"/>
      <c r="E99" s="474"/>
    </row>
    <row r="100" spans="1:5" ht="12" customHeight="1" x14ac:dyDescent="0.2">
      <c r="A100" s="492" t="s">
        <v>82</v>
      </c>
      <c r="B100" s="333" t="s">
        <v>403</v>
      </c>
      <c r="C100" s="474"/>
      <c r="D100" s="474"/>
      <c r="E100" s="474"/>
    </row>
    <row r="101" spans="1:5" ht="12" customHeight="1" x14ac:dyDescent="0.2">
      <c r="A101" s="492" t="s">
        <v>83</v>
      </c>
      <c r="B101" s="332" t="s">
        <v>404</v>
      </c>
      <c r="C101" s="474"/>
      <c r="D101" s="474"/>
      <c r="E101" s="474"/>
    </row>
    <row r="102" spans="1:5" ht="12" customHeight="1" x14ac:dyDescent="0.2">
      <c r="A102" s="492" t="s">
        <v>84</v>
      </c>
      <c r="B102" s="332" t="s">
        <v>405</v>
      </c>
      <c r="C102" s="474"/>
      <c r="D102" s="474"/>
      <c r="E102" s="474"/>
    </row>
    <row r="103" spans="1:5" ht="12" customHeight="1" x14ac:dyDescent="0.2">
      <c r="A103" s="492" t="s">
        <v>86</v>
      </c>
      <c r="B103" s="333" t="s">
        <v>406</v>
      </c>
      <c r="C103" s="474"/>
      <c r="D103" s="474"/>
      <c r="E103" s="474"/>
    </row>
    <row r="104" spans="1:5" ht="12" customHeight="1" x14ac:dyDescent="0.2">
      <c r="A104" s="500" t="s">
        <v>119</v>
      </c>
      <c r="B104" s="334" t="s">
        <v>407</v>
      </c>
      <c r="C104" s="474"/>
      <c r="D104" s="474"/>
      <c r="E104" s="474"/>
    </row>
    <row r="105" spans="1:5" ht="12" customHeight="1" x14ac:dyDescent="0.2">
      <c r="A105" s="492" t="s">
        <v>408</v>
      </c>
      <c r="B105" s="334" t="s">
        <v>409</v>
      </c>
      <c r="C105" s="474"/>
      <c r="D105" s="474"/>
      <c r="E105" s="474"/>
    </row>
    <row r="106" spans="1:5" s="285" customFormat="1" ht="12" customHeight="1" thickBot="1" x14ac:dyDescent="0.25">
      <c r="A106" s="501" t="s">
        <v>410</v>
      </c>
      <c r="B106" s="335" t="s">
        <v>411</v>
      </c>
      <c r="C106" s="476"/>
      <c r="D106" s="476"/>
      <c r="E106" s="476"/>
    </row>
    <row r="107" spans="1:5" ht="12" customHeight="1" thickBot="1" x14ac:dyDescent="0.25">
      <c r="A107" s="326" t="s">
        <v>7</v>
      </c>
      <c r="B107" s="324" t="s">
        <v>412</v>
      </c>
      <c r="C107" s="347">
        <f>+C108+C110+C112</f>
        <v>0</v>
      </c>
      <c r="D107" s="347">
        <f>+D108+D110+D112</f>
        <v>0</v>
      </c>
      <c r="E107" s="347">
        <f>+E108+E110+E112</f>
        <v>0</v>
      </c>
    </row>
    <row r="108" spans="1:5" ht="12" customHeight="1" x14ac:dyDescent="0.2">
      <c r="A108" s="491" t="s">
        <v>75</v>
      </c>
      <c r="B108" s="309" t="s">
        <v>141</v>
      </c>
      <c r="C108" s="473"/>
      <c r="D108" s="473"/>
      <c r="E108" s="473"/>
    </row>
    <row r="109" spans="1:5" ht="12" customHeight="1" x14ac:dyDescent="0.2">
      <c r="A109" s="491" t="s">
        <v>76</v>
      </c>
      <c r="B109" s="313" t="s">
        <v>413</v>
      </c>
      <c r="C109" s="473"/>
      <c r="D109" s="473"/>
      <c r="E109" s="473"/>
    </row>
    <row r="110" spans="1:5" ht="12" customHeight="1" x14ac:dyDescent="0.2">
      <c r="A110" s="491" t="s">
        <v>77</v>
      </c>
      <c r="B110" s="313" t="s">
        <v>120</v>
      </c>
      <c r="C110" s="472"/>
      <c r="D110" s="472"/>
      <c r="E110" s="472"/>
    </row>
    <row r="111" spans="1:5" ht="12" customHeight="1" x14ac:dyDescent="0.2">
      <c r="A111" s="491" t="s">
        <v>78</v>
      </c>
      <c r="B111" s="313" t="s">
        <v>414</v>
      </c>
      <c r="C111" s="337"/>
      <c r="D111" s="337"/>
      <c r="E111" s="337"/>
    </row>
    <row r="112" spans="1:5" ht="12" customHeight="1" x14ac:dyDescent="0.2">
      <c r="A112" s="491" t="s">
        <v>79</v>
      </c>
      <c r="B112" s="345" t="s">
        <v>143</v>
      </c>
      <c r="C112" s="337"/>
      <c r="D112" s="337"/>
      <c r="E112" s="337"/>
    </row>
    <row r="113" spans="1:5" ht="12" customHeight="1" x14ac:dyDescent="0.2">
      <c r="A113" s="491" t="s">
        <v>85</v>
      </c>
      <c r="B113" s="344" t="s">
        <v>415</v>
      </c>
      <c r="C113" s="337"/>
      <c r="D113" s="337"/>
      <c r="E113" s="337"/>
    </row>
    <row r="114" spans="1:5" ht="12" customHeight="1" x14ac:dyDescent="0.2">
      <c r="A114" s="491" t="s">
        <v>87</v>
      </c>
      <c r="B114" s="360" t="s">
        <v>416</v>
      </c>
      <c r="C114" s="337"/>
      <c r="D114" s="337"/>
      <c r="E114" s="337"/>
    </row>
    <row r="115" spans="1:5" ht="12" customHeight="1" x14ac:dyDescent="0.2">
      <c r="A115" s="491" t="s">
        <v>121</v>
      </c>
      <c r="B115" s="333" t="s">
        <v>403</v>
      </c>
      <c r="C115" s="337"/>
      <c r="D115" s="337"/>
      <c r="E115" s="337"/>
    </row>
    <row r="116" spans="1:5" ht="12" customHeight="1" x14ac:dyDescent="0.2">
      <c r="A116" s="491" t="s">
        <v>122</v>
      </c>
      <c r="B116" s="333" t="s">
        <v>417</v>
      </c>
      <c r="C116" s="337"/>
      <c r="D116" s="337"/>
      <c r="E116" s="337"/>
    </row>
    <row r="117" spans="1:5" ht="12" customHeight="1" x14ac:dyDescent="0.2">
      <c r="A117" s="491" t="s">
        <v>123</v>
      </c>
      <c r="B117" s="333" t="s">
        <v>418</v>
      </c>
      <c r="C117" s="337"/>
      <c r="D117" s="337"/>
      <c r="E117" s="337"/>
    </row>
    <row r="118" spans="1:5" ht="12" customHeight="1" x14ac:dyDescent="0.2">
      <c r="A118" s="491" t="s">
        <v>419</v>
      </c>
      <c r="B118" s="333" t="s">
        <v>406</v>
      </c>
      <c r="C118" s="337"/>
      <c r="D118" s="337"/>
      <c r="E118" s="337"/>
    </row>
    <row r="119" spans="1:5" ht="12" customHeight="1" x14ac:dyDescent="0.2">
      <c r="A119" s="491" t="s">
        <v>420</v>
      </c>
      <c r="B119" s="333" t="s">
        <v>421</v>
      </c>
      <c r="C119" s="337"/>
      <c r="D119" s="337"/>
      <c r="E119" s="337"/>
    </row>
    <row r="120" spans="1:5" ht="12" customHeight="1" thickBot="1" x14ac:dyDescent="0.25">
      <c r="A120" s="500" t="s">
        <v>422</v>
      </c>
      <c r="B120" s="333" t="s">
        <v>423</v>
      </c>
      <c r="C120" s="339"/>
      <c r="D120" s="339"/>
      <c r="E120" s="339"/>
    </row>
    <row r="121" spans="1:5" ht="12" customHeight="1" thickBot="1" x14ac:dyDescent="0.25">
      <c r="A121" s="326" t="s">
        <v>8</v>
      </c>
      <c r="B121" s="329" t="s">
        <v>424</v>
      </c>
      <c r="C121" s="347">
        <f>+C122+C123</f>
        <v>0</v>
      </c>
      <c r="D121" s="347">
        <f>+D122+D123</f>
        <v>0</v>
      </c>
      <c r="E121" s="347">
        <f>+E122+E123</f>
        <v>0</v>
      </c>
    </row>
    <row r="122" spans="1:5" ht="12" customHeight="1" x14ac:dyDescent="0.2">
      <c r="A122" s="491" t="s">
        <v>58</v>
      </c>
      <c r="B122" s="310" t="s">
        <v>44</v>
      </c>
      <c r="C122" s="473"/>
      <c r="D122" s="473"/>
      <c r="E122" s="473"/>
    </row>
    <row r="123" spans="1:5" ht="12" customHeight="1" thickBot="1" x14ac:dyDescent="0.25">
      <c r="A123" s="493" t="s">
        <v>59</v>
      </c>
      <c r="B123" s="313" t="s">
        <v>45</v>
      </c>
      <c r="C123" s="474"/>
      <c r="D123" s="474"/>
      <c r="E123" s="474"/>
    </row>
    <row r="124" spans="1:5" ht="12" customHeight="1" thickBot="1" x14ac:dyDescent="0.25">
      <c r="A124" s="326" t="s">
        <v>9</v>
      </c>
      <c r="B124" s="329" t="s">
        <v>425</v>
      </c>
      <c r="C124" s="347">
        <f>+C91+C107+C121</f>
        <v>0</v>
      </c>
      <c r="D124" s="347">
        <f>+D91+D107+D121</f>
        <v>0</v>
      </c>
      <c r="E124" s="347">
        <f>+E91+E107+E121</f>
        <v>0</v>
      </c>
    </row>
    <row r="125" spans="1:5" ht="12" customHeight="1" thickBot="1" x14ac:dyDescent="0.25">
      <c r="A125" s="326" t="s">
        <v>10</v>
      </c>
      <c r="B125" s="329" t="s">
        <v>526</v>
      </c>
      <c r="C125" s="347">
        <f>+C126+C127+C128</f>
        <v>0</v>
      </c>
      <c r="D125" s="347">
        <f>+D126+D127+D128</f>
        <v>0</v>
      </c>
      <c r="E125" s="347">
        <f>+E126+E127+E128</f>
        <v>0</v>
      </c>
    </row>
    <row r="126" spans="1:5" ht="12" customHeight="1" x14ac:dyDescent="0.2">
      <c r="A126" s="491" t="s">
        <v>62</v>
      </c>
      <c r="B126" s="310" t="s">
        <v>427</v>
      </c>
      <c r="C126" s="337"/>
      <c r="D126" s="337"/>
      <c r="E126" s="337"/>
    </row>
    <row r="127" spans="1:5" ht="12" customHeight="1" x14ac:dyDescent="0.2">
      <c r="A127" s="491" t="s">
        <v>63</v>
      </c>
      <c r="B127" s="310" t="s">
        <v>428</v>
      </c>
      <c r="C127" s="337"/>
      <c r="D127" s="337"/>
      <c r="E127" s="337"/>
    </row>
    <row r="128" spans="1:5" ht="12" customHeight="1" thickBot="1" x14ac:dyDescent="0.25">
      <c r="A128" s="500" t="s">
        <v>64</v>
      </c>
      <c r="B128" s="308" t="s">
        <v>429</v>
      </c>
      <c r="C128" s="337"/>
      <c r="D128" s="337"/>
      <c r="E128" s="337"/>
    </row>
    <row r="129" spans="1:11" ht="12" customHeight="1" thickBot="1" x14ac:dyDescent="0.25">
      <c r="A129" s="326" t="s">
        <v>11</v>
      </c>
      <c r="B129" s="329" t="s">
        <v>430</v>
      </c>
      <c r="C129" s="347">
        <f>+C130+C131+C132+C133</f>
        <v>0</v>
      </c>
      <c r="D129" s="347">
        <f>+D130+D131+D132+D133</f>
        <v>0</v>
      </c>
      <c r="E129" s="347">
        <f>+E130+E131+E132+E133</f>
        <v>0</v>
      </c>
    </row>
    <row r="130" spans="1:11" ht="12" customHeight="1" x14ac:dyDescent="0.2">
      <c r="A130" s="491" t="s">
        <v>65</v>
      </c>
      <c r="B130" s="310" t="s">
        <v>431</v>
      </c>
      <c r="C130" s="337"/>
      <c r="D130" s="337"/>
      <c r="E130" s="337"/>
    </row>
    <row r="131" spans="1:11" ht="12" customHeight="1" x14ac:dyDescent="0.2">
      <c r="A131" s="491" t="s">
        <v>66</v>
      </c>
      <c r="B131" s="310" t="s">
        <v>432</v>
      </c>
      <c r="C131" s="337"/>
      <c r="D131" s="337"/>
      <c r="E131" s="337"/>
    </row>
    <row r="132" spans="1:11" ht="12" customHeight="1" x14ac:dyDescent="0.2">
      <c r="A132" s="491" t="s">
        <v>327</v>
      </c>
      <c r="B132" s="310" t="s">
        <v>433</v>
      </c>
      <c r="C132" s="337"/>
      <c r="D132" s="337"/>
      <c r="E132" s="337"/>
    </row>
    <row r="133" spans="1:11" s="285" customFormat="1" ht="12" customHeight="1" thickBot="1" x14ac:dyDescent="0.25">
      <c r="A133" s="500" t="s">
        <v>329</v>
      </c>
      <c r="B133" s="308" t="s">
        <v>434</v>
      </c>
      <c r="C133" s="337"/>
      <c r="D133" s="337"/>
      <c r="E133" s="337"/>
    </row>
    <row r="134" spans="1:11" ht="13.5" thickBot="1" x14ac:dyDescent="0.25">
      <c r="A134" s="326" t="s">
        <v>12</v>
      </c>
      <c r="B134" s="329" t="s">
        <v>644</v>
      </c>
      <c r="C134" s="475">
        <f>+C135+C136+C138+C139+C137</f>
        <v>0</v>
      </c>
      <c r="D134" s="475">
        <f>+D135+D136+D138+D139+D137</f>
        <v>0</v>
      </c>
      <c r="E134" s="475">
        <f>+E135+E136+E138+E139+E137</f>
        <v>0</v>
      </c>
      <c r="K134" s="454"/>
    </row>
    <row r="135" spans="1:11" x14ac:dyDescent="0.2">
      <c r="A135" s="491" t="s">
        <v>67</v>
      </c>
      <c r="B135" s="310" t="s">
        <v>436</v>
      </c>
      <c r="C135" s="337"/>
      <c r="D135" s="337"/>
      <c r="E135" s="337"/>
    </row>
    <row r="136" spans="1:11" ht="12" customHeight="1" x14ac:dyDescent="0.2">
      <c r="A136" s="491" t="s">
        <v>68</v>
      </c>
      <c r="B136" s="310" t="s">
        <v>437</v>
      </c>
      <c r="C136" s="337"/>
      <c r="D136" s="337"/>
      <c r="E136" s="337"/>
    </row>
    <row r="137" spans="1:11" ht="12" customHeight="1" x14ac:dyDescent="0.2">
      <c r="A137" s="491" t="s">
        <v>336</v>
      </c>
      <c r="B137" s="310" t="s">
        <v>643</v>
      </c>
      <c r="C137" s="337"/>
      <c r="D137" s="337"/>
      <c r="E137" s="337"/>
    </row>
    <row r="138" spans="1:11" s="285" customFormat="1" ht="12" customHeight="1" x14ac:dyDescent="0.2">
      <c r="A138" s="491" t="s">
        <v>338</v>
      </c>
      <c r="B138" s="310" t="s">
        <v>438</v>
      </c>
      <c r="C138" s="337"/>
      <c r="D138" s="337"/>
      <c r="E138" s="337"/>
    </row>
    <row r="139" spans="1:11" s="285" customFormat="1" ht="12" customHeight="1" thickBot="1" x14ac:dyDescent="0.25">
      <c r="A139" s="500" t="s">
        <v>642</v>
      </c>
      <c r="B139" s="308" t="s">
        <v>439</v>
      </c>
      <c r="C139" s="337"/>
      <c r="D139" s="337"/>
      <c r="E139" s="337"/>
    </row>
    <row r="140" spans="1:11" s="285" customFormat="1" ht="12" customHeight="1" thickBot="1" x14ac:dyDescent="0.25">
      <c r="A140" s="326" t="s">
        <v>13</v>
      </c>
      <c r="B140" s="329" t="s">
        <v>527</v>
      </c>
      <c r="C140" s="477">
        <f>+C141+C142+C143+C144</f>
        <v>0</v>
      </c>
      <c r="D140" s="477">
        <f>+D141+D142+D143+D144</f>
        <v>0</v>
      </c>
      <c r="E140" s="477">
        <f>+E141+E142+E143+E144</f>
        <v>0</v>
      </c>
    </row>
    <row r="141" spans="1:11" s="285" customFormat="1" ht="12" customHeight="1" x14ac:dyDescent="0.2">
      <c r="A141" s="491" t="s">
        <v>114</v>
      </c>
      <c r="B141" s="310" t="s">
        <v>441</v>
      </c>
      <c r="C141" s="337"/>
      <c r="D141" s="337"/>
      <c r="E141" s="337"/>
    </row>
    <row r="142" spans="1:11" s="285" customFormat="1" ht="12" customHeight="1" x14ac:dyDescent="0.2">
      <c r="A142" s="491" t="s">
        <v>115</v>
      </c>
      <c r="B142" s="310" t="s">
        <v>442</v>
      </c>
      <c r="C142" s="337"/>
      <c r="D142" s="337"/>
      <c r="E142" s="337"/>
    </row>
    <row r="143" spans="1:11" s="285" customFormat="1" ht="12" customHeight="1" x14ac:dyDescent="0.2">
      <c r="A143" s="491" t="s">
        <v>142</v>
      </c>
      <c r="B143" s="310" t="s">
        <v>443</v>
      </c>
      <c r="C143" s="337"/>
      <c r="D143" s="337"/>
      <c r="E143" s="337"/>
    </row>
    <row r="144" spans="1:11" ht="12.75" customHeight="1" thickBot="1" x14ac:dyDescent="0.25">
      <c r="A144" s="491" t="s">
        <v>344</v>
      </c>
      <c r="B144" s="310" t="s">
        <v>444</v>
      </c>
      <c r="C144" s="337"/>
      <c r="D144" s="337"/>
      <c r="E144" s="337"/>
    </row>
    <row r="145" spans="1:5" ht="12" customHeight="1" thickBot="1" x14ac:dyDescent="0.25">
      <c r="A145" s="326" t="s">
        <v>14</v>
      </c>
      <c r="B145" s="329" t="s">
        <v>445</v>
      </c>
      <c r="C145" s="490">
        <f>+C125+C129+C134+C140</f>
        <v>0</v>
      </c>
      <c r="D145" s="490">
        <f>+D125+D129+D134+D140</f>
        <v>0</v>
      </c>
      <c r="E145" s="490">
        <f>+E125+E129+E134+E140</f>
        <v>0</v>
      </c>
    </row>
    <row r="146" spans="1:5" ht="15" customHeight="1" thickBot="1" x14ac:dyDescent="0.25">
      <c r="A146" s="502" t="s">
        <v>15</v>
      </c>
      <c r="B146" s="349" t="s">
        <v>446</v>
      </c>
      <c r="C146" s="490">
        <f>+C124+C145</f>
        <v>0</v>
      </c>
      <c r="D146" s="490">
        <f>+D124+D145</f>
        <v>0</v>
      </c>
      <c r="E146" s="490">
        <f>+E124+E145</f>
        <v>0</v>
      </c>
    </row>
    <row r="147" spans="1:5" ht="13.5" thickBot="1" x14ac:dyDescent="0.25">
      <c r="A147" s="39"/>
      <c r="B147" s="40"/>
      <c r="C147" s="41"/>
      <c r="D147" s="41"/>
      <c r="E147" s="41"/>
    </row>
    <row r="148" spans="1:5" ht="15" customHeight="1" thickBot="1" x14ac:dyDescent="0.25">
      <c r="A148" s="616" t="s">
        <v>713</v>
      </c>
      <c r="B148" s="617"/>
      <c r="C148" s="66"/>
      <c r="D148" s="67"/>
      <c r="E148" s="64"/>
    </row>
    <row r="149" spans="1:5" ht="14.25" customHeight="1" thickBot="1" x14ac:dyDescent="0.25">
      <c r="A149" s="618" t="s">
        <v>712</v>
      </c>
      <c r="B149" s="619"/>
      <c r="C149" s="66"/>
      <c r="D149" s="67"/>
      <c r="E149" s="64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49"/>
  <sheetViews>
    <sheetView topLeftCell="A4" zoomScaleNormal="100" zoomScaleSheetLayoutView="100" workbookViewId="0">
      <selection activeCell="H10" sqref="H10"/>
    </sheetView>
  </sheetViews>
  <sheetFormatPr defaultRowHeight="12.75" x14ac:dyDescent="0.2"/>
  <cols>
    <col min="1" max="1" width="14.83203125" style="482" customWidth="1"/>
    <col min="2" max="2" width="65.33203125" style="483" customWidth="1"/>
    <col min="3" max="5" width="17" style="484" customWidth="1"/>
    <col min="6" max="16384" width="9.33203125" style="29"/>
  </cols>
  <sheetData>
    <row r="1" spans="1:5" s="458" customFormat="1" ht="16.5" customHeight="1" thickBot="1" x14ac:dyDescent="0.25">
      <c r="A1" s="457"/>
      <c r="B1" s="459"/>
      <c r="C1" s="504"/>
      <c r="D1" s="469"/>
      <c r="E1" s="504" t="str">
        <f>+CONCATENATE("5.4. melléklet a ……/",LEFT(ÖSSZEFÜGGÉSEK!A4,4)+4,". (……) önkormányzati rendelethez")</f>
        <v>5.4. melléklet a ……/2020. (……) önkormányzati rendelethez</v>
      </c>
    </row>
    <row r="2" spans="1:5" s="505" customFormat="1" ht="15.75" customHeight="1" x14ac:dyDescent="0.2">
      <c r="A2" s="485" t="s">
        <v>50</v>
      </c>
      <c r="B2" s="718" t="s">
        <v>138</v>
      </c>
      <c r="C2" s="719"/>
      <c r="D2" s="720"/>
      <c r="E2" s="478" t="s">
        <v>39</v>
      </c>
    </row>
    <row r="3" spans="1:5" s="505" customFormat="1" ht="24.75" thickBot="1" x14ac:dyDescent="0.25">
      <c r="A3" s="503" t="s">
        <v>522</v>
      </c>
      <c r="B3" s="721" t="s">
        <v>647</v>
      </c>
      <c r="C3" s="722"/>
      <c r="D3" s="723"/>
      <c r="E3" s="453" t="s">
        <v>48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729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507" customFormat="1" ht="12" customHeight="1" thickBot="1" x14ac:dyDescent="0.25">
      <c r="A8" s="326" t="s">
        <v>6</v>
      </c>
      <c r="B8" s="322" t="s">
        <v>285</v>
      </c>
      <c r="C8" s="353">
        <f>SUM(C9:C14)</f>
        <v>0</v>
      </c>
      <c r="D8" s="353">
        <f>SUM(D9:D14)</f>
        <v>0</v>
      </c>
      <c r="E8" s="336">
        <f>SUM(E9:E14)</f>
        <v>0</v>
      </c>
    </row>
    <row r="9" spans="1:5" s="481" customFormat="1" ht="12" customHeight="1" x14ac:dyDescent="0.2">
      <c r="A9" s="491" t="s">
        <v>69</v>
      </c>
      <c r="B9" s="364" t="s">
        <v>286</v>
      </c>
      <c r="C9" s="355"/>
      <c r="D9" s="355"/>
      <c r="E9" s="338"/>
    </row>
    <row r="10" spans="1:5" s="508" customFormat="1" ht="12" customHeight="1" x14ac:dyDescent="0.2">
      <c r="A10" s="492" t="s">
        <v>70</v>
      </c>
      <c r="B10" s="365" t="s">
        <v>287</v>
      </c>
      <c r="C10" s="354"/>
      <c r="D10" s="354"/>
      <c r="E10" s="337"/>
    </row>
    <row r="11" spans="1:5" s="508" customFormat="1" ht="12" customHeight="1" x14ac:dyDescent="0.2">
      <c r="A11" s="492" t="s">
        <v>71</v>
      </c>
      <c r="B11" s="365" t="s">
        <v>288</v>
      </c>
      <c r="C11" s="354"/>
      <c r="D11" s="354"/>
      <c r="E11" s="337"/>
    </row>
    <row r="12" spans="1:5" s="508" customFormat="1" ht="12" customHeight="1" x14ac:dyDescent="0.2">
      <c r="A12" s="492" t="s">
        <v>72</v>
      </c>
      <c r="B12" s="365" t="s">
        <v>289</v>
      </c>
      <c r="C12" s="354"/>
      <c r="D12" s="354"/>
      <c r="E12" s="337"/>
    </row>
    <row r="13" spans="1:5" s="508" customFormat="1" ht="12" customHeight="1" x14ac:dyDescent="0.2">
      <c r="A13" s="492" t="s">
        <v>90</v>
      </c>
      <c r="B13" s="365" t="s">
        <v>290</v>
      </c>
      <c r="C13" s="354"/>
      <c r="D13" s="354"/>
      <c r="E13" s="337"/>
    </row>
    <row r="14" spans="1:5" s="481" customFormat="1" ht="12" customHeight="1" thickBot="1" x14ac:dyDescent="0.25">
      <c r="A14" s="493" t="s">
        <v>73</v>
      </c>
      <c r="B14" s="366" t="s">
        <v>291</v>
      </c>
      <c r="C14" s="356"/>
      <c r="D14" s="356"/>
      <c r="E14" s="339"/>
    </row>
    <row r="15" spans="1:5" s="481" customFormat="1" ht="12" customHeight="1" thickBot="1" x14ac:dyDescent="0.25">
      <c r="A15" s="326" t="s">
        <v>7</v>
      </c>
      <c r="B15" s="343" t="s">
        <v>292</v>
      </c>
      <c r="C15" s="353">
        <f>SUM(C16:C20)</f>
        <v>0</v>
      </c>
      <c r="D15" s="353">
        <f>SUM(D16:D20)</f>
        <v>0</v>
      </c>
      <c r="E15" s="336">
        <f>SUM(E16:E20)</f>
        <v>0</v>
      </c>
    </row>
    <row r="16" spans="1:5" s="481" customFormat="1" ht="12" customHeight="1" x14ac:dyDescent="0.2">
      <c r="A16" s="491" t="s">
        <v>75</v>
      </c>
      <c r="B16" s="364" t="s">
        <v>293</v>
      </c>
      <c r="C16" s="355"/>
      <c r="D16" s="355"/>
      <c r="E16" s="338"/>
    </row>
    <row r="17" spans="1:5" s="481" customFormat="1" ht="12" customHeight="1" x14ac:dyDescent="0.2">
      <c r="A17" s="492" t="s">
        <v>76</v>
      </c>
      <c r="B17" s="365" t="s">
        <v>294</v>
      </c>
      <c r="C17" s="354"/>
      <c r="D17" s="354"/>
      <c r="E17" s="337"/>
    </row>
    <row r="18" spans="1:5" s="481" customFormat="1" ht="12" customHeight="1" x14ac:dyDescent="0.2">
      <c r="A18" s="492" t="s">
        <v>77</v>
      </c>
      <c r="B18" s="365" t="s">
        <v>295</v>
      </c>
      <c r="C18" s="354"/>
      <c r="D18" s="354"/>
      <c r="E18" s="337"/>
    </row>
    <row r="19" spans="1:5" s="481" customFormat="1" ht="12" customHeight="1" x14ac:dyDescent="0.2">
      <c r="A19" s="492" t="s">
        <v>78</v>
      </c>
      <c r="B19" s="365" t="s">
        <v>296</v>
      </c>
      <c r="C19" s="354"/>
      <c r="D19" s="354"/>
      <c r="E19" s="337"/>
    </row>
    <row r="20" spans="1:5" s="481" customFormat="1" ht="12" customHeight="1" x14ac:dyDescent="0.2">
      <c r="A20" s="492" t="s">
        <v>79</v>
      </c>
      <c r="B20" s="365" t="s">
        <v>297</v>
      </c>
      <c r="C20" s="354"/>
      <c r="D20" s="354"/>
      <c r="E20" s="337"/>
    </row>
    <row r="21" spans="1:5" s="508" customFormat="1" ht="12" customHeight="1" thickBot="1" x14ac:dyDescent="0.25">
      <c r="A21" s="493" t="s">
        <v>85</v>
      </c>
      <c r="B21" s="366" t="s">
        <v>298</v>
      </c>
      <c r="C21" s="356"/>
      <c r="D21" s="356"/>
      <c r="E21" s="339"/>
    </row>
    <row r="22" spans="1:5" s="508" customFormat="1" ht="12" customHeight="1" thickBot="1" x14ac:dyDescent="0.25">
      <c r="A22" s="326" t="s">
        <v>8</v>
      </c>
      <c r="B22" s="322" t="s">
        <v>299</v>
      </c>
      <c r="C22" s="353">
        <f>SUM(C23:C27)</f>
        <v>0</v>
      </c>
      <c r="D22" s="353">
        <f>SUM(D23:D27)</f>
        <v>0</v>
      </c>
      <c r="E22" s="336">
        <f>SUM(E23:E27)</f>
        <v>0</v>
      </c>
    </row>
    <row r="23" spans="1:5" s="508" customFormat="1" ht="12" customHeight="1" x14ac:dyDescent="0.2">
      <c r="A23" s="491" t="s">
        <v>58</v>
      </c>
      <c r="B23" s="364" t="s">
        <v>300</v>
      </c>
      <c r="C23" s="355"/>
      <c r="D23" s="355"/>
      <c r="E23" s="338"/>
    </row>
    <row r="24" spans="1:5" s="481" customFormat="1" ht="12" customHeight="1" x14ac:dyDescent="0.2">
      <c r="A24" s="492" t="s">
        <v>59</v>
      </c>
      <c r="B24" s="365" t="s">
        <v>301</v>
      </c>
      <c r="C24" s="354"/>
      <c r="D24" s="354"/>
      <c r="E24" s="337"/>
    </row>
    <row r="25" spans="1:5" s="508" customFormat="1" ht="12" customHeight="1" x14ac:dyDescent="0.2">
      <c r="A25" s="492" t="s">
        <v>60</v>
      </c>
      <c r="B25" s="365" t="s">
        <v>302</v>
      </c>
      <c r="C25" s="354"/>
      <c r="D25" s="354"/>
      <c r="E25" s="337"/>
    </row>
    <row r="26" spans="1:5" s="508" customFormat="1" ht="12" customHeight="1" x14ac:dyDescent="0.2">
      <c r="A26" s="492" t="s">
        <v>61</v>
      </c>
      <c r="B26" s="365" t="s">
        <v>303</v>
      </c>
      <c r="C26" s="354"/>
      <c r="D26" s="354"/>
      <c r="E26" s="337"/>
    </row>
    <row r="27" spans="1:5" s="508" customFormat="1" ht="12" customHeight="1" x14ac:dyDescent="0.2">
      <c r="A27" s="492" t="s">
        <v>104</v>
      </c>
      <c r="B27" s="365" t="s">
        <v>304</v>
      </c>
      <c r="C27" s="354"/>
      <c r="D27" s="354"/>
      <c r="E27" s="337"/>
    </row>
    <row r="28" spans="1:5" s="508" customFormat="1" ht="12" customHeight="1" thickBot="1" x14ac:dyDescent="0.25">
      <c r="A28" s="493" t="s">
        <v>105</v>
      </c>
      <c r="B28" s="366" t="s">
        <v>305</v>
      </c>
      <c r="C28" s="356"/>
      <c r="D28" s="356"/>
      <c r="E28" s="339"/>
    </row>
    <row r="29" spans="1:5" s="508" customFormat="1" ht="12" customHeight="1" thickBot="1" x14ac:dyDescent="0.25">
      <c r="A29" s="326" t="s">
        <v>106</v>
      </c>
      <c r="B29" s="322" t="s">
        <v>702</v>
      </c>
      <c r="C29" s="359">
        <f>SUM(C30:C35)</f>
        <v>0</v>
      </c>
      <c r="D29" s="359">
        <f>SUM(D30:D35)</f>
        <v>0</v>
      </c>
      <c r="E29" s="372">
        <f>SUM(E30:E35)</f>
        <v>0</v>
      </c>
    </row>
    <row r="30" spans="1:5" s="508" customFormat="1" ht="12" customHeight="1" x14ac:dyDescent="0.2">
      <c r="A30" s="491" t="s">
        <v>306</v>
      </c>
      <c r="B30" s="364" t="s">
        <v>706</v>
      </c>
      <c r="C30" s="355"/>
      <c r="D30" s="355">
        <f>+D31+D32</f>
        <v>0</v>
      </c>
      <c r="E30" s="338">
        <f>+E31+E32</f>
        <v>0</v>
      </c>
    </row>
    <row r="31" spans="1:5" s="508" customFormat="1" ht="12" customHeight="1" x14ac:dyDescent="0.2">
      <c r="A31" s="492" t="s">
        <v>307</v>
      </c>
      <c r="B31" s="365" t="s">
        <v>707</v>
      </c>
      <c r="C31" s="354"/>
      <c r="D31" s="354"/>
      <c r="E31" s="337"/>
    </row>
    <row r="32" spans="1:5" s="508" customFormat="1" ht="12" customHeight="1" x14ac:dyDescent="0.2">
      <c r="A32" s="492" t="s">
        <v>308</v>
      </c>
      <c r="B32" s="365" t="s">
        <v>708</v>
      </c>
      <c r="C32" s="354"/>
      <c r="D32" s="354"/>
      <c r="E32" s="337"/>
    </row>
    <row r="33" spans="1:5" s="508" customFormat="1" ht="12" customHeight="1" x14ac:dyDescent="0.2">
      <c r="A33" s="492" t="s">
        <v>703</v>
      </c>
      <c r="B33" s="365" t="s">
        <v>709</v>
      </c>
      <c r="C33" s="354"/>
      <c r="D33" s="354"/>
      <c r="E33" s="337"/>
    </row>
    <row r="34" spans="1:5" s="508" customFormat="1" ht="12" customHeight="1" x14ac:dyDescent="0.2">
      <c r="A34" s="492" t="s">
        <v>704</v>
      </c>
      <c r="B34" s="365" t="s">
        <v>309</v>
      </c>
      <c r="C34" s="354"/>
      <c r="D34" s="354"/>
      <c r="E34" s="337"/>
    </row>
    <row r="35" spans="1:5" s="508" customFormat="1" ht="12" customHeight="1" thickBot="1" x14ac:dyDescent="0.25">
      <c r="A35" s="493" t="s">
        <v>705</v>
      </c>
      <c r="B35" s="345" t="s">
        <v>310</v>
      </c>
      <c r="C35" s="356"/>
      <c r="D35" s="356"/>
      <c r="E35" s="339"/>
    </row>
    <row r="36" spans="1:5" s="508" customFormat="1" ht="12" customHeight="1" thickBot="1" x14ac:dyDescent="0.25">
      <c r="A36" s="326" t="s">
        <v>10</v>
      </c>
      <c r="B36" s="322" t="s">
        <v>311</v>
      </c>
      <c r="C36" s="353">
        <f>SUM(C37:C46)</f>
        <v>0</v>
      </c>
      <c r="D36" s="353">
        <f>SUM(D37:D46)</f>
        <v>0</v>
      </c>
      <c r="E36" s="336">
        <f>SUM(E37:E46)</f>
        <v>0</v>
      </c>
    </row>
    <row r="37" spans="1:5" s="508" customFormat="1" ht="12" customHeight="1" x14ac:dyDescent="0.2">
      <c r="A37" s="491" t="s">
        <v>62</v>
      </c>
      <c r="B37" s="364" t="s">
        <v>312</v>
      </c>
      <c r="C37" s="355"/>
      <c r="D37" s="355"/>
      <c r="E37" s="338"/>
    </row>
    <row r="38" spans="1:5" s="508" customFormat="1" ht="12" customHeight="1" x14ac:dyDescent="0.2">
      <c r="A38" s="492" t="s">
        <v>63</v>
      </c>
      <c r="B38" s="365" t="s">
        <v>313</v>
      </c>
      <c r="C38" s="354"/>
      <c r="D38" s="354"/>
      <c r="E38" s="337"/>
    </row>
    <row r="39" spans="1:5" s="508" customFormat="1" ht="12" customHeight="1" x14ac:dyDescent="0.2">
      <c r="A39" s="492" t="s">
        <v>64</v>
      </c>
      <c r="B39" s="365" t="s">
        <v>314</v>
      </c>
      <c r="C39" s="354"/>
      <c r="D39" s="354"/>
      <c r="E39" s="337"/>
    </row>
    <row r="40" spans="1:5" s="508" customFormat="1" ht="12" customHeight="1" x14ac:dyDescent="0.2">
      <c r="A40" s="492" t="s">
        <v>108</v>
      </c>
      <c r="B40" s="365" t="s">
        <v>315</v>
      </c>
      <c r="C40" s="354"/>
      <c r="D40" s="354"/>
      <c r="E40" s="337"/>
    </row>
    <row r="41" spans="1:5" s="508" customFormat="1" ht="12" customHeight="1" x14ac:dyDescent="0.2">
      <c r="A41" s="492" t="s">
        <v>109</v>
      </c>
      <c r="B41" s="365" t="s">
        <v>316</v>
      </c>
      <c r="C41" s="354"/>
      <c r="D41" s="354"/>
      <c r="E41" s="337"/>
    </row>
    <row r="42" spans="1:5" s="508" customFormat="1" ht="12" customHeight="1" x14ac:dyDescent="0.2">
      <c r="A42" s="492" t="s">
        <v>110</v>
      </c>
      <c r="B42" s="365" t="s">
        <v>317</v>
      </c>
      <c r="C42" s="354"/>
      <c r="D42" s="354"/>
      <c r="E42" s="337"/>
    </row>
    <row r="43" spans="1:5" s="508" customFormat="1" ht="12" customHeight="1" x14ac:dyDescent="0.2">
      <c r="A43" s="492" t="s">
        <v>111</v>
      </c>
      <c r="B43" s="365" t="s">
        <v>318</v>
      </c>
      <c r="C43" s="354"/>
      <c r="D43" s="354"/>
      <c r="E43" s="337"/>
    </row>
    <row r="44" spans="1:5" s="508" customFormat="1" ht="12" customHeight="1" x14ac:dyDescent="0.2">
      <c r="A44" s="492" t="s">
        <v>112</v>
      </c>
      <c r="B44" s="365" t="s">
        <v>319</v>
      </c>
      <c r="C44" s="354"/>
      <c r="D44" s="354"/>
      <c r="E44" s="337"/>
    </row>
    <row r="45" spans="1:5" s="508" customFormat="1" ht="12" customHeight="1" x14ac:dyDescent="0.2">
      <c r="A45" s="492" t="s">
        <v>320</v>
      </c>
      <c r="B45" s="365" t="s">
        <v>321</v>
      </c>
      <c r="C45" s="357"/>
      <c r="D45" s="357"/>
      <c r="E45" s="340"/>
    </row>
    <row r="46" spans="1:5" s="481" customFormat="1" ht="12" customHeight="1" thickBot="1" x14ac:dyDescent="0.25">
      <c r="A46" s="493" t="s">
        <v>322</v>
      </c>
      <c r="B46" s="366" t="s">
        <v>323</v>
      </c>
      <c r="C46" s="358"/>
      <c r="D46" s="358"/>
      <c r="E46" s="341"/>
    </row>
    <row r="47" spans="1:5" s="508" customFormat="1" ht="12" customHeight="1" thickBot="1" x14ac:dyDescent="0.25">
      <c r="A47" s="326" t="s">
        <v>11</v>
      </c>
      <c r="B47" s="322" t="s">
        <v>324</v>
      </c>
      <c r="C47" s="353">
        <f>SUM(C48:C52)</f>
        <v>0</v>
      </c>
      <c r="D47" s="353">
        <f>SUM(D48:D52)</f>
        <v>0</v>
      </c>
      <c r="E47" s="336">
        <f>SUM(E48:E52)</f>
        <v>0</v>
      </c>
    </row>
    <row r="48" spans="1:5" s="508" customFormat="1" ht="12" customHeight="1" x14ac:dyDescent="0.2">
      <c r="A48" s="491" t="s">
        <v>65</v>
      </c>
      <c r="B48" s="364" t="s">
        <v>325</v>
      </c>
      <c r="C48" s="374"/>
      <c r="D48" s="374"/>
      <c r="E48" s="342"/>
    </row>
    <row r="49" spans="1:5" s="508" customFormat="1" ht="12" customHeight="1" x14ac:dyDescent="0.2">
      <c r="A49" s="492" t="s">
        <v>66</v>
      </c>
      <c r="B49" s="365" t="s">
        <v>326</v>
      </c>
      <c r="C49" s="357"/>
      <c r="D49" s="357"/>
      <c r="E49" s="340"/>
    </row>
    <row r="50" spans="1:5" s="508" customFormat="1" ht="12" customHeight="1" x14ac:dyDescent="0.2">
      <c r="A50" s="492" t="s">
        <v>327</v>
      </c>
      <c r="B50" s="365" t="s">
        <v>328</v>
      </c>
      <c r="C50" s="357"/>
      <c r="D50" s="357"/>
      <c r="E50" s="340"/>
    </row>
    <row r="51" spans="1:5" s="508" customFormat="1" ht="12" customHeight="1" x14ac:dyDescent="0.2">
      <c r="A51" s="492" t="s">
        <v>329</v>
      </c>
      <c r="B51" s="365" t="s">
        <v>330</v>
      </c>
      <c r="C51" s="357"/>
      <c r="D51" s="357"/>
      <c r="E51" s="340"/>
    </row>
    <row r="52" spans="1:5" s="508" customFormat="1" ht="12" customHeight="1" thickBot="1" x14ac:dyDescent="0.25">
      <c r="A52" s="493" t="s">
        <v>331</v>
      </c>
      <c r="B52" s="366" t="s">
        <v>332</v>
      </c>
      <c r="C52" s="358"/>
      <c r="D52" s="358"/>
      <c r="E52" s="341"/>
    </row>
    <row r="53" spans="1:5" s="508" customFormat="1" ht="12" customHeight="1" thickBot="1" x14ac:dyDescent="0.25">
      <c r="A53" s="326" t="s">
        <v>113</v>
      </c>
      <c r="B53" s="322" t="s">
        <v>333</v>
      </c>
      <c r="C53" s="353">
        <f>SUM(C54:C56)</f>
        <v>0</v>
      </c>
      <c r="D53" s="353">
        <f>SUM(D54:D56)</f>
        <v>0</v>
      </c>
      <c r="E53" s="336">
        <f>SUM(E54:E56)</f>
        <v>0</v>
      </c>
    </row>
    <row r="54" spans="1:5" s="481" customFormat="1" ht="12" customHeight="1" x14ac:dyDescent="0.2">
      <c r="A54" s="491" t="s">
        <v>67</v>
      </c>
      <c r="B54" s="364" t="s">
        <v>334</v>
      </c>
      <c r="C54" s="355"/>
      <c r="D54" s="355"/>
      <c r="E54" s="338"/>
    </row>
    <row r="55" spans="1:5" s="481" customFormat="1" ht="12" customHeight="1" x14ac:dyDescent="0.2">
      <c r="A55" s="492" t="s">
        <v>68</v>
      </c>
      <c r="B55" s="365" t="s">
        <v>335</v>
      </c>
      <c r="C55" s="354"/>
      <c r="D55" s="354"/>
      <c r="E55" s="337"/>
    </row>
    <row r="56" spans="1:5" s="481" customFormat="1" ht="12" customHeight="1" x14ac:dyDescent="0.2">
      <c r="A56" s="492" t="s">
        <v>336</v>
      </c>
      <c r="B56" s="365" t="s">
        <v>337</v>
      </c>
      <c r="C56" s="354"/>
      <c r="D56" s="354"/>
      <c r="E56" s="337"/>
    </row>
    <row r="57" spans="1:5" s="481" customFormat="1" ht="12" customHeight="1" thickBot="1" x14ac:dyDescent="0.25">
      <c r="A57" s="493" t="s">
        <v>338</v>
      </c>
      <c r="B57" s="366" t="s">
        <v>339</v>
      </c>
      <c r="C57" s="356"/>
      <c r="D57" s="356"/>
      <c r="E57" s="339"/>
    </row>
    <row r="58" spans="1:5" s="508" customFormat="1" ht="12" customHeight="1" thickBot="1" x14ac:dyDescent="0.25">
      <c r="A58" s="326" t="s">
        <v>13</v>
      </c>
      <c r="B58" s="343" t="s">
        <v>340</v>
      </c>
      <c r="C58" s="353">
        <f>SUM(C59:C61)</f>
        <v>0</v>
      </c>
      <c r="D58" s="353">
        <f>SUM(D59:D61)</f>
        <v>0</v>
      </c>
      <c r="E58" s="336">
        <f>SUM(E59:E61)</f>
        <v>0</v>
      </c>
    </row>
    <row r="59" spans="1:5" s="508" customFormat="1" ht="12" customHeight="1" x14ac:dyDescent="0.2">
      <c r="A59" s="491" t="s">
        <v>114</v>
      </c>
      <c r="B59" s="364" t="s">
        <v>341</v>
      </c>
      <c r="C59" s="357"/>
      <c r="D59" s="357"/>
      <c r="E59" s="340"/>
    </row>
    <row r="60" spans="1:5" s="508" customFormat="1" ht="12" customHeight="1" x14ac:dyDescent="0.2">
      <c r="A60" s="492" t="s">
        <v>115</v>
      </c>
      <c r="B60" s="365" t="s">
        <v>525</v>
      </c>
      <c r="C60" s="357"/>
      <c r="D60" s="357"/>
      <c r="E60" s="340"/>
    </row>
    <row r="61" spans="1:5" s="508" customFormat="1" ht="12" customHeight="1" x14ac:dyDescent="0.2">
      <c r="A61" s="492" t="s">
        <v>142</v>
      </c>
      <c r="B61" s="365" t="s">
        <v>343</v>
      </c>
      <c r="C61" s="357"/>
      <c r="D61" s="357"/>
      <c r="E61" s="340"/>
    </row>
    <row r="62" spans="1:5" s="508" customFormat="1" ht="12" customHeight="1" thickBot="1" x14ac:dyDescent="0.25">
      <c r="A62" s="493" t="s">
        <v>344</v>
      </c>
      <c r="B62" s="366" t="s">
        <v>345</v>
      </c>
      <c r="C62" s="357"/>
      <c r="D62" s="357"/>
      <c r="E62" s="340"/>
    </row>
    <row r="63" spans="1:5" s="508" customFormat="1" ht="12" customHeight="1" thickBot="1" x14ac:dyDescent="0.25">
      <c r="A63" s="326" t="s">
        <v>14</v>
      </c>
      <c r="B63" s="322" t="s">
        <v>346</v>
      </c>
      <c r="C63" s="359">
        <f>+C8+C15+C22+C29+C36+C47+C53+C58</f>
        <v>0</v>
      </c>
      <c r="D63" s="359">
        <f>+D8+D15+D22+D29+D36+D47+D53+D58</f>
        <v>0</v>
      </c>
      <c r="E63" s="372">
        <f>+E8+E15+E22+E29+E36+E47+E53+E58</f>
        <v>0</v>
      </c>
    </row>
    <row r="64" spans="1:5" s="508" customFormat="1" ht="12" customHeight="1" thickBot="1" x14ac:dyDescent="0.2">
      <c r="A64" s="494" t="s">
        <v>523</v>
      </c>
      <c r="B64" s="343" t="s">
        <v>348</v>
      </c>
      <c r="C64" s="353">
        <f>SUM(C65:C67)</f>
        <v>0</v>
      </c>
      <c r="D64" s="353">
        <f>SUM(D65:D67)</f>
        <v>0</v>
      </c>
      <c r="E64" s="336">
        <f>SUM(E65:E67)</f>
        <v>0</v>
      </c>
    </row>
    <row r="65" spans="1:5" s="508" customFormat="1" ht="12" customHeight="1" x14ac:dyDescent="0.2">
      <c r="A65" s="491" t="s">
        <v>349</v>
      </c>
      <c r="B65" s="364" t="s">
        <v>350</v>
      </c>
      <c r="C65" s="357"/>
      <c r="D65" s="357"/>
      <c r="E65" s="340"/>
    </row>
    <row r="66" spans="1:5" s="508" customFormat="1" ht="12" customHeight="1" x14ac:dyDescent="0.2">
      <c r="A66" s="492" t="s">
        <v>351</v>
      </c>
      <c r="B66" s="365" t="s">
        <v>352</v>
      </c>
      <c r="C66" s="357"/>
      <c r="D66" s="357"/>
      <c r="E66" s="340"/>
    </row>
    <row r="67" spans="1:5" s="508" customFormat="1" ht="12" customHeight="1" thickBot="1" x14ac:dyDescent="0.25">
      <c r="A67" s="493" t="s">
        <v>353</v>
      </c>
      <c r="B67" s="487" t="s">
        <v>354</v>
      </c>
      <c r="C67" s="357"/>
      <c r="D67" s="357"/>
      <c r="E67" s="340"/>
    </row>
    <row r="68" spans="1:5" s="508" customFormat="1" ht="12" customHeight="1" thickBot="1" x14ac:dyDescent="0.2">
      <c r="A68" s="494" t="s">
        <v>355</v>
      </c>
      <c r="B68" s="343" t="s">
        <v>356</v>
      </c>
      <c r="C68" s="353">
        <f>SUM(C69:C72)</f>
        <v>0</v>
      </c>
      <c r="D68" s="353">
        <f>SUM(D69:D72)</f>
        <v>0</v>
      </c>
      <c r="E68" s="336">
        <f>SUM(E69:E72)</f>
        <v>0</v>
      </c>
    </row>
    <row r="69" spans="1:5" s="508" customFormat="1" ht="12" customHeight="1" x14ac:dyDescent="0.2">
      <c r="A69" s="491" t="s">
        <v>91</v>
      </c>
      <c r="B69" s="364" t="s">
        <v>357</v>
      </c>
      <c r="C69" s="357"/>
      <c r="D69" s="357"/>
      <c r="E69" s="340"/>
    </row>
    <row r="70" spans="1:5" s="508" customFormat="1" ht="12" customHeight="1" x14ac:dyDescent="0.2">
      <c r="A70" s="492" t="s">
        <v>92</v>
      </c>
      <c r="B70" s="365" t="s">
        <v>358</v>
      </c>
      <c r="C70" s="357"/>
      <c r="D70" s="357"/>
      <c r="E70" s="340"/>
    </row>
    <row r="71" spans="1:5" s="508" customFormat="1" ht="12" customHeight="1" x14ac:dyDescent="0.2">
      <c r="A71" s="492" t="s">
        <v>359</v>
      </c>
      <c r="B71" s="365" t="s">
        <v>360</v>
      </c>
      <c r="C71" s="357"/>
      <c r="D71" s="357"/>
      <c r="E71" s="340"/>
    </row>
    <row r="72" spans="1:5" s="508" customFormat="1" ht="12" customHeight="1" thickBot="1" x14ac:dyDescent="0.25">
      <c r="A72" s="493" t="s">
        <v>361</v>
      </c>
      <c r="B72" s="366" t="s">
        <v>362</v>
      </c>
      <c r="C72" s="357"/>
      <c r="D72" s="357"/>
      <c r="E72" s="340"/>
    </row>
    <row r="73" spans="1:5" s="508" customFormat="1" ht="12" customHeight="1" thickBot="1" x14ac:dyDescent="0.2">
      <c r="A73" s="494" t="s">
        <v>363</v>
      </c>
      <c r="B73" s="343" t="s">
        <v>364</v>
      </c>
      <c r="C73" s="353">
        <f>SUM(C74:C75)</f>
        <v>0</v>
      </c>
      <c r="D73" s="353">
        <f>SUM(D74:D75)</f>
        <v>0</v>
      </c>
      <c r="E73" s="336">
        <f>SUM(E74:E75)</f>
        <v>0</v>
      </c>
    </row>
    <row r="74" spans="1:5" s="508" customFormat="1" ht="12" customHeight="1" x14ac:dyDescent="0.2">
      <c r="A74" s="491" t="s">
        <v>365</v>
      </c>
      <c r="B74" s="364" t="s">
        <v>366</v>
      </c>
      <c r="C74" s="357"/>
      <c r="D74" s="357"/>
      <c r="E74" s="340"/>
    </row>
    <row r="75" spans="1:5" s="508" customFormat="1" ht="12" customHeight="1" thickBot="1" x14ac:dyDescent="0.25">
      <c r="A75" s="493" t="s">
        <v>367</v>
      </c>
      <c r="B75" s="366" t="s">
        <v>368</v>
      </c>
      <c r="C75" s="357"/>
      <c r="D75" s="357"/>
      <c r="E75" s="340"/>
    </row>
    <row r="76" spans="1:5" s="508" customFormat="1" ht="12" customHeight="1" thickBot="1" x14ac:dyDescent="0.2">
      <c r="A76" s="494" t="s">
        <v>369</v>
      </c>
      <c r="B76" s="343" t="s">
        <v>370</v>
      </c>
      <c r="C76" s="353">
        <f>SUM(C77:C79)</f>
        <v>0</v>
      </c>
      <c r="D76" s="353">
        <f>SUM(D77:D79)</f>
        <v>0</v>
      </c>
      <c r="E76" s="336">
        <f>SUM(E77:E79)</f>
        <v>0</v>
      </c>
    </row>
    <row r="77" spans="1:5" s="508" customFormat="1" ht="12" customHeight="1" x14ac:dyDescent="0.2">
      <c r="A77" s="491" t="s">
        <v>371</v>
      </c>
      <c r="B77" s="364" t="s">
        <v>372</v>
      </c>
      <c r="C77" s="357"/>
      <c r="D77" s="357"/>
      <c r="E77" s="340"/>
    </row>
    <row r="78" spans="1:5" s="508" customFormat="1" ht="12" customHeight="1" x14ac:dyDescent="0.2">
      <c r="A78" s="492" t="s">
        <v>373</v>
      </c>
      <c r="B78" s="365" t="s">
        <v>374</v>
      </c>
      <c r="C78" s="357"/>
      <c r="D78" s="357"/>
      <c r="E78" s="340"/>
    </row>
    <row r="79" spans="1:5" s="508" customFormat="1" ht="12" customHeight="1" thickBot="1" x14ac:dyDescent="0.25">
      <c r="A79" s="493" t="s">
        <v>375</v>
      </c>
      <c r="B79" s="366" t="s">
        <v>376</v>
      </c>
      <c r="C79" s="357"/>
      <c r="D79" s="357"/>
      <c r="E79" s="340"/>
    </row>
    <row r="80" spans="1:5" s="508" customFormat="1" ht="12" customHeight="1" thickBot="1" x14ac:dyDescent="0.2">
      <c r="A80" s="494" t="s">
        <v>377</v>
      </c>
      <c r="B80" s="343" t="s">
        <v>378</v>
      </c>
      <c r="C80" s="353">
        <f>SUM(C81:C84)</f>
        <v>0</v>
      </c>
      <c r="D80" s="353">
        <f>SUM(D81:D84)</f>
        <v>0</v>
      </c>
      <c r="E80" s="336">
        <f>SUM(E81:E84)</f>
        <v>0</v>
      </c>
    </row>
    <row r="81" spans="1:5" s="508" customFormat="1" ht="12" customHeight="1" x14ac:dyDescent="0.2">
      <c r="A81" s="495" t="s">
        <v>379</v>
      </c>
      <c r="B81" s="364" t="s">
        <v>380</v>
      </c>
      <c r="C81" s="357"/>
      <c r="D81" s="357"/>
      <c r="E81" s="340"/>
    </row>
    <row r="82" spans="1:5" s="508" customFormat="1" ht="12" customHeight="1" x14ac:dyDescent="0.2">
      <c r="A82" s="496" t="s">
        <v>381</v>
      </c>
      <c r="B82" s="365" t="s">
        <v>382</v>
      </c>
      <c r="C82" s="357"/>
      <c r="D82" s="357"/>
      <c r="E82" s="340"/>
    </row>
    <row r="83" spans="1:5" s="508" customFormat="1" ht="12" customHeight="1" x14ac:dyDescent="0.2">
      <c r="A83" s="496" t="s">
        <v>383</v>
      </c>
      <c r="B83" s="365" t="s">
        <v>384</v>
      </c>
      <c r="C83" s="357"/>
      <c r="D83" s="357"/>
      <c r="E83" s="340"/>
    </row>
    <row r="84" spans="1:5" s="508" customFormat="1" ht="12" customHeight="1" thickBot="1" x14ac:dyDescent="0.25">
      <c r="A84" s="497" t="s">
        <v>385</v>
      </c>
      <c r="B84" s="366" t="s">
        <v>386</v>
      </c>
      <c r="C84" s="357"/>
      <c r="D84" s="357"/>
      <c r="E84" s="340"/>
    </row>
    <row r="85" spans="1:5" s="508" customFormat="1" ht="12" customHeight="1" thickBot="1" x14ac:dyDescent="0.2">
      <c r="A85" s="494" t="s">
        <v>387</v>
      </c>
      <c r="B85" s="343" t="s">
        <v>388</v>
      </c>
      <c r="C85" s="378"/>
      <c r="D85" s="378"/>
      <c r="E85" s="379"/>
    </row>
    <row r="86" spans="1:5" s="508" customFormat="1" ht="12" customHeight="1" thickBot="1" x14ac:dyDescent="0.2">
      <c r="A86" s="494" t="s">
        <v>389</v>
      </c>
      <c r="B86" s="488" t="s">
        <v>390</v>
      </c>
      <c r="C86" s="359">
        <f>+C64+C68+C73+C76+C80+C85</f>
        <v>0</v>
      </c>
      <c r="D86" s="359">
        <f>+D64+D68+D73+D76+D80+D85</f>
        <v>0</v>
      </c>
      <c r="E86" s="372">
        <f>+E64+E68+E73+E76+E80+E85</f>
        <v>0</v>
      </c>
    </row>
    <row r="87" spans="1:5" s="508" customFormat="1" ht="12" customHeight="1" thickBot="1" x14ac:dyDescent="0.2">
      <c r="A87" s="498" t="s">
        <v>391</v>
      </c>
      <c r="B87" s="489" t="s">
        <v>524</v>
      </c>
      <c r="C87" s="359">
        <f>+C63+C86</f>
        <v>0</v>
      </c>
      <c r="D87" s="359">
        <f>+D63+D86</f>
        <v>0</v>
      </c>
      <c r="E87" s="372">
        <f>+E63+E86</f>
        <v>0</v>
      </c>
    </row>
    <row r="88" spans="1:5" s="508" customFormat="1" ht="15" customHeight="1" x14ac:dyDescent="0.2">
      <c r="A88" s="463"/>
      <c r="B88" s="464"/>
      <c r="C88" s="479"/>
      <c r="D88" s="479"/>
      <c r="E88" s="479"/>
    </row>
    <row r="89" spans="1:5" ht="13.5" thickBot="1" x14ac:dyDescent="0.25">
      <c r="A89" s="465"/>
      <c r="B89" s="466"/>
      <c r="C89" s="480"/>
      <c r="D89" s="480"/>
      <c r="E89" s="480"/>
    </row>
    <row r="90" spans="1:5" s="507" customFormat="1" ht="16.5" customHeight="1" thickBot="1" x14ac:dyDescent="0.25">
      <c r="A90" s="715" t="s">
        <v>42</v>
      </c>
      <c r="B90" s="716"/>
      <c r="C90" s="716"/>
      <c r="D90" s="716"/>
      <c r="E90" s="717"/>
    </row>
    <row r="91" spans="1:5" s="285" customFormat="1" ht="12" customHeight="1" thickBot="1" x14ac:dyDescent="0.25">
      <c r="A91" s="486" t="s">
        <v>6</v>
      </c>
      <c r="B91" s="325" t="s">
        <v>399</v>
      </c>
      <c r="C91" s="352">
        <f>SUM(C92:C96)</f>
        <v>0</v>
      </c>
      <c r="D91" s="352">
        <f>SUM(D92:D96)</f>
        <v>0</v>
      </c>
      <c r="E91" s="307">
        <f>SUM(E92:E96)</f>
        <v>0</v>
      </c>
    </row>
    <row r="92" spans="1:5" ht="12" customHeight="1" x14ac:dyDescent="0.2">
      <c r="A92" s="499" t="s">
        <v>69</v>
      </c>
      <c r="B92" s="311" t="s">
        <v>36</v>
      </c>
      <c r="C92" s="51"/>
      <c r="D92" s="51"/>
      <c r="E92" s="306"/>
    </row>
    <row r="93" spans="1:5" ht="12" customHeight="1" x14ac:dyDescent="0.2">
      <c r="A93" s="492" t="s">
        <v>70</v>
      </c>
      <c r="B93" s="309" t="s">
        <v>116</v>
      </c>
      <c r="C93" s="354"/>
      <c r="D93" s="354"/>
      <c r="E93" s="337"/>
    </row>
    <row r="94" spans="1:5" ht="12" customHeight="1" x14ac:dyDescent="0.2">
      <c r="A94" s="492" t="s">
        <v>71</v>
      </c>
      <c r="B94" s="309" t="s">
        <v>89</v>
      </c>
      <c r="C94" s="356"/>
      <c r="D94" s="356"/>
      <c r="E94" s="339"/>
    </row>
    <row r="95" spans="1:5" ht="12" customHeight="1" x14ac:dyDescent="0.2">
      <c r="A95" s="492" t="s">
        <v>72</v>
      </c>
      <c r="B95" s="312" t="s">
        <v>117</v>
      </c>
      <c r="C95" s="356"/>
      <c r="D95" s="356"/>
      <c r="E95" s="339"/>
    </row>
    <row r="96" spans="1:5" ht="12" customHeight="1" x14ac:dyDescent="0.2">
      <c r="A96" s="492" t="s">
        <v>80</v>
      </c>
      <c r="B96" s="320" t="s">
        <v>118</v>
      </c>
      <c r="C96" s="356"/>
      <c r="D96" s="356"/>
      <c r="E96" s="339"/>
    </row>
    <row r="97" spans="1:5" ht="12" customHeight="1" x14ac:dyDescent="0.2">
      <c r="A97" s="492" t="s">
        <v>73</v>
      </c>
      <c r="B97" s="309" t="s">
        <v>400</v>
      </c>
      <c r="C97" s="356"/>
      <c r="D97" s="356"/>
      <c r="E97" s="339"/>
    </row>
    <row r="98" spans="1:5" ht="12" customHeight="1" x14ac:dyDescent="0.2">
      <c r="A98" s="492" t="s">
        <v>74</v>
      </c>
      <c r="B98" s="332" t="s">
        <v>401</v>
      </c>
      <c r="C98" s="356"/>
      <c r="D98" s="356"/>
      <c r="E98" s="339"/>
    </row>
    <row r="99" spans="1:5" ht="12" customHeight="1" x14ac:dyDescent="0.2">
      <c r="A99" s="492" t="s">
        <v>81</v>
      </c>
      <c r="B99" s="333" t="s">
        <v>402</v>
      </c>
      <c r="C99" s="356"/>
      <c r="D99" s="356"/>
      <c r="E99" s="339"/>
    </row>
    <row r="100" spans="1:5" ht="12" customHeight="1" x14ac:dyDescent="0.2">
      <c r="A100" s="492" t="s">
        <v>82</v>
      </c>
      <c r="B100" s="333" t="s">
        <v>403</v>
      </c>
      <c r="C100" s="356"/>
      <c r="D100" s="356"/>
      <c r="E100" s="339"/>
    </row>
    <row r="101" spans="1:5" ht="12" customHeight="1" x14ac:dyDescent="0.2">
      <c r="A101" s="492" t="s">
        <v>83</v>
      </c>
      <c r="B101" s="332" t="s">
        <v>404</v>
      </c>
      <c r="C101" s="356"/>
      <c r="D101" s="356"/>
      <c r="E101" s="339"/>
    </row>
    <row r="102" spans="1:5" ht="12" customHeight="1" x14ac:dyDescent="0.2">
      <c r="A102" s="492" t="s">
        <v>84</v>
      </c>
      <c r="B102" s="332" t="s">
        <v>405</v>
      </c>
      <c r="C102" s="356"/>
      <c r="D102" s="356"/>
      <c r="E102" s="339"/>
    </row>
    <row r="103" spans="1:5" ht="12" customHeight="1" x14ac:dyDescent="0.2">
      <c r="A103" s="492" t="s">
        <v>86</v>
      </c>
      <c r="B103" s="333" t="s">
        <v>406</v>
      </c>
      <c r="C103" s="356"/>
      <c r="D103" s="356"/>
      <c r="E103" s="339"/>
    </row>
    <row r="104" spans="1:5" ht="12" customHeight="1" x14ac:dyDescent="0.2">
      <c r="A104" s="500" t="s">
        <v>119</v>
      </c>
      <c r="B104" s="334" t="s">
        <v>407</v>
      </c>
      <c r="C104" s="356"/>
      <c r="D104" s="356"/>
      <c r="E104" s="339"/>
    </row>
    <row r="105" spans="1:5" ht="12" customHeight="1" x14ac:dyDescent="0.2">
      <c r="A105" s="492" t="s">
        <v>408</v>
      </c>
      <c r="B105" s="334" t="s">
        <v>409</v>
      </c>
      <c r="C105" s="356"/>
      <c r="D105" s="356"/>
      <c r="E105" s="339"/>
    </row>
    <row r="106" spans="1:5" s="285" customFormat="1" ht="12" customHeight="1" thickBot="1" x14ac:dyDescent="0.25">
      <c r="A106" s="501" t="s">
        <v>410</v>
      </c>
      <c r="B106" s="335" t="s">
        <v>411</v>
      </c>
      <c r="C106" s="52"/>
      <c r="D106" s="52"/>
      <c r="E106" s="300"/>
    </row>
    <row r="107" spans="1:5" ht="12" customHeight="1" thickBot="1" x14ac:dyDescent="0.25">
      <c r="A107" s="326" t="s">
        <v>7</v>
      </c>
      <c r="B107" s="324" t="s">
        <v>412</v>
      </c>
      <c r="C107" s="353">
        <f>+C108+C110+C112</f>
        <v>0</v>
      </c>
      <c r="D107" s="353">
        <f>+D108+D110+D112</f>
        <v>0</v>
      </c>
      <c r="E107" s="336">
        <f>+E108+E110+E112</f>
        <v>0</v>
      </c>
    </row>
    <row r="108" spans="1:5" ht="12" customHeight="1" x14ac:dyDescent="0.2">
      <c r="A108" s="491" t="s">
        <v>75</v>
      </c>
      <c r="B108" s="309" t="s">
        <v>141</v>
      </c>
      <c r="C108" s="355"/>
      <c r="D108" s="355"/>
      <c r="E108" s="338"/>
    </row>
    <row r="109" spans="1:5" ht="12" customHeight="1" x14ac:dyDescent="0.2">
      <c r="A109" s="491" t="s">
        <v>76</v>
      </c>
      <c r="B109" s="313" t="s">
        <v>413</v>
      </c>
      <c r="C109" s="355"/>
      <c r="D109" s="355"/>
      <c r="E109" s="338"/>
    </row>
    <row r="110" spans="1:5" ht="12" customHeight="1" x14ac:dyDescent="0.2">
      <c r="A110" s="491" t="s">
        <v>77</v>
      </c>
      <c r="B110" s="313" t="s">
        <v>120</v>
      </c>
      <c r="C110" s="354"/>
      <c r="D110" s="354"/>
      <c r="E110" s="337"/>
    </row>
    <row r="111" spans="1:5" ht="12" customHeight="1" x14ac:dyDescent="0.2">
      <c r="A111" s="491" t="s">
        <v>78</v>
      </c>
      <c r="B111" s="313" t="s">
        <v>414</v>
      </c>
      <c r="C111" s="354"/>
      <c r="D111" s="354"/>
      <c r="E111" s="337"/>
    </row>
    <row r="112" spans="1:5" ht="12" customHeight="1" x14ac:dyDescent="0.2">
      <c r="A112" s="491" t="s">
        <v>79</v>
      </c>
      <c r="B112" s="345" t="s">
        <v>143</v>
      </c>
      <c r="C112" s="354"/>
      <c r="D112" s="354"/>
      <c r="E112" s="337"/>
    </row>
    <row r="113" spans="1:5" ht="12" customHeight="1" x14ac:dyDescent="0.2">
      <c r="A113" s="491" t="s">
        <v>85</v>
      </c>
      <c r="B113" s="344" t="s">
        <v>415</v>
      </c>
      <c r="C113" s="354"/>
      <c r="D113" s="354"/>
      <c r="E113" s="337"/>
    </row>
    <row r="114" spans="1:5" ht="12" customHeight="1" x14ac:dyDescent="0.2">
      <c r="A114" s="491" t="s">
        <v>87</v>
      </c>
      <c r="B114" s="360" t="s">
        <v>416</v>
      </c>
      <c r="C114" s="354"/>
      <c r="D114" s="354"/>
      <c r="E114" s="337"/>
    </row>
    <row r="115" spans="1:5" ht="12" customHeight="1" x14ac:dyDescent="0.2">
      <c r="A115" s="491" t="s">
        <v>121</v>
      </c>
      <c r="B115" s="333" t="s">
        <v>403</v>
      </c>
      <c r="C115" s="354"/>
      <c r="D115" s="354"/>
      <c r="E115" s="337"/>
    </row>
    <row r="116" spans="1:5" ht="12" customHeight="1" x14ac:dyDescent="0.2">
      <c r="A116" s="491" t="s">
        <v>122</v>
      </c>
      <c r="B116" s="333" t="s">
        <v>417</v>
      </c>
      <c r="C116" s="354"/>
      <c r="D116" s="354"/>
      <c r="E116" s="337"/>
    </row>
    <row r="117" spans="1:5" ht="12" customHeight="1" x14ac:dyDescent="0.2">
      <c r="A117" s="491" t="s">
        <v>123</v>
      </c>
      <c r="B117" s="333" t="s">
        <v>418</v>
      </c>
      <c r="C117" s="354"/>
      <c r="D117" s="354"/>
      <c r="E117" s="337"/>
    </row>
    <row r="118" spans="1:5" ht="12" customHeight="1" x14ac:dyDescent="0.2">
      <c r="A118" s="491" t="s">
        <v>419</v>
      </c>
      <c r="B118" s="333" t="s">
        <v>406</v>
      </c>
      <c r="C118" s="354"/>
      <c r="D118" s="354"/>
      <c r="E118" s="337"/>
    </row>
    <row r="119" spans="1:5" ht="12" customHeight="1" x14ac:dyDescent="0.2">
      <c r="A119" s="491" t="s">
        <v>420</v>
      </c>
      <c r="B119" s="333" t="s">
        <v>421</v>
      </c>
      <c r="C119" s="354"/>
      <c r="D119" s="354"/>
      <c r="E119" s="337"/>
    </row>
    <row r="120" spans="1:5" ht="12" customHeight="1" thickBot="1" x14ac:dyDescent="0.25">
      <c r="A120" s="500" t="s">
        <v>422</v>
      </c>
      <c r="B120" s="333" t="s">
        <v>423</v>
      </c>
      <c r="C120" s="356"/>
      <c r="D120" s="356"/>
      <c r="E120" s="339"/>
    </row>
    <row r="121" spans="1:5" ht="12" customHeight="1" thickBot="1" x14ac:dyDescent="0.25">
      <c r="A121" s="326" t="s">
        <v>8</v>
      </c>
      <c r="B121" s="329" t="s">
        <v>424</v>
      </c>
      <c r="C121" s="353">
        <f>+C122+C123</f>
        <v>0</v>
      </c>
      <c r="D121" s="353">
        <f>+D122+D123</f>
        <v>0</v>
      </c>
      <c r="E121" s="336">
        <f>+E122+E123</f>
        <v>0</v>
      </c>
    </row>
    <row r="122" spans="1:5" ht="12" customHeight="1" x14ac:dyDescent="0.2">
      <c r="A122" s="491" t="s">
        <v>58</v>
      </c>
      <c r="B122" s="310" t="s">
        <v>44</v>
      </c>
      <c r="C122" s="355"/>
      <c r="D122" s="355"/>
      <c r="E122" s="338"/>
    </row>
    <row r="123" spans="1:5" ht="12" customHeight="1" thickBot="1" x14ac:dyDescent="0.25">
      <c r="A123" s="493" t="s">
        <v>59</v>
      </c>
      <c r="B123" s="313" t="s">
        <v>45</v>
      </c>
      <c r="C123" s="356"/>
      <c r="D123" s="356"/>
      <c r="E123" s="339"/>
    </row>
    <row r="124" spans="1:5" ht="12" customHeight="1" thickBot="1" x14ac:dyDescent="0.25">
      <c r="A124" s="326" t="s">
        <v>9</v>
      </c>
      <c r="B124" s="329" t="s">
        <v>425</v>
      </c>
      <c r="C124" s="353">
        <f>+C91+C107+C121</f>
        <v>0</v>
      </c>
      <c r="D124" s="353">
        <f>+D91+D107+D121</f>
        <v>0</v>
      </c>
      <c r="E124" s="336">
        <f>+E91+E107+E121</f>
        <v>0</v>
      </c>
    </row>
    <row r="125" spans="1:5" ht="12" customHeight="1" thickBot="1" x14ac:dyDescent="0.25">
      <c r="A125" s="326" t="s">
        <v>10</v>
      </c>
      <c r="B125" s="329" t="s">
        <v>526</v>
      </c>
      <c r="C125" s="353">
        <f>+C126+C127+C128</f>
        <v>0</v>
      </c>
      <c r="D125" s="353">
        <f>+D126+D127+D128</f>
        <v>0</v>
      </c>
      <c r="E125" s="336">
        <f>+E126+E127+E128</f>
        <v>0</v>
      </c>
    </row>
    <row r="126" spans="1:5" ht="12" customHeight="1" x14ac:dyDescent="0.2">
      <c r="A126" s="491" t="s">
        <v>62</v>
      </c>
      <c r="B126" s="310" t="s">
        <v>427</v>
      </c>
      <c r="C126" s="354"/>
      <c r="D126" s="354"/>
      <c r="E126" s="337"/>
    </row>
    <row r="127" spans="1:5" ht="12" customHeight="1" x14ac:dyDescent="0.2">
      <c r="A127" s="491" t="s">
        <v>63</v>
      </c>
      <c r="B127" s="310" t="s">
        <v>428</v>
      </c>
      <c r="C127" s="354"/>
      <c r="D127" s="354"/>
      <c r="E127" s="337"/>
    </row>
    <row r="128" spans="1:5" ht="12" customHeight="1" thickBot="1" x14ac:dyDescent="0.25">
      <c r="A128" s="500" t="s">
        <v>64</v>
      </c>
      <c r="B128" s="308" t="s">
        <v>429</v>
      </c>
      <c r="C128" s="354"/>
      <c r="D128" s="354"/>
      <c r="E128" s="337"/>
    </row>
    <row r="129" spans="1:11" ht="12" customHeight="1" thickBot="1" x14ac:dyDescent="0.25">
      <c r="A129" s="326" t="s">
        <v>11</v>
      </c>
      <c r="B129" s="329" t="s">
        <v>430</v>
      </c>
      <c r="C129" s="353">
        <f>+C130+C131+C132+C133</f>
        <v>0</v>
      </c>
      <c r="D129" s="353">
        <f>+D130+D131+D132+D133</f>
        <v>0</v>
      </c>
      <c r="E129" s="336">
        <f>+E130+E131+E132+E133</f>
        <v>0</v>
      </c>
    </row>
    <row r="130" spans="1:11" ht="12" customHeight="1" x14ac:dyDescent="0.2">
      <c r="A130" s="491" t="s">
        <v>65</v>
      </c>
      <c r="B130" s="310" t="s">
        <v>431</v>
      </c>
      <c r="C130" s="354"/>
      <c r="D130" s="354"/>
      <c r="E130" s="337"/>
    </row>
    <row r="131" spans="1:11" ht="12" customHeight="1" x14ac:dyDescent="0.2">
      <c r="A131" s="491" t="s">
        <v>66</v>
      </c>
      <c r="B131" s="310" t="s">
        <v>432</v>
      </c>
      <c r="C131" s="354"/>
      <c r="D131" s="354"/>
      <c r="E131" s="337"/>
    </row>
    <row r="132" spans="1:11" ht="12" customHeight="1" x14ac:dyDescent="0.2">
      <c r="A132" s="491" t="s">
        <v>327</v>
      </c>
      <c r="B132" s="310" t="s">
        <v>433</v>
      </c>
      <c r="C132" s="354"/>
      <c r="D132" s="354"/>
      <c r="E132" s="337"/>
    </row>
    <row r="133" spans="1:11" s="285" customFormat="1" ht="12" customHeight="1" thickBot="1" x14ac:dyDescent="0.25">
      <c r="A133" s="500" t="s">
        <v>329</v>
      </c>
      <c r="B133" s="308" t="s">
        <v>434</v>
      </c>
      <c r="C133" s="354"/>
      <c r="D133" s="354"/>
      <c r="E133" s="337"/>
    </row>
    <row r="134" spans="1:11" ht="13.5" thickBot="1" x14ac:dyDescent="0.25">
      <c r="A134" s="326" t="s">
        <v>12</v>
      </c>
      <c r="B134" s="329" t="s">
        <v>644</v>
      </c>
      <c r="C134" s="359">
        <f>+C135+C136+C138+C139+C137</f>
        <v>0</v>
      </c>
      <c r="D134" s="359">
        <f>+D135+D136+D138+D139+D137</f>
        <v>0</v>
      </c>
      <c r="E134" s="372">
        <f>+E135+E136+E138+E139+E137</f>
        <v>0</v>
      </c>
      <c r="K134" s="454"/>
    </row>
    <row r="135" spans="1:11" x14ac:dyDescent="0.2">
      <c r="A135" s="491" t="s">
        <v>67</v>
      </c>
      <c r="B135" s="310" t="s">
        <v>436</v>
      </c>
      <c r="C135" s="354"/>
      <c r="D135" s="354"/>
      <c r="E135" s="337"/>
    </row>
    <row r="136" spans="1:11" ht="12" customHeight="1" x14ac:dyDescent="0.2">
      <c r="A136" s="491" t="s">
        <v>68</v>
      </c>
      <c r="B136" s="310" t="s">
        <v>437</v>
      </c>
      <c r="C136" s="354"/>
      <c r="D136" s="354"/>
      <c r="E136" s="337"/>
    </row>
    <row r="137" spans="1:11" ht="12" customHeight="1" x14ac:dyDescent="0.2">
      <c r="A137" s="491" t="s">
        <v>336</v>
      </c>
      <c r="B137" s="310" t="s">
        <v>643</v>
      </c>
      <c r="C137" s="354"/>
      <c r="D137" s="354"/>
      <c r="E137" s="337"/>
    </row>
    <row r="138" spans="1:11" s="285" customFormat="1" ht="12" customHeight="1" x14ac:dyDescent="0.2">
      <c r="A138" s="491" t="s">
        <v>338</v>
      </c>
      <c r="B138" s="310" t="s">
        <v>438</v>
      </c>
      <c r="C138" s="354"/>
      <c r="D138" s="354"/>
      <c r="E138" s="337"/>
    </row>
    <row r="139" spans="1:11" s="285" customFormat="1" ht="12" customHeight="1" thickBot="1" x14ac:dyDescent="0.25">
      <c r="A139" s="500" t="s">
        <v>642</v>
      </c>
      <c r="B139" s="308" t="s">
        <v>439</v>
      </c>
      <c r="C139" s="354"/>
      <c r="D139" s="354"/>
      <c r="E139" s="337"/>
    </row>
    <row r="140" spans="1:11" s="285" customFormat="1" ht="12" customHeight="1" thickBot="1" x14ac:dyDescent="0.25">
      <c r="A140" s="326" t="s">
        <v>13</v>
      </c>
      <c r="B140" s="329" t="s">
        <v>527</v>
      </c>
      <c r="C140" s="53">
        <f>+C141+C142+C143+C144</f>
        <v>0</v>
      </c>
      <c r="D140" s="53">
        <f>+D141+D142+D143+D144</f>
        <v>0</v>
      </c>
      <c r="E140" s="305">
        <f>+E141+E142+E143+E144</f>
        <v>0</v>
      </c>
    </row>
    <row r="141" spans="1:11" s="285" customFormat="1" ht="12" customHeight="1" x14ac:dyDescent="0.2">
      <c r="A141" s="491" t="s">
        <v>114</v>
      </c>
      <c r="B141" s="310" t="s">
        <v>441</v>
      </c>
      <c r="C141" s="354"/>
      <c r="D141" s="354"/>
      <c r="E141" s="337"/>
    </row>
    <row r="142" spans="1:11" s="285" customFormat="1" ht="12" customHeight="1" x14ac:dyDescent="0.2">
      <c r="A142" s="491" t="s">
        <v>115</v>
      </c>
      <c r="B142" s="310" t="s">
        <v>442</v>
      </c>
      <c r="C142" s="354"/>
      <c r="D142" s="354"/>
      <c r="E142" s="337"/>
    </row>
    <row r="143" spans="1:11" s="285" customFormat="1" ht="12" customHeight="1" x14ac:dyDescent="0.2">
      <c r="A143" s="491" t="s">
        <v>142</v>
      </c>
      <c r="B143" s="310" t="s">
        <v>443</v>
      </c>
      <c r="C143" s="354"/>
      <c r="D143" s="354"/>
      <c r="E143" s="337"/>
    </row>
    <row r="144" spans="1:11" ht="12.75" customHeight="1" thickBot="1" x14ac:dyDescent="0.25">
      <c r="A144" s="491" t="s">
        <v>344</v>
      </c>
      <c r="B144" s="310" t="s">
        <v>444</v>
      </c>
      <c r="C144" s="354"/>
      <c r="D144" s="354"/>
      <c r="E144" s="337"/>
    </row>
    <row r="145" spans="1:5" ht="12" customHeight="1" thickBot="1" x14ac:dyDescent="0.25">
      <c r="A145" s="326" t="s">
        <v>14</v>
      </c>
      <c r="B145" s="329" t="s">
        <v>445</v>
      </c>
      <c r="C145" s="303">
        <f>+C125+C129+C134+C140</f>
        <v>0</v>
      </c>
      <c r="D145" s="303">
        <f>+D125+D129+D134+D140</f>
        <v>0</v>
      </c>
      <c r="E145" s="304">
        <f>+E125+E129+E134+E140</f>
        <v>0</v>
      </c>
    </row>
    <row r="146" spans="1:5" ht="15" customHeight="1" thickBot="1" x14ac:dyDescent="0.25">
      <c r="A146" s="502" t="s">
        <v>15</v>
      </c>
      <c r="B146" s="349" t="s">
        <v>446</v>
      </c>
      <c r="C146" s="303">
        <f>+C124+C145</f>
        <v>0</v>
      </c>
      <c r="D146" s="303">
        <f>+D124+D145</f>
        <v>0</v>
      </c>
      <c r="E146" s="304">
        <f>+E124+E145</f>
        <v>0</v>
      </c>
    </row>
    <row r="147" spans="1:5" ht="13.5" thickBot="1" x14ac:dyDescent="0.25">
      <c r="A147" s="39"/>
      <c r="B147" s="40"/>
      <c r="C147" s="41"/>
      <c r="D147" s="41"/>
      <c r="E147" s="41"/>
    </row>
    <row r="148" spans="1:5" ht="15" customHeight="1" thickBot="1" x14ac:dyDescent="0.25">
      <c r="A148" s="616" t="s">
        <v>713</v>
      </c>
      <c r="B148" s="617"/>
      <c r="C148" s="66"/>
      <c r="D148" s="67"/>
      <c r="E148" s="64"/>
    </row>
    <row r="149" spans="1:5" ht="14.25" customHeight="1" thickBot="1" x14ac:dyDescent="0.25">
      <c r="A149" s="618" t="s">
        <v>712</v>
      </c>
      <c r="B149" s="619"/>
      <c r="C149" s="66"/>
      <c r="D149" s="67"/>
      <c r="E149" s="64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58"/>
  <sheetViews>
    <sheetView topLeftCell="A10" zoomScaleNormal="100" zoomScaleSheetLayoutView="115" workbookViewId="0">
      <selection activeCell="J40" sqref="J40:J41"/>
    </sheetView>
  </sheetViews>
  <sheetFormatPr defaultRowHeight="12.75" x14ac:dyDescent="0.2"/>
  <cols>
    <col min="1" max="1" width="16" style="523" customWidth="1"/>
    <col min="2" max="2" width="59.33203125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+CONCATENATE("7.1. melléklet a ……/",LEFT(ÖSSZEFÜGGÉSEK!A4,4)+1,". (……) önkormányzati rendelethez")</f>
        <v>7.1.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528</v>
      </c>
      <c r="C2" s="719"/>
      <c r="D2" s="720"/>
      <c r="E2" s="528" t="s">
        <v>46</v>
      </c>
    </row>
    <row r="3" spans="1:5" s="505" customFormat="1" ht="24.75" thickBot="1" x14ac:dyDescent="0.25">
      <c r="A3" s="503" t="s">
        <v>529</v>
      </c>
      <c r="B3" s="721" t="s">
        <v>521</v>
      </c>
      <c r="C3" s="724"/>
      <c r="D3" s="725"/>
      <c r="E3" s="529" t="s">
        <v>39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388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9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385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385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385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385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385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385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60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385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387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388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385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385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385"/>
      <c r="E22" s="68"/>
    </row>
    <row r="23" spans="1:5" s="508" customFormat="1" ht="12" customHeight="1" thickBot="1" x14ac:dyDescent="0.25">
      <c r="A23" s="531" t="s">
        <v>78</v>
      </c>
      <c r="B23" s="309" t="s">
        <v>648</v>
      </c>
      <c r="C23" s="385"/>
      <c r="D23" s="385"/>
      <c r="E23" s="68"/>
    </row>
    <row r="24" spans="1:5" s="508" customFormat="1" ht="12" customHeight="1" thickBot="1" x14ac:dyDescent="0.25">
      <c r="A24" s="518" t="s">
        <v>8</v>
      </c>
      <c r="B24" s="329" t="s">
        <v>107</v>
      </c>
      <c r="C24" s="38"/>
      <c r="D24" s="38"/>
      <c r="E24" s="524"/>
    </row>
    <row r="25" spans="1:5" s="508" customFormat="1" ht="12" customHeight="1" thickBot="1" x14ac:dyDescent="0.25">
      <c r="A25" s="518" t="s">
        <v>9</v>
      </c>
      <c r="B25" s="329" t="s">
        <v>536</v>
      </c>
      <c r="C25" s="388">
        <f>SUM(C26:C27)</f>
        <v>0</v>
      </c>
      <c r="D25" s="388">
        <f>SUM(D26:D27)</f>
        <v>0</v>
      </c>
      <c r="E25" s="525">
        <f>SUM(E26:E27)</f>
        <v>0</v>
      </c>
    </row>
    <row r="26" spans="1:5" s="508" customFormat="1" ht="12" customHeight="1" x14ac:dyDescent="0.2">
      <c r="A26" s="532" t="s">
        <v>306</v>
      </c>
      <c r="B26" s="533" t="s">
        <v>534</v>
      </c>
      <c r="C26" s="56"/>
      <c r="D26" s="56"/>
      <c r="E26" s="512"/>
    </row>
    <row r="27" spans="1:5" s="508" customFormat="1" ht="12" customHeight="1" x14ac:dyDescent="0.2">
      <c r="A27" s="532" t="s">
        <v>307</v>
      </c>
      <c r="B27" s="534" t="s">
        <v>537</v>
      </c>
      <c r="C27" s="389"/>
      <c r="D27" s="389"/>
      <c r="E27" s="511"/>
    </row>
    <row r="28" spans="1:5" s="508" customFormat="1" ht="12" customHeight="1" thickBot="1" x14ac:dyDescent="0.25">
      <c r="A28" s="531" t="s">
        <v>308</v>
      </c>
      <c r="B28" s="535" t="s">
        <v>649</v>
      </c>
      <c r="C28" s="515"/>
      <c r="D28" s="515"/>
      <c r="E28" s="510"/>
    </row>
    <row r="29" spans="1:5" s="508" customFormat="1" ht="12" customHeight="1" thickBot="1" x14ac:dyDescent="0.25">
      <c r="A29" s="518" t="s">
        <v>10</v>
      </c>
      <c r="B29" s="329" t="s">
        <v>538</v>
      </c>
      <c r="C29" s="388">
        <f>SUM(C30:C32)</f>
        <v>0</v>
      </c>
      <c r="D29" s="388">
        <f>SUM(D30:D32)</f>
        <v>0</v>
      </c>
      <c r="E29" s="525">
        <f>SUM(E30:E32)</f>
        <v>0</v>
      </c>
    </row>
    <row r="30" spans="1:5" s="508" customFormat="1" ht="12" customHeight="1" x14ac:dyDescent="0.2">
      <c r="A30" s="532" t="s">
        <v>62</v>
      </c>
      <c r="B30" s="533" t="s">
        <v>325</v>
      </c>
      <c r="C30" s="56"/>
      <c r="D30" s="56"/>
      <c r="E30" s="512"/>
    </row>
    <row r="31" spans="1:5" s="508" customFormat="1" ht="12" customHeight="1" x14ac:dyDescent="0.2">
      <c r="A31" s="532" t="s">
        <v>63</v>
      </c>
      <c r="B31" s="534" t="s">
        <v>326</v>
      </c>
      <c r="C31" s="389"/>
      <c r="D31" s="389"/>
      <c r="E31" s="511"/>
    </row>
    <row r="32" spans="1:5" s="508" customFormat="1" ht="12" customHeight="1" thickBot="1" x14ac:dyDescent="0.25">
      <c r="A32" s="531" t="s">
        <v>64</v>
      </c>
      <c r="B32" s="517" t="s">
        <v>328</v>
      </c>
      <c r="C32" s="515"/>
      <c r="D32" s="515"/>
      <c r="E32" s="510"/>
    </row>
    <row r="33" spans="1:5" s="508" customFormat="1" ht="12" customHeight="1" thickBot="1" x14ac:dyDescent="0.25">
      <c r="A33" s="518" t="s">
        <v>11</v>
      </c>
      <c r="B33" s="329" t="s">
        <v>453</v>
      </c>
      <c r="C33" s="38"/>
      <c r="D33" s="38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38"/>
      <c r="E34" s="524"/>
    </row>
    <row r="35" spans="1:5" s="481" customFormat="1" ht="12" customHeight="1" thickBot="1" x14ac:dyDescent="0.25">
      <c r="A35" s="455" t="s">
        <v>13</v>
      </c>
      <c r="B35" s="329" t="s">
        <v>650</v>
      </c>
      <c r="C35" s="388">
        <f>+C8+C19+C24+C25+C29+C33+C34</f>
        <v>0</v>
      </c>
      <c r="D35" s="388">
        <f>+D8+D19+D24+D25+D29+D33+D34</f>
        <v>0</v>
      </c>
      <c r="E35" s="525">
        <f>+E8+E19+E24+E25+E29+E33+E34</f>
        <v>0</v>
      </c>
    </row>
    <row r="36" spans="1:5" s="481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388">
        <f>+D37+D38+D39</f>
        <v>0</v>
      </c>
      <c r="E36" s="525">
        <f>+E37+E38+E39</f>
        <v>0</v>
      </c>
    </row>
    <row r="37" spans="1:5" s="481" customFormat="1" ht="12" customHeight="1" x14ac:dyDescent="0.2">
      <c r="A37" s="532" t="s">
        <v>542</v>
      </c>
      <c r="B37" s="533" t="s">
        <v>150</v>
      </c>
      <c r="C37" s="56"/>
      <c r="D37" s="56"/>
      <c r="E37" s="512"/>
    </row>
    <row r="38" spans="1:5" s="508" customFormat="1" ht="12" customHeight="1" x14ac:dyDescent="0.2">
      <c r="A38" s="532" t="s">
        <v>543</v>
      </c>
      <c r="B38" s="534" t="s">
        <v>2</v>
      </c>
      <c r="C38" s="389"/>
      <c r="D38" s="389"/>
      <c r="E38" s="511"/>
    </row>
    <row r="39" spans="1:5" s="508" customFormat="1" ht="12" customHeight="1" thickBot="1" x14ac:dyDescent="0.25">
      <c r="A39" s="531" t="s">
        <v>544</v>
      </c>
      <c r="B39" s="517" t="s">
        <v>545</v>
      </c>
      <c r="C39" s="515"/>
      <c r="D39" s="515"/>
      <c r="E39" s="510"/>
    </row>
    <row r="40" spans="1:5" s="508" customFormat="1" ht="15" customHeight="1" thickBot="1" x14ac:dyDescent="0.25">
      <c r="A40" s="520" t="s">
        <v>15</v>
      </c>
      <c r="B40" s="521" t="s">
        <v>546</v>
      </c>
      <c r="C40" s="62">
        <f>+C35+C36</f>
        <v>0</v>
      </c>
      <c r="D40" s="62">
        <f>+D35+D36</f>
        <v>0</v>
      </c>
      <c r="E40" s="526">
        <f>+E35+E36</f>
        <v>0</v>
      </c>
    </row>
    <row r="41" spans="1:5" s="508" customFormat="1" ht="15" customHeight="1" x14ac:dyDescent="0.2">
      <c r="A41" s="463"/>
      <c r="B41" s="464"/>
      <c r="C41" s="479"/>
      <c r="D41" s="479"/>
      <c r="E41" s="479"/>
    </row>
    <row r="42" spans="1:5" ht="13.5" thickBot="1" x14ac:dyDescent="0.25">
      <c r="A42" s="465"/>
      <c r="B42" s="466"/>
      <c r="C42" s="480"/>
      <c r="D42" s="480"/>
      <c r="E42" s="480"/>
    </row>
    <row r="43" spans="1:5" s="507" customFormat="1" ht="16.5" customHeight="1" thickBot="1" x14ac:dyDescent="0.25">
      <c r="A43" s="715" t="s">
        <v>42</v>
      </c>
      <c r="B43" s="716"/>
      <c r="C43" s="716"/>
      <c r="D43" s="716"/>
      <c r="E43" s="717"/>
    </row>
    <row r="44" spans="1:5" s="285" customFormat="1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418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413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414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414"/>
    </row>
    <row r="48" spans="1:5" ht="12" customHeight="1" x14ac:dyDescent="0.2">
      <c r="A48" s="531" t="s">
        <v>72</v>
      </c>
      <c r="B48" s="309" t="s">
        <v>117</v>
      </c>
      <c r="C48" s="382"/>
      <c r="D48" s="382"/>
      <c r="E48" s="414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414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418">
        <f>SUM(E51:E53)</f>
        <v>0</v>
      </c>
    </row>
    <row r="51" spans="1:5" s="285" customFormat="1" ht="12" customHeight="1" x14ac:dyDescent="0.2">
      <c r="A51" s="531" t="s">
        <v>75</v>
      </c>
      <c r="B51" s="310" t="s">
        <v>141</v>
      </c>
      <c r="C51" s="56"/>
      <c r="D51" s="56"/>
      <c r="E51" s="413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414"/>
    </row>
    <row r="53" spans="1:5" ht="12" customHeight="1" x14ac:dyDescent="0.2">
      <c r="A53" s="531" t="s">
        <v>77</v>
      </c>
      <c r="B53" s="309" t="s">
        <v>43</v>
      </c>
      <c r="C53" s="382"/>
      <c r="D53" s="382"/>
      <c r="E53" s="414"/>
    </row>
    <row r="54" spans="1:5" ht="12" customHeight="1" thickBot="1" x14ac:dyDescent="0.25">
      <c r="A54" s="531" t="s">
        <v>78</v>
      </c>
      <c r="B54" s="309" t="s">
        <v>651</v>
      </c>
      <c r="C54" s="382"/>
      <c r="D54" s="382"/>
      <c r="E54" s="414"/>
    </row>
    <row r="55" spans="1:5" ht="12" customHeight="1" thickBot="1" x14ac:dyDescent="0.25">
      <c r="A55" s="518" t="s">
        <v>8</v>
      </c>
      <c r="B55" s="522" t="s">
        <v>549</v>
      </c>
      <c r="C55" s="388">
        <f>+C44+C50</f>
        <v>0</v>
      </c>
      <c r="D55" s="388">
        <f>+D44+D50</f>
        <v>0</v>
      </c>
      <c r="E55" s="418">
        <f>+E44+E50</f>
        <v>0</v>
      </c>
    </row>
    <row r="56" spans="1:5" ht="13.5" thickBot="1" x14ac:dyDescent="0.25">
      <c r="C56" s="527"/>
      <c r="D56" s="527"/>
      <c r="E56" s="527"/>
    </row>
    <row r="57" spans="1:5" ht="15" customHeight="1" thickBot="1" x14ac:dyDescent="0.25">
      <c r="A57" s="616" t="s">
        <v>713</v>
      </c>
      <c r="B57" s="617"/>
      <c r="C57" s="66"/>
      <c r="D57" s="66"/>
      <c r="E57" s="516"/>
    </row>
    <row r="58" spans="1:5" ht="14.25" customHeight="1" thickBot="1" x14ac:dyDescent="0.25">
      <c r="A58" s="618" t="s">
        <v>712</v>
      </c>
      <c r="B58" s="619"/>
      <c r="C58" s="66"/>
      <c r="D58" s="66"/>
      <c r="E58" s="516"/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23" customWidth="1"/>
    <col min="2" max="2" width="59.33203125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+CONCATENATE("7.2. melléklet a ……/",LEFT(ÖSSZEFÜGGÉSEK!A4,4)+1,". (……) önkormányzati rendelethez")</f>
        <v>7.2.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528</v>
      </c>
      <c r="C2" s="719"/>
      <c r="D2" s="720"/>
      <c r="E2" s="528" t="s">
        <v>46</v>
      </c>
    </row>
    <row r="3" spans="1:5" s="505" customFormat="1" ht="24.75" thickBot="1" x14ac:dyDescent="0.25">
      <c r="A3" s="503" t="s">
        <v>529</v>
      </c>
      <c r="B3" s="721" t="s">
        <v>645</v>
      </c>
      <c r="C3" s="724"/>
      <c r="D3" s="725"/>
      <c r="E3" s="529" t="s">
        <v>46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388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9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385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385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385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385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385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385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60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385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387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388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385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385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385"/>
      <c r="E22" s="68"/>
    </row>
    <row r="23" spans="1:5" s="508" customFormat="1" ht="12" customHeight="1" thickBot="1" x14ac:dyDescent="0.25">
      <c r="A23" s="531" t="s">
        <v>78</v>
      </c>
      <c r="B23" s="309" t="s">
        <v>648</v>
      </c>
      <c r="C23" s="385"/>
      <c r="D23" s="385"/>
      <c r="E23" s="68"/>
    </row>
    <row r="24" spans="1:5" s="508" customFormat="1" ht="12" customHeight="1" thickBot="1" x14ac:dyDescent="0.25">
      <c r="A24" s="518" t="s">
        <v>8</v>
      </c>
      <c r="B24" s="329" t="s">
        <v>107</v>
      </c>
      <c r="C24" s="38"/>
      <c r="D24" s="38"/>
      <c r="E24" s="524"/>
    </row>
    <row r="25" spans="1:5" s="508" customFormat="1" ht="12" customHeight="1" thickBot="1" x14ac:dyDescent="0.25">
      <c r="A25" s="518" t="s">
        <v>9</v>
      </c>
      <c r="B25" s="329" t="s">
        <v>536</v>
      </c>
      <c r="C25" s="388">
        <f>SUM(C26:C27)</f>
        <v>0</v>
      </c>
      <c r="D25" s="388">
        <f>SUM(D26:D27)</f>
        <v>0</v>
      </c>
      <c r="E25" s="525">
        <f>SUM(E26:E27)</f>
        <v>0</v>
      </c>
    </row>
    <row r="26" spans="1:5" s="508" customFormat="1" ht="12" customHeight="1" x14ac:dyDescent="0.2">
      <c r="A26" s="532" t="s">
        <v>306</v>
      </c>
      <c r="B26" s="533" t="s">
        <v>534</v>
      </c>
      <c r="C26" s="56"/>
      <c r="D26" s="56"/>
      <c r="E26" s="512"/>
    </row>
    <row r="27" spans="1:5" s="508" customFormat="1" ht="12" customHeight="1" x14ac:dyDescent="0.2">
      <c r="A27" s="532" t="s">
        <v>307</v>
      </c>
      <c r="B27" s="534" t="s">
        <v>537</v>
      </c>
      <c r="C27" s="389"/>
      <c r="D27" s="389"/>
      <c r="E27" s="511"/>
    </row>
    <row r="28" spans="1:5" s="508" customFormat="1" ht="12" customHeight="1" thickBot="1" x14ac:dyDescent="0.25">
      <c r="A28" s="531" t="s">
        <v>308</v>
      </c>
      <c r="B28" s="535" t="s">
        <v>649</v>
      </c>
      <c r="C28" s="515"/>
      <c r="D28" s="515"/>
      <c r="E28" s="510"/>
    </row>
    <row r="29" spans="1:5" s="508" customFormat="1" ht="12" customHeight="1" thickBot="1" x14ac:dyDescent="0.25">
      <c r="A29" s="518" t="s">
        <v>10</v>
      </c>
      <c r="B29" s="329" t="s">
        <v>538</v>
      </c>
      <c r="C29" s="388">
        <f>SUM(C30:C32)</f>
        <v>0</v>
      </c>
      <c r="D29" s="388">
        <f>SUM(D30:D32)</f>
        <v>0</v>
      </c>
      <c r="E29" s="525">
        <f>SUM(E30:E32)</f>
        <v>0</v>
      </c>
    </row>
    <row r="30" spans="1:5" s="508" customFormat="1" ht="12" customHeight="1" x14ac:dyDescent="0.2">
      <c r="A30" s="532" t="s">
        <v>62</v>
      </c>
      <c r="B30" s="533" t="s">
        <v>325</v>
      </c>
      <c r="C30" s="56"/>
      <c r="D30" s="56"/>
      <c r="E30" s="512"/>
    </row>
    <row r="31" spans="1:5" s="508" customFormat="1" ht="12" customHeight="1" x14ac:dyDescent="0.2">
      <c r="A31" s="532" t="s">
        <v>63</v>
      </c>
      <c r="B31" s="534" t="s">
        <v>326</v>
      </c>
      <c r="C31" s="389"/>
      <c r="D31" s="389"/>
      <c r="E31" s="511"/>
    </row>
    <row r="32" spans="1:5" s="508" customFormat="1" ht="12" customHeight="1" thickBot="1" x14ac:dyDescent="0.25">
      <c r="A32" s="531" t="s">
        <v>64</v>
      </c>
      <c r="B32" s="517" t="s">
        <v>328</v>
      </c>
      <c r="C32" s="515"/>
      <c r="D32" s="515"/>
      <c r="E32" s="510"/>
    </row>
    <row r="33" spans="1:5" s="508" customFormat="1" ht="12" customHeight="1" thickBot="1" x14ac:dyDescent="0.25">
      <c r="A33" s="518" t="s">
        <v>11</v>
      </c>
      <c r="B33" s="329" t="s">
        <v>453</v>
      </c>
      <c r="C33" s="38"/>
      <c r="D33" s="38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38"/>
      <c r="E34" s="524"/>
    </row>
    <row r="35" spans="1:5" s="481" customFormat="1" ht="12" customHeight="1" thickBot="1" x14ac:dyDescent="0.25">
      <c r="A35" s="455" t="s">
        <v>13</v>
      </c>
      <c r="B35" s="329" t="s">
        <v>650</v>
      </c>
      <c r="C35" s="388">
        <f>+C8+C19+C24+C25+C29+C33+C34</f>
        <v>0</v>
      </c>
      <c r="D35" s="388">
        <f>+D8+D19+D24+D25+D29+D33+D34</f>
        <v>0</v>
      </c>
      <c r="E35" s="525">
        <f>+E8+E19+E24+E25+E29+E33+E34</f>
        <v>0</v>
      </c>
    </row>
    <row r="36" spans="1:5" s="481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388">
        <f>+D37+D38+D39</f>
        <v>0</v>
      </c>
      <c r="E36" s="525">
        <f>+E37+E38+E39</f>
        <v>0</v>
      </c>
    </row>
    <row r="37" spans="1:5" s="481" customFormat="1" ht="12" customHeight="1" x14ac:dyDescent="0.2">
      <c r="A37" s="532" t="s">
        <v>542</v>
      </c>
      <c r="B37" s="533" t="s">
        <v>150</v>
      </c>
      <c r="C37" s="56"/>
      <c r="D37" s="56"/>
      <c r="E37" s="512"/>
    </row>
    <row r="38" spans="1:5" s="508" customFormat="1" ht="12" customHeight="1" x14ac:dyDescent="0.2">
      <c r="A38" s="532" t="s">
        <v>543</v>
      </c>
      <c r="B38" s="534" t="s">
        <v>2</v>
      </c>
      <c r="C38" s="389"/>
      <c r="D38" s="389"/>
      <c r="E38" s="511"/>
    </row>
    <row r="39" spans="1:5" s="508" customFormat="1" ht="12" customHeight="1" thickBot="1" x14ac:dyDescent="0.25">
      <c r="A39" s="531" t="s">
        <v>544</v>
      </c>
      <c r="B39" s="517" t="s">
        <v>545</v>
      </c>
      <c r="C39" s="515"/>
      <c r="D39" s="515"/>
      <c r="E39" s="510"/>
    </row>
    <row r="40" spans="1:5" s="508" customFormat="1" ht="15" customHeight="1" thickBot="1" x14ac:dyDescent="0.25">
      <c r="A40" s="520" t="s">
        <v>15</v>
      </c>
      <c r="B40" s="521" t="s">
        <v>546</v>
      </c>
      <c r="C40" s="62">
        <f>+C35+C36</f>
        <v>0</v>
      </c>
      <c r="D40" s="62">
        <f>+D35+D36</f>
        <v>0</v>
      </c>
      <c r="E40" s="526">
        <f>+E35+E36</f>
        <v>0</v>
      </c>
    </row>
    <row r="41" spans="1:5" s="508" customFormat="1" ht="15" customHeight="1" x14ac:dyDescent="0.2">
      <c r="A41" s="463"/>
      <c r="B41" s="464"/>
      <c r="C41" s="479"/>
      <c r="D41" s="479"/>
      <c r="E41" s="479"/>
    </row>
    <row r="42" spans="1:5" ht="13.5" thickBot="1" x14ac:dyDescent="0.25">
      <c r="A42" s="465"/>
      <c r="B42" s="466"/>
      <c r="C42" s="480"/>
      <c r="D42" s="480"/>
      <c r="E42" s="480"/>
    </row>
    <row r="43" spans="1:5" s="507" customFormat="1" ht="16.5" customHeight="1" thickBot="1" x14ac:dyDescent="0.25">
      <c r="A43" s="715" t="s">
        <v>42</v>
      </c>
      <c r="B43" s="716"/>
      <c r="C43" s="716"/>
      <c r="D43" s="716"/>
      <c r="E43" s="717"/>
    </row>
    <row r="44" spans="1:5" s="285" customFormat="1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418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413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414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414"/>
    </row>
    <row r="48" spans="1:5" ht="12" customHeight="1" x14ac:dyDescent="0.2">
      <c r="A48" s="531" t="s">
        <v>72</v>
      </c>
      <c r="B48" s="309" t="s">
        <v>117</v>
      </c>
      <c r="C48" s="382"/>
      <c r="D48" s="382"/>
      <c r="E48" s="414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414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418">
        <f>SUM(E51:E53)</f>
        <v>0</v>
      </c>
    </row>
    <row r="51" spans="1:5" s="285" customFormat="1" ht="12" customHeight="1" x14ac:dyDescent="0.2">
      <c r="A51" s="531" t="s">
        <v>75</v>
      </c>
      <c r="B51" s="310" t="s">
        <v>141</v>
      </c>
      <c r="C51" s="56"/>
      <c r="D51" s="56"/>
      <c r="E51" s="413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414"/>
    </row>
    <row r="53" spans="1:5" ht="12" customHeight="1" x14ac:dyDescent="0.2">
      <c r="A53" s="531" t="s">
        <v>77</v>
      </c>
      <c r="B53" s="309" t="s">
        <v>43</v>
      </c>
      <c r="C53" s="382"/>
      <c r="D53" s="382"/>
      <c r="E53" s="414"/>
    </row>
    <row r="54" spans="1:5" ht="12" customHeight="1" thickBot="1" x14ac:dyDescent="0.25">
      <c r="A54" s="531" t="s">
        <v>78</v>
      </c>
      <c r="B54" s="309" t="s">
        <v>651</v>
      </c>
      <c r="C54" s="382"/>
      <c r="D54" s="382"/>
      <c r="E54" s="414"/>
    </row>
    <row r="55" spans="1:5" ht="12" customHeight="1" thickBot="1" x14ac:dyDescent="0.25">
      <c r="A55" s="518" t="s">
        <v>8</v>
      </c>
      <c r="B55" s="522" t="s">
        <v>549</v>
      </c>
      <c r="C55" s="388">
        <f>+C44+C50</f>
        <v>0</v>
      </c>
      <c r="D55" s="388">
        <f>+D44+D50</f>
        <v>0</v>
      </c>
      <c r="E55" s="418">
        <f>+E44+E50</f>
        <v>0</v>
      </c>
    </row>
    <row r="56" spans="1:5" ht="13.5" thickBot="1" x14ac:dyDescent="0.25">
      <c r="C56" s="527"/>
      <c r="D56" s="527"/>
      <c r="E56" s="527"/>
    </row>
    <row r="57" spans="1:5" ht="15" customHeight="1" thickBot="1" x14ac:dyDescent="0.25">
      <c r="A57" s="616" t="s">
        <v>713</v>
      </c>
      <c r="B57" s="617"/>
      <c r="C57" s="66"/>
      <c r="D57" s="66"/>
      <c r="E57" s="516"/>
    </row>
    <row r="58" spans="1:5" ht="14.25" customHeight="1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23" customWidth="1"/>
    <col min="2" max="2" width="59.33203125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+CONCATENATE("7.3. melléklet a ……/",LEFT(ÖSSZEFÜGGÉSEK!A4,4)+1,". (……) önkormányzati rendelethez")</f>
        <v>7.3.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528</v>
      </c>
      <c r="C2" s="719"/>
      <c r="D2" s="720"/>
      <c r="E2" s="528" t="s">
        <v>46</v>
      </c>
    </row>
    <row r="3" spans="1:5" s="505" customFormat="1" ht="24.75" thickBot="1" x14ac:dyDescent="0.25">
      <c r="A3" s="503" t="s">
        <v>529</v>
      </c>
      <c r="B3" s="721" t="s">
        <v>652</v>
      </c>
      <c r="C3" s="724"/>
      <c r="D3" s="725"/>
      <c r="E3" s="529" t="s">
        <v>47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388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9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385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385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385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385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385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385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60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385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387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388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385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385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385"/>
      <c r="E22" s="68"/>
    </row>
    <row r="23" spans="1:5" s="508" customFormat="1" ht="12" customHeight="1" thickBot="1" x14ac:dyDescent="0.25">
      <c r="A23" s="531" t="s">
        <v>78</v>
      </c>
      <c r="B23" s="309" t="s">
        <v>648</v>
      </c>
      <c r="C23" s="385"/>
      <c r="D23" s="385"/>
      <c r="E23" s="68"/>
    </row>
    <row r="24" spans="1:5" s="508" customFormat="1" ht="12" customHeight="1" thickBot="1" x14ac:dyDescent="0.25">
      <c r="A24" s="518" t="s">
        <v>8</v>
      </c>
      <c r="B24" s="329" t="s">
        <v>107</v>
      </c>
      <c r="C24" s="38"/>
      <c r="D24" s="38"/>
      <c r="E24" s="524"/>
    </row>
    <row r="25" spans="1:5" s="508" customFormat="1" ht="12" customHeight="1" thickBot="1" x14ac:dyDescent="0.25">
      <c r="A25" s="518" t="s">
        <v>9</v>
      </c>
      <c r="B25" s="329" t="s">
        <v>536</v>
      </c>
      <c r="C25" s="388">
        <f>SUM(C26:C27)</f>
        <v>0</v>
      </c>
      <c r="D25" s="388">
        <f>SUM(D26:D27)</f>
        <v>0</v>
      </c>
      <c r="E25" s="525">
        <f>SUM(E26:E27)</f>
        <v>0</v>
      </c>
    </row>
    <row r="26" spans="1:5" s="508" customFormat="1" ht="12" customHeight="1" x14ac:dyDescent="0.2">
      <c r="A26" s="532" t="s">
        <v>306</v>
      </c>
      <c r="B26" s="533" t="s">
        <v>534</v>
      </c>
      <c r="C26" s="56"/>
      <c r="D26" s="56"/>
      <c r="E26" s="512"/>
    </row>
    <row r="27" spans="1:5" s="508" customFormat="1" ht="12" customHeight="1" x14ac:dyDescent="0.2">
      <c r="A27" s="532" t="s">
        <v>307</v>
      </c>
      <c r="B27" s="534" t="s">
        <v>537</v>
      </c>
      <c r="C27" s="389"/>
      <c r="D27" s="389"/>
      <c r="E27" s="511"/>
    </row>
    <row r="28" spans="1:5" s="508" customFormat="1" ht="12" customHeight="1" thickBot="1" x14ac:dyDescent="0.25">
      <c r="A28" s="531" t="s">
        <v>308</v>
      </c>
      <c r="B28" s="535" t="s">
        <v>649</v>
      </c>
      <c r="C28" s="515"/>
      <c r="D28" s="515"/>
      <c r="E28" s="510"/>
    </row>
    <row r="29" spans="1:5" s="508" customFormat="1" ht="12" customHeight="1" thickBot="1" x14ac:dyDescent="0.25">
      <c r="A29" s="518" t="s">
        <v>10</v>
      </c>
      <c r="B29" s="329" t="s">
        <v>538</v>
      </c>
      <c r="C29" s="388">
        <f>SUM(C30:C32)</f>
        <v>0</v>
      </c>
      <c r="D29" s="388">
        <f>SUM(D30:D32)</f>
        <v>0</v>
      </c>
      <c r="E29" s="525">
        <f>SUM(E30:E32)</f>
        <v>0</v>
      </c>
    </row>
    <row r="30" spans="1:5" s="508" customFormat="1" ht="12" customHeight="1" x14ac:dyDescent="0.2">
      <c r="A30" s="532" t="s">
        <v>62</v>
      </c>
      <c r="B30" s="533" t="s">
        <v>325</v>
      </c>
      <c r="C30" s="56"/>
      <c r="D30" s="56"/>
      <c r="E30" s="512"/>
    </row>
    <row r="31" spans="1:5" s="508" customFormat="1" ht="12" customHeight="1" x14ac:dyDescent="0.2">
      <c r="A31" s="532" t="s">
        <v>63</v>
      </c>
      <c r="B31" s="534" t="s">
        <v>326</v>
      </c>
      <c r="C31" s="389"/>
      <c r="D31" s="389"/>
      <c r="E31" s="511"/>
    </row>
    <row r="32" spans="1:5" s="508" customFormat="1" ht="12" customHeight="1" thickBot="1" x14ac:dyDescent="0.25">
      <c r="A32" s="531" t="s">
        <v>64</v>
      </c>
      <c r="B32" s="517" t="s">
        <v>328</v>
      </c>
      <c r="C32" s="515"/>
      <c r="D32" s="515"/>
      <c r="E32" s="510"/>
    </row>
    <row r="33" spans="1:5" s="508" customFormat="1" ht="12" customHeight="1" thickBot="1" x14ac:dyDescent="0.25">
      <c r="A33" s="518" t="s">
        <v>11</v>
      </c>
      <c r="B33" s="329" t="s">
        <v>453</v>
      </c>
      <c r="C33" s="38"/>
      <c r="D33" s="38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38"/>
      <c r="E34" s="524"/>
    </row>
    <row r="35" spans="1:5" s="481" customFormat="1" ht="12" customHeight="1" thickBot="1" x14ac:dyDescent="0.25">
      <c r="A35" s="455" t="s">
        <v>13</v>
      </c>
      <c r="B35" s="329" t="s">
        <v>650</v>
      </c>
      <c r="C35" s="388">
        <f>+C8+C19+C24+C25+C29+C33+C34</f>
        <v>0</v>
      </c>
      <c r="D35" s="388">
        <f>+D8+D19+D24+D25+D29+D33+D34</f>
        <v>0</v>
      </c>
      <c r="E35" s="525">
        <f>+E8+E19+E24+E25+E29+E33+E34</f>
        <v>0</v>
      </c>
    </row>
    <row r="36" spans="1:5" s="481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388">
        <f>+D37+D38+D39</f>
        <v>0</v>
      </c>
      <c r="E36" s="525">
        <f>+E37+E38+E39</f>
        <v>0</v>
      </c>
    </row>
    <row r="37" spans="1:5" s="481" customFormat="1" ht="12" customHeight="1" x14ac:dyDescent="0.2">
      <c r="A37" s="532" t="s">
        <v>542</v>
      </c>
      <c r="B37" s="533" t="s">
        <v>150</v>
      </c>
      <c r="C37" s="56"/>
      <c r="D37" s="56"/>
      <c r="E37" s="512"/>
    </row>
    <row r="38" spans="1:5" s="508" customFormat="1" ht="12" customHeight="1" x14ac:dyDescent="0.2">
      <c r="A38" s="532" t="s">
        <v>543</v>
      </c>
      <c r="B38" s="534" t="s">
        <v>2</v>
      </c>
      <c r="C38" s="389"/>
      <c r="D38" s="389"/>
      <c r="E38" s="511"/>
    </row>
    <row r="39" spans="1:5" s="508" customFormat="1" ht="12" customHeight="1" thickBot="1" x14ac:dyDescent="0.25">
      <c r="A39" s="531" t="s">
        <v>544</v>
      </c>
      <c r="B39" s="517" t="s">
        <v>545</v>
      </c>
      <c r="C39" s="515"/>
      <c r="D39" s="515"/>
      <c r="E39" s="510"/>
    </row>
    <row r="40" spans="1:5" s="508" customFormat="1" ht="15" customHeight="1" thickBot="1" x14ac:dyDescent="0.25">
      <c r="A40" s="520" t="s">
        <v>15</v>
      </c>
      <c r="B40" s="521" t="s">
        <v>546</v>
      </c>
      <c r="C40" s="62">
        <f>+C35+C36</f>
        <v>0</v>
      </c>
      <c r="D40" s="62">
        <f>+D35+D36</f>
        <v>0</v>
      </c>
      <c r="E40" s="526">
        <f>+E35+E36</f>
        <v>0</v>
      </c>
    </row>
    <row r="41" spans="1:5" s="508" customFormat="1" ht="15" customHeight="1" x14ac:dyDescent="0.2">
      <c r="A41" s="463"/>
      <c r="B41" s="464"/>
      <c r="C41" s="479"/>
      <c r="D41" s="479"/>
      <c r="E41" s="479"/>
    </row>
    <row r="42" spans="1:5" ht="13.5" thickBot="1" x14ac:dyDescent="0.25">
      <c r="A42" s="465"/>
      <c r="B42" s="466"/>
      <c r="C42" s="480"/>
      <c r="D42" s="480"/>
      <c r="E42" s="480"/>
    </row>
    <row r="43" spans="1:5" s="507" customFormat="1" ht="16.5" customHeight="1" thickBot="1" x14ac:dyDescent="0.25">
      <c r="A43" s="715" t="s">
        <v>42</v>
      </c>
      <c r="B43" s="716"/>
      <c r="C43" s="716"/>
      <c r="D43" s="716"/>
      <c r="E43" s="717"/>
    </row>
    <row r="44" spans="1:5" s="285" customFormat="1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418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413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414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414"/>
    </row>
    <row r="48" spans="1:5" ht="12" customHeight="1" x14ac:dyDescent="0.2">
      <c r="A48" s="531" t="s">
        <v>72</v>
      </c>
      <c r="B48" s="309" t="s">
        <v>117</v>
      </c>
      <c r="C48" s="382"/>
      <c r="D48" s="382"/>
      <c r="E48" s="414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414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418">
        <f>SUM(E51:E53)</f>
        <v>0</v>
      </c>
    </row>
    <row r="51" spans="1:5" s="285" customFormat="1" ht="12" customHeight="1" x14ac:dyDescent="0.2">
      <c r="A51" s="531" t="s">
        <v>75</v>
      </c>
      <c r="B51" s="310" t="s">
        <v>141</v>
      </c>
      <c r="C51" s="56"/>
      <c r="D51" s="56"/>
      <c r="E51" s="413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414"/>
    </row>
    <row r="53" spans="1:5" ht="12" customHeight="1" x14ac:dyDescent="0.2">
      <c r="A53" s="531" t="s">
        <v>77</v>
      </c>
      <c r="B53" s="309" t="s">
        <v>43</v>
      </c>
      <c r="C53" s="382"/>
      <c r="D53" s="382"/>
      <c r="E53" s="414"/>
    </row>
    <row r="54" spans="1:5" ht="12" customHeight="1" thickBot="1" x14ac:dyDescent="0.25">
      <c r="A54" s="531" t="s">
        <v>78</v>
      </c>
      <c r="B54" s="309" t="s">
        <v>651</v>
      </c>
      <c r="C54" s="382"/>
      <c r="D54" s="382"/>
      <c r="E54" s="414"/>
    </row>
    <row r="55" spans="1:5" ht="12" customHeight="1" thickBot="1" x14ac:dyDescent="0.25">
      <c r="A55" s="518" t="s">
        <v>8</v>
      </c>
      <c r="B55" s="522" t="s">
        <v>549</v>
      </c>
      <c r="C55" s="388">
        <f>+C44+C50</f>
        <v>0</v>
      </c>
      <c r="D55" s="388">
        <f>+D44+D50</f>
        <v>0</v>
      </c>
      <c r="E55" s="418">
        <f>+E44+E50</f>
        <v>0</v>
      </c>
    </row>
    <row r="56" spans="1:5" ht="13.5" thickBot="1" x14ac:dyDescent="0.25">
      <c r="C56" s="527"/>
      <c r="D56" s="527"/>
      <c r="E56" s="527"/>
    </row>
    <row r="57" spans="1:5" ht="15" customHeight="1" thickBot="1" x14ac:dyDescent="0.25">
      <c r="A57" s="616" t="s">
        <v>713</v>
      </c>
      <c r="B57" s="617"/>
      <c r="C57" s="66"/>
      <c r="D57" s="66"/>
      <c r="E57" s="516"/>
    </row>
    <row r="58" spans="1:5" ht="14.25" customHeight="1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23" customWidth="1"/>
    <col min="2" max="2" width="59.33203125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+CONCATENATE("7.4. melléklet a ……/",LEFT(ÖSSZEFÜGGÉSEK!A4,4)+1,". (……) önkormányzati rendelethez")</f>
        <v>7.4.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528</v>
      </c>
      <c r="C2" s="719"/>
      <c r="D2" s="720"/>
      <c r="E2" s="528" t="s">
        <v>46</v>
      </c>
    </row>
    <row r="3" spans="1:5" s="505" customFormat="1" ht="24.75" thickBot="1" x14ac:dyDescent="0.25">
      <c r="A3" s="503" t="s">
        <v>529</v>
      </c>
      <c r="B3" s="721" t="s">
        <v>647</v>
      </c>
      <c r="C3" s="724"/>
      <c r="D3" s="725"/>
      <c r="E3" s="529" t="s">
        <v>48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388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9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385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385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385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385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385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385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60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385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387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388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385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385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385"/>
      <c r="E22" s="68"/>
    </row>
    <row r="23" spans="1:5" s="508" customFormat="1" ht="12" customHeight="1" thickBot="1" x14ac:dyDescent="0.25">
      <c r="A23" s="531" t="s">
        <v>78</v>
      </c>
      <c r="B23" s="309" t="s">
        <v>648</v>
      </c>
      <c r="C23" s="385"/>
      <c r="D23" s="385"/>
      <c r="E23" s="68"/>
    </row>
    <row r="24" spans="1:5" s="508" customFormat="1" ht="12" customHeight="1" thickBot="1" x14ac:dyDescent="0.25">
      <c r="A24" s="518" t="s">
        <v>8</v>
      </c>
      <c r="B24" s="329" t="s">
        <v>107</v>
      </c>
      <c r="C24" s="38"/>
      <c r="D24" s="38"/>
      <c r="E24" s="524"/>
    </row>
    <row r="25" spans="1:5" s="508" customFormat="1" ht="12" customHeight="1" thickBot="1" x14ac:dyDescent="0.25">
      <c r="A25" s="518" t="s">
        <v>9</v>
      </c>
      <c r="B25" s="329" t="s">
        <v>536</v>
      </c>
      <c r="C25" s="388">
        <f>SUM(C26:C27)</f>
        <v>0</v>
      </c>
      <c r="D25" s="388">
        <f>SUM(D26:D27)</f>
        <v>0</v>
      </c>
      <c r="E25" s="525">
        <f>SUM(E26:E27)</f>
        <v>0</v>
      </c>
    </row>
    <row r="26" spans="1:5" s="508" customFormat="1" ht="12" customHeight="1" x14ac:dyDescent="0.2">
      <c r="A26" s="532" t="s">
        <v>306</v>
      </c>
      <c r="B26" s="533" t="s">
        <v>534</v>
      </c>
      <c r="C26" s="56"/>
      <c r="D26" s="56"/>
      <c r="E26" s="512"/>
    </row>
    <row r="27" spans="1:5" s="508" customFormat="1" ht="12" customHeight="1" x14ac:dyDescent="0.2">
      <c r="A27" s="532" t="s">
        <v>307</v>
      </c>
      <c r="B27" s="534" t="s">
        <v>537</v>
      </c>
      <c r="C27" s="389"/>
      <c r="D27" s="389"/>
      <c r="E27" s="511"/>
    </row>
    <row r="28" spans="1:5" s="508" customFormat="1" ht="12" customHeight="1" thickBot="1" x14ac:dyDescent="0.25">
      <c r="A28" s="531" t="s">
        <v>308</v>
      </c>
      <c r="B28" s="535" t="s">
        <v>649</v>
      </c>
      <c r="C28" s="515"/>
      <c r="D28" s="515"/>
      <c r="E28" s="510"/>
    </row>
    <row r="29" spans="1:5" s="508" customFormat="1" ht="12" customHeight="1" thickBot="1" x14ac:dyDescent="0.25">
      <c r="A29" s="518" t="s">
        <v>10</v>
      </c>
      <c r="B29" s="329" t="s">
        <v>538</v>
      </c>
      <c r="C29" s="388">
        <f>SUM(C30:C32)</f>
        <v>0</v>
      </c>
      <c r="D29" s="388">
        <f>SUM(D30:D32)</f>
        <v>0</v>
      </c>
      <c r="E29" s="525">
        <f>SUM(E30:E32)</f>
        <v>0</v>
      </c>
    </row>
    <row r="30" spans="1:5" s="508" customFormat="1" ht="12" customHeight="1" x14ac:dyDescent="0.2">
      <c r="A30" s="532" t="s">
        <v>62</v>
      </c>
      <c r="B30" s="533" t="s">
        <v>325</v>
      </c>
      <c r="C30" s="56"/>
      <c r="D30" s="56"/>
      <c r="E30" s="512"/>
    </row>
    <row r="31" spans="1:5" s="508" customFormat="1" ht="12" customHeight="1" x14ac:dyDescent="0.2">
      <c r="A31" s="532" t="s">
        <v>63</v>
      </c>
      <c r="B31" s="534" t="s">
        <v>326</v>
      </c>
      <c r="C31" s="389"/>
      <c r="D31" s="389"/>
      <c r="E31" s="511"/>
    </row>
    <row r="32" spans="1:5" s="508" customFormat="1" ht="12" customHeight="1" thickBot="1" x14ac:dyDescent="0.25">
      <c r="A32" s="531" t="s">
        <v>64</v>
      </c>
      <c r="B32" s="517" t="s">
        <v>328</v>
      </c>
      <c r="C32" s="515"/>
      <c r="D32" s="515"/>
      <c r="E32" s="510"/>
    </row>
    <row r="33" spans="1:5" s="508" customFormat="1" ht="12" customHeight="1" thickBot="1" x14ac:dyDescent="0.25">
      <c r="A33" s="518" t="s">
        <v>11</v>
      </c>
      <c r="B33" s="329" t="s">
        <v>453</v>
      </c>
      <c r="C33" s="38"/>
      <c r="D33" s="38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38"/>
      <c r="E34" s="524"/>
    </row>
    <row r="35" spans="1:5" s="481" customFormat="1" ht="12" customHeight="1" thickBot="1" x14ac:dyDescent="0.25">
      <c r="A35" s="455" t="s">
        <v>13</v>
      </c>
      <c r="B35" s="329" t="s">
        <v>650</v>
      </c>
      <c r="C35" s="388">
        <f>+C8+C19+C24+C25+C29+C33+C34</f>
        <v>0</v>
      </c>
      <c r="D35" s="388">
        <f>+D8+D19+D24+D25+D29+D33+D34</f>
        <v>0</v>
      </c>
      <c r="E35" s="525">
        <f>+E8+E19+E24+E25+E29+E33+E34</f>
        <v>0</v>
      </c>
    </row>
    <row r="36" spans="1:5" s="481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388">
        <f>+D37+D38+D39</f>
        <v>0</v>
      </c>
      <c r="E36" s="525">
        <f>+E37+E38+E39</f>
        <v>0</v>
      </c>
    </row>
    <row r="37" spans="1:5" s="481" customFormat="1" ht="12" customHeight="1" x14ac:dyDescent="0.2">
      <c r="A37" s="532" t="s">
        <v>542</v>
      </c>
      <c r="B37" s="533" t="s">
        <v>150</v>
      </c>
      <c r="C37" s="56"/>
      <c r="D37" s="56"/>
      <c r="E37" s="512"/>
    </row>
    <row r="38" spans="1:5" s="508" customFormat="1" ht="12" customHeight="1" x14ac:dyDescent="0.2">
      <c r="A38" s="532" t="s">
        <v>543</v>
      </c>
      <c r="B38" s="534" t="s">
        <v>2</v>
      </c>
      <c r="C38" s="389"/>
      <c r="D38" s="389"/>
      <c r="E38" s="511"/>
    </row>
    <row r="39" spans="1:5" s="508" customFormat="1" ht="12" customHeight="1" thickBot="1" x14ac:dyDescent="0.25">
      <c r="A39" s="531" t="s">
        <v>544</v>
      </c>
      <c r="B39" s="517" t="s">
        <v>545</v>
      </c>
      <c r="C39" s="515"/>
      <c r="D39" s="515"/>
      <c r="E39" s="510"/>
    </row>
    <row r="40" spans="1:5" s="508" customFormat="1" ht="15" customHeight="1" thickBot="1" x14ac:dyDescent="0.25">
      <c r="A40" s="520" t="s">
        <v>15</v>
      </c>
      <c r="B40" s="521" t="s">
        <v>546</v>
      </c>
      <c r="C40" s="62">
        <f>+C35+C36</f>
        <v>0</v>
      </c>
      <c r="D40" s="62">
        <f>+D35+D36</f>
        <v>0</v>
      </c>
      <c r="E40" s="526">
        <f>+E35+E36</f>
        <v>0</v>
      </c>
    </row>
    <row r="41" spans="1:5" s="508" customFormat="1" ht="15" customHeight="1" x14ac:dyDescent="0.2">
      <c r="A41" s="463"/>
      <c r="B41" s="464"/>
      <c r="C41" s="479"/>
      <c r="D41" s="479"/>
      <c r="E41" s="479"/>
    </row>
    <row r="42" spans="1:5" ht="13.5" thickBot="1" x14ac:dyDescent="0.25">
      <c r="A42" s="465"/>
      <c r="B42" s="466"/>
      <c r="C42" s="480"/>
      <c r="D42" s="480"/>
      <c r="E42" s="480"/>
    </row>
    <row r="43" spans="1:5" s="507" customFormat="1" ht="16.5" customHeight="1" thickBot="1" x14ac:dyDescent="0.25">
      <c r="A43" s="715" t="s">
        <v>42</v>
      </c>
      <c r="B43" s="716"/>
      <c r="C43" s="716"/>
      <c r="D43" s="716"/>
      <c r="E43" s="717"/>
    </row>
    <row r="44" spans="1:5" s="285" customFormat="1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418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413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414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414"/>
    </row>
    <row r="48" spans="1:5" ht="12" customHeight="1" x14ac:dyDescent="0.2">
      <c r="A48" s="531" t="s">
        <v>72</v>
      </c>
      <c r="B48" s="309" t="s">
        <v>117</v>
      </c>
      <c r="C48" s="382"/>
      <c r="D48" s="382"/>
      <c r="E48" s="414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414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418">
        <f>SUM(E51:E53)</f>
        <v>0</v>
      </c>
    </row>
    <row r="51" spans="1:5" s="285" customFormat="1" ht="12" customHeight="1" x14ac:dyDescent="0.2">
      <c r="A51" s="531" t="s">
        <v>75</v>
      </c>
      <c r="B51" s="310" t="s">
        <v>141</v>
      </c>
      <c r="C51" s="56"/>
      <c r="D51" s="56"/>
      <c r="E51" s="413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414"/>
    </row>
    <row r="53" spans="1:5" ht="12" customHeight="1" x14ac:dyDescent="0.2">
      <c r="A53" s="531" t="s">
        <v>77</v>
      </c>
      <c r="B53" s="309" t="s">
        <v>43</v>
      </c>
      <c r="C53" s="382"/>
      <c r="D53" s="382"/>
      <c r="E53" s="414"/>
    </row>
    <row r="54" spans="1:5" ht="12" customHeight="1" thickBot="1" x14ac:dyDescent="0.25">
      <c r="A54" s="531" t="s">
        <v>78</v>
      </c>
      <c r="B54" s="309" t="s">
        <v>651</v>
      </c>
      <c r="C54" s="382"/>
      <c r="D54" s="382"/>
      <c r="E54" s="414"/>
    </row>
    <row r="55" spans="1:5" ht="12" customHeight="1" thickBot="1" x14ac:dyDescent="0.25">
      <c r="A55" s="518" t="s">
        <v>8</v>
      </c>
      <c r="B55" s="522" t="s">
        <v>549</v>
      </c>
      <c r="C55" s="388">
        <f>+C44+C50</f>
        <v>0</v>
      </c>
      <c r="D55" s="388">
        <f>+D44+D50</f>
        <v>0</v>
      </c>
      <c r="E55" s="418">
        <f>+E44+E50</f>
        <v>0</v>
      </c>
    </row>
    <row r="56" spans="1:5" ht="13.5" thickBot="1" x14ac:dyDescent="0.25">
      <c r="C56" s="527"/>
      <c r="D56" s="527"/>
      <c r="E56" s="527"/>
    </row>
    <row r="57" spans="1:5" ht="15" customHeight="1" thickBot="1" x14ac:dyDescent="0.25">
      <c r="A57" s="616" t="s">
        <v>713</v>
      </c>
      <c r="B57" s="617"/>
      <c r="C57" s="66"/>
      <c r="D57" s="66"/>
      <c r="E57" s="516"/>
    </row>
    <row r="58" spans="1:5" ht="14.25" customHeight="1" thickBot="1" x14ac:dyDescent="0.25">
      <c r="A58" s="618" t="s">
        <v>712</v>
      </c>
      <c r="B58" s="619"/>
      <c r="C58" s="66"/>
      <c r="D58" s="66"/>
      <c r="E58" s="516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+CONCATENATE("8.1. melléklet a ……/",LEFT(ÖSSZEFÜGGÉSEK!A4,4)+1,". (……) önkormányzati rendelethez")</f>
        <v>8.1.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132</v>
      </c>
      <c r="C2" s="719"/>
      <c r="D2" s="720"/>
      <c r="E2" s="528" t="s">
        <v>47</v>
      </c>
    </row>
    <row r="3" spans="1:5" s="505" customFormat="1" ht="24.75" thickBot="1" x14ac:dyDescent="0.25">
      <c r="A3" s="503" t="s">
        <v>129</v>
      </c>
      <c r="B3" s="721" t="s">
        <v>521</v>
      </c>
      <c r="C3" s="724"/>
      <c r="D3" s="725"/>
      <c r="E3" s="529" t="s">
        <v>39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13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13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13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13" s="508" customFormat="1" ht="12" customHeight="1" thickBot="1" x14ac:dyDescent="0.25">
      <c r="A36" s="520" t="s">
        <v>14</v>
      </c>
      <c r="B36" s="329" t="s">
        <v>541</v>
      </c>
      <c r="C36" s="388">
        <f>+C37+C38+C39</f>
        <v>20705</v>
      </c>
      <c r="D36" s="546">
        <f>+D37+D38+D39</f>
        <v>21339</v>
      </c>
      <c r="E36" s="525">
        <f>+E37+E38+E39</f>
        <v>21339</v>
      </c>
    </row>
    <row r="37" spans="1:13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13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13" ht="13.5" thickBot="1" x14ac:dyDescent="0.25">
      <c r="A39" s="531" t="s">
        <v>544</v>
      </c>
      <c r="B39" s="517" t="s">
        <v>545</v>
      </c>
      <c r="C39" s="515">
        <v>20705</v>
      </c>
      <c r="D39" s="552">
        <v>21339</v>
      </c>
      <c r="E39" s="510">
        <v>21339</v>
      </c>
    </row>
    <row r="40" spans="1:13" s="507" customFormat="1" ht="16.5" customHeight="1" thickBot="1" x14ac:dyDescent="0.25">
      <c r="A40" s="520" t="s">
        <v>15</v>
      </c>
      <c r="B40" s="521" t="s">
        <v>546</v>
      </c>
      <c r="C40" s="62">
        <f>+C35+C36</f>
        <v>20705</v>
      </c>
      <c r="D40" s="553">
        <f>+D35+D36</f>
        <v>21339</v>
      </c>
      <c r="E40" s="526">
        <f>+E35+E36</f>
        <v>21339</v>
      </c>
    </row>
    <row r="41" spans="1:13" s="285" customFormat="1" ht="12" customHeight="1" x14ac:dyDescent="0.2">
      <c r="A41" s="463"/>
      <c r="B41" s="464"/>
      <c r="C41" s="479"/>
      <c r="D41" s="479"/>
      <c r="E41" s="479"/>
    </row>
    <row r="42" spans="1:13" ht="12" customHeight="1" thickBot="1" x14ac:dyDescent="0.25">
      <c r="A42" s="465"/>
      <c r="B42" s="466"/>
      <c r="C42" s="480"/>
      <c r="D42" s="480"/>
      <c r="E42" s="480"/>
    </row>
    <row r="43" spans="1:13" ht="12" customHeight="1" thickBot="1" x14ac:dyDescent="0.25">
      <c r="A43" s="715" t="s">
        <v>42</v>
      </c>
      <c r="B43" s="716"/>
      <c r="C43" s="716"/>
      <c r="D43" s="716"/>
      <c r="E43" s="717"/>
    </row>
    <row r="44" spans="1:13" ht="12" customHeight="1" thickBot="1" x14ac:dyDescent="0.25">
      <c r="A44" s="518" t="s">
        <v>6</v>
      </c>
      <c r="B44" s="329" t="s">
        <v>547</v>
      </c>
      <c r="C44" s="388">
        <f>SUM(C45:C49)</f>
        <v>20705</v>
      </c>
      <c r="D44" s="388">
        <f>SUM(D45:D49)</f>
        <v>21339</v>
      </c>
      <c r="E44" s="525">
        <f>SUM(E45:E49)</f>
        <v>21339</v>
      </c>
    </row>
    <row r="45" spans="1:13" ht="12" customHeight="1" x14ac:dyDescent="0.2">
      <c r="A45" s="531" t="s">
        <v>69</v>
      </c>
      <c r="B45" s="310" t="s">
        <v>36</v>
      </c>
      <c r="C45" s="56">
        <v>14450</v>
      </c>
      <c r="D45" s="56">
        <v>16068</v>
      </c>
      <c r="E45" s="512">
        <v>16068</v>
      </c>
      <c r="M45" s="29">
        <f>15000/60</f>
        <v>250</v>
      </c>
    </row>
    <row r="46" spans="1:13" ht="12" customHeight="1" x14ac:dyDescent="0.2">
      <c r="A46" s="531" t="s">
        <v>70</v>
      </c>
      <c r="B46" s="309" t="s">
        <v>116</v>
      </c>
      <c r="C46" s="382">
        <v>3805</v>
      </c>
      <c r="D46" s="382">
        <v>4160</v>
      </c>
      <c r="E46" s="536">
        <v>4160</v>
      </c>
      <c r="M46" s="29">
        <f>+M45/8</f>
        <v>31.25</v>
      </c>
    </row>
    <row r="47" spans="1:13" ht="12" customHeight="1" x14ac:dyDescent="0.2">
      <c r="A47" s="531" t="s">
        <v>71</v>
      </c>
      <c r="B47" s="309" t="s">
        <v>89</v>
      </c>
      <c r="C47" s="382">
        <v>2450</v>
      </c>
      <c r="D47" s="382">
        <v>1111</v>
      </c>
      <c r="E47" s="536">
        <v>1111</v>
      </c>
    </row>
    <row r="48" spans="1:13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20705</v>
      </c>
      <c r="D55" s="62">
        <f>+D44+D50</f>
        <v>21339</v>
      </c>
      <c r="E55" s="526">
        <f>+E44+E50</f>
        <v>21339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61"/>
  <sheetViews>
    <sheetView zoomScale="130" zoomScaleNormal="130" zoomScaleSheetLayoutView="100" workbookViewId="0">
      <selection activeCell="C145" sqref="C145"/>
    </sheetView>
  </sheetViews>
  <sheetFormatPr defaultRowHeight="15.75" x14ac:dyDescent="0.25"/>
  <cols>
    <col min="1" max="1" width="9.5" style="350" customWidth="1"/>
    <col min="2" max="2" width="60.83203125" style="350" customWidth="1"/>
    <col min="3" max="5" width="15.83203125" style="351" customWidth="1"/>
    <col min="6" max="6" width="9.33203125" style="361"/>
    <col min="7" max="7" width="12.33203125" style="361" bestFit="1" customWidth="1"/>
    <col min="8" max="16384" width="9.33203125" style="361"/>
  </cols>
  <sheetData>
    <row r="1" spans="1:5" ht="15.95" customHeight="1" x14ac:dyDescent="0.25">
      <c r="A1" s="698" t="s">
        <v>3</v>
      </c>
      <c r="B1" s="698"/>
      <c r="C1" s="698"/>
      <c r="D1" s="698"/>
      <c r="E1" s="698"/>
    </row>
    <row r="2" spans="1:5" ht="15.95" customHeight="1" thickBot="1" x14ac:dyDescent="0.3">
      <c r="A2" s="42" t="s">
        <v>94</v>
      </c>
      <c r="B2" s="42"/>
      <c r="C2" s="348"/>
      <c r="D2" s="348"/>
      <c r="E2" s="348" t="s">
        <v>718</v>
      </c>
    </row>
    <row r="3" spans="1:5" ht="15.95" customHeight="1" x14ac:dyDescent="0.25">
      <c r="A3" s="699" t="s">
        <v>57</v>
      </c>
      <c r="B3" s="701" t="s">
        <v>5</v>
      </c>
      <c r="C3" s="703" t="s">
        <v>740</v>
      </c>
      <c r="D3" s="703"/>
      <c r="E3" s="704"/>
    </row>
    <row r="4" spans="1:5" ht="38.1" customHeight="1" thickBot="1" x14ac:dyDescent="0.3">
      <c r="A4" s="700"/>
      <c r="B4" s="702"/>
      <c r="C4" s="44" t="s">
        <v>163</v>
      </c>
      <c r="D4" s="44" t="s">
        <v>164</v>
      </c>
      <c r="E4" s="45" t="s">
        <v>165</v>
      </c>
    </row>
    <row r="5" spans="1:5" s="362" customFormat="1" ht="12" customHeight="1" thickBot="1" x14ac:dyDescent="0.25">
      <c r="A5" s="326" t="s">
        <v>393</v>
      </c>
      <c r="B5" s="327" t="s">
        <v>394</v>
      </c>
      <c r="C5" s="327" t="s">
        <v>395</v>
      </c>
      <c r="D5" s="327" t="s">
        <v>396</v>
      </c>
      <c r="E5" s="373" t="s">
        <v>397</v>
      </c>
    </row>
    <row r="6" spans="1:5" s="363" customFormat="1" ht="12" customHeight="1" thickBot="1" x14ac:dyDescent="0.25">
      <c r="A6" s="321" t="s">
        <v>6</v>
      </c>
      <c r="B6" s="322" t="s">
        <v>285</v>
      </c>
      <c r="C6" s="353">
        <f>SUM(C7:C12)</f>
        <v>131246447</v>
      </c>
      <c r="D6" s="353">
        <f>SUM(D7:D12)</f>
        <v>150147474</v>
      </c>
      <c r="E6" s="336">
        <f>SUM(E7:E12)</f>
        <v>150147474</v>
      </c>
    </row>
    <row r="7" spans="1:5" s="363" customFormat="1" ht="12" customHeight="1" x14ac:dyDescent="0.2">
      <c r="A7" s="316" t="s">
        <v>69</v>
      </c>
      <c r="B7" s="364" t="s">
        <v>286</v>
      </c>
      <c r="C7" s="355">
        <v>25318003</v>
      </c>
      <c r="D7" s="355">
        <v>26844291</v>
      </c>
      <c r="E7" s="338">
        <v>26844291</v>
      </c>
    </row>
    <row r="8" spans="1:5" s="363" customFormat="1" ht="12" customHeight="1" x14ac:dyDescent="0.2">
      <c r="A8" s="315" t="s">
        <v>70</v>
      </c>
      <c r="B8" s="365" t="s">
        <v>287</v>
      </c>
      <c r="C8" s="354">
        <v>58289150</v>
      </c>
      <c r="D8" s="354">
        <v>58551416</v>
      </c>
      <c r="E8" s="337">
        <v>58551416</v>
      </c>
    </row>
    <row r="9" spans="1:5" s="363" customFormat="1" ht="12" customHeight="1" x14ac:dyDescent="0.2">
      <c r="A9" s="315" t="s">
        <v>71</v>
      </c>
      <c r="B9" s="365" t="s">
        <v>288</v>
      </c>
      <c r="C9" s="354">
        <v>45839294</v>
      </c>
      <c r="D9" s="354">
        <v>47672917</v>
      </c>
      <c r="E9" s="337">
        <v>47672917</v>
      </c>
    </row>
    <row r="10" spans="1:5" s="363" customFormat="1" ht="12" customHeight="1" x14ac:dyDescent="0.2">
      <c r="A10" s="315" t="s">
        <v>72</v>
      </c>
      <c r="B10" s="365" t="s">
        <v>289</v>
      </c>
      <c r="C10" s="354">
        <v>1800000</v>
      </c>
      <c r="D10" s="354">
        <v>1800000</v>
      </c>
      <c r="E10" s="337">
        <v>1800000</v>
      </c>
    </row>
    <row r="11" spans="1:5" s="363" customFormat="1" ht="12" customHeight="1" x14ac:dyDescent="0.2">
      <c r="A11" s="315" t="s">
        <v>90</v>
      </c>
      <c r="B11" s="366" t="s">
        <v>291</v>
      </c>
      <c r="C11" s="354">
        <v>0</v>
      </c>
      <c r="D11" s="354">
        <v>15278850</v>
      </c>
      <c r="E11" s="337">
        <v>15278850</v>
      </c>
    </row>
    <row r="12" spans="1:5" s="363" customFormat="1" ht="12" customHeight="1" thickBot="1" x14ac:dyDescent="0.25">
      <c r="A12" s="317" t="s">
        <v>73</v>
      </c>
      <c r="B12" s="366" t="s">
        <v>719</v>
      </c>
      <c r="C12" s="356"/>
      <c r="D12" s="356"/>
      <c r="E12" s="339"/>
    </row>
    <row r="13" spans="1:5" s="363" customFormat="1" ht="21.75" thickBot="1" x14ac:dyDescent="0.25">
      <c r="A13" s="321" t="s">
        <v>7</v>
      </c>
      <c r="B13" s="343" t="s">
        <v>292</v>
      </c>
      <c r="C13" s="353">
        <f t="shared" ref="C13:D13" si="0">SUM(C14:C18)</f>
        <v>91843000</v>
      </c>
      <c r="D13" s="353">
        <f t="shared" si="0"/>
        <v>85980437</v>
      </c>
      <c r="E13" s="336">
        <f>SUM(E14:E18)</f>
        <v>82235500</v>
      </c>
    </row>
    <row r="14" spans="1:5" s="363" customFormat="1" ht="12" customHeight="1" x14ac:dyDescent="0.2">
      <c r="A14" s="316" t="s">
        <v>75</v>
      </c>
      <c r="B14" s="364" t="s">
        <v>293</v>
      </c>
      <c r="C14" s="355"/>
      <c r="D14" s="355"/>
      <c r="E14" s="338"/>
    </row>
    <row r="15" spans="1:5" s="363" customFormat="1" ht="12" customHeight="1" x14ac:dyDescent="0.2">
      <c r="A15" s="315" t="s">
        <v>76</v>
      </c>
      <c r="B15" s="365" t="s">
        <v>294</v>
      </c>
      <c r="C15" s="354"/>
      <c r="D15" s="354"/>
      <c r="E15" s="337"/>
    </row>
    <row r="16" spans="1:5" s="363" customFormat="1" ht="12" customHeight="1" x14ac:dyDescent="0.2">
      <c r="A16" s="315" t="s">
        <v>77</v>
      </c>
      <c r="B16" s="365" t="s">
        <v>295</v>
      </c>
      <c r="C16" s="354"/>
      <c r="D16" s="354"/>
      <c r="E16" s="337"/>
    </row>
    <row r="17" spans="1:5" s="363" customFormat="1" ht="12" customHeight="1" x14ac:dyDescent="0.2">
      <c r="A17" s="315" t="s">
        <v>78</v>
      </c>
      <c r="B17" s="365" t="s">
        <v>296</v>
      </c>
      <c r="C17" s="354"/>
      <c r="D17" s="354"/>
      <c r="E17" s="337"/>
    </row>
    <row r="18" spans="1:5" s="363" customFormat="1" ht="12" customHeight="1" x14ac:dyDescent="0.2">
      <c r="A18" s="315" t="s">
        <v>79</v>
      </c>
      <c r="B18" s="365" t="s">
        <v>297</v>
      </c>
      <c r="C18" s="354">
        <v>91843000</v>
      </c>
      <c r="D18" s="354">
        <v>85980437</v>
      </c>
      <c r="E18" s="337">
        <v>82235500</v>
      </c>
    </row>
    <row r="19" spans="1:5" s="363" customFormat="1" ht="12" customHeight="1" thickBot="1" x14ac:dyDescent="0.25">
      <c r="A19" s="317" t="s">
        <v>85</v>
      </c>
      <c r="B19" s="366" t="s">
        <v>298</v>
      </c>
      <c r="C19" s="356"/>
      <c r="D19" s="356"/>
      <c r="E19" s="339">
        <v>1822502</v>
      </c>
    </row>
    <row r="20" spans="1:5" s="363" customFormat="1" ht="21.75" thickBot="1" x14ac:dyDescent="0.25">
      <c r="A20" s="321" t="s">
        <v>8</v>
      </c>
      <c r="B20" s="322" t="s">
        <v>299</v>
      </c>
      <c r="C20" s="353">
        <f>SUM(C21:C26)</f>
        <v>103038000</v>
      </c>
      <c r="D20" s="353">
        <f t="shared" ref="D20:E20" si="1">SUM(D21:D26)</f>
        <v>103038000</v>
      </c>
      <c r="E20" s="336">
        <f t="shared" si="1"/>
        <v>0</v>
      </c>
    </row>
    <row r="21" spans="1:5" s="363" customFormat="1" ht="12" customHeight="1" x14ac:dyDescent="0.2">
      <c r="A21" s="316" t="s">
        <v>58</v>
      </c>
      <c r="B21" s="364" t="s">
        <v>300</v>
      </c>
      <c r="C21" s="355"/>
      <c r="D21" s="355"/>
      <c r="E21" s="338"/>
    </row>
    <row r="22" spans="1:5" s="363" customFormat="1" ht="12" customHeight="1" x14ac:dyDescent="0.2">
      <c r="A22" s="315" t="s">
        <v>59</v>
      </c>
      <c r="B22" s="365" t="s">
        <v>301</v>
      </c>
      <c r="C22" s="354"/>
      <c r="D22" s="354"/>
      <c r="E22" s="337"/>
    </row>
    <row r="23" spans="1:5" s="363" customFormat="1" ht="12" customHeight="1" x14ac:dyDescent="0.2">
      <c r="A23" s="315" t="s">
        <v>60</v>
      </c>
      <c r="B23" s="365" t="s">
        <v>302</v>
      </c>
      <c r="C23" s="354"/>
      <c r="D23" s="354"/>
      <c r="E23" s="337"/>
    </row>
    <row r="24" spans="1:5" s="363" customFormat="1" ht="12" customHeight="1" x14ac:dyDescent="0.2">
      <c r="A24" s="315" t="s">
        <v>61</v>
      </c>
      <c r="B24" s="365" t="s">
        <v>303</v>
      </c>
      <c r="C24" s="354"/>
      <c r="D24" s="354"/>
      <c r="E24" s="337"/>
    </row>
    <row r="25" spans="1:5" s="363" customFormat="1" ht="12" customHeight="1" x14ac:dyDescent="0.2">
      <c r="A25" s="315" t="s">
        <v>104</v>
      </c>
      <c r="B25" s="365" t="s">
        <v>304</v>
      </c>
      <c r="C25" s="354">
        <v>103038000</v>
      </c>
      <c r="D25" s="354">
        <v>103038000</v>
      </c>
      <c r="E25" s="337"/>
    </row>
    <row r="26" spans="1:5" s="363" customFormat="1" ht="12" customHeight="1" thickBot="1" x14ac:dyDescent="0.25">
      <c r="A26" s="317" t="s">
        <v>105</v>
      </c>
      <c r="B26" s="345" t="s">
        <v>305</v>
      </c>
      <c r="C26" s="356"/>
      <c r="D26" s="356"/>
      <c r="E26" s="339"/>
    </row>
    <row r="27" spans="1:5" s="363" customFormat="1" ht="12" customHeight="1" thickBot="1" x14ac:dyDescent="0.25">
      <c r="A27" s="321" t="s">
        <v>106</v>
      </c>
      <c r="B27" s="322" t="s">
        <v>702</v>
      </c>
      <c r="C27" s="359">
        <f>SUM(C28:C33)</f>
        <v>6900000</v>
      </c>
      <c r="D27" s="359">
        <f t="shared" ref="D27:E27" si="2">SUM(D28:D33)</f>
        <v>6900000</v>
      </c>
      <c r="E27" s="372">
        <f t="shared" si="2"/>
        <v>8494053</v>
      </c>
    </row>
    <row r="28" spans="1:5" s="363" customFormat="1" ht="12" customHeight="1" x14ac:dyDescent="0.2">
      <c r="A28" s="316" t="s">
        <v>306</v>
      </c>
      <c r="B28" s="364" t="s">
        <v>706</v>
      </c>
      <c r="C28" s="355"/>
      <c r="D28" s="355"/>
      <c r="E28" s="338"/>
    </row>
    <row r="29" spans="1:5" s="363" customFormat="1" ht="12" customHeight="1" x14ac:dyDescent="0.2">
      <c r="A29" s="315" t="s">
        <v>307</v>
      </c>
      <c r="B29" s="365" t="s">
        <v>714</v>
      </c>
      <c r="C29" s="354"/>
      <c r="D29" s="354"/>
      <c r="E29" s="337"/>
    </row>
    <row r="30" spans="1:5" s="363" customFormat="1" ht="12" customHeight="1" x14ac:dyDescent="0.2">
      <c r="A30" s="315" t="s">
        <v>308</v>
      </c>
      <c r="B30" s="365" t="s">
        <v>708</v>
      </c>
      <c r="C30" s="354">
        <v>4850000</v>
      </c>
      <c r="D30" s="354">
        <v>4850000</v>
      </c>
      <c r="E30" s="337">
        <v>6379278</v>
      </c>
    </row>
    <row r="31" spans="1:5" s="363" customFormat="1" ht="12" customHeight="1" x14ac:dyDescent="0.2">
      <c r="A31" s="315" t="s">
        <v>703</v>
      </c>
      <c r="B31" s="365" t="s">
        <v>715</v>
      </c>
      <c r="C31" s="354">
        <v>1850000</v>
      </c>
      <c r="D31" s="354">
        <v>1850000</v>
      </c>
      <c r="E31" s="337">
        <v>2016659</v>
      </c>
    </row>
    <row r="32" spans="1:5" s="363" customFormat="1" ht="12" customHeight="1" x14ac:dyDescent="0.2">
      <c r="A32" s="315" t="s">
        <v>704</v>
      </c>
      <c r="B32" s="365" t="s">
        <v>309</v>
      </c>
      <c r="C32" s="354"/>
      <c r="D32" s="354"/>
      <c r="E32" s="337"/>
    </row>
    <row r="33" spans="1:5" s="363" customFormat="1" ht="12" customHeight="1" thickBot="1" x14ac:dyDescent="0.25">
      <c r="A33" s="317" t="s">
        <v>705</v>
      </c>
      <c r="B33" s="345" t="s">
        <v>310</v>
      </c>
      <c r="C33" s="631">
        <v>200000</v>
      </c>
      <c r="D33" s="631">
        <v>200000</v>
      </c>
      <c r="E33" s="339">
        <v>98116</v>
      </c>
    </row>
    <row r="34" spans="1:5" s="363" customFormat="1" ht="12" customHeight="1" thickBot="1" x14ac:dyDescent="0.25">
      <c r="A34" s="321" t="s">
        <v>10</v>
      </c>
      <c r="B34" s="322" t="s">
        <v>311</v>
      </c>
      <c r="C34" s="353">
        <f>SUM(C35:C44)</f>
        <v>16366553</v>
      </c>
      <c r="D34" s="353">
        <f t="shared" ref="D34:E34" si="3">SUM(D35:D44)</f>
        <v>16366553</v>
      </c>
      <c r="E34" s="336">
        <f t="shared" si="3"/>
        <v>15950255</v>
      </c>
    </row>
    <row r="35" spans="1:5" s="363" customFormat="1" ht="12" customHeight="1" x14ac:dyDescent="0.2">
      <c r="A35" s="316" t="s">
        <v>62</v>
      </c>
      <c r="B35" s="364" t="s">
        <v>312</v>
      </c>
      <c r="C35" s="355">
        <v>750000</v>
      </c>
      <c r="D35" s="355">
        <v>750000</v>
      </c>
      <c r="E35" s="338">
        <v>2750688</v>
      </c>
    </row>
    <row r="36" spans="1:5" s="363" customFormat="1" ht="12" customHeight="1" x14ac:dyDescent="0.2">
      <c r="A36" s="315" t="s">
        <v>63</v>
      </c>
      <c r="B36" s="365" t="s">
        <v>313</v>
      </c>
      <c r="C36" s="354">
        <v>7412000</v>
      </c>
      <c r="D36" s="354">
        <v>7412000</v>
      </c>
      <c r="E36" s="337">
        <v>9267060</v>
      </c>
    </row>
    <row r="37" spans="1:5" s="363" customFormat="1" ht="12" customHeight="1" x14ac:dyDescent="0.2">
      <c r="A37" s="315" t="s">
        <v>64</v>
      </c>
      <c r="B37" s="365" t="s">
        <v>314</v>
      </c>
      <c r="C37" s="354">
        <v>278000</v>
      </c>
      <c r="D37" s="354">
        <v>278000</v>
      </c>
      <c r="E37" s="337">
        <v>374905</v>
      </c>
    </row>
    <row r="38" spans="1:5" s="363" customFormat="1" ht="12" customHeight="1" x14ac:dyDescent="0.2">
      <c r="A38" s="315" t="s">
        <v>108</v>
      </c>
      <c r="B38" s="365" t="s">
        <v>315</v>
      </c>
      <c r="C38" s="354">
        <v>3850000</v>
      </c>
      <c r="D38" s="354">
        <v>3850000</v>
      </c>
      <c r="E38" s="337">
        <v>0</v>
      </c>
    </row>
    <row r="39" spans="1:5" s="363" customFormat="1" ht="12" customHeight="1" x14ac:dyDescent="0.2">
      <c r="A39" s="315" t="s">
        <v>109</v>
      </c>
      <c r="B39" s="365" t="s">
        <v>316</v>
      </c>
      <c r="C39" s="354">
        <v>0</v>
      </c>
      <c r="D39" s="354">
        <v>0</v>
      </c>
      <c r="E39" s="337"/>
    </row>
    <row r="40" spans="1:5" s="363" customFormat="1" ht="12" customHeight="1" x14ac:dyDescent="0.2">
      <c r="A40" s="315" t="s">
        <v>110</v>
      </c>
      <c r="B40" s="365" t="s">
        <v>317</v>
      </c>
      <c r="C40" s="354">
        <v>3252000</v>
      </c>
      <c r="D40" s="354">
        <v>3252000</v>
      </c>
      <c r="E40" s="337">
        <v>1983868</v>
      </c>
    </row>
    <row r="41" spans="1:5" s="363" customFormat="1" ht="12" customHeight="1" x14ac:dyDescent="0.2">
      <c r="A41" s="315" t="s">
        <v>111</v>
      </c>
      <c r="B41" s="365" t="s">
        <v>318</v>
      </c>
      <c r="C41" s="354"/>
      <c r="D41" s="354"/>
      <c r="E41" s="337"/>
    </row>
    <row r="42" spans="1:5" s="363" customFormat="1" ht="12" customHeight="1" x14ac:dyDescent="0.2">
      <c r="A42" s="315" t="s">
        <v>112</v>
      </c>
      <c r="B42" s="365" t="s">
        <v>319</v>
      </c>
      <c r="C42" s="354">
        <v>553</v>
      </c>
      <c r="D42" s="354">
        <v>553</v>
      </c>
      <c r="E42" s="632">
        <v>6044</v>
      </c>
    </row>
    <row r="43" spans="1:5" s="363" customFormat="1" ht="12" customHeight="1" x14ac:dyDescent="0.2">
      <c r="A43" s="315" t="s">
        <v>320</v>
      </c>
      <c r="B43" s="365" t="s">
        <v>321</v>
      </c>
      <c r="C43" s="357"/>
      <c r="D43" s="357"/>
      <c r="E43" s="340"/>
    </row>
    <row r="44" spans="1:5" s="363" customFormat="1" ht="12" customHeight="1" thickBot="1" x14ac:dyDescent="0.25">
      <c r="A44" s="317" t="s">
        <v>322</v>
      </c>
      <c r="B44" s="366" t="s">
        <v>323</v>
      </c>
      <c r="C44" s="358">
        <v>824000</v>
      </c>
      <c r="D44" s="358">
        <v>824000</v>
      </c>
      <c r="E44" s="341">
        <v>1567690</v>
      </c>
    </row>
    <row r="45" spans="1:5" s="363" customFormat="1" ht="12" customHeight="1" thickBot="1" x14ac:dyDescent="0.25">
      <c r="A45" s="321" t="s">
        <v>11</v>
      </c>
      <c r="B45" s="322" t="s">
        <v>324</v>
      </c>
      <c r="C45" s="353">
        <f>SUM(C46:C50)</f>
        <v>800000</v>
      </c>
      <c r="D45" s="353">
        <f t="shared" ref="D45:E45" si="4">SUM(D46:D50)</f>
        <v>800000</v>
      </c>
      <c r="E45" s="336">
        <f t="shared" si="4"/>
        <v>2498500</v>
      </c>
    </row>
    <row r="46" spans="1:5" s="363" customFormat="1" ht="12" customHeight="1" x14ac:dyDescent="0.2">
      <c r="A46" s="316" t="s">
        <v>65</v>
      </c>
      <c r="B46" s="364" t="s">
        <v>325</v>
      </c>
      <c r="C46" s="374"/>
      <c r="D46" s="374"/>
      <c r="E46" s="342"/>
    </row>
    <row r="47" spans="1:5" s="363" customFormat="1" ht="12" customHeight="1" x14ac:dyDescent="0.2">
      <c r="A47" s="315" t="s">
        <v>66</v>
      </c>
      <c r="B47" s="365" t="s">
        <v>326</v>
      </c>
      <c r="C47" s="357">
        <v>800000</v>
      </c>
      <c r="D47" s="357">
        <v>800000</v>
      </c>
      <c r="E47" s="340">
        <v>1098500</v>
      </c>
    </row>
    <row r="48" spans="1:5" s="363" customFormat="1" ht="12" customHeight="1" x14ac:dyDescent="0.2">
      <c r="A48" s="315" t="s">
        <v>327</v>
      </c>
      <c r="B48" s="365" t="s">
        <v>328</v>
      </c>
      <c r="C48" s="357">
        <v>0</v>
      </c>
      <c r="D48" s="357">
        <v>0</v>
      </c>
      <c r="E48" s="340">
        <v>1400000</v>
      </c>
    </row>
    <row r="49" spans="1:5" s="363" customFormat="1" ht="12" customHeight="1" x14ac:dyDescent="0.2">
      <c r="A49" s="315" t="s">
        <v>329</v>
      </c>
      <c r="B49" s="365" t="s">
        <v>330</v>
      </c>
      <c r="C49" s="357"/>
      <c r="D49" s="357"/>
      <c r="E49" s="340"/>
    </row>
    <row r="50" spans="1:5" s="363" customFormat="1" ht="12" customHeight="1" thickBot="1" x14ac:dyDescent="0.25">
      <c r="A50" s="317" t="s">
        <v>331</v>
      </c>
      <c r="B50" s="366" t="s">
        <v>332</v>
      </c>
      <c r="C50" s="358"/>
      <c r="D50" s="358"/>
      <c r="E50" s="341"/>
    </row>
    <row r="51" spans="1:5" s="363" customFormat="1" ht="17.25" customHeight="1" thickBot="1" x14ac:dyDescent="0.25">
      <c r="A51" s="321" t="s">
        <v>113</v>
      </c>
      <c r="B51" s="322" t="s">
        <v>333</v>
      </c>
      <c r="C51" s="353">
        <f>SUM(C52:C55)</f>
        <v>0</v>
      </c>
      <c r="D51" s="353">
        <f t="shared" ref="D51:E51" si="5">SUM(D52:D55)</f>
        <v>0</v>
      </c>
      <c r="E51" s="336">
        <f t="shared" si="5"/>
        <v>22513413</v>
      </c>
    </row>
    <row r="52" spans="1:5" s="363" customFormat="1" ht="12" customHeight="1" x14ac:dyDescent="0.2">
      <c r="A52" s="316" t="s">
        <v>67</v>
      </c>
      <c r="B52" s="364" t="s">
        <v>334</v>
      </c>
      <c r="C52" s="355"/>
      <c r="D52" s="355"/>
      <c r="E52" s="338"/>
    </row>
    <row r="53" spans="1:5" s="363" customFormat="1" ht="12" customHeight="1" x14ac:dyDescent="0.2">
      <c r="A53" s="315" t="s">
        <v>68</v>
      </c>
      <c r="B53" s="365" t="s">
        <v>335</v>
      </c>
      <c r="C53" s="354"/>
      <c r="D53" s="354"/>
      <c r="E53" s="337"/>
    </row>
    <row r="54" spans="1:5" s="363" customFormat="1" ht="12" customHeight="1" x14ac:dyDescent="0.2">
      <c r="A54" s="315" t="s">
        <v>336</v>
      </c>
      <c r="B54" s="365" t="s">
        <v>337</v>
      </c>
      <c r="C54" s="354"/>
      <c r="D54" s="354"/>
      <c r="E54" s="337">
        <v>22513413</v>
      </c>
    </row>
    <row r="55" spans="1:5" s="363" customFormat="1" ht="12" customHeight="1" thickBot="1" x14ac:dyDescent="0.25">
      <c r="A55" s="317" t="s">
        <v>338</v>
      </c>
      <c r="B55" s="366" t="s">
        <v>339</v>
      </c>
      <c r="C55" s="356"/>
      <c r="D55" s="356"/>
      <c r="E55" s="339"/>
    </row>
    <row r="56" spans="1:5" s="363" customFormat="1" ht="12" customHeight="1" thickBot="1" x14ac:dyDescent="0.25">
      <c r="A56" s="321" t="s">
        <v>13</v>
      </c>
      <c r="B56" s="343" t="s">
        <v>340</v>
      </c>
      <c r="C56" s="353">
        <f>SUM(C57:C60)</f>
        <v>0</v>
      </c>
      <c r="D56" s="353">
        <f t="shared" ref="D56:E56" si="6">SUM(D57:D60)</f>
        <v>0</v>
      </c>
      <c r="E56" s="336">
        <f t="shared" si="6"/>
        <v>0</v>
      </c>
    </row>
    <row r="57" spans="1:5" s="363" customFormat="1" ht="12" customHeight="1" x14ac:dyDescent="0.2">
      <c r="A57" s="316" t="s">
        <v>114</v>
      </c>
      <c r="B57" s="364" t="s">
        <v>341</v>
      </c>
      <c r="C57" s="357"/>
      <c r="D57" s="357"/>
      <c r="E57" s="340"/>
    </row>
    <row r="58" spans="1:5" s="363" customFormat="1" ht="12" customHeight="1" x14ac:dyDescent="0.2">
      <c r="A58" s="315" t="s">
        <v>115</v>
      </c>
      <c r="B58" s="365" t="s">
        <v>342</v>
      </c>
      <c r="C58" s="357"/>
      <c r="D58" s="357"/>
      <c r="E58" s="340"/>
    </row>
    <row r="59" spans="1:5" s="363" customFormat="1" ht="12" customHeight="1" x14ac:dyDescent="0.2">
      <c r="A59" s="315" t="s">
        <v>142</v>
      </c>
      <c r="B59" s="365" t="s">
        <v>343</v>
      </c>
      <c r="C59" s="357"/>
      <c r="D59" s="357"/>
      <c r="E59" s="340"/>
    </row>
    <row r="60" spans="1:5" s="363" customFormat="1" ht="12" customHeight="1" thickBot="1" x14ac:dyDescent="0.25">
      <c r="A60" s="317" t="s">
        <v>344</v>
      </c>
      <c r="B60" s="366" t="s">
        <v>345</v>
      </c>
      <c r="C60" s="357"/>
      <c r="D60" s="357"/>
      <c r="E60" s="340"/>
    </row>
    <row r="61" spans="1:5" s="363" customFormat="1" ht="12" customHeight="1" thickBot="1" x14ac:dyDescent="0.25">
      <c r="A61" s="321" t="s">
        <v>14</v>
      </c>
      <c r="B61" s="322" t="s">
        <v>346</v>
      </c>
      <c r="C61" s="359">
        <f>C6+C13+C20+C27+C34+C45+C51+C56</f>
        <v>350194000</v>
      </c>
      <c r="D61" s="359">
        <f t="shared" ref="D61" si="7">D6+D13+D20+D27+D34+D45+D51+D56</f>
        <v>363232464</v>
      </c>
      <c r="E61" s="372">
        <f>E6+E13+E20+E27+E34+E45+E51+E56</f>
        <v>281839195</v>
      </c>
    </row>
    <row r="62" spans="1:5" s="363" customFormat="1" ht="12" customHeight="1" thickBot="1" x14ac:dyDescent="0.25">
      <c r="A62" s="375" t="s">
        <v>347</v>
      </c>
      <c r="B62" s="343" t="s">
        <v>348</v>
      </c>
      <c r="C62" s="353">
        <f>+C63+C64+C65</f>
        <v>0</v>
      </c>
      <c r="D62" s="353">
        <f>+D63+D64+D65</f>
        <v>67580895</v>
      </c>
      <c r="E62" s="336">
        <f>+E63+E64+E65</f>
        <v>67580895</v>
      </c>
    </row>
    <row r="63" spans="1:5" s="363" customFormat="1" ht="12" customHeight="1" x14ac:dyDescent="0.2">
      <c r="A63" s="316" t="s">
        <v>349</v>
      </c>
      <c r="B63" s="364" t="s">
        <v>350</v>
      </c>
      <c r="C63" s="357"/>
      <c r="D63" s="357"/>
      <c r="E63" s="340"/>
    </row>
    <row r="64" spans="1:5" s="363" customFormat="1" ht="12" customHeight="1" x14ac:dyDescent="0.2">
      <c r="A64" s="315" t="s">
        <v>351</v>
      </c>
      <c r="B64" s="365" t="s">
        <v>352</v>
      </c>
      <c r="C64" s="357"/>
      <c r="D64" s="357">
        <v>67580895</v>
      </c>
      <c r="E64" s="640">
        <v>67580895</v>
      </c>
    </row>
    <row r="65" spans="1:5" s="363" customFormat="1" ht="12" customHeight="1" thickBot="1" x14ac:dyDescent="0.25">
      <c r="A65" s="317" t="s">
        <v>353</v>
      </c>
      <c r="B65" s="301" t="s">
        <v>398</v>
      </c>
      <c r="C65" s="357"/>
      <c r="D65" s="357"/>
      <c r="E65" s="340"/>
    </row>
    <row r="66" spans="1:5" s="363" customFormat="1" ht="12" customHeight="1" thickBot="1" x14ac:dyDescent="0.25">
      <c r="A66" s="375" t="s">
        <v>355</v>
      </c>
      <c r="B66" s="343" t="s">
        <v>356</v>
      </c>
      <c r="C66" s="353">
        <f>+C67+C68+C69+C70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 x14ac:dyDescent="0.2">
      <c r="A67" s="316" t="s">
        <v>91</v>
      </c>
      <c r="B67" s="364" t="s">
        <v>357</v>
      </c>
      <c r="C67" s="357"/>
      <c r="D67" s="357"/>
      <c r="E67" s="340"/>
    </row>
    <row r="68" spans="1:5" s="363" customFormat="1" ht="12" customHeight="1" x14ac:dyDescent="0.2">
      <c r="A68" s="315" t="s">
        <v>92</v>
      </c>
      <c r="B68" s="365" t="s">
        <v>358</v>
      </c>
      <c r="C68" s="357"/>
      <c r="D68" s="357"/>
      <c r="E68" s="340"/>
    </row>
    <row r="69" spans="1:5" s="363" customFormat="1" ht="12" customHeight="1" x14ac:dyDescent="0.2">
      <c r="A69" s="315" t="s">
        <v>359</v>
      </c>
      <c r="B69" s="365" t="s">
        <v>360</v>
      </c>
      <c r="C69" s="357"/>
      <c r="D69" s="357"/>
      <c r="E69" s="340"/>
    </row>
    <row r="70" spans="1:5" s="363" customFormat="1" ht="12" customHeight="1" thickBot="1" x14ac:dyDescent="0.25">
      <c r="A70" s="317" t="s">
        <v>361</v>
      </c>
      <c r="B70" s="366" t="s">
        <v>362</v>
      </c>
      <c r="C70" s="357"/>
      <c r="D70" s="357"/>
      <c r="E70" s="340"/>
    </row>
    <row r="71" spans="1:5" s="363" customFormat="1" ht="12" customHeight="1" thickBot="1" x14ac:dyDescent="0.25">
      <c r="A71" s="375" t="s">
        <v>363</v>
      </c>
      <c r="B71" s="343" t="s">
        <v>364</v>
      </c>
      <c r="C71" s="353">
        <f>+C72+C73</f>
        <v>66351000</v>
      </c>
      <c r="D71" s="353">
        <f>+D72+D73</f>
        <v>66895936</v>
      </c>
      <c r="E71" s="336">
        <f>+E72+E73</f>
        <v>66895936</v>
      </c>
    </row>
    <row r="72" spans="1:5" s="363" customFormat="1" ht="12" customHeight="1" x14ac:dyDescent="0.2">
      <c r="A72" s="316" t="s">
        <v>365</v>
      </c>
      <c r="B72" s="364" t="s">
        <v>366</v>
      </c>
      <c r="C72" s="357">
        <v>66351000</v>
      </c>
      <c r="D72" s="357">
        <v>66895936</v>
      </c>
      <c r="E72" s="340">
        <v>66895936</v>
      </c>
    </row>
    <row r="73" spans="1:5" s="363" customFormat="1" ht="12" customHeight="1" thickBot="1" x14ac:dyDescent="0.25">
      <c r="A73" s="317" t="s">
        <v>367</v>
      </c>
      <c r="B73" s="366" t="s">
        <v>368</v>
      </c>
      <c r="C73" s="357">
        <v>0</v>
      </c>
      <c r="D73" s="357"/>
      <c r="E73" s="340"/>
    </row>
    <row r="74" spans="1:5" s="363" customFormat="1" ht="12" customHeight="1" thickBot="1" x14ac:dyDescent="0.25">
      <c r="A74" s="375" t="s">
        <v>369</v>
      </c>
      <c r="B74" s="343" t="s">
        <v>370</v>
      </c>
      <c r="C74" s="353">
        <f>SUM(C75:C77)</f>
        <v>0</v>
      </c>
      <c r="D74" s="353">
        <f>SUM(D75:D77)</f>
        <v>0</v>
      </c>
      <c r="E74" s="336">
        <f>SUM(E75:E77)</f>
        <v>5593145</v>
      </c>
    </row>
    <row r="75" spans="1:5" s="363" customFormat="1" ht="12" customHeight="1" x14ac:dyDescent="0.2">
      <c r="A75" s="316" t="s">
        <v>371</v>
      </c>
      <c r="B75" s="364" t="s">
        <v>372</v>
      </c>
      <c r="C75" s="357"/>
      <c r="D75" s="357"/>
      <c r="E75" s="340">
        <v>5593145</v>
      </c>
    </row>
    <row r="76" spans="1:5" s="363" customFormat="1" ht="12" customHeight="1" x14ac:dyDescent="0.2">
      <c r="A76" s="315" t="s">
        <v>373</v>
      </c>
      <c r="B76" s="365" t="s">
        <v>374</v>
      </c>
      <c r="C76" s="357"/>
      <c r="D76" s="357"/>
      <c r="E76" s="340"/>
    </row>
    <row r="77" spans="1:5" s="363" customFormat="1" ht="12" customHeight="1" thickBot="1" x14ac:dyDescent="0.25">
      <c r="A77" s="317" t="s">
        <v>375</v>
      </c>
      <c r="B77" s="345" t="s">
        <v>376</v>
      </c>
      <c r="C77" s="357"/>
      <c r="D77" s="357"/>
      <c r="E77" s="340"/>
    </row>
    <row r="78" spans="1:5" s="363" customFormat="1" ht="12" customHeight="1" thickBot="1" x14ac:dyDescent="0.25">
      <c r="A78" s="375" t="s">
        <v>377</v>
      </c>
      <c r="B78" s="343" t="s">
        <v>378</v>
      </c>
      <c r="C78" s="353"/>
      <c r="D78" s="353"/>
      <c r="E78" s="336"/>
    </row>
    <row r="79" spans="1:5" s="363" customFormat="1" ht="12" customHeight="1" x14ac:dyDescent="0.2">
      <c r="A79" s="367" t="s">
        <v>379</v>
      </c>
      <c r="B79" s="364" t="s">
        <v>380</v>
      </c>
      <c r="C79" s="357"/>
      <c r="D79" s="357"/>
      <c r="E79" s="340"/>
    </row>
    <row r="80" spans="1:5" s="363" customFormat="1" ht="12" customHeight="1" x14ac:dyDescent="0.2">
      <c r="A80" s="368" t="s">
        <v>381</v>
      </c>
      <c r="B80" s="365" t="s">
        <v>382</v>
      </c>
      <c r="C80" s="357"/>
      <c r="D80" s="357"/>
      <c r="E80" s="340"/>
    </row>
    <row r="81" spans="1:5" s="363" customFormat="1" ht="12" customHeight="1" x14ac:dyDescent="0.2">
      <c r="A81" s="368" t="s">
        <v>383</v>
      </c>
      <c r="B81" s="365" t="s">
        <v>384</v>
      </c>
      <c r="C81" s="357"/>
      <c r="D81" s="357"/>
      <c r="E81" s="340"/>
    </row>
    <row r="82" spans="1:5" s="363" customFormat="1" ht="12" customHeight="1" thickBot="1" x14ac:dyDescent="0.25">
      <c r="A82" s="376" t="s">
        <v>385</v>
      </c>
      <c r="B82" s="345" t="s">
        <v>386</v>
      </c>
      <c r="C82" s="357"/>
      <c r="D82" s="357"/>
      <c r="E82" s="340"/>
    </row>
    <row r="83" spans="1:5" s="363" customFormat="1" ht="12" customHeight="1" thickBot="1" x14ac:dyDescent="0.25">
      <c r="A83" s="375" t="s">
        <v>387</v>
      </c>
      <c r="B83" s="343" t="s">
        <v>388</v>
      </c>
      <c r="C83" s="378"/>
      <c r="D83" s="378"/>
      <c r="E83" s="379"/>
    </row>
    <row r="84" spans="1:5" s="363" customFormat="1" ht="12" customHeight="1" thickBot="1" x14ac:dyDescent="0.25">
      <c r="A84" s="375" t="s">
        <v>389</v>
      </c>
      <c r="B84" s="299" t="s">
        <v>390</v>
      </c>
      <c r="C84" s="359">
        <f>+C62+C66+C71+C74+C78+C83</f>
        <v>66351000</v>
      </c>
      <c r="D84" s="359">
        <f t="shared" ref="D84:E84" si="8">+D62+D66+D71+D74+D78+D83</f>
        <v>134476831</v>
      </c>
      <c r="E84" s="372">
        <f t="shared" si="8"/>
        <v>140069976</v>
      </c>
    </row>
    <row r="85" spans="1:5" s="363" customFormat="1" ht="21.75" thickBot="1" x14ac:dyDescent="0.25">
      <c r="A85" s="377" t="s">
        <v>391</v>
      </c>
      <c r="B85" s="302" t="s">
        <v>392</v>
      </c>
      <c r="C85" s="359">
        <f>+C61+C84</f>
        <v>416545000</v>
      </c>
      <c r="D85" s="359">
        <f>+D61+D84</f>
        <v>497709295</v>
      </c>
      <c r="E85" s="372">
        <f>+E61+E84</f>
        <v>421909171</v>
      </c>
    </row>
    <row r="86" spans="1:5" s="363" customFormat="1" ht="12" customHeight="1" x14ac:dyDescent="0.2">
      <c r="A86" s="297"/>
      <c r="B86" s="297"/>
      <c r="C86" s="298"/>
      <c r="D86" s="298"/>
      <c r="E86" s="298"/>
    </row>
    <row r="87" spans="1:5" ht="16.5" customHeight="1" x14ac:dyDescent="0.25">
      <c r="A87" s="698" t="s">
        <v>35</v>
      </c>
      <c r="B87" s="698"/>
      <c r="C87" s="698"/>
      <c r="D87" s="698"/>
      <c r="E87" s="698"/>
    </row>
    <row r="88" spans="1:5" s="369" customFormat="1" ht="16.5" customHeight="1" thickBot="1" x14ac:dyDescent="0.3">
      <c r="A88" s="43" t="s">
        <v>95</v>
      </c>
      <c r="B88" s="43"/>
      <c r="C88" s="330"/>
      <c r="D88" s="330"/>
      <c r="E88" s="330" t="s">
        <v>718</v>
      </c>
    </row>
    <row r="89" spans="1:5" s="369" customFormat="1" ht="16.5" customHeight="1" x14ac:dyDescent="0.25">
      <c r="A89" s="699" t="s">
        <v>57</v>
      </c>
      <c r="B89" s="701" t="s">
        <v>162</v>
      </c>
      <c r="C89" s="703" t="str">
        <f>+C3</f>
        <v>2019. évi</v>
      </c>
      <c r="D89" s="703"/>
      <c r="E89" s="704"/>
    </row>
    <row r="90" spans="1:5" ht="38.1" customHeight="1" thickBot="1" x14ac:dyDescent="0.3">
      <c r="A90" s="700"/>
      <c r="B90" s="702"/>
      <c r="C90" s="44" t="s">
        <v>163</v>
      </c>
      <c r="D90" s="44" t="s">
        <v>164</v>
      </c>
      <c r="E90" s="45" t="s">
        <v>165</v>
      </c>
    </row>
    <row r="91" spans="1:5" s="362" customFormat="1" ht="12" customHeight="1" thickBot="1" x14ac:dyDescent="0.25">
      <c r="A91" s="326" t="s">
        <v>393</v>
      </c>
      <c r="B91" s="327" t="s">
        <v>394</v>
      </c>
      <c r="C91" s="327" t="s">
        <v>395</v>
      </c>
      <c r="D91" s="327" t="s">
        <v>396</v>
      </c>
      <c r="E91" s="328" t="s">
        <v>397</v>
      </c>
    </row>
    <row r="92" spans="1:5" ht="12" customHeight="1" thickBot="1" x14ac:dyDescent="0.3">
      <c r="A92" s="323" t="s">
        <v>6</v>
      </c>
      <c r="B92" s="325" t="s">
        <v>399</v>
      </c>
      <c r="C92" s="352">
        <f>SUM(C93:C97)</f>
        <v>282404000</v>
      </c>
      <c r="D92" s="352">
        <f>SUM(D93:D97)</f>
        <v>320276754</v>
      </c>
      <c r="E92" s="307">
        <f>SUM(E93:E97)</f>
        <v>274935231</v>
      </c>
    </row>
    <row r="93" spans="1:5" ht="12" customHeight="1" x14ac:dyDescent="0.25">
      <c r="A93" s="318" t="s">
        <v>69</v>
      </c>
      <c r="B93" s="311" t="s">
        <v>36</v>
      </c>
      <c r="C93" s="51">
        <v>71547000</v>
      </c>
      <c r="D93" s="51">
        <v>76502929</v>
      </c>
      <c r="E93" s="306">
        <v>74408735</v>
      </c>
    </row>
    <row r="94" spans="1:5" ht="12" customHeight="1" x14ac:dyDescent="0.25">
      <c r="A94" s="315" t="s">
        <v>70</v>
      </c>
      <c r="B94" s="309" t="s">
        <v>116</v>
      </c>
      <c r="C94" s="354">
        <v>9287000</v>
      </c>
      <c r="D94" s="354">
        <v>9976647</v>
      </c>
      <c r="E94" s="337">
        <v>9781647</v>
      </c>
    </row>
    <row r="95" spans="1:5" ht="12" customHeight="1" x14ac:dyDescent="0.25">
      <c r="A95" s="315" t="s">
        <v>71</v>
      </c>
      <c r="B95" s="309" t="s">
        <v>89</v>
      </c>
      <c r="C95" s="356">
        <v>94569000</v>
      </c>
      <c r="D95" s="356">
        <v>113096487</v>
      </c>
      <c r="E95" s="339">
        <v>79703292</v>
      </c>
    </row>
    <row r="96" spans="1:5" ht="12" customHeight="1" x14ac:dyDescent="0.25">
      <c r="A96" s="315" t="s">
        <v>72</v>
      </c>
      <c r="B96" s="312" t="s">
        <v>117</v>
      </c>
      <c r="C96" s="356">
        <v>17866000</v>
      </c>
      <c r="D96" s="356">
        <v>17866000</v>
      </c>
      <c r="E96" s="339">
        <v>15136988</v>
      </c>
    </row>
    <row r="97" spans="1:7" ht="12" customHeight="1" x14ac:dyDescent="0.25">
      <c r="A97" s="315" t="s">
        <v>80</v>
      </c>
      <c r="B97" s="320" t="s">
        <v>118</v>
      </c>
      <c r="C97" s="356">
        <v>89135000</v>
      </c>
      <c r="D97" s="356">
        <v>102834691</v>
      </c>
      <c r="E97" s="339">
        <v>95904569</v>
      </c>
    </row>
    <row r="98" spans="1:7" ht="12" customHeight="1" x14ac:dyDescent="0.25">
      <c r="A98" s="315" t="s">
        <v>73</v>
      </c>
      <c r="B98" s="309" t="s">
        <v>400</v>
      </c>
      <c r="C98" s="356">
        <v>0</v>
      </c>
      <c r="D98" s="356">
        <v>116291</v>
      </c>
      <c r="E98" s="339">
        <v>116291</v>
      </c>
    </row>
    <row r="99" spans="1:7" ht="12" customHeight="1" x14ac:dyDescent="0.25">
      <c r="A99" s="315" t="s">
        <v>74</v>
      </c>
      <c r="B99" s="332" t="s">
        <v>401</v>
      </c>
      <c r="C99" s="356"/>
      <c r="D99" s="356"/>
      <c r="E99" s="339"/>
    </row>
    <row r="100" spans="1:7" ht="12" customHeight="1" x14ac:dyDescent="0.25">
      <c r="A100" s="315" t="s">
        <v>81</v>
      </c>
      <c r="B100" s="333" t="s">
        <v>402</v>
      </c>
      <c r="C100" s="356"/>
      <c r="D100" s="356"/>
      <c r="E100" s="339"/>
    </row>
    <row r="101" spans="1:7" ht="12" customHeight="1" x14ac:dyDescent="0.25">
      <c r="A101" s="315" t="s">
        <v>82</v>
      </c>
      <c r="B101" s="333" t="s">
        <v>403</v>
      </c>
      <c r="C101" s="356"/>
      <c r="D101" s="356"/>
      <c r="E101" s="339"/>
    </row>
    <row r="102" spans="1:7" ht="12" customHeight="1" x14ac:dyDescent="0.25">
      <c r="A102" s="315" t="s">
        <v>83</v>
      </c>
      <c r="B102" s="332" t="s">
        <v>404</v>
      </c>
      <c r="C102" s="635">
        <v>88255000</v>
      </c>
      <c r="D102" s="635">
        <v>88255000</v>
      </c>
      <c r="E102" s="636">
        <v>84337878</v>
      </c>
    </row>
    <row r="103" spans="1:7" ht="12" customHeight="1" x14ac:dyDescent="0.25">
      <c r="A103" s="315" t="s">
        <v>84</v>
      </c>
      <c r="B103" s="332" t="s">
        <v>405</v>
      </c>
      <c r="C103" s="356"/>
      <c r="D103" s="356"/>
      <c r="E103" s="339"/>
    </row>
    <row r="104" spans="1:7" ht="12" customHeight="1" x14ac:dyDescent="0.25">
      <c r="A104" s="315" t="s">
        <v>86</v>
      </c>
      <c r="B104" s="333" t="s">
        <v>406</v>
      </c>
      <c r="C104" s="356"/>
      <c r="D104" s="356"/>
      <c r="E104" s="339"/>
    </row>
    <row r="105" spans="1:7" ht="12" customHeight="1" x14ac:dyDescent="0.25">
      <c r="A105" s="314" t="s">
        <v>119</v>
      </c>
      <c r="B105" s="334" t="s">
        <v>407</v>
      </c>
      <c r="C105" s="356"/>
      <c r="D105" s="356"/>
      <c r="E105" s="339"/>
    </row>
    <row r="106" spans="1:7" ht="12" customHeight="1" x14ac:dyDescent="0.25">
      <c r="A106" s="315" t="s">
        <v>408</v>
      </c>
      <c r="B106" s="334" t="s">
        <v>409</v>
      </c>
      <c r="C106" s="356"/>
      <c r="D106" s="356"/>
      <c r="E106" s="339"/>
    </row>
    <row r="107" spans="1:7" ht="12" customHeight="1" thickBot="1" x14ac:dyDescent="0.3">
      <c r="A107" s="319" t="s">
        <v>410</v>
      </c>
      <c r="B107" s="335" t="s">
        <v>411</v>
      </c>
      <c r="C107" s="52">
        <v>880000</v>
      </c>
      <c r="D107" s="52">
        <v>14463400</v>
      </c>
      <c r="E107" s="300">
        <v>11450400</v>
      </c>
    </row>
    <row r="108" spans="1:7" ht="12" customHeight="1" thickBot="1" x14ac:dyDescent="0.3">
      <c r="A108" s="321" t="s">
        <v>7</v>
      </c>
      <c r="B108" s="324" t="s">
        <v>412</v>
      </c>
      <c r="C108" s="353">
        <f>SUM(C109:C121)</f>
        <v>134141000</v>
      </c>
      <c r="D108" s="353">
        <f t="shared" ref="D108:E108" si="9">SUM(D109:D121)</f>
        <v>105368897</v>
      </c>
      <c r="E108" s="336">
        <f t="shared" si="9"/>
        <v>40550917</v>
      </c>
    </row>
    <row r="109" spans="1:7" ht="12" customHeight="1" x14ac:dyDescent="0.25">
      <c r="A109" s="316" t="s">
        <v>75</v>
      </c>
      <c r="B109" s="309" t="s">
        <v>141</v>
      </c>
      <c r="C109" s="355">
        <v>5555000</v>
      </c>
      <c r="D109" s="355">
        <v>16805000</v>
      </c>
      <c r="E109" s="338">
        <v>14644960</v>
      </c>
      <c r="G109" s="682"/>
    </row>
    <row r="110" spans="1:7" ht="12" customHeight="1" x14ac:dyDescent="0.25">
      <c r="A110" s="316" t="s">
        <v>76</v>
      </c>
      <c r="B110" s="313" t="s">
        <v>413</v>
      </c>
      <c r="C110" s="355"/>
      <c r="D110" s="355"/>
      <c r="E110" s="338"/>
    </row>
    <row r="111" spans="1:7" x14ac:dyDescent="0.25">
      <c r="A111" s="316" t="s">
        <v>77</v>
      </c>
      <c r="B111" s="313" t="s">
        <v>120</v>
      </c>
      <c r="C111" s="354">
        <v>128586000</v>
      </c>
      <c r="D111" s="354">
        <v>88563897</v>
      </c>
      <c r="E111" s="337">
        <v>25905957</v>
      </c>
    </row>
    <row r="112" spans="1:7" ht="12" customHeight="1" x14ac:dyDescent="0.25">
      <c r="A112" s="316" t="s">
        <v>78</v>
      </c>
      <c r="B112" s="313" t="s">
        <v>414</v>
      </c>
      <c r="C112" s="354"/>
      <c r="D112" s="354"/>
      <c r="E112" s="337"/>
    </row>
    <row r="113" spans="1:5" ht="12" customHeight="1" x14ac:dyDescent="0.25">
      <c r="A113" s="316" t="s">
        <v>79</v>
      </c>
      <c r="B113" s="345" t="s">
        <v>143</v>
      </c>
      <c r="C113" s="354"/>
      <c r="D113" s="354"/>
      <c r="E113" s="337"/>
    </row>
    <row r="114" spans="1:5" ht="21.75" customHeight="1" x14ac:dyDescent="0.25">
      <c r="A114" s="316" t="s">
        <v>85</v>
      </c>
      <c r="B114" s="344" t="s">
        <v>415</v>
      </c>
      <c r="C114" s="354"/>
      <c r="D114" s="354"/>
      <c r="E114" s="337"/>
    </row>
    <row r="115" spans="1:5" ht="24" customHeight="1" x14ac:dyDescent="0.25">
      <c r="A115" s="316" t="s">
        <v>87</v>
      </c>
      <c r="B115" s="360" t="s">
        <v>416</v>
      </c>
      <c r="C115" s="354"/>
      <c r="D115" s="354"/>
      <c r="E115" s="337"/>
    </row>
    <row r="116" spans="1:5" ht="12" customHeight="1" x14ac:dyDescent="0.25">
      <c r="A116" s="316" t="s">
        <v>121</v>
      </c>
      <c r="B116" s="333" t="s">
        <v>403</v>
      </c>
      <c r="C116" s="354"/>
      <c r="D116" s="354"/>
      <c r="E116" s="337"/>
    </row>
    <row r="117" spans="1:5" ht="12" customHeight="1" x14ac:dyDescent="0.25">
      <c r="A117" s="316" t="s">
        <v>122</v>
      </c>
      <c r="B117" s="333" t="s">
        <v>417</v>
      </c>
      <c r="C117" s="354"/>
      <c r="D117" s="354"/>
      <c r="E117" s="337"/>
    </row>
    <row r="118" spans="1:5" ht="12" customHeight="1" x14ac:dyDescent="0.25">
      <c r="A118" s="316" t="s">
        <v>123</v>
      </c>
      <c r="B118" s="333" t="s">
        <v>418</v>
      </c>
      <c r="C118" s="354"/>
      <c r="D118" s="354"/>
      <c r="E118" s="337"/>
    </row>
    <row r="119" spans="1:5" s="380" customFormat="1" ht="12" customHeight="1" x14ac:dyDescent="0.2">
      <c r="A119" s="316" t="s">
        <v>419</v>
      </c>
      <c r="B119" s="333" t="s">
        <v>406</v>
      </c>
      <c r="C119" s="354"/>
      <c r="D119" s="354"/>
      <c r="E119" s="337"/>
    </row>
    <row r="120" spans="1:5" ht="12" customHeight="1" x14ac:dyDescent="0.25">
      <c r="A120" s="316" t="s">
        <v>420</v>
      </c>
      <c r="B120" s="333" t="s">
        <v>421</v>
      </c>
      <c r="C120" s="354"/>
      <c r="D120" s="354"/>
      <c r="E120" s="337"/>
    </row>
    <row r="121" spans="1:5" ht="12" customHeight="1" thickBot="1" x14ac:dyDescent="0.3">
      <c r="A121" s="314" t="s">
        <v>422</v>
      </c>
      <c r="B121" s="333" t="s">
        <v>423</v>
      </c>
      <c r="C121" s="356"/>
      <c r="D121" s="356"/>
      <c r="E121" s="339"/>
    </row>
    <row r="122" spans="1:5" ht="12" customHeight="1" thickBot="1" x14ac:dyDescent="0.3">
      <c r="A122" s="321" t="s">
        <v>8</v>
      </c>
      <c r="B122" s="329" t="s">
        <v>424</v>
      </c>
      <c r="C122" s="353">
        <f>+C123+C124</f>
        <v>0</v>
      </c>
      <c r="D122" s="353">
        <f>+D123+D124</f>
        <v>0</v>
      </c>
      <c r="E122" s="336">
        <f>+E123+E124</f>
        <v>0</v>
      </c>
    </row>
    <row r="123" spans="1:5" ht="12" customHeight="1" x14ac:dyDescent="0.25">
      <c r="A123" s="316" t="s">
        <v>58</v>
      </c>
      <c r="B123" s="310" t="s">
        <v>44</v>
      </c>
      <c r="C123" s="355"/>
      <c r="D123" s="355"/>
      <c r="E123" s="338"/>
    </row>
    <row r="124" spans="1:5" ht="12" customHeight="1" thickBot="1" x14ac:dyDescent="0.3">
      <c r="A124" s="317" t="s">
        <v>59</v>
      </c>
      <c r="B124" s="313" t="s">
        <v>45</v>
      </c>
      <c r="C124" s="356"/>
      <c r="D124" s="356"/>
      <c r="E124" s="339"/>
    </row>
    <row r="125" spans="1:5" ht="12" customHeight="1" thickBot="1" x14ac:dyDescent="0.3">
      <c r="A125" s="321" t="s">
        <v>9</v>
      </c>
      <c r="B125" s="329" t="s">
        <v>425</v>
      </c>
      <c r="C125" s="353">
        <f>+C92+C108+C122</f>
        <v>416545000</v>
      </c>
      <c r="D125" s="353">
        <f>+D92+D108+D122</f>
        <v>425645651</v>
      </c>
      <c r="E125" s="336">
        <f>+E92+E108+E122</f>
        <v>315486148</v>
      </c>
    </row>
    <row r="126" spans="1:5" ht="12" customHeight="1" thickBot="1" x14ac:dyDescent="0.3">
      <c r="A126" s="321" t="s">
        <v>10</v>
      </c>
      <c r="B126" s="329" t="s">
        <v>426</v>
      </c>
      <c r="C126" s="353">
        <f>+C127+C128+C129</f>
        <v>0</v>
      </c>
      <c r="D126" s="353">
        <f>+D127+D128+D129</f>
        <v>67580895</v>
      </c>
      <c r="E126" s="336">
        <f>+E127+E128+E129</f>
        <v>67580895</v>
      </c>
    </row>
    <row r="127" spans="1:5" ht="12" customHeight="1" x14ac:dyDescent="0.25">
      <c r="A127" s="316" t="s">
        <v>62</v>
      </c>
      <c r="B127" s="310" t="s">
        <v>427</v>
      </c>
      <c r="C127" s="354"/>
      <c r="D127" s="354"/>
      <c r="E127" s="337"/>
    </row>
    <row r="128" spans="1:5" ht="12" customHeight="1" x14ac:dyDescent="0.25">
      <c r="A128" s="316" t="s">
        <v>63</v>
      </c>
      <c r="B128" s="310" t="s">
        <v>428</v>
      </c>
      <c r="C128" s="354"/>
      <c r="D128" s="354">
        <v>67580895</v>
      </c>
      <c r="E128" s="337">
        <v>67580895</v>
      </c>
    </row>
    <row r="129" spans="1:9" ht="12" customHeight="1" thickBot="1" x14ac:dyDescent="0.3">
      <c r="A129" s="314" t="s">
        <v>64</v>
      </c>
      <c r="B129" s="308" t="s">
        <v>429</v>
      </c>
      <c r="C129" s="354"/>
      <c r="D129" s="354"/>
      <c r="E129" s="337"/>
    </row>
    <row r="130" spans="1:9" ht="12" customHeight="1" thickBot="1" x14ac:dyDescent="0.3">
      <c r="A130" s="321" t="s">
        <v>11</v>
      </c>
      <c r="B130" s="329" t="s">
        <v>430</v>
      </c>
      <c r="C130" s="353">
        <f>+C131+C132+C134+C133</f>
        <v>0</v>
      </c>
      <c r="D130" s="353">
        <f>+D131+D132+D134+D133</f>
        <v>0</v>
      </c>
      <c r="E130" s="336">
        <f>+E131+E132+E134+E133</f>
        <v>0</v>
      </c>
    </row>
    <row r="131" spans="1:9" ht="12" customHeight="1" x14ac:dyDescent="0.25">
      <c r="A131" s="316" t="s">
        <v>65</v>
      </c>
      <c r="B131" s="310" t="s">
        <v>431</v>
      </c>
      <c r="C131" s="354"/>
      <c r="D131" s="354"/>
      <c r="E131" s="337"/>
    </row>
    <row r="132" spans="1:9" ht="12" customHeight="1" x14ac:dyDescent="0.25">
      <c r="A132" s="316" t="s">
        <v>66</v>
      </c>
      <c r="B132" s="310" t="s">
        <v>432</v>
      </c>
      <c r="C132" s="354"/>
      <c r="D132" s="354"/>
      <c r="E132" s="337"/>
    </row>
    <row r="133" spans="1:9" ht="12" customHeight="1" x14ac:dyDescent="0.25">
      <c r="A133" s="316" t="s">
        <v>327</v>
      </c>
      <c r="B133" s="310" t="s">
        <v>433</v>
      </c>
      <c r="C133" s="354"/>
      <c r="D133" s="354"/>
      <c r="E133" s="337"/>
    </row>
    <row r="134" spans="1:9" ht="12" customHeight="1" thickBot="1" x14ac:dyDescent="0.3">
      <c r="A134" s="314" t="s">
        <v>329</v>
      </c>
      <c r="B134" s="308" t="s">
        <v>434</v>
      </c>
      <c r="C134" s="354"/>
      <c r="D134" s="354"/>
      <c r="E134" s="337"/>
    </row>
    <row r="135" spans="1:9" ht="12" customHeight="1" thickBot="1" x14ac:dyDescent="0.3">
      <c r="A135" s="321" t="s">
        <v>12</v>
      </c>
      <c r="B135" s="329" t="s">
        <v>435</v>
      </c>
      <c r="C135" s="359">
        <f>+C136+C137+C138+C139</f>
        <v>0</v>
      </c>
      <c r="D135" s="359">
        <f>+D136+D137+D138+D139</f>
        <v>4482749</v>
      </c>
      <c r="E135" s="372">
        <f>+E136+E137+E138+E139</f>
        <v>4482749</v>
      </c>
    </row>
    <row r="136" spans="1:9" ht="12" customHeight="1" x14ac:dyDescent="0.25">
      <c r="A136" s="316" t="s">
        <v>67</v>
      </c>
      <c r="B136" s="310" t="s">
        <v>436</v>
      </c>
      <c r="C136" s="354"/>
      <c r="D136" s="354"/>
      <c r="E136" s="337"/>
    </row>
    <row r="137" spans="1:9" ht="12" customHeight="1" x14ac:dyDescent="0.25">
      <c r="A137" s="316" t="s">
        <v>68</v>
      </c>
      <c r="B137" s="310" t="s">
        <v>437</v>
      </c>
      <c r="C137" s="354"/>
      <c r="D137" s="354">
        <v>4482749</v>
      </c>
      <c r="E137" s="337">
        <v>4482749</v>
      </c>
    </row>
    <row r="138" spans="1:9" ht="12" customHeight="1" x14ac:dyDescent="0.25">
      <c r="A138" s="316" t="s">
        <v>336</v>
      </c>
      <c r="B138" s="310" t="s">
        <v>438</v>
      </c>
      <c r="C138" s="354"/>
      <c r="D138" s="354"/>
      <c r="E138" s="337"/>
    </row>
    <row r="139" spans="1:9" ht="12" customHeight="1" thickBot="1" x14ac:dyDescent="0.3">
      <c r="A139" s="314" t="s">
        <v>338</v>
      </c>
      <c r="B139" s="308" t="s">
        <v>439</v>
      </c>
      <c r="C139" s="354"/>
      <c r="D139" s="354"/>
      <c r="E139" s="337"/>
    </row>
    <row r="140" spans="1:9" ht="15" customHeight="1" thickBot="1" x14ac:dyDescent="0.3">
      <c r="A140" s="321" t="s">
        <v>13</v>
      </c>
      <c r="B140" s="329" t="s">
        <v>440</v>
      </c>
      <c r="C140" s="53"/>
      <c r="D140" s="53"/>
      <c r="E140" s="305"/>
      <c r="F140" s="370"/>
      <c r="G140" s="371"/>
      <c r="H140" s="371"/>
      <c r="I140" s="371"/>
    </row>
    <row r="141" spans="1:9" s="363" customFormat="1" ht="12.95" customHeight="1" x14ac:dyDescent="0.2">
      <c r="A141" s="316" t="s">
        <v>114</v>
      </c>
      <c r="B141" s="310" t="s">
        <v>441</v>
      </c>
      <c r="C141" s="354"/>
      <c r="D141" s="354"/>
      <c r="E141" s="337"/>
    </row>
    <row r="142" spans="1:9" ht="12.75" customHeight="1" x14ac:dyDescent="0.25">
      <c r="A142" s="316" t="s">
        <v>115</v>
      </c>
      <c r="B142" s="310" t="s">
        <v>442</v>
      </c>
      <c r="C142" s="354"/>
      <c r="D142" s="354"/>
      <c r="E142" s="337"/>
    </row>
    <row r="143" spans="1:9" ht="12.75" customHeight="1" x14ac:dyDescent="0.25">
      <c r="A143" s="316" t="s">
        <v>142</v>
      </c>
      <c r="B143" s="310" t="s">
        <v>443</v>
      </c>
      <c r="C143" s="354"/>
      <c r="D143" s="354"/>
      <c r="E143" s="337"/>
    </row>
    <row r="144" spans="1:9" ht="12.75" customHeight="1" thickBot="1" x14ac:dyDescent="0.3">
      <c r="A144" s="316" t="s">
        <v>344</v>
      </c>
      <c r="B144" s="310" t="s">
        <v>444</v>
      </c>
      <c r="C144" s="354"/>
      <c r="D144" s="354"/>
      <c r="E144" s="337"/>
    </row>
    <row r="145" spans="1:5" ht="16.5" thickBot="1" x14ac:dyDescent="0.3">
      <c r="A145" s="321" t="s">
        <v>14</v>
      </c>
      <c r="B145" s="329" t="s">
        <v>445</v>
      </c>
      <c r="C145" s="303">
        <f>+C126+C130+C135+C140</f>
        <v>0</v>
      </c>
      <c r="D145" s="303">
        <f>+D126+D130+D135+D140</f>
        <v>72063644</v>
      </c>
      <c r="E145" s="304">
        <f>+E126+E130+E135+E140</f>
        <v>72063644</v>
      </c>
    </row>
    <row r="146" spans="1:5" ht="16.5" thickBot="1" x14ac:dyDescent="0.3">
      <c r="A146" s="346" t="s">
        <v>15</v>
      </c>
      <c r="B146" s="349" t="s">
        <v>446</v>
      </c>
      <c r="C146" s="303">
        <f>+C125+C145</f>
        <v>416545000</v>
      </c>
      <c r="D146" s="303">
        <f>+D125+D145</f>
        <v>497709295</v>
      </c>
      <c r="E146" s="304">
        <f>+E125+E145</f>
        <v>387549792</v>
      </c>
    </row>
    <row r="148" spans="1:5" ht="18.75" customHeight="1" x14ac:dyDescent="0.25">
      <c r="A148" s="697" t="s">
        <v>447</v>
      </c>
      <c r="B148" s="697"/>
      <c r="C148" s="697"/>
      <c r="D148" s="697"/>
      <c r="E148" s="697"/>
    </row>
    <row r="149" spans="1:5" ht="13.5" customHeight="1" thickBot="1" x14ac:dyDescent="0.3">
      <c r="A149" s="331" t="s">
        <v>96</v>
      </c>
      <c r="B149" s="331"/>
      <c r="C149" s="361"/>
      <c r="E149" s="348" t="s">
        <v>718</v>
      </c>
    </row>
    <row r="150" spans="1:5" ht="21.75" thickBot="1" x14ac:dyDescent="0.3">
      <c r="A150" s="321">
        <v>1</v>
      </c>
      <c r="B150" s="324" t="s">
        <v>448</v>
      </c>
      <c r="C150" s="347">
        <f>+C61-C125</f>
        <v>-66351000</v>
      </c>
      <c r="D150" s="347">
        <f>+D61-D125</f>
        <v>-62413187</v>
      </c>
      <c r="E150" s="347">
        <f>+E61-E125</f>
        <v>-33646953</v>
      </c>
    </row>
    <row r="151" spans="1:5" ht="21.75" thickBot="1" x14ac:dyDescent="0.3">
      <c r="A151" s="321" t="s">
        <v>7</v>
      </c>
      <c r="B151" s="324" t="s">
        <v>449</v>
      </c>
      <c r="C151" s="347">
        <f>+C84-C145</f>
        <v>66351000</v>
      </c>
      <c r="D151" s="347">
        <f>+D84-D145</f>
        <v>62413187</v>
      </c>
      <c r="E151" s="347">
        <f>+E84-E145</f>
        <v>68006332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Község Önkormányzata
2019. ÉVI ZÁRSZÁMADÁSÁNAK PÉNZÜGYI MÉRLEGE&amp;10
&amp;R&amp;"Times New Roman CE,Félkövér dőlt"&amp;11 1.1. melléklet a ....../2020. (......)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+CONCATENATE("8.1.1. melléklet a ……/",LEFT(ÖSSZEFÜGGÉSEK!A4,4)+1,". (……) önkormányzati rendelethez")</f>
        <v>8.1.1.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132</v>
      </c>
      <c r="C2" s="719"/>
      <c r="D2" s="720"/>
      <c r="E2" s="528" t="s">
        <v>47</v>
      </c>
    </row>
    <row r="3" spans="1:5" s="505" customFormat="1" ht="24.75" thickBot="1" x14ac:dyDescent="0.25">
      <c r="A3" s="503" t="s">
        <v>129</v>
      </c>
      <c r="B3" s="721" t="s">
        <v>662</v>
      </c>
      <c r="C3" s="724"/>
      <c r="D3" s="725"/>
      <c r="E3" s="529" t="s">
        <v>46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+CONCATENATE("8.1.2. melléklet a ……/",LEFT(ÖSSZEFÜGGÉSEK!A4,4)+1,". (……) önkormányzati rendelethez")</f>
        <v>8.1.2.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132</v>
      </c>
      <c r="C2" s="719"/>
      <c r="D2" s="720"/>
      <c r="E2" s="528" t="s">
        <v>47</v>
      </c>
    </row>
    <row r="3" spans="1:5" s="505" customFormat="1" ht="24.75" thickBot="1" x14ac:dyDescent="0.25">
      <c r="A3" s="503" t="s">
        <v>129</v>
      </c>
      <c r="B3" s="721" t="s">
        <v>652</v>
      </c>
      <c r="C3" s="724"/>
      <c r="D3" s="725"/>
      <c r="E3" s="529" t="s">
        <v>47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58"/>
  <sheetViews>
    <sheetView topLeftCell="A10"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+CONCATENATE("8.1.3. melléklet a ……/",LEFT(ÖSSZEFÜGGÉSEK!A4,4)+1,". (……) önkormányzati rendelethez")</f>
        <v>8.1.3.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132</v>
      </c>
      <c r="C2" s="719"/>
      <c r="D2" s="720"/>
      <c r="E2" s="528" t="s">
        <v>47</v>
      </c>
    </row>
    <row r="3" spans="1:5" s="505" customFormat="1" ht="24.75" thickBot="1" x14ac:dyDescent="0.25">
      <c r="A3" s="503" t="s">
        <v>129</v>
      </c>
      <c r="B3" s="721" t="s">
        <v>663</v>
      </c>
      <c r="C3" s="724"/>
      <c r="D3" s="725"/>
      <c r="E3" s="529" t="s">
        <v>48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+CONCATENATE("8.2. melléklet a ……/",LEFT(ÖSSZEFÜGGÉSEK!A4,4)+1,". (……) önkormányzati rendelethez")</f>
        <v>8.2.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133</v>
      </c>
      <c r="C2" s="719"/>
      <c r="D2" s="720"/>
      <c r="E2" s="528" t="s">
        <v>48</v>
      </c>
    </row>
    <row r="3" spans="1:5" s="505" customFormat="1" ht="24.75" thickBot="1" x14ac:dyDescent="0.25">
      <c r="A3" s="503" t="s">
        <v>129</v>
      </c>
      <c r="B3" s="721" t="s">
        <v>521</v>
      </c>
      <c r="C3" s="724"/>
      <c r="D3" s="725"/>
      <c r="E3" s="529" t="s">
        <v>39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+CONCATENATE("8.2.1. melléklet a ……/",LEFT(ÖSSZEFÜGGÉSEK!A4,4)+1,". (……) önkormányzati rendelethez")</f>
        <v>8.2.1.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133</v>
      </c>
      <c r="C2" s="719"/>
      <c r="D2" s="720"/>
      <c r="E2" s="528" t="s">
        <v>48</v>
      </c>
    </row>
    <row r="3" spans="1:5" s="505" customFormat="1" ht="24.75" thickBot="1" x14ac:dyDescent="0.25">
      <c r="A3" s="503" t="s">
        <v>129</v>
      </c>
      <c r="B3" s="721" t="s">
        <v>662</v>
      </c>
      <c r="C3" s="724"/>
      <c r="D3" s="725"/>
      <c r="E3" s="529" t="s">
        <v>46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+CONCATENATE("8.2.2. melléklet a ……/",LEFT(ÖSSZEFÜGGÉSEK!A4,4)+1,". (……) önkormányzati rendelethez")</f>
        <v>8.2.2.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133</v>
      </c>
      <c r="C2" s="719"/>
      <c r="D2" s="720"/>
      <c r="E2" s="528" t="s">
        <v>48</v>
      </c>
    </row>
    <row r="3" spans="1:5" s="505" customFormat="1" ht="24.75" thickBot="1" x14ac:dyDescent="0.25">
      <c r="A3" s="503" t="s">
        <v>129</v>
      </c>
      <c r="B3" s="721" t="s">
        <v>652</v>
      </c>
      <c r="C3" s="724"/>
      <c r="D3" s="725"/>
      <c r="E3" s="529" t="s">
        <v>47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+CONCATENATE("8.2.3. melléklet a ……/",LEFT(ÖSSZEFÜGGÉSEK!A4,4)+1,". (……) önkormányzati rendelethez")</f>
        <v>8.2.3.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133</v>
      </c>
      <c r="C2" s="719"/>
      <c r="D2" s="720"/>
      <c r="E2" s="528"/>
    </row>
    <row r="3" spans="1:5" s="505" customFormat="1" ht="24.75" thickBot="1" x14ac:dyDescent="0.25">
      <c r="A3" s="503" t="s">
        <v>129</v>
      </c>
      <c r="B3" s="721" t="s">
        <v>647</v>
      </c>
      <c r="C3" s="724"/>
      <c r="D3" s="725"/>
      <c r="E3" s="529"/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+CONCATENATE("8.3. melléklet a ……/",LEFT(ÖSSZEFÜGGÉSEK!A4,4)+1,". (……) önkormányzati rendelethez")</f>
        <v>8.3.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550</v>
      </c>
      <c r="C2" s="719"/>
      <c r="D2" s="720"/>
      <c r="E2" s="528" t="s">
        <v>49</v>
      </c>
    </row>
    <row r="3" spans="1:5" s="505" customFormat="1" ht="24.75" thickBot="1" x14ac:dyDescent="0.25">
      <c r="A3" s="503" t="s">
        <v>129</v>
      </c>
      <c r="B3" s="721" t="s">
        <v>521</v>
      </c>
      <c r="C3" s="724"/>
      <c r="D3" s="725"/>
      <c r="E3" s="529" t="s">
        <v>39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+CONCATENATE("8.3.1. melléklet a ……/",LEFT(ÖSSZEFÜGGÉSEK!A4,4)+1,". (……) önkormányzati rendelethez")</f>
        <v>8.3.1.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550</v>
      </c>
      <c r="C2" s="719"/>
      <c r="D2" s="720"/>
      <c r="E2" s="528" t="s">
        <v>49</v>
      </c>
    </row>
    <row r="3" spans="1:5" s="505" customFormat="1" ht="24.75" thickBot="1" x14ac:dyDescent="0.25">
      <c r="A3" s="503" t="s">
        <v>129</v>
      </c>
      <c r="B3" s="721" t="s">
        <v>645</v>
      </c>
      <c r="C3" s="724"/>
      <c r="D3" s="725"/>
      <c r="E3" s="529" t="s">
        <v>46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+CONCATENATE("8.3.2. melléklet a ……/",LEFT(ÖSSZEFÜGGÉSEK!A4,4)+1,". (……) önkormányzati rendelethez")</f>
        <v>8.3.2.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550</v>
      </c>
      <c r="C2" s="719"/>
      <c r="D2" s="720"/>
      <c r="E2" s="528" t="s">
        <v>49</v>
      </c>
    </row>
    <row r="3" spans="1:5" s="505" customFormat="1" ht="24.75" thickBot="1" x14ac:dyDescent="0.25">
      <c r="A3" s="503" t="s">
        <v>129</v>
      </c>
      <c r="B3" s="721" t="s">
        <v>646</v>
      </c>
      <c r="C3" s="724"/>
      <c r="D3" s="725"/>
      <c r="E3" s="529" t="s">
        <v>47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61"/>
  <sheetViews>
    <sheetView view="pageLayout" zoomScaleNormal="130" zoomScaleSheetLayoutView="100" workbookViewId="0">
      <selection activeCell="G97" sqref="G97"/>
    </sheetView>
  </sheetViews>
  <sheetFormatPr defaultRowHeight="15.75" x14ac:dyDescent="0.25"/>
  <cols>
    <col min="1" max="1" width="9.5" style="350" customWidth="1"/>
    <col min="2" max="2" width="60.83203125" style="350" customWidth="1"/>
    <col min="3" max="5" width="15.83203125" style="351" customWidth="1"/>
    <col min="6" max="16384" width="9.33203125" style="361"/>
  </cols>
  <sheetData>
    <row r="1" spans="1:5" ht="15.95" customHeight="1" x14ac:dyDescent="0.25">
      <c r="A1" s="698" t="s">
        <v>3</v>
      </c>
      <c r="B1" s="698"/>
      <c r="C1" s="698"/>
      <c r="D1" s="698"/>
      <c r="E1" s="698"/>
    </row>
    <row r="2" spans="1:5" ht="15.95" customHeight="1" thickBot="1" x14ac:dyDescent="0.3">
      <c r="A2" s="42" t="s">
        <v>94</v>
      </c>
      <c r="B2" s="42"/>
      <c r="C2" s="348"/>
      <c r="D2" s="348"/>
      <c r="E2" s="348" t="s">
        <v>718</v>
      </c>
    </row>
    <row r="3" spans="1:5" ht="15.95" customHeight="1" x14ac:dyDescent="0.25">
      <c r="A3" s="699" t="s">
        <v>57</v>
      </c>
      <c r="B3" s="701" t="s">
        <v>5</v>
      </c>
      <c r="C3" s="703" t="str">
        <f>+'1.1.sz.mell.'!C3:E3</f>
        <v>2019. évi</v>
      </c>
      <c r="D3" s="703"/>
      <c r="E3" s="704"/>
    </row>
    <row r="4" spans="1:5" ht="38.1" customHeight="1" thickBot="1" x14ac:dyDescent="0.3">
      <c r="A4" s="700"/>
      <c r="B4" s="702"/>
      <c r="C4" s="44" t="s">
        <v>163</v>
      </c>
      <c r="D4" s="44" t="s">
        <v>164</v>
      </c>
      <c r="E4" s="45" t="s">
        <v>165</v>
      </c>
    </row>
    <row r="5" spans="1:5" s="362" customFormat="1" ht="12" customHeight="1" thickBot="1" x14ac:dyDescent="0.25">
      <c r="A5" s="326" t="s">
        <v>393</v>
      </c>
      <c r="B5" s="327" t="s">
        <v>394</v>
      </c>
      <c r="C5" s="327" t="s">
        <v>395</v>
      </c>
      <c r="D5" s="327" t="s">
        <v>396</v>
      </c>
      <c r="E5" s="373" t="s">
        <v>397</v>
      </c>
    </row>
    <row r="6" spans="1:5" s="363" customFormat="1" ht="12" customHeight="1" thickBot="1" x14ac:dyDescent="0.25">
      <c r="A6" s="321" t="s">
        <v>6</v>
      </c>
      <c r="B6" s="322" t="s">
        <v>285</v>
      </c>
      <c r="C6" s="625">
        <f>SUM(C7:C12)</f>
        <v>131246447</v>
      </c>
      <c r="D6" s="625">
        <f>SUM(D7:D12)</f>
        <v>150147474</v>
      </c>
      <c r="E6" s="626">
        <f>SUM(E7:E12)</f>
        <v>150147474</v>
      </c>
    </row>
    <row r="7" spans="1:5" s="363" customFormat="1" ht="12" customHeight="1" x14ac:dyDescent="0.2">
      <c r="A7" s="316" t="s">
        <v>69</v>
      </c>
      <c r="B7" s="364" t="s">
        <v>286</v>
      </c>
      <c r="C7" s="628">
        <v>25318003</v>
      </c>
      <c r="D7" s="628">
        <v>26844291</v>
      </c>
      <c r="E7" s="629">
        <v>26844291</v>
      </c>
    </row>
    <row r="8" spans="1:5" s="363" customFormat="1" ht="12" customHeight="1" x14ac:dyDescent="0.2">
      <c r="A8" s="315" t="s">
        <v>70</v>
      </c>
      <c r="B8" s="365" t="s">
        <v>287</v>
      </c>
      <c r="C8" s="631">
        <v>58289150</v>
      </c>
      <c r="D8" s="631">
        <v>58551416</v>
      </c>
      <c r="E8" s="632">
        <v>58551416</v>
      </c>
    </row>
    <row r="9" spans="1:5" s="363" customFormat="1" ht="12" customHeight="1" x14ac:dyDescent="0.2">
      <c r="A9" s="315" t="s">
        <v>71</v>
      </c>
      <c r="B9" s="365" t="s">
        <v>288</v>
      </c>
      <c r="C9" s="631">
        <v>45839294</v>
      </c>
      <c r="D9" s="631">
        <v>47672917</v>
      </c>
      <c r="E9" s="632">
        <v>47672917</v>
      </c>
    </row>
    <row r="10" spans="1:5" s="363" customFormat="1" ht="12" customHeight="1" x14ac:dyDescent="0.2">
      <c r="A10" s="315" t="s">
        <v>72</v>
      </c>
      <c r="B10" s="365" t="s">
        <v>289</v>
      </c>
      <c r="C10" s="631">
        <v>1800000</v>
      </c>
      <c r="D10" s="631">
        <v>1800000</v>
      </c>
      <c r="E10" s="632">
        <v>1800000</v>
      </c>
    </row>
    <row r="11" spans="1:5" s="363" customFormat="1" ht="12" customHeight="1" x14ac:dyDescent="0.2">
      <c r="A11" s="315" t="s">
        <v>90</v>
      </c>
      <c r="B11" s="365" t="s">
        <v>290</v>
      </c>
      <c r="C11" s="631">
        <v>0</v>
      </c>
      <c r="D11" s="631">
        <v>15278850</v>
      </c>
      <c r="E11" s="632">
        <v>15278850</v>
      </c>
    </row>
    <row r="12" spans="1:5" s="363" customFormat="1" ht="12" customHeight="1" thickBot="1" x14ac:dyDescent="0.25">
      <c r="A12" s="317" t="s">
        <v>73</v>
      </c>
      <c r="B12" s="366" t="s">
        <v>291</v>
      </c>
      <c r="C12" s="635"/>
      <c r="D12" s="635"/>
      <c r="E12" s="636"/>
    </row>
    <row r="13" spans="1:5" s="363" customFormat="1" ht="21.75" thickBot="1" x14ac:dyDescent="0.25">
      <c r="A13" s="321" t="s">
        <v>7</v>
      </c>
      <c r="B13" s="343" t="s">
        <v>292</v>
      </c>
      <c r="C13" s="625">
        <f t="shared" ref="C13:D13" si="0">SUM(C14:C18)</f>
        <v>91843000</v>
      </c>
      <c r="D13" s="625">
        <f t="shared" si="0"/>
        <v>85980437</v>
      </c>
      <c r="E13" s="626">
        <f>SUM(E14:E18)</f>
        <v>82235500</v>
      </c>
    </row>
    <row r="14" spans="1:5" s="363" customFormat="1" ht="12" customHeight="1" x14ac:dyDescent="0.2">
      <c r="A14" s="316" t="s">
        <v>75</v>
      </c>
      <c r="B14" s="364" t="s">
        <v>293</v>
      </c>
      <c r="C14" s="628"/>
      <c r="D14" s="628"/>
      <c r="E14" s="629"/>
    </row>
    <row r="15" spans="1:5" s="363" customFormat="1" ht="12" customHeight="1" x14ac:dyDescent="0.2">
      <c r="A15" s="315" t="s">
        <v>76</v>
      </c>
      <c r="B15" s="365" t="s">
        <v>294</v>
      </c>
      <c r="C15" s="631"/>
      <c r="D15" s="631"/>
      <c r="E15" s="632"/>
    </row>
    <row r="16" spans="1:5" s="363" customFormat="1" ht="12" customHeight="1" x14ac:dyDescent="0.2">
      <c r="A16" s="315" t="s">
        <v>77</v>
      </c>
      <c r="B16" s="365" t="s">
        <v>295</v>
      </c>
      <c r="C16" s="631"/>
      <c r="D16" s="631"/>
      <c r="E16" s="632"/>
    </row>
    <row r="17" spans="1:5" s="363" customFormat="1" ht="12" customHeight="1" x14ac:dyDescent="0.2">
      <c r="A17" s="315" t="s">
        <v>78</v>
      </c>
      <c r="B17" s="365" t="s">
        <v>296</v>
      </c>
      <c r="C17" s="631"/>
      <c r="D17" s="631"/>
      <c r="E17" s="632"/>
    </row>
    <row r="18" spans="1:5" s="363" customFormat="1" ht="12" customHeight="1" x14ac:dyDescent="0.2">
      <c r="A18" s="315" t="s">
        <v>79</v>
      </c>
      <c r="B18" s="365" t="s">
        <v>297</v>
      </c>
      <c r="C18" s="631">
        <v>91843000</v>
      </c>
      <c r="D18" s="631">
        <v>85980437</v>
      </c>
      <c r="E18" s="632">
        <v>82235500</v>
      </c>
    </row>
    <row r="19" spans="1:5" s="363" customFormat="1" ht="12" customHeight="1" thickBot="1" x14ac:dyDescent="0.25">
      <c r="A19" s="317" t="s">
        <v>85</v>
      </c>
      <c r="B19" s="366" t="s">
        <v>298</v>
      </c>
      <c r="C19" s="635"/>
      <c r="D19" s="635"/>
      <c r="E19" s="636">
        <v>1822502</v>
      </c>
    </row>
    <row r="20" spans="1:5" s="363" customFormat="1" ht="21.75" thickBot="1" x14ac:dyDescent="0.25">
      <c r="A20" s="321" t="s">
        <v>8</v>
      </c>
      <c r="B20" s="322" t="s">
        <v>299</v>
      </c>
      <c r="C20" s="625">
        <f>SUM(C21:C26)</f>
        <v>103038000</v>
      </c>
      <c r="D20" s="625">
        <f t="shared" ref="D20:E20" si="1">SUM(D21:D26)</f>
        <v>103038000</v>
      </c>
      <c r="E20" s="626">
        <f t="shared" si="1"/>
        <v>0</v>
      </c>
    </row>
    <row r="21" spans="1:5" s="363" customFormat="1" ht="12" customHeight="1" x14ac:dyDescent="0.2">
      <c r="A21" s="316" t="s">
        <v>58</v>
      </c>
      <c r="B21" s="364" t="s">
        <v>300</v>
      </c>
      <c r="C21" s="628"/>
      <c r="D21" s="628"/>
      <c r="E21" s="629"/>
    </row>
    <row r="22" spans="1:5" s="363" customFormat="1" ht="12" customHeight="1" x14ac:dyDescent="0.2">
      <c r="A22" s="315" t="s">
        <v>59</v>
      </c>
      <c r="B22" s="365" t="s">
        <v>301</v>
      </c>
      <c r="C22" s="631"/>
      <c r="D22" s="631"/>
      <c r="E22" s="632"/>
    </row>
    <row r="23" spans="1:5" s="363" customFormat="1" ht="12" customHeight="1" x14ac:dyDescent="0.2">
      <c r="A23" s="315" t="s">
        <v>60</v>
      </c>
      <c r="B23" s="365" t="s">
        <v>302</v>
      </c>
      <c r="C23" s="631"/>
      <c r="D23" s="631"/>
      <c r="E23" s="632"/>
    </row>
    <row r="24" spans="1:5" s="363" customFormat="1" ht="12" customHeight="1" x14ac:dyDescent="0.2">
      <c r="A24" s="315" t="s">
        <v>61</v>
      </c>
      <c r="B24" s="365" t="s">
        <v>303</v>
      </c>
      <c r="C24" s="631"/>
      <c r="D24" s="631"/>
      <c r="E24" s="632"/>
    </row>
    <row r="25" spans="1:5" s="363" customFormat="1" ht="12" customHeight="1" x14ac:dyDescent="0.2">
      <c r="A25" s="315" t="s">
        <v>104</v>
      </c>
      <c r="B25" s="365" t="s">
        <v>304</v>
      </c>
      <c r="C25" s="631">
        <v>103038000</v>
      </c>
      <c r="D25" s="631">
        <v>103038000</v>
      </c>
      <c r="E25" s="632"/>
    </row>
    <row r="26" spans="1:5" s="363" customFormat="1" ht="12" customHeight="1" thickBot="1" x14ac:dyDescent="0.25">
      <c r="A26" s="317" t="s">
        <v>105</v>
      </c>
      <c r="B26" s="366" t="s">
        <v>305</v>
      </c>
      <c r="C26" s="635"/>
      <c r="D26" s="635"/>
      <c r="E26" s="636"/>
    </row>
    <row r="27" spans="1:5" s="363" customFormat="1" ht="12" customHeight="1" thickBot="1" x14ac:dyDescent="0.25">
      <c r="A27" s="321" t="s">
        <v>106</v>
      </c>
      <c r="B27" s="322" t="s">
        <v>702</v>
      </c>
      <c r="C27" s="637">
        <f>SUM(C28:C33)</f>
        <v>6900000</v>
      </c>
      <c r="D27" s="637">
        <f t="shared" ref="D27:E27" si="2">SUM(D28:D33)</f>
        <v>6900000</v>
      </c>
      <c r="E27" s="638">
        <f t="shared" si="2"/>
        <v>8494053</v>
      </c>
    </row>
    <row r="28" spans="1:5" s="363" customFormat="1" ht="12" customHeight="1" x14ac:dyDescent="0.2">
      <c r="A28" s="316" t="s">
        <v>306</v>
      </c>
      <c r="B28" s="364" t="s">
        <v>706</v>
      </c>
      <c r="C28" s="628"/>
      <c r="D28" s="628"/>
      <c r="E28" s="629"/>
    </row>
    <row r="29" spans="1:5" s="363" customFormat="1" ht="12" customHeight="1" x14ac:dyDescent="0.2">
      <c r="A29" s="315" t="s">
        <v>307</v>
      </c>
      <c r="B29" s="365" t="s">
        <v>714</v>
      </c>
      <c r="C29" s="631"/>
      <c r="D29" s="631"/>
      <c r="E29" s="632"/>
    </row>
    <row r="30" spans="1:5" s="363" customFormat="1" ht="12" customHeight="1" x14ac:dyDescent="0.2">
      <c r="A30" s="315" t="s">
        <v>308</v>
      </c>
      <c r="B30" s="365" t="s">
        <v>708</v>
      </c>
      <c r="C30" s="631">
        <v>4850000</v>
      </c>
      <c r="D30" s="631">
        <v>4850000</v>
      </c>
      <c r="E30" s="632">
        <v>6379278</v>
      </c>
    </row>
    <row r="31" spans="1:5" s="363" customFormat="1" ht="12" customHeight="1" x14ac:dyDescent="0.2">
      <c r="A31" s="315" t="s">
        <v>703</v>
      </c>
      <c r="B31" s="365" t="s">
        <v>715</v>
      </c>
      <c r="C31" s="631">
        <v>1850000</v>
      </c>
      <c r="D31" s="631">
        <v>1850000</v>
      </c>
      <c r="E31" s="632">
        <v>2016659</v>
      </c>
    </row>
    <row r="32" spans="1:5" s="363" customFormat="1" ht="12" customHeight="1" x14ac:dyDescent="0.2">
      <c r="A32" s="315" t="s">
        <v>704</v>
      </c>
      <c r="B32" s="365" t="s">
        <v>309</v>
      </c>
      <c r="C32" s="631"/>
      <c r="D32" s="631"/>
      <c r="E32" s="632"/>
    </row>
    <row r="33" spans="1:5" s="363" customFormat="1" ht="12" customHeight="1" thickBot="1" x14ac:dyDescent="0.25">
      <c r="A33" s="317" t="s">
        <v>705</v>
      </c>
      <c r="B33" s="345" t="s">
        <v>310</v>
      </c>
      <c r="C33" s="631">
        <v>200000</v>
      </c>
      <c r="D33" s="631">
        <v>200000</v>
      </c>
      <c r="E33" s="636">
        <v>98116</v>
      </c>
    </row>
    <row r="34" spans="1:5" s="363" customFormat="1" ht="12" customHeight="1" thickBot="1" x14ac:dyDescent="0.25">
      <c r="A34" s="321" t="s">
        <v>10</v>
      </c>
      <c r="B34" s="322" t="s">
        <v>311</v>
      </c>
      <c r="C34" s="625">
        <f>SUM(C35:C44)</f>
        <v>16366553</v>
      </c>
      <c r="D34" s="625">
        <f t="shared" ref="D34:E34" si="3">SUM(D35:D44)</f>
        <v>16366553</v>
      </c>
      <c r="E34" s="626">
        <f t="shared" si="3"/>
        <v>15950255</v>
      </c>
    </row>
    <row r="35" spans="1:5" s="363" customFormat="1" ht="12" customHeight="1" x14ac:dyDescent="0.2">
      <c r="A35" s="316" t="s">
        <v>62</v>
      </c>
      <c r="B35" s="364" t="s">
        <v>312</v>
      </c>
      <c r="C35" s="628">
        <v>750000</v>
      </c>
      <c r="D35" s="628">
        <v>750000</v>
      </c>
      <c r="E35" s="629">
        <v>2750688</v>
      </c>
    </row>
    <row r="36" spans="1:5" s="363" customFormat="1" ht="12" customHeight="1" x14ac:dyDescent="0.2">
      <c r="A36" s="315" t="s">
        <v>63</v>
      </c>
      <c r="B36" s="365" t="s">
        <v>313</v>
      </c>
      <c r="C36" s="631">
        <v>7412000</v>
      </c>
      <c r="D36" s="631">
        <v>7412000</v>
      </c>
      <c r="E36" s="632">
        <v>9267060</v>
      </c>
    </row>
    <row r="37" spans="1:5" s="363" customFormat="1" ht="12" customHeight="1" x14ac:dyDescent="0.2">
      <c r="A37" s="315" t="s">
        <v>64</v>
      </c>
      <c r="B37" s="365" t="s">
        <v>314</v>
      </c>
      <c r="C37" s="631">
        <v>278000</v>
      </c>
      <c r="D37" s="631">
        <v>278000</v>
      </c>
      <c r="E37" s="632">
        <v>374905</v>
      </c>
    </row>
    <row r="38" spans="1:5" s="363" customFormat="1" ht="12" customHeight="1" x14ac:dyDescent="0.2">
      <c r="A38" s="315" t="s">
        <v>108</v>
      </c>
      <c r="B38" s="365" t="s">
        <v>315</v>
      </c>
      <c r="C38" s="631">
        <v>3850000</v>
      </c>
      <c r="D38" s="631">
        <v>3850000</v>
      </c>
      <c r="E38" s="632">
        <v>0</v>
      </c>
    </row>
    <row r="39" spans="1:5" s="363" customFormat="1" ht="12" customHeight="1" x14ac:dyDescent="0.2">
      <c r="A39" s="315" t="s">
        <v>109</v>
      </c>
      <c r="B39" s="365" t="s">
        <v>316</v>
      </c>
      <c r="C39" s="631">
        <v>0</v>
      </c>
      <c r="D39" s="631">
        <v>0</v>
      </c>
      <c r="E39" s="632"/>
    </row>
    <row r="40" spans="1:5" s="363" customFormat="1" ht="12" customHeight="1" x14ac:dyDescent="0.2">
      <c r="A40" s="315" t="s">
        <v>110</v>
      </c>
      <c r="B40" s="365" t="s">
        <v>317</v>
      </c>
      <c r="C40" s="631">
        <v>3252000</v>
      </c>
      <c r="D40" s="631">
        <v>3252000</v>
      </c>
      <c r="E40" s="632">
        <v>1983868</v>
      </c>
    </row>
    <row r="41" spans="1:5" s="363" customFormat="1" ht="12" customHeight="1" x14ac:dyDescent="0.2">
      <c r="A41" s="315" t="s">
        <v>111</v>
      </c>
      <c r="B41" s="365" t="s">
        <v>318</v>
      </c>
      <c r="C41" s="631"/>
      <c r="D41" s="631"/>
      <c r="E41" s="632"/>
    </row>
    <row r="42" spans="1:5" s="363" customFormat="1" ht="12" customHeight="1" x14ac:dyDescent="0.2">
      <c r="A42" s="315" t="s">
        <v>112</v>
      </c>
      <c r="B42" s="365" t="s">
        <v>319</v>
      </c>
      <c r="C42" s="631">
        <v>553</v>
      </c>
      <c r="D42" s="631">
        <v>553</v>
      </c>
      <c r="E42" s="632">
        <v>6044</v>
      </c>
    </row>
    <row r="43" spans="1:5" s="363" customFormat="1" ht="12" customHeight="1" x14ac:dyDescent="0.2">
      <c r="A43" s="315" t="s">
        <v>320</v>
      </c>
      <c r="B43" s="365" t="s">
        <v>321</v>
      </c>
      <c r="C43" s="639"/>
      <c r="D43" s="639"/>
      <c r="E43" s="640"/>
    </row>
    <row r="44" spans="1:5" s="363" customFormat="1" ht="12" customHeight="1" thickBot="1" x14ac:dyDescent="0.25">
      <c r="A44" s="317" t="s">
        <v>322</v>
      </c>
      <c r="B44" s="366" t="s">
        <v>323</v>
      </c>
      <c r="C44" s="641">
        <v>824000</v>
      </c>
      <c r="D44" s="641">
        <v>824000</v>
      </c>
      <c r="E44" s="642">
        <v>1567690</v>
      </c>
    </row>
    <row r="45" spans="1:5" s="363" customFormat="1" ht="12" customHeight="1" thickBot="1" x14ac:dyDescent="0.25">
      <c r="A45" s="321" t="s">
        <v>11</v>
      </c>
      <c r="B45" s="322" t="s">
        <v>324</v>
      </c>
      <c r="C45" s="625">
        <f>SUM(C46:C50)</f>
        <v>800000</v>
      </c>
      <c r="D45" s="625">
        <f t="shared" ref="D45:E45" si="4">SUM(D46:D50)</f>
        <v>800000</v>
      </c>
      <c r="E45" s="626">
        <f t="shared" si="4"/>
        <v>2498500</v>
      </c>
    </row>
    <row r="46" spans="1:5" s="363" customFormat="1" ht="12" customHeight="1" x14ac:dyDescent="0.2">
      <c r="A46" s="316" t="s">
        <v>65</v>
      </c>
      <c r="B46" s="364" t="s">
        <v>325</v>
      </c>
      <c r="C46" s="643"/>
      <c r="D46" s="643"/>
      <c r="E46" s="644"/>
    </row>
    <row r="47" spans="1:5" s="363" customFormat="1" ht="12" customHeight="1" x14ac:dyDescent="0.2">
      <c r="A47" s="315" t="s">
        <v>66</v>
      </c>
      <c r="B47" s="365" t="s">
        <v>326</v>
      </c>
      <c r="C47" s="639">
        <v>800000</v>
      </c>
      <c r="D47" s="639">
        <v>800000</v>
      </c>
      <c r="E47" s="640">
        <v>1098500</v>
      </c>
    </row>
    <row r="48" spans="1:5" s="363" customFormat="1" ht="12" customHeight="1" x14ac:dyDescent="0.2">
      <c r="A48" s="315" t="s">
        <v>327</v>
      </c>
      <c r="B48" s="365" t="s">
        <v>328</v>
      </c>
      <c r="C48" s="639">
        <v>0</v>
      </c>
      <c r="D48" s="639">
        <v>0</v>
      </c>
      <c r="E48" s="640">
        <v>1400000</v>
      </c>
    </row>
    <row r="49" spans="1:5" s="363" customFormat="1" ht="12" customHeight="1" x14ac:dyDescent="0.2">
      <c r="A49" s="315" t="s">
        <v>329</v>
      </c>
      <c r="B49" s="365" t="s">
        <v>330</v>
      </c>
      <c r="C49" s="639"/>
      <c r="D49" s="639"/>
      <c r="E49" s="640"/>
    </row>
    <row r="50" spans="1:5" s="363" customFormat="1" ht="12" customHeight="1" thickBot="1" x14ac:dyDescent="0.25">
      <c r="A50" s="317" t="s">
        <v>331</v>
      </c>
      <c r="B50" s="366" t="s">
        <v>332</v>
      </c>
      <c r="C50" s="641"/>
      <c r="D50" s="641"/>
      <c r="E50" s="642"/>
    </row>
    <row r="51" spans="1:5" s="363" customFormat="1" ht="17.25" customHeight="1" thickBot="1" x14ac:dyDescent="0.25">
      <c r="A51" s="321" t="s">
        <v>113</v>
      </c>
      <c r="B51" s="322" t="s">
        <v>333</v>
      </c>
      <c r="C51" s="625">
        <f>SUM(C52:C55)</f>
        <v>0</v>
      </c>
      <c r="D51" s="625">
        <f t="shared" ref="D51:E51" si="5">SUM(D52:D55)</f>
        <v>0</v>
      </c>
      <c r="E51" s="626">
        <f t="shared" si="5"/>
        <v>22513413</v>
      </c>
    </row>
    <row r="52" spans="1:5" s="363" customFormat="1" ht="12" customHeight="1" x14ac:dyDescent="0.2">
      <c r="A52" s="316" t="s">
        <v>67</v>
      </c>
      <c r="B52" s="364" t="s">
        <v>334</v>
      </c>
      <c r="C52" s="628"/>
      <c r="D52" s="628"/>
      <c r="E52" s="629"/>
    </row>
    <row r="53" spans="1:5" s="363" customFormat="1" ht="12" customHeight="1" x14ac:dyDescent="0.2">
      <c r="A53" s="315" t="s">
        <v>68</v>
      </c>
      <c r="B53" s="365" t="s">
        <v>335</v>
      </c>
      <c r="C53" s="631"/>
      <c r="D53" s="631"/>
      <c r="E53" s="632"/>
    </row>
    <row r="54" spans="1:5" s="363" customFormat="1" ht="12" customHeight="1" x14ac:dyDescent="0.2">
      <c r="A54" s="315" t="s">
        <v>336</v>
      </c>
      <c r="B54" s="365" t="s">
        <v>337</v>
      </c>
      <c r="C54" s="631"/>
      <c r="D54" s="631"/>
      <c r="E54" s="632">
        <v>22513413</v>
      </c>
    </row>
    <row r="55" spans="1:5" s="363" customFormat="1" ht="12" customHeight="1" thickBot="1" x14ac:dyDescent="0.25">
      <c r="A55" s="317" t="s">
        <v>338</v>
      </c>
      <c r="B55" s="366" t="s">
        <v>339</v>
      </c>
      <c r="C55" s="635"/>
      <c r="D55" s="635"/>
      <c r="E55" s="636"/>
    </row>
    <row r="56" spans="1:5" s="363" customFormat="1" ht="12" customHeight="1" thickBot="1" x14ac:dyDescent="0.25">
      <c r="A56" s="321" t="s">
        <v>13</v>
      </c>
      <c r="B56" s="343" t="s">
        <v>340</v>
      </c>
      <c r="C56" s="625">
        <f>SUM(C57:C60)</f>
        <v>0</v>
      </c>
      <c r="D56" s="625">
        <f t="shared" ref="D56:E56" si="6">SUM(D57:D60)</f>
        <v>0</v>
      </c>
      <c r="E56" s="626">
        <f t="shared" si="6"/>
        <v>0</v>
      </c>
    </row>
    <row r="57" spans="1:5" s="363" customFormat="1" ht="12" customHeight="1" x14ac:dyDescent="0.2">
      <c r="A57" s="316" t="s">
        <v>114</v>
      </c>
      <c r="B57" s="364" t="s">
        <v>341</v>
      </c>
      <c r="C57" s="639"/>
      <c r="D57" s="639"/>
      <c r="E57" s="640"/>
    </row>
    <row r="58" spans="1:5" s="363" customFormat="1" ht="12" customHeight="1" x14ac:dyDescent="0.2">
      <c r="A58" s="315" t="s">
        <v>115</v>
      </c>
      <c r="B58" s="365" t="s">
        <v>342</v>
      </c>
      <c r="C58" s="639"/>
      <c r="D58" s="639"/>
      <c r="E58" s="640"/>
    </row>
    <row r="59" spans="1:5" s="363" customFormat="1" ht="12" customHeight="1" x14ac:dyDescent="0.2">
      <c r="A59" s="315" t="s">
        <v>142</v>
      </c>
      <c r="B59" s="365" t="s">
        <v>343</v>
      </c>
      <c r="C59" s="639"/>
      <c r="D59" s="639"/>
      <c r="E59" s="640"/>
    </row>
    <row r="60" spans="1:5" s="363" customFormat="1" ht="12" customHeight="1" thickBot="1" x14ac:dyDescent="0.25">
      <c r="A60" s="317" t="s">
        <v>344</v>
      </c>
      <c r="B60" s="366" t="s">
        <v>345</v>
      </c>
      <c r="C60" s="639"/>
      <c r="D60" s="639"/>
      <c r="E60" s="640"/>
    </row>
    <row r="61" spans="1:5" s="363" customFormat="1" ht="12" customHeight="1" thickBot="1" x14ac:dyDescent="0.25">
      <c r="A61" s="321" t="s">
        <v>14</v>
      </c>
      <c r="B61" s="322" t="s">
        <v>346</v>
      </c>
      <c r="C61" s="637">
        <f>C6+C13+C20+C27+C34+C45+C51+C56</f>
        <v>350194000</v>
      </c>
      <c r="D61" s="637">
        <f t="shared" ref="D61" si="7">D6+D13+D20+D27+D34+D45+D51+D56</f>
        <v>363232464</v>
      </c>
      <c r="E61" s="638">
        <f>E6+E13+E20+E27+E34+E45+E51+E56</f>
        <v>281839195</v>
      </c>
    </row>
    <row r="62" spans="1:5" s="363" customFormat="1" ht="12" customHeight="1" thickBot="1" x14ac:dyDescent="0.25">
      <c r="A62" s="375" t="s">
        <v>347</v>
      </c>
      <c r="B62" s="343" t="s">
        <v>348</v>
      </c>
      <c r="C62" s="625">
        <f>+C63+C64+C65</f>
        <v>0</v>
      </c>
      <c r="D62" s="625">
        <f>+D63+D64+D65</f>
        <v>67580895</v>
      </c>
      <c r="E62" s="626">
        <f>+E63+E64+E65</f>
        <v>67580895</v>
      </c>
    </row>
    <row r="63" spans="1:5" s="363" customFormat="1" ht="12" customHeight="1" x14ac:dyDescent="0.2">
      <c r="A63" s="316" t="s">
        <v>349</v>
      </c>
      <c r="B63" s="364" t="s">
        <v>350</v>
      </c>
      <c r="C63" s="639"/>
      <c r="D63" s="639"/>
      <c r="E63" s="640"/>
    </row>
    <row r="64" spans="1:5" s="363" customFormat="1" ht="12" customHeight="1" x14ac:dyDescent="0.2">
      <c r="A64" s="315" t="s">
        <v>351</v>
      </c>
      <c r="B64" s="365" t="s">
        <v>352</v>
      </c>
      <c r="C64" s="639"/>
      <c r="D64" s="639">
        <v>67580895</v>
      </c>
      <c r="E64" s="640">
        <v>67580895</v>
      </c>
    </row>
    <row r="65" spans="1:5" s="363" customFormat="1" ht="12" customHeight="1" thickBot="1" x14ac:dyDescent="0.25">
      <c r="A65" s="317" t="s">
        <v>353</v>
      </c>
      <c r="B65" s="301" t="s">
        <v>398</v>
      </c>
      <c r="C65" s="639"/>
      <c r="D65" s="639"/>
      <c r="E65" s="640"/>
    </row>
    <row r="66" spans="1:5" s="363" customFormat="1" ht="12" customHeight="1" thickBot="1" x14ac:dyDescent="0.25">
      <c r="A66" s="375" t="s">
        <v>355</v>
      </c>
      <c r="B66" s="343" t="s">
        <v>356</v>
      </c>
      <c r="C66" s="625">
        <f>+C67+C68+C69+C70</f>
        <v>0</v>
      </c>
      <c r="D66" s="625">
        <f>+D67+D68+D69+D70</f>
        <v>0</v>
      </c>
      <c r="E66" s="626">
        <f>+E67+E68+E69+E70</f>
        <v>0</v>
      </c>
    </row>
    <row r="67" spans="1:5" s="363" customFormat="1" ht="13.5" customHeight="1" x14ac:dyDescent="0.2">
      <c r="A67" s="316" t="s">
        <v>91</v>
      </c>
      <c r="B67" s="364" t="s">
        <v>357</v>
      </c>
      <c r="C67" s="639"/>
      <c r="D67" s="639"/>
      <c r="E67" s="640"/>
    </row>
    <row r="68" spans="1:5" s="363" customFormat="1" ht="12" customHeight="1" x14ac:dyDescent="0.2">
      <c r="A68" s="315" t="s">
        <v>92</v>
      </c>
      <c r="B68" s="365" t="s">
        <v>358</v>
      </c>
      <c r="C68" s="639"/>
      <c r="D68" s="639"/>
      <c r="E68" s="640"/>
    </row>
    <row r="69" spans="1:5" s="363" customFormat="1" ht="12" customHeight="1" x14ac:dyDescent="0.2">
      <c r="A69" s="315" t="s">
        <v>359</v>
      </c>
      <c r="B69" s="365" t="s">
        <v>360</v>
      </c>
      <c r="C69" s="639"/>
      <c r="D69" s="639"/>
      <c r="E69" s="640"/>
    </row>
    <row r="70" spans="1:5" s="363" customFormat="1" ht="12" customHeight="1" thickBot="1" x14ac:dyDescent="0.25">
      <c r="A70" s="317" t="s">
        <v>361</v>
      </c>
      <c r="B70" s="366" t="s">
        <v>362</v>
      </c>
      <c r="C70" s="639"/>
      <c r="D70" s="639"/>
      <c r="E70" s="640"/>
    </row>
    <row r="71" spans="1:5" s="363" customFormat="1" ht="12" customHeight="1" thickBot="1" x14ac:dyDescent="0.25">
      <c r="A71" s="375" t="s">
        <v>363</v>
      </c>
      <c r="B71" s="343" t="s">
        <v>364</v>
      </c>
      <c r="C71" s="625">
        <f>+C72+C73</f>
        <v>66351000</v>
      </c>
      <c r="D71" s="625">
        <f>+D72+D73</f>
        <v>66895936</v>
      </c>
      <c r="E71" s="626">
        <f>+E72+E73</f>
        <v>66895936</v>
      </c>
    </row>
    <row r="72" spans="1:5" s="363" customFormat="1" ht="12" customHeight="1" x14ac:dyDescent="0.2">
      <c r="A72" s="316" t="s">
        <v>365</v>
      </c>
      <c r="B72" s="364" t="s">
        <v>366</v>
      </c>
      <c r="C72" s="639">
        <v>66351000</v>
      </c>
      <c r="D72" s="639">
        <v>66895936</v>
      </c>
      <c r="E72" s="640">
        <v>66895936</v>
      </c>
    </row>
    <row r="73" spans="1:5" s="363" customFormat="1" ht="12" customHeight="1" thickBot="1" x14ac:dyDescent="0.25">
      <c r="A73" s="317" t="s">
        <v>367</v>
      </c>
      <c r="B73" s="366" t="s">
        <v>368</v>
      </c>
      <c r="C73" s="639">
        <v>0</v>
      </c>
      <c r="D73" s="639"/>
      <c r="E73" s="640"/>
    </row>
    <row r="74" spans="1:5" s="363" customFormat="1" ht="12" customHeight="1" thickBot="1" x14ac:dyDescent="0.25">
      <c r="A74" s="375" t="s">
        <v>369</v>
      </c>
      <c r="B74" s="343" t="s">
        <v>370</v>
      </c>
      <c r="C74" s="625">
        <f>SUM(C75:C77)</f>
        <v>0</v>
      </c>
      <c r="D74" s="625">
        <f>SUM(D75:D77)</f>
        <v>0</v>
      </c>
      <c r="E74" s="626">
        <f>SUM(E75:E77)</f>
        <v>5593145</v>
      </c>
    </row>
    <row r="75" spans="1:5" s="363" customFormat="1" ht="12" customHeight="1" x14ac:dyDescent="0.2">
      <c r="A75" s="316" t="s">
        <v>371</v>
      </c>
      <c r="B75" s="364" t="s">
        <v>372</v>
      </c>
      <c r="C75" s="639"/>
      <c r="D75" s="639"/>
      <c r="E75" s="640">
        <v>5593145</v>
      </c>
    </row>
    <row r="76" spans="1:5" s="363" customFormat="1" ht="12" customHeight="1" x14ac:dyDescent="0.2">
      <c r="A76" s="315" t="s">
        <v>373</v>
      </c>
      <c r="B76" s="365" t="s">
        <v>374</v>
      </c>
      <c r="C76" s="639"/>
      <c r="D76" s="639"/>
      <c r="E76" s="640"/>
    </row>
    <row r="77" spans="1:5" s="363" customFormat="1" ht="12" customHeight="1" thickBot="1" x14ac:dyDescent="0.25">
      <c r="A77" s="317" t="s">
        <v>375</v>
      </c>
      <c r="B77" s="345" t="s">
        <v>376</v>
      </c>
      <c r="C77" s="639"/>
      <c r="D77" s="639"/>
      <c r="E77" s="640"/>
    </row>
    <row r="78" spans="1:5" s="363" customFormat="1" ht="12" customHeight="1" thickBot="1" x14ac:dyDescent="0.25">
      <c r="A78" s="375" t="s">
        <v>377</v>
      </c>
      <c r="B78" s="343" t="s">
        <v>378</v>
      </c>
      <c r="C78" s="625"/>
      <c r="D78" s="625"/>
      <c r="E78" s="626"/>
    </row>
    <row r="79" spans="1:5" s="363" customFormat="1" ht="12" customHeight="1" x14ac:dyDescent="0.2">
      <c r="A79" s="367" t="s">
        <v>379</v>
      </c>
      <c r="B79" s="364" t="s">
        <v>380</v>
      </c>
      <c r="C79" s="639"/>
      <c r="D79" s="639"/>
      <c r="E79" s="640"/>
    </row>
    <row r="80" spans="1:5" s="363" customFormat="1" ht="12" customHeight="1" x14ac:dyDescent="0.2">
      <c r="A80" s="368" t="s">
        <v>381</v>
      </c>
      <c r="B80" s="365" t="s">
        <v>382</v>
      </c>
      <c r="C80" s="639"/>
      <c r="D80" s="639"/>
      <c r="E80" s="640"/>
    </row>
    <row r="81" spans="1:5" s="363" customFormat="1" ht="12" customHeight="1" x14ac:dyDescent="0.2">
      <c r="A81" s="368" t="s">
        <v>383</v>
      </c>
      <c r="B81" s="365" t="s">
        <v>384</v>
      </c>
      <c r="C81" s="639"/>
      <c r="D81" s="639"/>
      <c r="E81" s="640"/>
    </row>
    <row r="82" spans="1:5" s="363" customFormat="1" ht="12" customHeight="1" thickBot="1" x14ac:dyDescent="0.25">
      <c r="A82" s="376" t="s">
        <v>385</v>
      </c>
      <c r="B82" s="345" t="s">
        <v>386</v>
      </c>
      <c r="C82" s="639"/>
      <c r="D82" s="639"/>
      <c r="E82" s="640"/>
    </row>
    <row r="83" spans="1:5" s="363" customFormat="1" ht="12" customHeight="1" thickBot="1" x14ac:dyDescent="0.25">
      <c r="A83" s="375" t="s">
        <v>387</v>
      </c>
      <c r="B83" s="343" t="s">
        <v>388</v>
      </c>
      <c r="C83" s="645"/>
      <c r="D83" s="645"/>
      <c r="E83" s="646"/>
    </row>
    <row r="84" spans="1:5" s="363" customFormat="1" ht="12" customHeight="1" thickBot="1" x14ac:dyDescent="0.25">
      <c r="A84" s="375" t="s">
        <v>389</v>
      </c>
      <c r="B84" s="299" t="s">
        <v>390</v>
      </c>
      <c r="C84" s="637">
        <f>+C62+C66+C71+C74+C78+C83</f>
        <v>66351000</v>
      </c>
      <c r="D84" s="637">
        <f t="shared" ref="D84:E84" si="8">+D62+D66+D71+D74+D78+D83</f>
        <v>134476831</v>
      </c>
      <c r="E84" s="638">
        <f t="shared" si="8"/>
        <v>140069976</v>
      </c>
    </row>
    <row r="85" spans="1:5" s="363" customFormat="1" ht="24.75" customHeight="1" thickBot="1" x14ac:dyDescent="0.25">
      <c r="A85" s="377" t="s">
        <v>391</v>
      </c>
      <c r="B85" s="302" t="s">
        <v>392</v>
      </c>
      <c r="C85" s="637">
        <f>+C61+C84</f>
        <v>416545000</v>
      </c>
      <c r="D85" s="637">
        <f>+D61+D84</f>
        <v>497709295</v>
      </c>
      <c r="E85" s="638">
        <f>+E61+E84</f>
        <v>421909171</v>
      </c>
    </row>
    <row r="86" spans="1:5" s="363" customFormat="1" ht="12" customHeight="1" x14ac:dyDescent="0.2">
      <c r="A86" s="297"/>
      <c r="B86" s="297"/>
      <c r="C86" s="298"/>
      <c r="D86" s="298"/>
      <c r="E86" s="298"/>
    </row>
    <row r="87" spans="1:5" ht="16.5" customHeight="1" x14ac:dyDescent="0.25">
      <c r="A87" s="698" t="s">
        <v>35</v>
      </c>
      <c r="B87" s="698"/>
      <c r="C87" s="698"/>
      <c r="D87" s="698"/>
      <c r="E87" s="698"/>
    </row>
    <row r="88" spans="1:5" s="369" customFormat="1" ht="16.5" customHeight="1" thickBot="1" x14ac:dyDescent="0.3">
      <c r="A88" s="43" t="s">
        <v>95</v>
      </c>
      <c r="B88" s="43"/>
      <c r="C88" s="330"/>
      <c r="D88" s="330"/>
      <c r="E88" s="330" t="s">
        <v>718</v>
      </c>
    </row>
    <row r="89" spans="1:5" s="369" customFormat="1" ht="16.5" customHeight="1" x14ac:dyDescent="0.25">
      <c r="A89" s="699" t="s">
        <v>57</v>
      </c>
      <c r="B89" s="701" t="s">
        <v>162</v>
      </c>
      <c r="C89" s="703" t="str">
        <f>+C3</f>
        <v>2019. évi</v>
      </c>
      <c r="D89" s="703"/>
      <c r="E89" s="704"/>
    </row>
    <row r="90" spans="1:5" ht="38.1" customHeight="1" thickBot="1" x14ac:dyDescent="0.3">
      <c r="A90" s="700"/>
      <c r="B90" s="702"/>
      <c r="C90" s="44" t="s">
        <v>163</v>
      </c>
      <c r="D90" s="44" t="s">
        <v>164</v>
      </c>
      <c r="E90" s="45" t="s">
        <v>165</v>
      </c>
    </row>
    <row r="91" spans="1:5" s="362" customFormat="1" ht="12" customHeight="1" thickBot="1" x14ac:dyDescent="0.25">
      <c r="A91" s="326" t="s">
        <v>393</v>
      </c>
      <c r="B91" s="327" t="s">
        <v>394</v>
      </c>
      <c r="C91" s="327" t="s">
        <v>395</v>
      </c>
      <c r="D91" s="327" t="s">
        <v>396</v>
      </c>
      <c r="E91" s="328" t="s">
        <v>397</v>
      </c>
    </row>
    <row r="92" spans="1:5" ht="12" customHeight="1" thickBot="1" x14ac:dyDescent="0.3">
      <c r="A92" s="323" t="s">
        <v>6</v>
      </c>
      <c r="B92" s="325" t="s">
        <v>399</v>
      </c>
      <c r="C92" s="647">
        <f>SUM(C93:C97)</f>
        <v>282404000</v>
      </c>
      <c r="D92" s="647">
        <f>SUM(D93:D97)</f>
        <v>320276754</v>
      </c>
      <c r="E92" s="307">
        <f>SUM(E93:E97)</f>
        <v>274935231</v>
      </c>
    </row>
    <row r="93" spans="1:5" ht="12" customHeight="1" x14ac:dyDescent="0.25">
      <c r="A93" s="318" t="s">
        <v>69</v>
      </c>
      <c r="B93" s="311" t="s">
        <v>36</v>
      </c>
      <c r="C93" s="648">
        <v>71547000</v>
      </c>
      <c r="D93" s="648">
        <v>76502929</v>
      </c>
      <c r="E93" s="649">
        <v>74408735</v>
      </c>
    </row>
    <row r="94" spans="1:5" ht="12" customHeight="1" x14ac:dyDescent="0.25">
      <c r="A94" s="315" t="s">
        <v>70</v>
      </c>
      <c r="B94" s="309" t="s">
        <v>116</v>
      </c>
      <c r="C94" s="631">
        <v>9287000</v>
      </c>
      <c r="D94" s="631">
        <v>9976647</v>
      </c>
      <c r="E94" s="632">
        <v>9781647</v>
      </c>
    </row>
    <row r="95" spans="1:5" ht="12" customHeight="1" x14ac:dyDescent="0.25">
      <c r="A95" s="315" t="s">
        <v>71</v>
      </c>
      <c r="B95" s="309" t="s">
        <v>89</v>
      </c>
      <c r="C95" s="635">
        <v>94569000</v>
      </c>
      <c r="D95" s="635">
        <v>113096487</v>
      </c>
      <c r="E95" s="636">
        <v>79703292</v>
      </c>
    </row>
    <row r="96" spans="1:5" ht="12" customHeight="1" x14ac:dyDescent="0.25">
      <c r="A96" s="315" t="s">
        <v>72</v>
      </c>
      <c r="B96" s="312" t="s">
        <v>117</v>
      </c>
      <c r="C96" s="635">
        <v>17866000</v>
      </c>
      <c r="D96" s="635">
        <v>17866000</v>
      </c>
      <c r="E96" s="636">
        <v>15136988</v>
      </c>
    </row>
    <row r="97" spans="1:5" ht="12" customHeight="1" x14ac:dyDescent="0.25">
      <c r="A97" s="315" t="s">
        <v>80</v>
      </c>
      <c r="B97" s="320" t="s">
        <v>118</v>
      </c>
      <c r="C97" s="635">
        <v>89135000</v>
      </c>
      <c r="D97" s="635">
        <v>102834691</v>
      </c>
      <c r="E97" s="636">
        <v>95904569</v>
      </c>
    </row>
    <row r="98" spans="1:5" ht="12" customHeight="1" x14ac:dyDescent="0.25">
      <c r="A98" s="315" t="s">
        <v>73</v>
      </c>
      <c r="B98" s="309" t="s">
        <v>400</v>
      </c>
      <c r="C98" s="635">
        <v>0</v>
      </c>
      <c r="D98" s="635">
        <v>116291</v>
      </c>
      <c r="E98" s="636">
        <v>116291</v>
      </c>
    </row>
    <row r="99" spans="1:5" ht="12" customHeight="1" x14ac:dyDescent="0.25">
      <c r="A99" s="315" t="s">
        <v>74</v>
      </c>
      <c r="B99" s="332" t="s">
        <v>401</v>
      </c>
      <c r="C99" s="635"/>
      <c r="D99" s="635"/>
      <c r="E99" s="636"/>
    </row>
    <row r="100" spans="1:5" ht="12" customHeight="1" x14ac:dyDescent="0.25">
      <c r="A100" s="315" t="s">
        <v>81</v>
      </c>
      <c r="B100" s="333" t="s">
        <v>402</v>
      </c>
      <c r="C100" s="635"/>
      <c r="D100" s="635"/>
      <c r="E100" s="636"/>
    </row>
    <row r="101" spans="1:5" ht="12" customHeight="1" x14ac:dyDescent="0.25">
      <c r="A101" s="315" t="s">
        <v>82</v>
      </c>
      <c r="B101" s="333" t="s">
        <v>403</v>
      </c>
      <c r="C101" s="635"/>
      <c r="D101" s="635"/>
      <c r="E101" s="636"/>
    </row>
    <row r="102" spans="1:5" ht="12" customHeight="1" x14ac:dyDescent="0.25">
      <c r="A102" s="315" t="s">
        <v>83</v>
      </c>
      <c r="B102" s="332" t="s">
        <v>404</v>
      </c>
      <c r="C102" s="635">
        <v>88255000</v>
      </c>
      <c r="D102" s="635">
        <v>88255000</v>
      </c>
      <c r="E102" s="636">
        <v>84337878</v>
      </c>
    </row>
    <row r="103" spans="1:5" ht="12" customHeight="1" x14ac:dyDescent="0.25">
      <c r="A103" s="315" t="s">
        <v>84</v>
      </c>
      <c r="B103" s="332" t="s">
        <v>405</v>
      </c>
      <c r="C103" s="635"/>
      <c r="D103" s="635"/>
      <c r="E103" s="636"/>
    </row>
    <row r="104" spans="1:5" ht="12" customHeight="1" x14ac:dyDescent="0.25">
      <c r="A104" s="315" t="s">
        <v>86</v>
      </c>
      <c r="B104" s="333" t="s">
        <v>406</v>
      </c>
      <c r="C104" s="635"/>
      <c r="D104" s="635"/>
      <c r="E104" s="636"/>
    </row>
    <row r="105" spans="1:5" ht="12" customHeight="1" x14ac:dyDescent="0.25">
      <c r="A105" s="314" t="s">
        <v>119</v>
      </c>
      <c r="B105" s="334" t="s">
        <v>407</v>
      </c>
      <c r="C105" s="635"/>
      <c r="D105" s="635"/>
      <c r="E105" s="636"/>
    </row>
    <row r="106" spans="1:5" ht="12" customHeight="1" x14ac:dyDescent="0.25">
      <c r="A106" s="315" t="s">
        <v>408</v>
      </c>
      <c r="B106" s="334" t="s">
        <v>409</v>
      </c>
      <c r="C106" s="635"/>
      <c r="D106" s="635"/>
      <c r="E106" s="636"/>
    </row>
    <row r="107" spans="1:5" ht="12" customHeight="1" thickBot="1" x14ac:dyDescent="0.3">
      <c r="A107" s="319" t="s">
        <v>410</v>
      </c>
      <c r="B107" s="335" t="s">
        <v>411</v>
      </c>
      <c r="C107" s="650">
        <v>880000</v>
      </c>
      <c r="D107" s="650">
        <v>14463400</v>
      </c>
      <c r="E107" s="651">
        <v>11450400</v>
      </c>
    </row>
    <row r="108" spans="1:5" ht="12" customHeight="1" thickBot="1" x14ac:dyDescent="0.3">
      <c r="A108" s="321" t="s">
        <v>7</v>
      </c>
      <c r="B108" s="324" t="s">
        <v>412</v>
      </c>
      <c r="C108" s="625">
        <f>SUM(C109:C121)</f>
        <v>134141000</v>
      </c>
      <c r="D108" s="625">
        <f t="shared" ref="D108:E108" si="9">SUM(D109:D121)</f>
        <v>105368897</v>
      </c>
      <c r="E108" s="626">
        <f t="shared" si="9"/>
        <v>40550917</v>
      </c>
    </row>
    <row r="109" spans="1:5" ht="12" customHeight="1" x14ac:dyDescent="0.25">
      <c r="A109" s="316" t="s">
        <v>75</v>
      </c>
      <c r="B109" s="309" t="s">
        <v>141</v>
      </c>
      <c r="C109" s="628">
        <v>5555000</v>
      </c>
      <c r="D109" s="628">
        <v>16805000</v>
      </c>
      <c r="E109" s="629">
        <v>14644960</v>
      </c>
    </row>
    <row r="110" spans="1:5" ht="12" customHeight="1" x14ac:dyDescent="0.25">
      <c r="A110" s="316" t="s">
        <v>76</v>
      </c>
      <c r="B110" s="313" t="s">
        <v>413</v>
      </c>
      <c r="C110" s="628"/>
      <c r="D110" s="628"/>
      <c r="E110" s="629"/>
    </row>
    <row r="111" spans="1:5" x14ac:dyDescent="0.25">
      <c r="A111" s="316" t="s">
        <v>77</v>
      </c>
      <c r="B111" s="313" t="s">
        <v>120</v>
      </c>
      <c r="C111" s="631">
        <v>128586000</v>
      </c>
      <c r="D111" s="631">
        <v>88563897</v>
      </c>
      <c r="E111" s="632">
        <v>25905957</v>
      </c>
    </row>
    <row r="112" spans="1:5" ht="12" customHeight="1" x14ac:dyDescent="0.25">
      <c r="A112" s="316" t="s">
        <v>78</v>
      </c>
      <c r="B112" s="313" t="s">
        <v>414</v>
      </c>
      <c r="C112" s="631"/>
      <c r="D112" s="631"/>
      <c r="E112" s="632"/>
    </row>
    <row r="113" spans="1:5" ht="12" customHeight="1" x14ac:dyDescent="0.25">
      <c r="A113" s="316" t="s">
        <v>79</v>
      </c>
      <c r="B113" s="345" t="s">
        <v>143</v>
      </c>
      <c r="C113" s="631"/>
      <c r="D113" s="631"/>
      <c r="E113" s="632"/>
    </row>
    <row r="114" spans="1:5" ht="21.75" customHeight="1" x14ac:dyDescent="0.25">
      <c r="A114" s="316" t="s">
        <v>85</v>
      </c>
      <c r="B114" s="344" t="s">
        <v>415</v>
      </c>
      <c r="C114" s="631"/>
      <c r="D114" s="631"/>
      <c r="E114" s="632"/>
    </row>
    <row r="115" spans="1:5" ht="24" customHeight="1" x14ac:dyDescent="0.25">
      <c r="A115" s="316" t="s">
        <v>87</v>
      </c>
      <c r="B115" s="360" t="s">
        <v>416</v>
      </c>
      <c r="C115" s="631"/>
      <c r="D115" s="631"/>
      <c r="E115" s="632"/>
    </row>
    <row r="116" spans="1:5" ht="12" customHeight="1" x14ac:dyDescent="0.25">
      <c r="A116" s="316" t="s">
        <v>121</v>
      </c>
      <c r="B116" s="333" t="s">
        <v>403</v>
      </c>
      <c r="C116" s="631"/>
      <c r="D116" s="631"/>
      <c r="E116" s="632"/>
    </row>
    <row r="117" spans="1:5" ht="12" customHeight="1" x14ac:dyDescent="0.25">
      <c r="A117" s="316" t="s">
        <v>122</v>
      </c>
      <c r="B117" s="333" t="s">
        <v>417</v>
      </c>
      <c r="C117" s="631"/>
      <c r="D117" s="631"/>
      <c r="E117" s="632"/>
    </row>
    <row r="118" spans="1:5" ht="12" customHeight="1" x14ac:dyDescent="0.25">
      <c r="A118" s="316" t="s">
        <v>123</v>
      </c>
      <c r="B118" s="333" t="s">
        <v>418</v>
      </c>
      <c r="C118" s="631"/>
      <c r="D118" s="631"/>
      <c r="E118" s="632"/>
    </row>
    <row r="119" spans="1:5" s="380" customFormat="1" ht="12" customHeight="1" x14ac:dyDescent="0.2">
      <c r="A119" s="316" t="s">
        <v>419</v>
      </c>
      <c r="B119" s="333" t="s">
        <v>406</v>
      </c>
      <c r="C119" s="631"/>
      <c r="D119" s="631"/>
      <c r="E119" s="632"/>
    </row>
    <row r="120" spans="1:5" ht="12" customHeight="1" x14ac:dyDescent="0.25">
      <c r="A120" s="316" t="s">
        <v>420</v>
      </c>
      <c r="B120" s="333" t="s">
        <v>421</v>
      </c>
      <c r="C120" s="631"/>
      <c r="D120" s="631"/>
      <c r="E120" s="632"/>
    </row>
    <row r="121" spans="1:5" ht="12" customHeight="1" thickBot="1" x14ac:dyDescent="0.3">
      <c r="A121" s="314" t="s">
        <v>422</v>
      </c>
      <c r="B121" s="333" t="s">
        <v>423</v>
      </c>
      <c r="C121" s="635"/>
      <c r="D121" s="635"/>
      <c r="E121" s="636"/>
    </row>
    <row r="122" spans="1:5" ht="12" customHeight="1" thickBot="1" x14ac:dyDescent="0.3">
      <c r="A122" s="321" t="s">
        <v>8</v>
      </c>
      <c r="B122" s="329" t="s">
        <v>424</v>
      </c>
      <c r="C122" s="625">
        <f>+C123+C124</f>
        <v>0</v>
      </c>
      <c r="D122" s="625">
        <f>+D123+D124</f>
        <v>0</v>
      </c>
      <c r="E122" s="626">
        <f>+E123+E124</f>
        <v>0</v>
      </c>
    </row>
    <row r="123" spans="1:5" ht="12" customHeight="1" x14ac:dyDescent="0.25">
      <c r="A123" s="316" t="s">
        <v>58</v>
      </c>
      <c r="B123" s="310" t="s">
        <v>44</v>
      </c>
      <c r="C123" s="628"/>
      <c r="D123" s="628"/>
      <c r="E123" s="629"/>
    </row>
    <row r="124" spans="1:5" ht="12" customHeight="1" thickBot="1" x14ac:dyDescent="0.3">
      <c r="A124" s="317" t="s">
        <v>59</v>
      </c>
      <c r="B124" s="313" t="s">
        <v>45</v>
      </c>
      <c r="C124" s="635"/>
      <c r="D124" s="635"/>
      <c r="E124" s="636"/>
    </row>
    <row r="125" spans="1:5" ht="12" customHeight="1" thickBot="1" x14ac:dyDescent="0.3">
      <c r="A125" s="321" t="s">
        <v>9</v>
      </c>
      <c r="B125" s="329" t="s">
        <v>425</v>
      </c>
      <c r="C125" s="625">
        <f>+C92+C108+C122</f>
        <v>416545000</v>
      </c>
      <c r="D125" s="625">
        <f>+D92+D108+D122</f>
        <v>425645651</v>
      </c>
      <c r="E125" s="626">
        <f>+E92+E108+E122</f>
        <v>315486148</v>
      </c>
    </row>
    <row r="126" spans="1:5" ht="12" customHeight="1" thickBot="1" x14ac:dyDescent="0.3">
      <c r="A126" s="321" t="s">
        <v>10</v>
      </c>
      <c r="B126" s="329" t="s">
        <v>426</v>
      </c>
      <c r="C126" s="625">
        <f>+C127+C128+C129</f>
        <v>0</v>
      </c>
      <c r="D126" s="625">
        <f>+D127+D128+D129</f>
        <v>67580895</v>
      </c>
      <c r="E126" s="626">
        <f>+E127+E128+E129</f>
        <v>67580895</v>
      </c>
    </row>
    <row r="127" spans="1:5" ht="12" customHeight="1" x14ac:dyDescent="0.25">
      <c r="A127" s="316" t="s">
        <v>62</v>
      </c>
      <c r="B127" s="310" t="s">
        <v>427</v>
      </c>
      <c r="C127" s="631"/>
      <c r="D127" s="631"/>
      <c r="E127" s="632"/>
    </row>
    <row r="128" spans="1:5" ht="12" customHeight="1" x14ac:dyDescent="0.25">
      <c r="A128" s="316" t="s">
        <v>63</v>
      </c>
      <c r="B128" s="310" t="s">
        <v>428</v>
      </c>
      <c r="C128" s="631"/>
      <c r="D128" s="631">
        <v>67580895</v>
      </c>
      <c r="E128" s="632">
        <v>67580895</v>
      </c>
    </row>
    <row r="129" spans="1:9" ht="12" customHeight="1" thickBot="1" x14ac:dyDescent="0.3">
      <c r="A129" s="314" t="s">
        <v>64</v>
      </c>
      <c r="B129" s="308" t="s">
        <v>429</v>
      </c>
      <c r="C129" s="631"/>
      <c r="D129" s="631"/>
      <c r="E129" s="632"/>
    </row>
    <row r="130" spans="1:9" ht="12" customHeight="1" thickBot="1" x14ac:dyDescent="0.3">
      <c r="A130" s="321" t="s">
        <v>11</v>
      </c>
      <c r="B130" s="329" t="s">
        <v>430</v>
      </c>
      <c r="C130" s="625">
        <f>+C131+C132+C134+C133</f>
        <v>0</v>
      </c>
      <c r="D130" s="625">
        <f>+D131+D132+D134+D133</f>
        <v>0</v>
      </c>
      <c r="E130" s="626">
        <f>+E131+E132+E134+E133</f>
        <v>0</v>
      </c>
    </row>
    <row r="131" spans="1:9" ht="12" customHeight="1" x14ac:dyDescent="0.25">
      <c r="A131" s="316" t="s">
        <v>65</v>
      </c>
      <c r="B131" s="310" t="s">
        <v>431</v>
      </c>
      <c r="C131" s="631"/>
      <c r="D131" s="631"/>
      <c r="E131" s="632"/>
    </row>
    <row r="132" spans="1:9" ht="12" customHeight="1" x14ac:dyDescent="0.25">
      <c r="A132" s="316" t="s">
        <v>66</v>
      </c>
      <c r="B132" s="310" t="s">
        <v>432</v>
      </c>
      <c r="C132" s="631"/>
      <c r="D132" s="631"/>
      <c r="E132" s="632"/>
    </row>
    <row r="133" spans="1:9" ht="12" customHeight="1" x14ac:dyDescent="0.25">
      <c r="A133" s="316" t="s">
        <v>327</v>
      </c>
      <c r="B133" s="310" t="s">
        <v>433</v>
      </c>
      <c r="C133" s="631"/>
      <c r="D133" s="631"/>
      <c r="E133" s="632"/>
    </row>
    <row r="134" spans="1:9" ht="12" customHeight="1" thickBot="1" x14ac:dyDescent="0.3">
      <c r="A134" s="314" t="s">
        <v>329</v>
      </c>
      <c r="B134" s="308" t="s">
        <v>434</v>
      </c>
      <c r="C134" s="631"/>
      <c r="D134" s="631"/>
      <c r="E134" s="632"/>
    </row>
    <row r="135" spans="1:9" ht="12" customHeight="1" thickBot="1" x14ac:dyDescent="0.3">
      <c r="A135" s="321" t="s">
        <v>12</v>
      </c>
      <c r="B135" s="329" t="s">
        <v>435</v>
      </c>
      <c r="C135" s="637">
        <f>+C136+C137+C138+C139</f>
        <v>0</v>
      </c>
      <c r="D135" s="637">
        <f>+D136+D137+D138+D139</f>
        <v>4482749</v>
      </c>
      <c r="E135" s="638">
        <f>+E136+E137+E138+E139</f>
        <v>4482749</v>
      </c>
    </row>
    <row r="136" spans="1:9" ht="12" customHeight="1" x14ac:dyDescent="0.25">
      <c r="A136" s="316" t="s">
        <v>67</v>
      </c>
      <c r="B136" s="310" t="s">
        <v>436</v>
      </c>
      <c r="C136" s="631"/>
      <c r="D136" s="631"/>
      <c r="E136" s="632"/>
    </row>
    <row r="137" spans="1:9" ht="12" customHeight="1" x14ac:dyDescent="0.25">
      <c r="A137" s="316" t="s">
        <v>68</v>
      </c>
      <c r="B137" s="310" t="s">
        <v>437</v>
      </c>
      <c r="C137" s="631"/>
      <c r="D137" s="631">
        <v>4482749</v>
      </c>
      <c r="E137" s="632">
        <v>4482749</v>
      </c>
    </row>
    <row r="138" spans="1:9" ht="12" customHeight="1" x14ac:dyDescent="0.25">
      <c r="A138" s="316" t="s">
        <v>336</v>
      </c>
      <c r="B138" s="310" t="s">
        <v>438</v>
      </c>
      <c r="C138" s="631"/>
      <c r="D138" s="631"/>
      <c r="E138" s="632"/>
    </row>
    <row r="139" spans="1:9" ht="12" customHeight="1" thickBot="1" x14ac:dyDescent="0.3">
      <c r="A139" s="314" t="s">
        <v>338</v>
      </c>
      <c r="B139" s="308" t="s">
        <v>439</v>
      </c>
      <c r="C139" s="631"/>
      <c r="D139" s="631"/>
      <c r="E139" s="632"/>
    </row>
    <row r="140" spans="1:9" ht="15" customHeight="1" thickBot="1" x14ac:dyDescent="0.3">
      <c r="A140" s="321" t="s">
        <v>13</v>
      </c>
      <c r="B140" s="329" t="s">
        <v>440</v>
      </c>
      <c r="C140" s="53"/>
      <c r="D140" s="53"/>
      <c r="E140" s="305"/>
      <c r="F140" s="370"/>
      <c r="G140" s="371"/>
      <c r="H140" s="371"/>
      <c r="I140" s="371"/>
    </row>
    <row r="141" spans="1:9" s="363" customFormat="1" ht="12.95" customHeight="1" x14ac:dyDescent="0.2">
      <c r="A141" s="316" t="s">
        <v>114</v>
      </c>
      <c r="B141" s="310" t="s">
        <v>441</v>
      </c>
      <c r="C141" s="631"/>
      <c r="D141" s="631"/>
      <c r="E141" s="632"/>
    </row>
    <row r="142" spans="1:9" ht="12.75" customHeight="1" x14ac:dyDescent="0.25">
      <c r="A142" s="316" t="s">
        <v>115</v>
      </c>
      <c r="B142" s="310" t="s">
        <v>442</v>
      </c>
      <c r="C142" s="631"/>
      <c r="D142" s="631"/>
      <c r="E142" s="632"/>
    </row>
    <row r="143" spans="1:9" ht="12.75" customHeight="1" x14ac:dyDescent="0.25">
      <c r="A143" s="316" t="s">
        <v>142</v>
      </c>
      <c r="B143" s="310" t="s">
        <v>443</v>
      </c>
      <c r="C143" s="631"/>
      <c r="D143" s="631"/>
      <c r="E143" s="632"/>
    </row>
    <row r="144" spans="1:9" ht="12.75" customHeight="1" thickBot="1" x14ac:dyDescent="0.3">
      <c r="A144" s="316" t="s">
        <v>344</v>
      </c>
      <c r="B144" s="310" t="s">
        <v>444</v>
      </c>
      <c r="C144" s="631"/>
      <c r="D144" s="631"/>
      <c r="E144" s="632"/>
    </row>
    <row r="145" spans="1:5" ht="16.5" thickBot="1" x14ac:dyDescent="0.3">
      <c r="A145" s="321" t="s">
        <v>14</v>
      </c>
      <c r="B145" s="329" t="s">
        <v>445</v>
      </c>
      <c r="C145" s="652">
        <f>+C126+C130+C135+C140</f>
        <v>0</v>
      </c>
      <c r="D145" s="652">
        <f>+D126+D130+D135+D140</f>
        <v>72063644</v>
      </c>
      <c r="E145" s="304">
        <f>+E126+E130+E135+E140</f>
        <v>72063644</v>
      </c>
    </row>
    <row r="146" spans="1:5" ht="16.5" thickBot="1" x14ac:dyDescent="0.3">
      <c r="A146" s="346" t="s">
        <v>15</v>
      </c>
      <c r="B146" s="349" t="s">
        <v>446</v>
      </c>
      <c r="C146" s="652">
        <f>+C125+C145</f>
        <v>416545000</v>
      </c>
      <c r="D146" s="652">
        <f>+D125+D145</f>
        <v>497709295</v>
      </c>
      <c r="E146" s="304">
        <f>+E125+E145</f>
        <v>387549792</v>
      </c>
    </row>
    <row r="148" spans="1:5" ht="18.75" customHeight="1" x14ac:dyDescent="0.25">
      <c r="A148" s="697" t="s">
        <v>447</v>
      </c>
      <c r="B148" s="697"/>
      <c r="C148" s="697"/>
      <c r="D148" s="697"/>
      <c r="E148" s="697"/>
    </row>
    <row r="149" spans="1:5" ht="13.5" customHeight="1" thickBot="1" x14ac:dyDescent="0.3">
      <c r="A149" s="331" t="s">
        <v>96</v>
      </c>
      <c r="B149" s="331"/>
      <c r="C149" s="361"/>
      <c r="E149" s="348" t="s">
        <v>718</v>
      </c>
    </row>
    <row r="150" spans="1:5" ht="21.75" thickBot="1" x14ac:dyDescent="0.3">
      <c r="A150" s="321">
        <v>1</v>
      </c>
      <c r="B150" s="324" t="s">
        <v>448</v>
      </c>
      <c r="C150" s="347">
        <f>+C61-C125</f>
        <v>-66351000</v>
      </c>
      <c r="D150" s="347">
        <f>+D61-D125</f>
        <v>-62413187</v>
      </c>
      <c r="E150" s="347">
        <f>+E61-E125</f>
        <v>-33646953</v>
      </c>
    </row>
    <row r="151" spans="1:5" ht="21.75" thickBot="1" x14ac:dyDescent="0.3">
      <c r="A151" s="321" t="s">
        <v>7</v>
      </c>
      <c r="B151" s="324" t="s">
        <v>449</v>
      </c>
      <c r="C151" s="347">
        <f>+C84-C145</f>
        <v>66351000</v>
      </c>
      <c r="D151" s="347">
        <f>+D84-D145</f>
        <v>62413187</v>
      </c>
      <c r="E151" s="347">
        <f>+E84-E145</f>
        <v>68006332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350" customFormat="1" ht="12.75" customHeight="1" x14ac:dyDescent="0.25">
      <c r="C161" s="351"/>
      <c r="D161" s="351"/>
      <c r="E161" s="3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 Község Önkormányzata
2019. ÉVI ZÁRSZÁMADÁS
KÖTELEZŐ FELADATAINAK MÉRLEGE 
&amp;R&amp;"Times New Roman CE,Félkövér dőlt"&amp;11 1.2. melléklet a 3/2020. (VII.13.) önkormányzati rendelethez</oddHeader>
  </headerFooter>
  <rowBreaks count="1" manualBreakCount="1">
    <brk id="85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23" customWidth="1"/>
    <col min="2" max="2" width="62" style="29" customWidth="1"/>
    <col min="3" max="5" width="15.83203125" style="29" customWidth="1"/>
    <col min="6" max="16384" width="9.33203125" style="29"/>
  </cols>
  <sheetData>
    <row r="1" spans="1:5" s="458" customFormat="1" ht="21" customHeight="1" thickBot="1" x14ac:dyDescent="0.25">
      <c r="A1" s="457"/>
      <c r="B1" s="459"/>
      <c r="C1" s="504"/>
      <c r="D1" s="504"/>
      <c r="E1" s="599" t="str">
        <f>+CONCATENATE("8.3.3. melléklet a ……/",LEFT(ÖSSZEFÜGGÉSEK!A4,4)+1,". (……) önkormányzati rendelethez")</f>
        <v>8.3.3. melléklet a ……/2017. (……) önkormányzati rendelethez</v>
      </c>
    </row>
    <row r="2" spans="1:5" s="505" customFormat="1" ht="25.5" customHeight="1" x14ac:dyDescent="0.2">
      <c r="A2" s="485" t="s">
        <v>130</v>
      </c>
      <c r="B2" s="718" t="s">
        <v>550</v>
      </c>
      <c r="C2" s="719"/>
      <c r="D2" s="720"/>
      <c r="E2" s="528" t="s">
        <v>49</v>
      </c>
    </row>
    <row r="3" spans="1:5" s="505" customFormat="1" ht="24.75" thickBot="1" x14ac:dyDescent="0.25">
      <c r="A3" s="503" t="s">
        <v>129</v>
      </c>
      <c r="B3" s="721" t="s">
        <v>661</v>
      </c>
      <c r="C3" s="724"/>
      <c r="D3" s="725"/>
      <c r="E3" s="529" t="s">
        <v>48</v>
      </c>
    </row>
    <row r="4" spans="1:5" s="506" customFormat="1" ht="15.95" customHeight="1" thickBot="1" x14ac:dyDescent="0.3">
      <c r="A4" s="460"/>
      <c r="B4" s="460"/>
      <c r="C4" s="461"/>
      <c r="D4" s="461"/>
      <c r="E4" s="461" t="s">
        <v>40</v>
      </c>
    </row>
    <row r="5" spans="1:5" ht="24.75" thickBot="1" x14ac:dyDescent="0.25">
      <c r="A5" s="294" t="s">
        <v>131</v>
      </c>
      <c r="B5" s="295" t="s">
        <v>711</v>
      </c>
      <c r="C5" s="50" t="s">
        <v>163</v>
      </c>
      <c r="D5" s="50" t="s">
        <v>164</v>
      </c>
      <c r="E5" s="462" t="s">
        <v>165</v>
      </c>
    </row>
    <row r="6" spans="1:5" s="507" customFormat="1" ht="12.95" customHeight="1" thickBot="1" x14ac:dyDescent="0.25">
      <c r="A6" s="455" t="s">
        <v>393</v>
      </c>
      <c r="B6" s="456" t="s">
        <v>394</v>
      </c>
      <c r="C6" s="456" t="s">
        <v>395</v>
      </c>
      <c r="D6" s="65" t="s">
        <v>396</v>
      </c>
      <c r="E6" s="63" t="s">
        <v>397</v>
      </c>
    </row>
    <row r="7" spans="1:5" s="507" customFormat="1" ht="15.95" customHeight="1" thickBot="1" x14ac:dyDescent="0.25">
      <c r="A7" s="715" t="s">
        <v>41</v>
      </c>
      <c r="B7" s="716"/>
      <c r="C7" s="716"/>
      <c r="D7" s="716"/>
      <c r="E7" s="717"/>
    </row>
    <row r="8" spans="1:5" s="481" customFormat="1" ht="12" customHeight="1" thickBot="1" x14ac:dyDescent="0.25">
      <c r="A8" s="455" t="s">
        <v>6</v>
      </c>
      <c r="B8" s="519" t="s">
        <v>530</v>
      </c>
      <c r="C8" s="388">
        <f>SUM(C9:C18)</f>
        <v>0</v>
      </c>
      <c r="D8" s="546">
        <f>SUM(D9:D18)</f>
        <v>0</v>
      </c>
      <c r="E8" s="525">
        <f>SUM(E9:E18)</f>
        <v>0</v>
      </c>
    </row>
    <row r="9" spans="1:5" s="481" customFormat="1" ht="12" customHeight="1" x14ac:dyDescent="0.2">
      <c r="A9" s="530" t="s">
        <v>69</v>
      </c>
      <c r="B9" s="311" t="s">
        <v>312</v>
      </c>
      <c r="C9" s="59"/>
      <c r="D9" s="547"/>
      <c r="E9" s="514"/>
    </row>
    <row r="10" spans="1:5" s="481" customFormat="1" ht="12" customHeight="1" x14ac:dyDescent="0.2">
      <c r="A10" s="531" t="s">
        <v>70</v>
      </c>
      <c r="B10" s="309" t="s">
        <v>313</v>
      </c>
      <c r="C10" s="385"/>
      <c r="D10" s="548"/>
      <c r="E10" s="68"/>
    </row>
    <row r="11" spans="1:5" s="481" customFormat="1" ht="12" customHeight="1" x14ac:dyDescent="0.2">
      <c r="A11" s="531" t="s">
        <v>71</v>
      </c>
      <c r="B11" s="309" t="s">
        <v>314</v>
      </c>
      <c r="C11" s="385"/>
      <c r="D11" s="548"/>
      <c r="E11" s="68"/>
    </row>
    <row r="12" spans="1:5" s="481" customFormat="1" ht="12" customHeight="1" x14ac:dyDescent="0.2">
      <c r="A12" s="531" t="s">
        <v>72</v>
      </c>
      <c r="B12" s="309" t="s">
        <v>315</v>
      </c>
      <c r="C12" s="385"/>
      <c r="D12" s="548"/>
      <c r="E12" s="68"/>
    </row>
    <row r="13" spans="1:5" s="481" customFormat="1" ht="12" customHeight="1" x14ac:dyDescent="0.2">
      <c r="A13" s="531" t="s">
        <v>90</v>
      </c>
      <c r="B13" s="309" t="s">
        <v>316</v>
      </c>
      <c r="C13" s="385"/>
      <c r="D13" s="548"/>
      <c r="E13" s="68"/>
    </row>
    <row r="14" spans="1:5" s="481" customFormat="1" ht="12" customHeight="1" x14ac:dyDescent="0.2">
      <c r="A14" s="531" t="s">
        <v>73</v>
      </c>
      <c r="B14" s="309" t="s">
        <v>531</v>
      </c>
      <c r="C14" s="385"/>
      <c r="D14" s="548"/>
      <c r="E14" s="68"/>
    </row>
    <row r="15" spans="1:5" s="508" customFormat="1" ht="12" customHeight="1" x14ac:dyDescent="0.2">
      <c r="A15" s="531" t="s">
        <v>74</v>
      </c>
      <c r="B15" s="308" t="s">
        <v>532</v>
      </c>
      <c r="C15" s="385"/>
      <c r="D15" s="548"/>
      <c r="E15" s="68"/>
    </row>
    <row r="16" spans="1:5" s="508" customFormat="1" ht="12" customHeight="1" x14ac:dyDescent="0.2">
      <c r="A16" s="531" t="s">
        <v>81</v>
      </c>
      <c r="B16" s="309" t="s">
        <v>319</v>
      </c>
      <c r="C16" s="60"/>
      <c r="D16" s="549"/>
      <c r="E16" s="513"/>
    </row>
    <row r="17" spans="1:5" s="481" customFormat="1" ht="12" customHeight="1" x14ac:dyDescent="0.2">
      <c r="A17" s="531" t="s">
        <v>82</v>
      </c>
      <c r="B17" s="309" t="s">
        <v>321</v>
      </c>
      <c r="C17" s="385"/>
      <c r="D17" s="548"/>
      <c r="E17" s="68"/>
    </row>
    <row r="18" spans="1:5" s="508" customFormat="1" ht="12" customHeight="1" thickBot="1" x14ac:dyDescent="0.25">
      <c r="A18" s="531" t="s">
        <v>83</v>
      </c>
      <c r="B18" s="308" t="s">
        <v>323</v>
      </c>
      <c r="C18" s="387"/>
      <c r="D18" s="69"/>
      <c r="E18" s="509"/>
    </row>
    <row r="19" spans="1:5" s="508" customFormat="1" ht="12" customHeight="1" thickBot="1" x14ac:dyDescent="0.25">
      <c r="A19" s="455" t="s">
        <v>7</v>
      </c>
      <c r="B19" s="519" t="s">
        <v>533</v>
      </c>
      <c r="C19" s="388">
        <f>SUM(C20:C22)</f>
        <v>0</v>
      </c>
      <c r="D19" s="546">
        <f>SUM(D20:D22)</f>
        <v>0</v>
      </c>
      <c r="E19" s="525">
        <f>SUM(E20:E22)</f>
        <v>0</v>
      </c>
    </row>
    <row r="20" spans="1:5" s="508" customFormat="1" ht="12" customHeight="1" x14ac:dyDescent="0.2">
      <c r="A20" s="531" t="s">
        <v>75</v>
      </c>
      <c r="B20" s="310" t="s">
        <v>293</v>
      </c>
      <c r="C20" s="385"/>
      <c r="D20" s="548"/>
      <c r="E20" s="68"/>
    </row>
    <row r="21" spans="1:5" s="508" customFormat="1" ht="12" customHeight="1" x14ac:dyDescent="0.2">
      <c r="A21" s="531" t="s">
        <v>76</v>
      </c>
      <c r="B21" s="309" t="s">
        <v>534</v>
      </c>
      <c r="C21" s="385"/>
      <c r="D21" s="548"/>
      <c r="E21" s="68"/>
    </row>
    <row r="22" spans="1:5" s="508" customFormat="1" ht="12" customHeight="1" x14ac:dyDescent="0.2">
      <c r="A22" s="531" t="s">
        <v>77</v>
      </c>
      <c r="B22" s="309" t="s">
        <v>535</v>
      </c>
      <c r="C22" s="385"/>
      <c r="D22" s="548"/>
      <c r="E22" s="68"/>
    </row>
    <row r="23" spans="1:5" s="481" customFormat="1" ht="12" customHeight="1" thickBot="1" x14ac:dyDescent="0.25">
      <c r="A23" s="531" t="s">
        <v>78</v>
      </c>
      <c r="B23" s="309" t="s">
        <v>653</v>
      </c>
      <c r="C23" s="385"/>
      <c r="D23" s="548"/>
      <c r="E23" s="68"/>
    </row>
    <row r="24" spans="1:5" s="481" customFormat="1" ht="12" customHeight="1" thickBot="1" x14ac:dyDescent="0.25">
      <c r="A24" s="518" t="s">
        <v>8</v>
      </c>
      <c r="B24" s="329" t="s">
        <v>107</v>
      </c>
      <c r="C24" s="38"/>
      <c r="D24" s="550"/>
      <c r="E24" s="524"/>
    </row>
    <row r="25" spans="1:5" s="481" customFormat="1" ht="12" customHeight="1" thickBot="1" x14ac:dyDescent="0.25">
      <c r="A25" s="518" t="s">
        <v>9</v>
      </c>
      <c r="B25" s="329" t="s">
        <v>536</v>
      </c>
      <c r="C25" s="388">
        <f>+C26+C27</f>
        <v>0</v>
      </c>
      <c r="D25" s="546">
        <f>+D26+D27</f>
        <v>0</v>
      </c>
      <c r="E25" s="525">
        <f>+E26+E27</f>
        <v>0</v>
      </c>
    </row>
    <row r="26" spans="1:5" s="481" customFormat="1" ht="12" customHeight="1" x14ac:dyDescent="0.2">
      <c r="A26" s="532" t="s">
        <v>306</v>
      </c>
      <c r="B26" s="533" t="s">
        <v>534</v>
      </c>
      <c r="C26" s="56"/>
      <c r="D26" s="539"/>
      <c r="E26" s="512"/>
    </row>
    <row r="27" spans="1:5" s="481" customFormat="1" ht="12" customHeight="1" x14ac:dyDescent="0.2">
      <c r="A27" s="532" t="s">
        <v>307</v>
      </c>
      <c r="B27" s="534" t="s">
        <v>537</v>
      </c>
      <c r="C27" s="389"/>
      <c r="D27" s="551"/>
      <c r="E27" s="511"/>
    </row>
    <row r="28" spans="1:5" s="481" customFormat="1" ht="12" customHeight="1" thickBot="1" x14ac:dyDescent="0.25">
      <c r="A28" s="531" t="s">
        <v>308</v>
      </c>
      <c r="B28" s="535" t="s">
        <v>654</v>
      </c>
      <c r="C28" s="515"/>
      <c r="D28" s="552"/>
      <c r="E28" s="510"/>
    </row>
    <row r="29" spans="1:5" s="481" customFormat="1" ht="12" customHeight="1" thickBot="1" x14ac:dyDescent="0.25">
      <c r="A29" s="518" t="s">
        <v>10</v>
      </c>
      <c r="B29" s="329" t="s">
        <v>538</v>
      </c>
      <c r="C29" s="388">
        <f>+C30+C31+C32</f>
        <v>0</v>
      </c>
      <c r="D29" s="546">
        <f>+D30+D31+D32</f>
        <v>0</v>
      </c>
      <c r="E29" s="525">
        <f>+E30+E31+E32</f>
        <v>0</v>
      </c>
    </row>
    <row r="30" spans="1:5" s="481" customFormat="1" ht="12" customHeight="1" x14ac:dyDescent="0.2">
      <c r="A30" s="532" t="s">
        <v>62</v>
      </c>
      <c r="B30" s="533" t="s">
        <v>325</v>
      </c>
      <c r="C30" s="56"/>
      <c r="D30" s="539"/>
      <c r="E30" s="512"/>
    </row>
    <row r="31" spans="1:5" s="481" customFormat="1" ht="12" customHeight="1" x14ac:dyDescent="0.2">
      <c r="A31" s="532" t="s">
        <v>63</v>
      </c>
      <c r="B31" s="534" t="s">
        <v>326</v>
      </c>
      <c r="C31" s="389"/>
      <c r="D31" s="551"/>
      <c r="E31" s="511"/>
    </row>
    <row r="32" spans="1:5" s="481" customFormat="1" ht="12" customHeight="1" thickBot="1" x14ac:dyDescent="0.25">
      <c r="A32" s="531" t="s">
        <v>64</v>
      </c>
      <c r="B32" s="517" t="s">
        <v>328</v>
      </c>
      <c r="C32" s="515"/>
      <c r="D32" s="552"/>
      <c r="E32" s="510"/>
    </row>
    <row r="33" spans="1:5" s="481" customFormat="1" ht="12" customHeight="1" thickBot="1" x14ac:dyDescent="0.25">
      <c r="A33" s="518" t="s">
        <v>11</v>
      </c>
      <c r="B33" s="329" t="s">
        <v>453</v>
      </c>
      <c r="C33" s="38"/>
      <c r="D33" s="550"/>
      <c r="E33" s="524"/>
    </row>
    <row r="34" spans="1:5" s="481" customFormat="1" ht="12" customHeight="1" thickBot="1" x14ac:dyDescent="0.25">
      <c r="A34" s="518" t="s">
        <v>12</v>
      </c>
      <c r="B34" s="329" t="s">
        <v>539</v>
      </c>
      <c r="C34" s="38"/>
      <c r="D34" s="550"/>
      <c r="E34" s="524"/>
    </row>
    <row r="35" spans="1:5" s="481" customFormat="1" ht="12" customHeight="1" thickBot="1" x14ac:dyDescent="0.25">
      <c r="A35" s="455" t="s">
        <v>13</v>
      </c>
      <c r="B35" s="329" t="s">
        <v>540</v>
      </c>
      <c r="C35" s="388">
        <f>+C8+C19+C24+C25+C29+C33+C34</f>
        <v>0</v>
      </c>
      <c r="D35" s="546">
        <f>+D8+D19+D24+D25+D29+D33+D34</f>
        <v>0</v>
      </c>
      <c r="E35" s="525">
        <f>+E8+E19+E24+E25+E29+E33+E34</f>
        <v>0</v>
      </c>
    </row>
    <row r="36" spans="1:5" s="508" customFormat="1" ht="12" customHeight="1" thickBot="1" x14ac:dyDescent="0.25">
      <c r="A36" s="520" t="s">
        <v>14</v>
      </c>
      <c r="B36" s="329" t="s">
        <v>541</v>
      </c>
      <c r="C36" s="388">
        <f>+C37+C38+C39</f>
        <v>0</v>
      </c>
      <c r="D36" s="546">
        <f>+D37+D38+D39</f>
        <v>0</v>
      </c>
      <c r="E36" s="525">
        <f>+E37+E38+E39</f>
        <v>0</v>
      </c>
    </row>
    <row r="37" spans="1:5" s="508" customFormat="1" ht="15" customHeight="1" x14ac:dyDescent="0.2">
      <c r="A37" s="532" t="s">
        <v>542</v>
      </c>
      <c r="B37" s="533" t="s">
        <v>150</v>
      </c>
      <c r="C37" s="56"/>
      <c r="D37" s="539"/>
      <c r="E37" s="512"/>
    </row>
    <row r="38" spans="1:5" s="508" customFormat="1" ht="15" customHeight="1" x14ac:dyDescent="0.2">
      <c r="A38" s="532" t="s">
        <v>543</v>
      </c>
      <c r="B38" s="534" t="s">
        <v>2</v>
      </c>
      <c r="C38" s="389"/>
      <c r="D38" s="551"/>
      <c r="E38" s="511"/>
    </row>
    <row r="39" spans="1:5" ht="13.5" thickBot="1" x14ac:dyDescent="0.25">
      <c r="A39" s="531" t="s">
        <v>544</v>
      </c>
      <c r="B39" s="517" t="s">
        <v>545</v>
      </c>
      <c r="C39" s="515"/>
      <c r="D39" s="552"/>
      <c r="E39" s="510"/>
    </row>
    <row r="40" spans="1:5" s="507" customFormat="1" ht="16.5" customHeight="1" thickBot="1" x14ac:dyDescent="0.25">
      <c r="A40" s="520" t="s">
        <v>15</v>
      </c>
      <c r="B40" s="521" t="s">
        <v>546</v>
      </c>
      <c r="C40" s="62">
        <f>+C35+C36</f>
        <v>0</v>
      </c>
      <c r="D40" s="553">
        <f>+D35+D36</f>
        <v>0</v>
      </c>
      <c r="E40" s="526">
        <f>+E35+E36</f>
        <v>0</v>
      </c>
    </row>
    <row r="41" spans="1:5" s="285" customFormat="1" ht="12" customHeight="1" x14ac:dyDescent="0.2">
      <c r="A41" s="463"/>
      <c r="B41" s="464"/>
      <c r="C41" s="479"/>
      <c r="D41" s="479"/>
      <c r="E41" s="479"/>
    </row>
    <row r="42" spans="1:5" ht="12" customHeight="1" thickBot="1" x14ac:dyDescent="0.25">
      <c r="A42" s="465"/>
      <c r="B42" s="466"/>
      <c r="C42" s="480"/>
      <c r="D42" s="480"/>
      <c r="E42" s="480"/>
    </row>
    <row r="43" spans="1:5" ht="12" customHeight="1" thickBot="1" x14ac:dyDescent="0.25">
      <c r="A43" s="715" t="s">
        <v>42</v>
      </c>
      <c r="B43" s="716"/>
      <c r="C43" s="716"/>
      <c r="D43" s="716"/>
      <c r="E43" s="717"/>
    </row>
    <row r="44" spans="1:5" ht="12" customHeight="1" thickBot="1" x14ac:dyDescent="0.25">
      <c r="A44" s="518" t="s">
        <v>6</v>
      </c>
      <c r="B44" s="329" t="s">
        <v>547</v>
      </c>
      <c r="C44" s="388">
        <f>SUM(C45:C49)</f>
        <v>0</v>
      </c>
      <c r="D44" s="388">
        <f>SUM(D45:D49)</f>
        <v>0</v>
      </c>
      <c r="E44" s="525">
        <f>SUM(E45:E49)</f>
        <v>0</v>
      </c>
    </row>
    <row r="45" spans="1:5" ht="12" customHeight="1" x14ac:dyDescent="0.2">
      <c r="A45" s="531" t="s">
        <v>69</v>
      </c>
      <c r="B45" s="310" t="s">
        <v>36</v>
      </c>
      <c r="C45" s="56"/>
      <c r="D45" s="56"/>
      <c r="E45" s="512"/>
    </row>
    <row r="46" spans="1:5" ht="12" customHeight="1" x14ac:dyDescent="0.2">
      <c r="A46" s="531" t="s">
        <v>70</v>
      </c>
      <c r="B46" s="309" t="s">
        <v>116</v>
      </c>
      <c r="C46" s="382"/>
      <c r="D46" s="382"/>
      <c r="E46" s="536"/>
    </row>
    <row r="47" spans="1:5" ht="12" customHeight="1" x14ac:dyDescent="0.2">
      <c r="A47" s="531" t="s">
        <v>71</v>
      </c>
      <c r="B47" s="309" t="s">
        <v>89</v>
      </c>
      <c r="C47" s="382"/>
      <c r="D47" s="382"/>
      <c r="E47" s="536"/>
    </row>
    <row r="48" spans="1:5" s="285" customFormat="1" ht="12" customHeight="1" x14ac:dyDescent="0.2">
      <c r="A48" s="531" t="s">
        <v>72</v>
      </c>
      <c r="B48" s="309" t="s">
        <v>117</v>
      </c>
      <c r="C48" s="382"/>
      <c r="D48" s="382"/>
      <c r="E48" s="536"/>
    </row>
    <row r="49" spans="1:5" ht="12" customHeight="1" thickBot="1" x14ac:dyDescent="0.25">
      <c r="A49" s="531" t="s">
        <v>90</v>
      </c>
      <c r="B49" s="309" t="s">
        <v>118</v>
      </c>
      <c r="C49" s="382"/>
      <c r="D49" s="382"/>
      <c r="E49" s="536"/>
    </row>
    <row r="50" spans="1:5" ht="12" customHeight="1" thickBot="1" x14ac:dyDescent="0.25">
      <c r="A50" s="518" t="s">
        <v>7</v>
      </c>
      <c r="B50" s="329" t="s">
        <v>548</v>
      </c>
      <c r="C50" s="388">
        <f>SUM(C51:C53)</f>
        <v>0</v>
      </c>
      <c r="D50" s="388">
        <f>SUM(D51:D53)</f>
        <v>0</v>
      </c>
      <c r="E50" s="525">
        <f>SUM(E51:E53)</f>
        <v>0</v>
      </c>
    </row>
    <row r="51" spans="1:5" ht="12" customHeight="1" x14ac:dyDescent="0.2">
      <c r="A51" s="531" t="s">
        <v>75</v>
      </c>
      <c r="B51" s="310" t="s">
        <v>141</v>
      </c>
      <c r="C51" s="56"/>
      <c r="D51" s="56"/>
      <c r="E51" s="512"/>
    </row>
    <row r="52" spans="1:5" ht="12" customHeight="1" x14ac:dyDescent="0.2">
      <c r="A52" s="531" t="s">
        <v>76</v>
      </c>
      <c r="B52" s="309" t="s">
        <v>120</v>
      </c>
      <c r="C52" s="382"/>
      <c r="D52" s="382"/>
      <c r="E52" s="536"/>
    </row>
    <row r="53" spans="1:5" ht="15" customHeight="1" x14ac:dyDescent="0.2">
      <c r="A53" s="531" t="s">
        <v>77</v>
      </c>
      <c r="B53" s="309" t="s">
        <v>43</v>
      </c>
      <c r="C53" s="382"/>
      <c r="D53" s="382"/>
      <c r="E53" s="536"/>
    </row>
    <row r="54" spans="1:5" ht="13.5" thickBot="1" x14ac:dyDescent="0.25">
      <c r="A54" s="531" t="s">
        <v>78</v>
      </c>
      <c r="B54" s="309" t="s">
        <v>655</v>
      </c>
      <c r="C54" s="382"/>
      <c r="D54" s="382"/>
      <c r="E54" s="536"/>
    </row>
    <row r="55" spans="1:5" ht="15" customHeight="1" thickBot="1" x14ac:dyDescent="0.25">
      <c r="A55" s="518" t="s">
        <v>8</v>
      </c>
      <c r="B55" s="522" t="s">
        <v>549</v>
      </c>
      <c r="C55" s="62">
        <f>+C44+C50</f>
        <v>0</v>
      </c>
      <c r="D55" s="62">
        <f>+D44+D50</f>
        <v>0</v>
      </c>
      <c r="E55" s="526">
        <f>+E44+E50</f>
        <v>0</v>
      </c>
    </row>
    <row r="56" spans="1:5" ht="13.5" thickBot="1" x14ac:dyDescent="0.25">
      <c r="C56" s="527"/>
      <c r="D56" s="527"/>
      <c r="E56" s="527"/>
    </row>
    <row r="57" spans="1:5" ht="13.5" thickBot="1" x14ac:dyDescent="0.25">
      <c r="A57" s="616" t="s">
        <v>713</v>
      </c>
      <c r="B57" s="617"/>
      <c r="C57" s="66"/>
      <c r="D57" s="66"/>
      <c r="E57" s="516"/>
    </row>
    <row r="58" spans="1:5" ht="13.5" thickBot="1" x14ac:dyDescent="0.25">
      <c r="A58" s="618" t="s">
        <v>712</v>
      </c>
      <c r="B58" s="619"/>
      <c r="C58" s="66"/>
      <c r="D58" s="66"/>
      <c r="E58" s="516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G36"/>
  <sheetViews>
    <sheetView view="pageLayout" zoomScaleNormal="100" workbookViewId="0">
      <selection activeCell="C6" sqref="C6"/>
    </sheetView>
  </sheetViews>
  <sheetFormatPr defaultRowHeight="12.75" x14ac:dyDescent="0.2"/>
  <cols>
    <col min="1" max="1" width="7" style="283" customWidth="1"/>
    <col min="2" max="2" width="32" style="29" customWidth="1"/>
    <col min="3" max="3" width="12.5" style="29" customWidth="1"/>
    <col min="4" max="6" width="11.83203125" style="29" customWidth="1"/>
    <col min="7" max="7" width="12.83203125" style="29" customWidth="1"/>
    <col min="8" max="16384" width="9.33203125" style="29"/>
  </cols>
  <sheetData>
    <row r="1" spans="1:7" ht="14.25" thickBot="1" x14ac:dyDescent="0.25">
      <c r="G1" s="36" t="s">
        <v>721</v>
      </c>
    </row>
    <row r="2" spans="1:7" ht="17.25" customHeight="1" thickBot="1" x14ac:dyDescent="0.25">
      <c r="A2" s="730" t="s">
        <v>4</v>
      </c>
      <c r="B2" s="732" t="s">
        <v>284</v>
      </c>
      <c r="C2" s="732" t="s">
        <v>656</v>
      </c>
      <c r="D2" s="732" t="s">
        <v>700</v>
      </c>
      <c r="E2" s="726" t="s">
        <v>657</v>
      </c>
      <c r="F2" s="726"/>
      <c r="G2" s="727"/>
    </row>
    <row r="3" spans="1:7" s="284" customFormat="1" ht="57.75" customHeight="1" thickBot="1" x14ac:dyDescent="0.25">
      <c r="A3" s="731"/>
      <c r="B3" s="733"/>
      <c r="C3" s="733"/>
      <c r="D3" s="733"/>
      <c r="E3" s="27" t="s">
        <v>658</v>
      </c>
      <c r="F3" s="27" t="s">
        <v>659</v>
      </c>
      <c r="G3" s="614" t="s">
        <v>660</v>
      </c>
    </row>
    <row r="4" spans="1:7" s="285" customFormat="1" ht="15" customHeight="1" thickBot="1" x14ac:dyDescent="0.25">
      <c r="A4" s="455" t="s">
        <v>393</v>
      </c>
      <c r="B4" s="456" t="s">
        <v>394</v>
      </c>
      <c r="C4" s="456" t="s">
        <v>395</v>
      </c>
      <c r="D4" s="456" t="s">
        <v>396</v>
      </c>
      <c r="E4" s="456" t="s">
        <v>701</v>
      </c>
      <c r="F4" s="456" t="s">
        <v>474</v>
      </c>
      <c r="G4" s="540" t="s">
        <v>475</v>
      </c>
    </row>
    <row r="5" spans="1:7" ht="15" customHeight="1" x14ac:dyDescent="0.2">
      <c r="A5" s="286" t="s">
        <v>6</v>
      </c>
      <c r="B5" s="287" t="s">
        <v>728</v>
      </c>
      <c r="C5" s="288">
        <v>34359379</v>
      </c>
      <c r="D5" s="288"/>
      <c r="E5" s="289">
        <f>C5+D5</f>
        <v>34359379</v>
      </c>
      <c r="F5" s="695">
        <f>E5-G5</f>
        <v>29551347</v>
      </c>
      <c r="G5" s="696">
        <v>4808032</v>
      </c>
    </row>
    <row r="6" spans="1:7" ht="15" customHeight="1" x14ac:dyDescent="0.2">
      <c r="A6" s="290" t="s">
        <v>7</v>
      </c>
      <c r="B6" s="291"/>
      <c r="C6" s="2"/>
      <c r="D6" s="2"/>
      <c r="E6" s="289">
        <f t="shared" ref="E6:E35" si="0">C6+D6</f>
        <v>0</v>
      </c>
      <c r="F6" s="2"/>
      <c r="G6" s="131"/>
    </row>
    <row r="7" spans="1:7" ht="15" customHeight="1" x14ac:dyDescent="0.2">
      <c r="A7" s="290" t="s">
        <v>8</v>
      </c>
      <c r="B7" s="291"/>
      <c r="C7" s="658"/>
      <c r="D7" s="2"/>
      <c r="E7" s="289">
        <f t="shared" si="0"/>
        <v>0</v>
      </c>
      <c r="F7" s="2"/>
      <c r="G7" s="131"/>
    </row>
    <row r="8" spans="1:7" ht="15" customHeight="1" x14ac:dyDescent="0.2">
      <c r="A8" s="290" t="s">
        <v>9</v>
      </c>
      <c r="B8" s="291"/>
      <c r="C8" s="2"/>
      <c r="D8" s="2"/>
      <c r="E8" s="289">
        <f t="shared" si="0"/>
        <v>0</v>
      </c>
      <c r="F8" s="2"/>
      <c r="G8" s="131"/>
    </row>
    <row r="9" spans="1:7" ht="15" customHeight="1" x14ac:dyDescent="0.2">
      <c r="A9" s="290" t="s">
        <v>10</v>
      </c>
      <c r="B9" s="291"/>
      <c r="C9" s="2"/>
      <c r="D9" s="2"/>
      <c r="E9" s="289">
        <f t="shared" si="0"/>
        <v>0</v>
      </c>
      <c r="F9" s="2"/>
      <c r="G9" s="131"/>
    </row>
    <row r="10" spans="1:7" ht="15" customHeight="1" x14ac:dyDescent="0.2">
      <c r="A10" s="290" t="s">
        <v>11</v>
      </c>
      <c r="B10" s="291"/>
      <c r="C10" s="2"/>
      <c r="D10" s="2"/>
      <c r="E10" s="289">
        <f t="shared" si="0"/>
        <v>0</v>
      </c>
      <c r="F10" s="2"/>
      <c r="G10" s="131"/>
    </row>
    <row r="11" spans="1:7" ht="15" customHeight="1" x14ac:dyDescent="0.2">
      <c r="A11" s="290" t="s">
        <v>12</v>
      </c>
      <c r="B11" s="291"/>
      <c r="C11" s="2"/>
      <c r="D11" s="2"/>
      <c r="E11" s="289">
        <f t="shared" si="0"/>
        <v>0</v>
      </c>
      <c r="F11" s="2"/>
      <c r="G11" s="131"/>
    </row>
    <row r="12" spans="1:7" ht="15" customHeight="1" x14ac:dyDescent="0.2">
      <c r="A12" s="290" t="s">
        <v>13</v>
      </c>
      <c r="B12" s="291"/>
      <c r="C12" s="2"/>
      <c r="D12" s="2"/>
      <c r="E12" s="289">
        <f t="shared" si="0"/>
        <v>0</v>
      </c>
      <c r="F12" s="2"/>
      <c r="G12" s="131"/>
    </row>
    <row r="13" spans="1:7" ht="15" customHeight="1" x14ac:dyDescent="0.2">
      <c r="A13" s="290" t="s">
        <v>14</v>
      </c>
      <c r="B13" s="291"/>
      <c r="C13" s="2"/>
      <c r="D13" s="2"/>
      <c r="E13" s="289">
        <f t="shared" si="0"/>
        <v>0</v>
      </c>
      <c r="F13" s="2"/>
      <c r="G13" s="131"/>
    </row>
    <row r="14" spans="1:7" ht="15" customHeight="1" x14ac:dyDescent="0.2">
      <c r="A14" s="290" t="s">
        <v>15</v>
      </c>
      <c r="B14" s="291"/>
      <c r="C14" s="2"/>
      <c r="D14" s="2"/>
      <c r="E14" s="289">
        <f t="shared" si="0"/>
        <v>0</v>
      </c>
      <c r="F14" s="2"/>
      <c r="G14" s="131"/>
    </row>
    <row r="15" spans="1:7" ht="15" customHeight="1" x14ac:dyDescent="0.2">
      <c r="A15" s="290" t="s">
        <v>16</v>
      </c>
      <c r="B15" s="291"/>
      <c r="C15" s="2"/>
      <c r="D15" s="2"/>
      <c r="E15" s="289">
        <f t="shared" si="0"/>
        <v>0</v>
      </c>
      <c r="F15" s="2"/>
      <c r="G15" s="131"/>
    </row>
    <row r="16" spans="1:7" ht="15" customHeight="1" x14ac:dyDescent="0.2">
      <c r="A16" s="290" t="s">
        <v>17</v>
      </c>
      <c r="B16" s="291"/>
      <c r="C16" s="2"/>
      <c r="D16" s="2"/>
      <c r="E16" s="289">
        <f t="shared" si="0"/>
        <v>0</v>
      </c>
      <c r="F16" s="2"/>
      <c r="G16" s="131"/>
    </row>
    <row r="17" spans="1:7" ht="15" customHeight="1" x14ac:dyDescent="0.2">
      <c r="A17" s="290" t="s">
        <v>18</v>
      </c>
      <c r="B17" s="291"/>
      <c r="C17" s="2"/>
      <c r="D17" s="2"/>
      <c r="E17" s="289">
        <f t="shared" si="0"/>
        <v>0</v>
      </c>
      <c r="F17" s="2"/>
      <c r="G17" s="131"/>
    </row>
    <row r="18" spans="1:7" ht="15" customHeight="1" x14ac:dyDescent="0.2">
      <c r="A18" s="290" t="s">
        <v>19</v>
      </c>
      <c r="B18" s="291"/>
      <c r="C18" s="2"/>
      <c r="D18" s="2"/>
      <c r="E18" s="289">
        <f t="shared" si="0"/>
        <v>0</v>
      </c>
      <c r="F18" s="2"/>
      <c r="G18" s="131"/>
    </row>
    <row r="19" spans="1:7" ht="15" customHeight="1" x14ac:dyDescent="0.2">
      <c r="A19" s="290" t="s">
        <v>20</v>
      </c>
      <c r="B19" s="291"/>
      <c r="C19" s="2"/>
      <c r="D19" s="2"/>
      <c r="E19" s="289">
        <f t="shared" si="0"/>
        <v>0</v>
      </c>
      <c r="F19" s="2"/>
      <c r="G19" s="131"/>
    </row>
    <row r="20" spans="1:7" ht="15" customHeight="1" x14ac:dyDescent="0.2">
      <c r="A20" s="290" t="s">
        <v>21</v>
      </c>
      <c r="B20" s="291"/>
      <c r="C20" s="2"/>
      <c r="D20" s="2"/>
      <c r="E20" s="289">
        <f t="shared" si="0"/>
        <v>0</v>
      </c>
      <c r="F20" s="2"/>
      <c r="G20" s="131"/>
    </row>
    <row r="21" spans="1:7" ht="15" customHeight="1" x14ac:dyDescent="0.2">
      <c r="A21" s="290" t="s">
        <v>22</v>
      </c>
      <c r="B21" s="291"/>
      <c r="C21" s="2"/>
      <c r="D21" s="2"/>
      <c r="E21" s="289">
        <f t="shared" si="0"/>
        <v>0</v>
      </c>
      <c r="F21" s="2"/>
      <c r="G21" s="131"/>
    </row>
    <row r="22" spans="1:7" ht="15" customHeight="1" x14ac:dyDescent="0.2">
      <c r="A22" s="290" t="s">
        <v>23</v>
      </c>
      <c r="B22" s="291"/>
      <c r="C22" s="2"/>
      <c r="D22" s="2"/>
      <c r="E22" s="289">
        <f t="shared" si="0"/>
        <v>0</v>
      </c>
      <c r="F22" s="2"/>
      <c r="G22" s="131"/>
    </row>
    <row r="23" spans="1:7" ht="15" customHeight="1" x14ac:dyDescent="0.2">
      <c r="A23" s="290" t="s">
        <v>24</v>
      </c>
      <c r="B23" s="291"/>
      <c r="C23" s="2"/>
      <c r="D23" s="2"/>
      <c r="E23" s="289">
        <f t="shared" si="0"/>
        <v>0</v>
      </c>
      <c r="F23" s="2"/>
      <c r="G23" s="131"/>
    </row>
    <row r="24" spans="1:7" ht="15" customHeight="1" x14ac:dyDescent="0.2">
      <c r="A24" s="290" t="s">
        <v>25</v>
      </c>
      <c r="B24" s="291"/>
      <c r="C24" s="2"/>
      <c r="D24" s="2"/>
      <c r="E24" s="289">
        <f t="shared" si="0"/>
        <v>0</v>
      </c>
      <c r="F24" s="2"/>
      <c r="G24" s="131"/>
    </row>
    <row r="25" spans="1:7" ht="15" customHeight="1" x14ac:dyDescent="0.2">
      <c r="A25" s="290" t="s">
        <v>26</v>
      </c>
      <c r="B25" s="291"/>
      <c r="C25" s="2"/>
      <c r="D25" s="2"/>
      <c r="E25" s="289">
        <f t="shared" si="0"/>
        <v>0</v>
      </c>
      <c r="F25" s="2"/>
      <c r="G25" s="131"/>
    </row>
    <row r="26" spans="1:7" ht="15" customHeight="1" x14ac:dyDescent="0.2">
      <c r="A26" s="290" t="s">
        <v>27</v>
      </c>
      <c r="B26" s="291"/>
      <c r="C26" s="2"/>
      <c r="D26" s="2"/>
      <c r="E26" s="289">
        <f t="shared" si="0"/>
        <v>0</v>
      </c>
      <c r="F26" s="2"/>
      <c r="G26" s="131"/>
    </row>
    <row r="27" spans="1:7" ht="15" customHeight="1" x14ac:dyDescent="0.2">
      <c r="A27" s="290" t="s">
        <v>28</v>
      </c>
      <c r="B27" s="291"/>
      <c r="C27" s="2"/>
      <c r="D27" s="2"/>
      <c r="E27" s="289">
        <f t="shared" si="0"/>
        <v>0</v>
      </c>
      <c r="F27" s="2"/>
      <c r="G27" s="131"/>
    </row>
    <row r="28" spans="1:7" ht="15" customHeight="1" x14ac:dyDescent="0.2">
      <c r="A28" s="290" t="s">
        <v>29</v>
      </c>
      <c r="B28" s="291"/>
      <c r="C28" s="2"/>
      <c r="D28" s="2"/>
      <c r="E28" s="289">
        <f t="shared" si="0"/>
        <v>0</v>
      </c>
      <c r="F28" s="2"/>
      <c r="G28" s="131"/>
    </row>
    <row r="29" spans="1:7" ht="15" customHeight="1" x14ac:dyDescent="0.2">
      <c r="A29" s="290" t="s">
        <v>30</v>
      </c>
      <c r="B29" s="291"/>
      <c r="C29" s="2"/>
      <c r="D29" s="2"/>
      <c r="E29" s="289">
        <f t="shared" si="0"/>
        <v>0</v>
      </c>
      <c r="F29" s="2"/>
      <c r="G29" s="131"/>
    </row>
    <row r="30" spans="1:7" ht="15" customHeight="1" x14ac:dyDescent="0.2">
      <c r="A30" s="290" t="s">
        <v>31</v>
      </c>
      <c r="B30" s="291"/>
      <c r="C30" s="2"/>
      <c r="D30" s="2"/>
      <c r="E30" s="289"/>
      <c r="F30" s="2"/>
      <c r="G30" s="131"/>
    </row>
    <row r="31" spans="1:7" ht="15" customHeight="1" x14ac:dyDescent="0.2">
      <c r="A31" s="290" t="s">
        <v>32</v>
      </c>
      <c r="B31" s="291"/>
      <c r="C31" s="2"/>
      <c r="D31" s="2"/>
      <c r="E31" s="289">
        <f t="shared" si="0"/>
        <v>0</v>
      </c>
      <c r="F31" s="2"/>
      <c r="G31" s="131"/>
    </row>
    <row r="32" spans="1:7" ht="15" customHeight="1" x14ac:dyDescent="0.2">
      <c r="A32" s="290" t="s">
        <v>33</v>
      </c>
      <c r="B32" s="291"/>
      <c r="C32" s="2"/>
      <c r="D32" s="2"/>
      <c r="E32" s="289">
        <f t="shared" si="0"/>
        <v>0</v>
      </c>
      <c r="F32" s="2"/>
      <c r="G32" s="131"/>
    </row>
    <row r="33" spans="1:7" ht="15" customHeight="1" x14ac:dyDescent="0.2">
      <c r="A33" s="290" t="s">
        <v>34</v>
      </c>
      <c r="B33" s="291"/>
      <c r="C33" s="2"/>
      <c r="D33" s="2"/>
      <c r="E33" s="289">
        <f t="shared" si="0"/>
        <v>0</v>
      </c>
      <c r="F33" s="2"/>
      <c r="G33" s="131"/>
    </row>
    <row r="34" spans="1:7" ht="15" customHeight="1" x14ac:dyDescent="0.2">
      <c r="A34" s="290" t="s">
        <v>88</v>
      </c>
      <c r="B34" s="291"/>
      <c r="C34" s="2"/>
      <c r="D34" s="2"/>
      <c r="E34" s="289">
        <f t="shared" si="0"/>
        <v>0</v>
      </c>
      <c r="F34" s="2"/>
      <c r="G34" s="131"/>
    </row>
    <row r="35" spans="1:7" ht="15" customHeight="1" thickBot="1" x14ac:dyDescent="0.25">
      <c r="A35" s="290" t="s">
        <v>166</v>
      </c>
      <c r="B35" s="292"/>
      <c r="C35" s="3"/>
      <c r="D35" s="3"/>
      <c r="E35" s="289">
        <f t="shared" si="0"/>
        <v>0</v>
      </c>
      <c r="F35" s="3"/>
      <c r="G35" s="293"/>
    </row>
    <row r="36" spans="1:7" ht="15" customHeight="1" thickBot="1" x14ac:dyDescent="0.25">
      <c r="A36" s="728" t="s">
        <v>38</v>
      </c>
      <c r="B36" s="729"/>
      <c r="C36" s="11">
        <f>SUM(C5:C35)</f>
        <v>34359379</v>
      </c>
      <c r="D36" s="11">
        <f>SUM(D5:D35)</f>
        <v>0</v>
      </c>
      <c r="E36" s="11">
        <f>SUM(E5:E35)</f>
        <v>34359379</v>
      </c>
      <c r="F36" s="11">
        <f>SUM(F5:F35)</f>
        <v>29551347</v>
      </c>
      <c r="G36" s="12">
        <f>SUM(G5:G35)</f>
        <v>4808032</v>
      </c>
    </row>
  </sheetData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6. melléklet a ……/2020. (……) önkormányzati rendelethez&amp;"Times New Roman CE,Dőlt"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I157"/>
  <sheetViews>
    <sheetView topLeftCell="A58" zoomScale="120" zoomScaleNormal="120" zoomScaleSheetLayoutView="100" workbookViewId="0">
      <selection activeCell="F136" sqref="F136"/>
    </sheetView>
  </sheetViews>
  <sheetFormatPr defaultRowHeight="15.75" x14ac:dyDescent="0.25"/>
  <cols>
    <col min="1" max="1" width="9" style="350" customWidth="1"/>
    <col min="2" max="2" width="64.83203125" style="350" customWidth="1"/>
    <col min="3" max="3" width="17.33203125" style="350" customWidth="1"/>
    <col min="4" max="5" width="17.33203125" style="351" customWidth="1"/>
    <col min="6" max="16384" width="9.33203125" style="361"/>
  </cols>
  <sheetData>
    <row r="1" spans="1:5" ht="15.95" customHeight="1" x14ac:dyDescent="0.25">
      <c r="A1" s="698" t="s">
        <v>3</v>
      </c>
      <c r="B1" s="698"/>
      <c r="C1" s="698"/>
      <c r="D1" s="698"/>
      <c r="E1" s="698"/>
    </row>
    <row r="2" spans="1:5" ht="15.95" customHeight="1" thickBot="1" x14ac:dyDescent="0.3">
      <c r="A2" s="42" t="s">
        <v>94</v>
      </c>
      <c r="B2" s="42"/>
      <c r="C2" s="42"/>
      <c r="D2" s="348"/>
      <c r="E2" s="348" t="s">
        <v>718</v>
      </c>
    </row>
    <row r="3" spans="1:5" ht="15.95" customHeight="1" x14ac:dyDescent="0.25">
      <c r="A3" s="699" t="s">
        <v>57</v>
      </c>
      <c r="B3" s="701" t="s">
        <v>5</v>
      </c>
      <c r="C3" s="734" t="s">
        <v>761</v>
      </c>
      <c r="D3" s="703" t="s">
        <v>740</v>
      </c>
      <c r="E3" s="704"/>
    </row>
    <row r="4" spans="1:5" ht="38.1" customHeight="1" thickBot="1" x14ac:dyDescent="0.3">
      <c r="A4" s="700"/>
      <c r="B4" s="702"/>
      <c r="C4" s="735"/>
      <c r="D4" s="44" t="s">
        <v>164</v>
      </c>
      <c r="E4" s="45" t="s">
        <v>165</v>
      </c>
    </row>
    <row r="5" spans="1:5" s="362" customFormat="1" ht="12" customHeight="1" thickBot="1" x14ac:dyDescent="0.25">
      <c r="A5" s="326" t="s">
        <v>393</v>
      </c>
      <c r="B5" s="327" t="s">
        <v>394</v>
      </c>
      <c r="C5" s="327" t="s">
        <v>395</v>
      </c>
      <c r="D5" s="327" t="s">
        <v>397</v>
      </c>
      <c r="E5" s="328" t="s">
        <v>474</v>
      </c>
    </row>
    <row r="6" spans="1:5" s="363" customFormat="1" ht="12" customHeight="1" thickBot="1" x14ac:dyDescent="0.25">
      <c r="A6" s="321" t="s">
        <v>6</v>
      </c>
      <c r="B6" s="554" t="s">
        <v>285</v>
      </c>
      <c r="C6" s="626">
        <v>139606170</v>
      </c>
      <c r="D6" s="626">
        <v>150147474</v>
      </c>
      <c r="E6" s="626">
        <v>150147474</v>
      </c>
    </row>
    <row r="7" spans="1:5" s="363" customFormat="1" ht="12" customHeight="1" x14ac:dyDescent="0.2">
      <c r="A7" s="316" t="s">
        <v>69</v>
      </c>
      <c r="B7" s="555" t="s">
        <v>286</v>
      </c>
      <c r="C7" s="629">
        <v>24952669</v>
      </c>
      <c r="D7" s="629">
        <v>26844291</v>
      </c>
      <c r="E7" s="629">
        <v>26844291</v>
      </c>
    </row>
    <row r="8" spans="1:5" s="363" customFormat="1" ht="12" customHeight="1" x14ac:dyDescent="0.2">
      <c r="A8" s="315" t="s">
        <v>70</v>
      </c>
      <c r="B8" s="556" t="s">
        <v>287</v>
      </c>
      <c r="C8" s="632">
        <v>53586100</v>
      </c>
      <c r="D8" s="632">
        <v>58551416</v>
      </c>
      <c r="E8" s="632">
        <v>58551416</v>
      </c>
    </row>
    <row r="9" spans="1:5" s="363" customFormat="1" ht="12" customHeight="1" x14ac:dyDescent="0.2">
      <c r="A9" s="315" t="s">
        <v>71</v>
      </c>
      <c r="B9" s="556" t="s">
        <v>288</v>
      </c>
      <c r="C9" s="632">
        <v>41031700</v>
      </c>
      <c r="D9" s="632">
        <v>47672917</v>
      </c>
      <c r="E9" s="632">
        <v>47672917</v>
      </c>
    </row>
    <row r="10" spans="1:5" s="363" customFormat="1" ht="12" customHeight="1" x14ac:dyDescent="0.2">
      <c r="A10" s="315" t="s">
        <v>72</v>
      </c>
      <c r="B10" s="556" t="s">
        <v>289</v>
      </c>
      <c r="C10" s="632">
        <v>1800000</v>
      </c>
      <c r="D10" s="632">
        <v>1800000</v>
      </c>
      <c r="E10" s="632">
        <v>1800000</v>
      </c>
    </row>
    <row r="11" spans="1:5" s="363" customFormat="1" ht="12" customHeight="1" x14ac:dyDescent="0.2">
      <c r="A11" s="315" t="s">
        <v>90</v>
      </c>
      <c r="B11" s="556" t="s">
        <v>291</v>
      </c>
      <c r="C11" s="632">
        <v>18235701</v>
      </c>
      <c r="D11" s="632">
        <v>15278850</v>
      </c>
      <c r="E11" s="632">
        <v>15278850</v>
      </c>
    </row>
    <row r="12" spans="1:5" s="363" customFormat="1" ht="12" customHeight="1" thickBot="1" x14ac:dyDescent="0.25">
      <c r="A12" s="317" t="s">
        <v>73</v>
      </c>
      <c r="B12" s="557" t="s">
        <v>719</v>
      </c>
      <c r="C12" s="636"/>
      <c r="D12" s="636"/>
      <c r="E12" s="636"/>
    </row>
    <row r="13" spans="1:5" s="363" customFormat="1" ht="12" customHeight="1" thickBot="1" x14ac:dyDescent="0.25">
      <c r="A13" s="321" t="s">
        <v>7</v>
      </c>
      <c r="B13" s="558" t="s">
        <v>292</v>
      </c>
      <c r="C13" s="626">
        <v>116637308</v>
      </c>
      <c r="D13" s="626">
        <v>85980437</v>
      </c>
      <c r="E13" s="626">
        <v>82235500</v>
      </c>
    </row>
    <row r="14" spans="1:5" s="363" customFormat="1" ht="12" customHeight="1" x14ac:dyDescent="0.2">
      <c r="A14" s="316" t="s">
        <v>75</v>
      </c>
      <c r="B14" s="555" t="s">
        <v>293</v>
      </c>
      <c r="C14" s="629"/>
      <c r="D14" s="629"/>
      <c r="E14" s="629"/>
    </row>
    <row r="15" spans="1:5" s="363" customFormat="1" ht="12" customHeight="1" x14ac:dyDescent="0.2">
      <c r="A15" s="315" t="s">
        <v>76</v>
      </c>
      <c r="B15" s="556" t="s">
        <v>294</v>
      </c>
      <c r="C15" s="632"/>
      <c r="D15" s="632"/>
      <c r="E15" s="632"/>
    </row>
    <row r="16" spans="1:5" s="363" customFormat="1" ht="12" customHeight="1" x14ac:dyDescent="0.2">
      <c r="A16" s="315" t="s">
        <v>77</v>
      </c>
      <c r="B16" s="556" t="s">
        <v>295</v>
      </c>
      <c r="C16" s="632"/>
      <c r="D16" s="632"/>
      <c r="E16" s="632"/>
    </row>
    <row r="17" spans="1:5" s="363" customFormat="1" ht="12" customHeight="1" x14ac:dyDescent="0.2">
      <c r="A17" s="315" t="s">
        <v>78</v>
      </c>
      <c r="B17" s="556" t="s">
        <v>296</v>
      </c>
      <c r="C17" s="632"/>
      <c r="D17" s="632"/>
      <c r="E17" s="632"/>
    </row>
    <row r="18" spans="1:5" s="363" customFormat="1" ht="12" customHeight="1" x14ac:dyDescent="0.2">
      <c r="A18" s="315" t="s">
        <v>79</v>
      </c>
      <c r="B18" s="556" t="s">
        <v>297</v>
      </c>
      <c r="C18" s="632">
        <v>116637308</v>
      </c>
      <c r="D18" s="632">
        <v>85980437</v>
      </c>
      <c r="E18" s="632">
        <v>82235500</v>
      </c>
    </row>
    <row r="19" spans="1:5" s="363" customFormat="1" ht="12" customHeight="1" thickBot="1" x14ac:dyDescent="0.25">
      <c r="A19" s="317" t="s">
        <v>85</v>
      </c>
      <c r="B19" s="557" t="s">
        <v>298</v>
      </c>
      <c r="C19" s="636"/>
      <c r="D19" s="636"/>
      <c r="E19" s="636">
        <v>1822502</v>
      </c>
    </row>
    <row r="20" spans="1:5" s="363" customFormat="1" ht="12" customHeight="1" thickBot="1" x14ac:dyDescent="0.25">
      <c r="A20" s="321" t="s">
        <v>8</v>
      </c>
      <c r="B20" s="554" t="s">
        <v>299</v>
      </c>
      <c r="C20" s="626">
        <v>33924937</v>
      </c>
      <c r="D20" s="626">
        <v>103038000</v>
      </c>
      <c r="E20" s="626">
        <v>0</v>
      </c>
    </row>
    <row r="21" spans="1:5" s="363" customFormat="1" ht="12" customHeight="1" x14ac:dyDescent="0.2">
      <c r="A21" s="316" t="s">
        <v>58</v>
      </c>
      <c r="B21" s="555" t="s">
        <v>300</v>
      </c>
      <c r="C21" s="629">
        <v>33924937</v>
      </c>
      <c r="D21" s="629"/>
      <c r="E21" s="629"/>
    </row>
    <row r="22" spans="1:5" s="363" customFormat="1" ht="12" customHeight="1" x14ac:dyDescent="0.2">
      <c r="A22" s="315" t="s">
        <v>59</v>
      </c>
      <c r="B22" s="556" t="s">
        <v>301</v>
      </c>
      <c r="C22" s="632"/>
      <c r="D22" s="632"/>
      <c r="E22" s="632"/>
    </row>
    <row r="23" spans="1:5" s="363" customFormat="1" ht="12" customHeight="1" x14ac:dyDescent="0.2">
      <c r="A23" s="315" t="s">
        <v>60</v>
      </c>
      <c r="B23" s="556" t="s">
        <v>302</v>
      </c>
      <c r="C23" s="632"/>
      <c r="D23" s="632"/>
      <c r="E23" s="632"/>
    </row>
    <row r="24" spans="1:5" s="363" customFormat="1" ht="12" customHeight="1" x14ac:dyDescent="0.2">
      <c r="A24" s="315" t="s">
        <v>61</v>
      </c>
      <c r="B24" s="556" t="s">
        <v>303</v>
      </c>
      <c r="C24" s="632"/>
      <c r="D24" s="632"/>
      <c r="E24" s="632"/>
    </row>
    <row r="25" spans="1:5" s="363" customFormat="1" ht="12" customHeight="1" x14ac:dyDescent="0.2">
      <c r="A25" s="315" t="s">
        <v>104</v>
      </c>
      <c r="B25" s="556" t="s">
        <v>304</v>
      </c>
      <c r="C25" s="632"/>
      <c r="D25" s="632">
        <v>103038000</v>
      </c>
      <c r="E25" s="632"/>
    </row>
    <row r="26" spans="1:5" s="363" customFormat="1" ht="12" customHeight="1" thickBot="1" x14ac:dyDescent="0.25">
      <c r="A26" s="317" t="s">
        <v>105</v>
      </c>
      <c r="B26" s="557" t="s">
        <v>305</v>
      </c>
      <c r="C26" s="636"/>
      <c r="D26" s="636"/>
      <c r="E26" s="636"/>
    </row>
    <row r="27" spans="1:5" s="363" customFormat="1" ht="12" customHeight="1" thickBot="1" x14ac:dyDescent="0.25">
      <c r="A27" s="326" t="s">
        <v>106</v>
      </c>
      <c r="B27" s="322" t="s">
        <v>702</v>
      </c>
      <c r="C27" s="638">
        <v>6785918</v>
      </c>
      <c r="D27" s="638">
        <v>6900000</v>
      </c>
      <c r="E27" s="638">
        <v>8494053</v>
      </c>
    </row>
    <row r="28" spans="1:5" s="363" customFormat="1" ht="12" customHeight="1" x14ac:dyDescent="0.2">
      <c r="A28" s="627" t="s">
        <v>306</v>
      </c>
      <c r="B28" s="364" t="s">
        <v>706</v>
      </c>
      <c r="C28" s="629"/>
      <c r="D28" s="629"/>
      <c r="E28" s="629"/>
    </row>
    <row r="29" spans="1:5" s="363" customFormat="1" ht="12" customHeight="1" x14ac:dyDescent="0.2">
      <c r="A29" s="630" t="s">
        <v>307</v>
      </c>
      <c r="B29" s="365" t="s">
        <v>707</v>
      </c>
      <c r="C29" s="632"/>
      <c r="D29" s="632"/>
      <c r="E29" s="632"/>
    </row>
    <row r="30" spans="1:5" s="363" customFormat="1" ht="12" customHeight="1" x14ac:dyDescent="0.2">
      <c r="A30" s="630" t="s">
        <v>308</v>
      </c>
      <c r="B30" s="365" t="s">
        <v>708</v>
      </c>
      <c r="C30" s="632">
        <v>4847730</v>
      </c>
      <c r="D30" s="632">
        <v>4850000</v>
      </c>
      <c r="E30" s="632">
        <v>6379278</v>
      </c>
    </row>
    <row r="31" spans="1:5" s="363" customFormat="1" ht="12" customHeight="1" x14ac:dyDescent="0.2">
      <c r="A31" s="630" t="s">
        <v>703</v>
      </c>
      <c r="B31" s="365" t="s">
        <v>715</v>
      </c>
      <c r="C31" s="632">
        <v>1844937</v>
      </c>
      <c r="D31" s="632">
        <v>1850000</v>
      </c>
      <c r="E31" s="632">
        <v>2016659</v>
      </c>
    </row>
    <row r="32" spans="1:5" s="363" customFormat="1" ht="12" customHeight="1" x14ac:dyDescent="0.2">
      <c r="A32" s="630" t="s">
        <v>704</v>
      </c>
      <c r="B32" s="365" t="s">
        <v>309</v>
      </c>
      <c r="C32" s="632"/>
      <c r="D32" s="632"/>
      <c r="E32" s="632"/>
    </row>
    <row r="33" spans="1:5" s="363" customFormat="1" ht="12" customHeight="1" thickBot="1" x14ac:dyDescent="0.25">
      <c r="A33" s="634" t="s">
        <v>705</v>
      </c>
      <c r="B33" s="345" t="s">
        <v>310</v>
      </c>
      <c r="C33" s="636">
        <v>93251</v>
      </c>
      <c r="D33" s="636">
        <v>200000</v>
      </c>
      <c r="E33" s="636">
        <v>98116</v>
      </c>
    </row>
    <row r="34" spans="1:5" s="363" customFormat="1" ht="12" customHeight="1" thickBot="1" x14ac:dyDescent="0.25">
      <c r="A34" s="321" t="s">
        <v>10</v>
      </c>
      <c r="B34" s="554" t="s">
        <v>311</v>
      </c>
      <c r="C34" s="626">
        <v>9767172</v>
      </c>
      <c r="D34" s="626">
        <v>16366553</v>
      </c>
      <c r="E34" s="626">
        <v>15950255</v>
      </c>
    </row>
    <row r="35" spans="1:5" s="363" customFormat="1" ht="12" customHeight="1" x14ac:dyDescent="0.2">
      <c r="A35" s="316" t="s">
        <v>62</v>
      </c>
      <c r="B35" s="555" t="s">
        <v>312</v>
      </c>
      <c r="C35" s="629">
        <v>1164486</v>
      </c>
      <c r="D35" s="629">
        <v>750000</v>
      </c>
      <c r="E35" s="629">
        <v>2750688</v>
      </c>
    </row>
    <row r="36" spans="1:5" s="363" customFormat="1" ht="12" customHeight="1" x14ac:dyDescent="0.2">
      <c r="A36" s="315" t="s">
        <v>63</v>
      </c>
      <c r="B36" s="556" t="s">
        <v>313</v>
      </c>
      <c r="C36" s="632">
        <v>5342437</v>
      </c>
      <c r="D36" s="632">
        <v>7412000</v>
      </c>
      <c r="E36" s="632">
        <v>9267060</v>
      </c>
    </row>
    <row r="37" spans="1:5" s="363" customFormat="1" ht="12" customHeight="1" x14ac:dyDescent="0.2">
      <c r="A37" s="315" t="s">
        <v>64</v>
      </c>
      <c r="B37" s="556" t="s">
        <v>314</v>
      </c>
      <c r="C37" s="632">
        <v>702455</v>
      </c>
      <c r="D37" s="632">
        <v>278000</v>
      </c>
      <c r="E37" s="632">
        <v>374905</v>
      </c>
    </row>
    <row r="38" spans="1:5" s="363" customFormat="1" ht="12" customHeight="1" x14ac:dyDescent="0.2">
      <c r="A38" s="315" t="s">
        <v>108</v>
      </c>
      <c r="B38" s="556" t="s">
        <v>315</v>
      </c>
      <c r="C38" s="632">
        <v>0</v>
      </c>
      <c r="D38" s="632">
        <v>3850000</v>
      </c>
      <c r="E38" s="632">
        <v>0</v>
      </c>
    </row>
    <row r="39" spans="1:5" s="363" customFormat="1" ht="12" customHeight="1" x14ac:dyDescent="0.2">
      <c r="A39" s="315" t="s">
        <v>109</v>
      </c>
      <c r="B39" s="556" t="s">
        <v>316</v>
      </c>
      <c r="C39" s="632">
        <v>502144</v>
      </c>
      <c r="D39" s="632">
        <v>0</v>
      </c>
      <c r="E39" s="632"/>
    </row>
    <row r="40" spans="1:5" s="363" customFormat="1" ht="12" customHeight="1" x14ac:dyDescent="0.2">
      <c r="A40" s="315" t="s">
        <v>110</v>
      </c>
      <c r="B40" s="556" t="s">
        <v>317</v>
      </c>
      <c r="C40" s="632">
        <v>1592397</v>
      </c>
      <c r="D40" s="632">
        <v>3252000</v>
      </c>
      <c r="E40" s="632">
        <v>1983868</v>
      </c>
    </row>
    <row r="41" spans="1:5" s="363" customFormat="1" ht="12" customHeight="1" x14ac:dyDescent="0.2">
      <c r="A41" s="315" t="s">
        <v>111</v>
      </c>
      <c r="B41" s="556" t="s">
        <v>318</v>
      </c>
      <c r="C41" s="632"/>
      <c r="D41" s="632"/>
      <c r="E41" s="632"/>
    </row>
    <row r="42" spans="1:5" s="363" customFormat="1" ht="12" customHeight="1" x14ac:dyDescent="0.2">
      <c r="A42" s="315" t="s">
        <v>112</v>
      </c>
      <c r="B42" s="556" t="s">
        <v>319</v>
      </c>
      <c r="C42" s="632">
        <v>6419</v>
      </c>
      <c r="D42" s="632">
        <v>553</v>
      </c>
      <c r="E42" s="632">
        <v>6044</v>
      </c>
    </row>
    <row r="43" spans="1:5" s="363" customFormat="1" ht="12" customHeight="1" x14ac:dyDescent="0.2">
      <c r="A43" s="315" t="s">
        <v>320</v>
      </c>
      <c r="B43" s="556" t="s">
        <v>321</v>
      </c>
      <c r="C43" s="640"/>
      <c r="D43" s="640"/>
      <c r="E43" s="640"/>
    </row>
    <row r="44" spans="1:5" s="363" customFormat="1" ht="12" customHeight="1" thickBot="1" x14ac:dyDescent="0.25">
      <c r="A44" s="317" t="s">
        <v>322</v>
      </c>
      <c r="B44" s="557" t="s">
        <v>323</v>
      </c>
      <c r="C44" s="642">
        <v>456834</v>
      </c>
      <c r="D44" s="642">
        <v>824000</v>
      </c>
      <c r="E44" s="642">
        <v>1567690</v>
      </c>
    </row>
    <row r="45" spans="1:5" s="363" customFormat="1" ht="12" customHeight="1" thickBot="1" x14ac:dyDescent="0.25">
      <c r="A45" s="321" t="s">
        <v>11</v>
      </c>
      <c r="B45" s="554" t="s">
        <v>324</v>
      </c>
      <c r="C45" s="626">
        <v>590000</v>
      </c>
      <c r="D45" s="626">
        <v>800000</v>
      </c>
      <c r="E45" s="626">
        <v>2498500</v>
      </c>
    </row>
    <row r="46" spans="1:5" s="363" customFormat="1" ht="12" customHeight="1" x14ac:dyDescent="0.2">
      <c r="A46" s="316" t="s">
        <v>65</v>
      </c>
      <c r="B46" s="555" t="s">
        <v>325</v>
      </c>
      <c r="C46" s="644"/>
      <c r="D46" s="644"/>
      <c r="E46" s="644"/>
    </row>
    <row r="47" spans="1:5" s="363" customFormat="1" ht="12" customHeight="1" x14ac:dyDescent="0.2">
      <c r="A47" s="315" t="s">
        <v>66</v>
      </c>
      <c r="B47" s="556" t="s">
        <v>326</v>
      </c>
      <c r="C47" s="640">
        <v>590000</v>
      </c>
      <c r="D47" s="640">
        <v>800000</v>
      </c>
      <c r="E47" s="640">
        <v>1098500</v>
      </c>
    </row>
    <row r="48" spans="1:5" s="363" customFormat="1" ht="12" customHeight="1" x14ac:dyDescent="0.2">
      <c r="A48" s="315" t="s">
        <v>327</v>
      </c>
      <c r="B48" s="556" t="s">
        <v>328</v>
      </c>
      <c r="C48" s="640"/>
      <c r="D48" s="640">
        <v>0</v>
      </c>
      <c r="E48" s="640">
        <v>1400000</v>
      </c>
    </row>
    <row r="49" spans="1:5" s="363" customFormat="1" ht="12" customHeight="1" x14ac:dyDescent="0.2">
      <c r="A49" s="315" t="s">
        <v>329</v>
      </c>
      <c r="B49" s="556" t="s">
        <v>330</v>
      </c>
      <c r="C49" s="640"/>
      <c r="D49" s="640"/>
      <c r="E49" s="640"/>
    </row>
    <row r="50" spans="1:5" s="363" customFormat="1" ht="12" customHeight="1" thickBot="1" x14ac:dyDescent="0.25">
      <c r="A50" s="317" t="s">
        <v>331</v>
      </c>
      <c r="B50" s="557" t="s">
        <v>332</v>
      </c>
      <c r="C50" s="642"/>
      <c r="D50" s="642"/>
      <c r="E50" s="642"/>
    </row>
    <row r="51" spans="1:5" s="363" customFormat="1" ht="13.5" thickBot="1" x14ac:dyDescent="0.25">
      <c r="A51" s="321" t="s">
        <v>113</v>
      </c>
      <c r="B51" s="554" t="s">
        <v>333</v>
      </c>
      <c r="C51" s="626"/>
      <c r="D51" s="626">
        <v>0</v>
      </c>
      <c r="E51" s="626">
        <v>22513413</v>
      </c>
    </row>
    <row r="52" spans="1:5" s="363" customFormat="1" ht="12.75" x14ac:dyDescent="0.2">
      <c r="A52" s="316" t="s">
        <v>67</v>
      </c>
      <c r="B52" s="555" t="s">
        <v>334</v>
      </c>
      <c r="C52" s="629"/>
      <c r="D52" s="629"/>
      <c r="E52" s="629"/>
    </row>
    <row r="53" spans="1:5" s="363" customFormat="1" ht="14.25" customHeight="1" x14ac:dyDescent="0.2">
      <c r="A53" s="315" t="s">
        <v>68</v>
      </c>
      <c r="B53" s="556" t="s">
        <v>551</v>
      </c>
      <c r="C53" s="632"/>
      <c r="D53" s="632"/>
      <c r="E53" s="632"/>
    </row>
    <row r="54" spans="1:5" s="363" customFormat="1" ht="12.75" x14ac:dyDescent="0.2">
      <c r="A54" s="315" t="s">
        <v>336</v>
      </c>
      <c r="B54" s="556" t="s">
        <v>337</v>
      </c>
      <c r="C54" s="632"/>
      <c r="D54" s="632"/>
      <c r="E54" s="632">
        <v>22513413</v>
      </c>
    </row>
    <row r="55" spans="1:5" s="363" customFormat="1" ht="13.5" thickBot="1" x14ac:dyDescent="0.25">
      <c r="A55" s="317" t="s">
        <v>338</v>
      </c>
      <c r="B55" s="557" t="s">
        <v>339</v>
      </c>
      <c r="C55" s="636"/>
      <c r="D55" s="636"/>
      <c r="E55" s="636"/>
    </row>
    <row r="56" spans="1:5" s="363" customFormat="1" ht="13.5" thickBot="1" x14ac:dyDescent="0.25">
      <c r="A56" s="321" t="s">
        <v>13</v>
      </c>
      <c r="B56" s="558" t="s">
        <v>340</v>
      </c>
      <c r="C56" s="626">
        <v>0</v>
      </c>
      <c r="D56" s="626">
        <v>0</v>
      </c>
      <c r="E56" s="626">
        <v>0</v>
      </c>
    </row>
    <row r="57" spans="1:5" s="363" customFormat="1" ht="12.75" x14ac:dyDescent="0.2">
      <c r="A57" s="315" t="s">
        <v>114</v>
      </c>
      <c r="B57" s="555" t="s">
        <v>341</v>
      </c>
      <c r="C57" s="640"/>
      <c r="D57" s="640"/>
      <c r="E57" s="640"/>
    </row>
    <row r="58" spans="1:5" s="363" customFormat="1" ht="12.75" customHeight="1" x14ac:dyDescent="0.2">
      <c r="A58" s="315" t="s">
        <v>115</v>
      </c>
      <c r="B58" s="556" t="s">
        <v>552</v>
      </c>
      <c r="C58" s="640"/>
      <c r="D58" s="640"/>
      <c r="E58" s="640"/>
    </row>
    <row r="59" spans="1:5" s="363" customFormat="1" ht="12.75" x14ac:dyDescent="0.2">
      <c r="A59" s="315" t="s">
        <v>142</v>
      </c>
      <c r="B59" s="556" t="s">
        <v>343</v>
      </c>
      <c r="C59" s="640"/>
      <c r="D59" s="640"/>
      <c r="E59" s="640"/>
    </row>
    <row r="60" spans="1:5" s="363" customFormat="1" ht="13.5" thickBot="1" x14ac:dyDescent="0.25">
      <c r="A60" s="315" t="s">
        <v>344</v>
      </c>
      <c r="B60" s="557" t="s">
        <v>345</v>
      </c>
      <c r="C60" s="640"/>
      <c r="D60" s="640"/>
      <c r="E60" s="640"/>
    </row>
    <row r="61" spans="1:5" s="363" customFormat="1" ht="13.5" thickBot="1" x14ac:dyDescent="0.25">
      <c r="A61" s="321" t="s">
        <v>14</v>
      </c>
      <c r="B61" s="554" t="s">
        <v>346</v>
      </c>
      <c r="C61" s="638">
        <v>307311505</v>
      </c>
      <c r="D61" s="638">
        <v>363232464</v>
      </c>
      <c r="E61" s="638">
        <v>281839195</v>
      </c>
    </row>
    <row r="62" spans="1:5" s="363" customFormat="1" ht="13.5" thickBot="1" x14ac:dyDescent="0.25">
      <c r="A62" s="375" t="s">
        <v>347</v>
      </c>
      <c r="B62" s="558" t="s">
        <v>664</v>
      </c>
      <c r="C62" s="626">
        <v>0</v>
      </c>
      <c r="D62" s="626">
        <v>67580895</v>
      </c>
      <c r="E62" s="626">
        <v>67580895</v>
      </c>
    </row>
    <row r="63" spans="1:5" s="363" customFormat="1" ht="12.75" x14ac:dyDescent="0.2">
      <c r="A63" s="315" t="s">
        <v>349</v>
      </c>
      <c r="B63" s="555" t="s">
        <v>350</v>
      </c>
      <c r="C63" s="640"/>
      <c r="D63" s="640"/>
      <c r="E63" s="640"/>
    </row>
    <row r="64" spans="1:5" s="363" customFormat="1" ht="12.75" x14ac:dyDescent="0.2">
      <c r="A64" s="315" t="s">
        <v>351</v>
      </c>
      <c r="B64" s="556" t="s">
        <v>352</v>
      </c>
      <c r="C64" s="640"/>
      <c r="D64" s="640">
        <v>67580895</v>
      </c>
      <c r="E64" s="639">
        <v>67580895</v>
      </c>
    </row>
    <row r="65" spans="1:5" s="363" customFormat="1" ht="13.5" thickBot="1" x14ac:dyDescent="0.25">
      <c r="A65" s="315" t="s">
        <v>353</v>
      </c>
      <c r="B65" s="301" t="s">
        <v>398</v>
      </c>
      <c r="C65" s="640"/>
      <c r="D65" s="640"/>
      <c r="E65" s="640"/>
    </row>
    <row r="66" spans="1:5" s="363" customFormat="1" ht="13.5" thickBot="1" x14ac:dyDescent="0.25">
      <c r="A66" s="375" t="s">
        <v>355</v>
      </c>
      <c r="B66" s="558" t="s">
        <v>356</v>
      </c>
      <c r="C66" s="626">
        <v>0</v>
      </c>
      <c r="D66" s="626">
        <v>0</v>
      </c>
      <c r="E66" s="626">
        <v>0</v>
      </c>
    </row>
    <row r="67" spans="1:5" s="363" customFormat="1" ht="12.75" x14ac:dyDescent="0.2">
      <c r="A67" s="315" t="s">
        <v>91</v>
      </c>
      <c r="B67" s="555" t="s">
        <v>357</v>
      </c>
      <c r="C67" s="640"/>
      <c r="D67" s="640"/>
      <c r="E67" s="640"/>
    </row>
    <row r="68" spans="1:5" s="363" customFormat="1" ht="12.75" x14ac:dyDescent="0.2">
      <c r="A68" s="315" t="s">
        <v>92</v>
      </c>
      <c r="B68" s="556" t="s">
        <v>358</v>
      </c>
      <c r="C68" s="640"/>
      <c r="D68" s="640"/>
      <c r="E68" s="640"/>
    </row>
    <row r="69" spans="1:5" s="363" customFormat="1" ht="12" customHeight="1" x14ac:dyDescent="0.2">
      <c r="A69" s="315" t="s">
        <v>359</v>
      </c>
      <c r="B69" s="556" t="s">
        <v>360</v>
      </c>
      <c r="C69" s="640"/>
      <c r="D69" s="640"/>
      <c r="E69" s="640"/>
    </row>
    <row r="70" spans="1:5" s="363" customFormat="1" ht="12" customHeight="1" thickBot="1" x14ac:dyDescent="0.25">
      <c r="A70" s="315" t="s">
        <v>361</v>
      </c>
      <c r="B70" s="557" t="s">
        <v>362</v>
      </c>
      <c r="C70" s="640"/>
      <c r="D70" s="640"/>
      <c r="E70" s="640"/>
    </row>
    <row r="71" spans="1:5" s="363" customFormat="1" ht="12" customHeight="1" thickBot="1" x14ac:dyDescent="0.25">
      <c r="A71" s="375" t="s">
        <v>363</v>
      </c>
      <c r="B71" s="558" t="s">
        <v>364</v>
      </c>
      <c r="C71" s="626">
        <v>23930579</v>
      </c>
      <c r="D71" s="626">
        <v>66895936</v>
      </c>
      <c r="E71" s="626">
        <v>66895936</v>
      </c>
    </row>
    <row r="72" spans="1:5" s="363" customFormat="1" ht="12" customHeight="1" x14ac:dyDescent="0.2">
      <c r="A72" s="315" t="s">
        <v>365</v>
      </c>
      <c r="B72" s="555" t="s">
        <v>366</v>
      </c>
      <c r="C72" s="640">
        <v>23930579</v>
      </c>
      <c r="D72" s="640">
        <v>66895936</v>
      </c>
      <c r="E72" s="640">
        <v>66895936</v>
      </c>
    </row>
    <row r="73" spans="1:5" s="363" customFormat="1" ht="12" customHeight="1" thickBot="1" x14ac:dyDescent="0.25">
      <c r="A73" s="315" t="s">
        <v>367</v>
      </c>
      <c r="B73" s="557" t="s">
        <v>368</v>
      </c>
      <c r="C73" s="640"/>
      <c r="D73" s="640"/>
      <c r="E73" s="640"/>
    </row>
    <row r="74" spans="1:5" s="363" customFormat="1" ht="12" customHeight="1" thickBot="1" x14ac:dyDescent="0.25">
      <c r="A74" s="375" t="s">
        <v>369</v>
      </c>
      <c r="B74" s="558" t="s">
        <v>370</v>
      </c>
      <c r="C74" s="626">
        <v>4482749</v>
      </c>
      <c r="D74" s="626">
        <v>0</v>
      </c>
      <c r="E74" s="626">
        <v>5593145</v>
      </c>
    </row>
    <row r="75" spans="1:5" s="363" customFormat="1" ht="12" customHeight="1" x14ac:dyDescent="0.2">
      <c r="A75" s="315" t="s">
        <v>371</v>
      </c>
      <c r="B75" s="555" t="s">
        <v>372</v>
      </c>
      <c r="C75" s="640">
        <v>4482749</v>
      </c>
      <c r="D75" s="640"/>
      <c r="E75" s="640">
        <v>5593145</v>
      </c>
    </row>
    <row r="76" spans="1:5" s="363" customFormat="1" ht="12" customHeight="1" x14ac:dyDescent="0.2">
      <c r="A76" s="315" t="s">
        <v>373</v>
      </c>
      <c r="B76" s="556" t="s">
        <v>374</v>
      </c>
      <c r="C76" s="640"/>
      <c r="D76" s="640"/>
      <c r="E76" s="640"/>
    </row>
    <row r="77" spans="1:5" s="363" customFormat="1" ht="12" customHeight="1" thickBot="1" x14ac:dyDescent="0.25">
      <c r="A77" s="315" t="s">
        <v>375</v>
      </c>
      <c r="B77" s="557" t="s">
        <v>376</v>
      </c>
      <c r="C77" s="640"/>
      <c r="D77" s="640"/>
      <c r="E77" s="640"/>
    </row>
    <row r="78" spans="1:5" s="363" customFormat="1" ht="12" customHeight="1" thickBot="1" x14ac:dyDescent="0.25">
      <c r="A78" s="375" t="s">
        <v>377</v>
      </c>
      <c r="B78" s="558" t="s">
        <v>378</v>
      </c>
      <c r="C78" s="626"/>
      <c r="D78" s="626"/>
      <c r="E78" s="626"/>
    </row>
    <row r="79" spans="1:5" s="363" customFormat="1" ht="12" customHeight="1" x14ac:dyDescent="0.2">
      <c r="A79" s="544" t="s">
        <v>379</v>
      </c>
      <c r="B79" s="555" t="s">
        <v>380</v>
      </c>
      <c r="C79" s="640"/>
      <c r="D79" s="640"/>
      <c r="E79" s="640"/>
    </row>
    <row r="80" spans="1:5" s="363" customFormat="1" ht="12" customHeight="1" x14ac:dyDescent="0.2">
      <c r="A80" s="545" t="s">
        <v>381</v>
      </c>
      <c r="B80" s="556" t="s">
        <v>382</v>
      </c>
      <c r="C80" s="640"/>
      <c r="D80" s="640"/>
      <c r="E80" s="640"/>
    </row>
    <row r="81" spans="1:5" s="363" customFormat="1" ht="12" customHeight="1" x14ac:dyDescent="0.2">
      <c r="A81" s="545" t="s">
        <v>383</v>
      </c>
      <c r="B81" s="556" t="s">
        <v>384</v>
      </c>
      <c r="C81" s="640"/>
      <c r="D81" s="640"/>
      <c r="E81" s="640"/>
    </row>
    <row r="82" spans="1:5" s="363" customFormat="1" ht="12" customHeight="1" thickBot="1" x14ac:dyDescent="0.25">
      <c r="A82" s="376" t="s">
        <v>385</v>
      </c>
      <c r="B82" s="557" t="s">
        <v>386</v>
      </c>
      <c r="C82" s="640"/>
      <c r="D82" s="640"/>
      <c r="E82" s="640"/>
    </row>
    <row r="83" spans="1:5" s="363" customFormat="1" ht="12" customHeight="1" thickBot="1" x14ac:dyDescent="0.25">
      <c r="A83" s="375" t="s">
        <v>387</v>
      </c>
      <c r="B83" s="558" t="s">
        <v>388</v>
      </c>
      <c r="C83" s="646"/>
      <c r="D83" s="646"/>
      <c r="E83" s="646"/>
    </row>
    <row r="84" spans="1:5" s="363" customFormat="1" ht="13.5" customHeight="1" thickBot="1" x14ac:dyDescent="0.25">
      <c r="A84" s="375" t="s">
        <v>389</v>
      </c>
      <c r="B84" s="299" t="s">
        <v>390</v>
      </c>
      <c r="C84" s="638">
        <v>28413328</v>
      </c>
      <c r="D84" s="638">
        <v>134476831</v>
      </c>
      <c r="E84" s="638">
        <v>140069976</v>
      </c>
    </row>
    <row r="85" spans="1:5" s="363" customFormat="1" ht="12" customHeight="1" thickBot="1" x14ac:dyDescent="0.25">
      <c r="A85" s="377" t="s">
        <v>391</v>
      </c>
      <c r="B85" s="302" t="s">
        <v>392</v>
      </c>
      <c r="C85" s="638">
        <v>335724833</v>
      </c>
      <c r="D85" s="638">
        <v>497709295</v>
      </c>
      <c r="E85" s="638">
        <v>421909171</v>
      </c>
    </row>
    <row r="86" spans="1:5" ht="16.5" customHeight="1" x14ac:dyDescent="0.25">
      <c r="A86" s="698" t="s">
        <v>35</v>
      </c>
      <c r="B86" s="698"/>
      <c r="C86" s="698"/>
      <c r="D86" s="698"/>
      <c r="E86" s="698"/>
    </row>
    <row r="87" spans="1:5" s="369" customFormat="1" ht="16.5" customHeight="1" thickBot="1" x14ac:dyDescent="0.3">
      <c r="A87" s="43" t="s">
        <v>95</v>
      </c>
      <c r="B87" s="43"/>
      <c r="C87" s="43"/>
      <c r="D87" s="330"/>
      <c r="E87" s="330" t="s">
        <v>718</v>
      </c>
    </row>
    <row r="88" spans="1:5" s="369" customFormat="1" ht="16.5" customHeight="1" x14ac:dyDescent="0.25">
      <c r="A88" s="699" t="s">
        <v>57</v>
      </c>
      <c r="B88" s="701" t="s">
        <v>162</v>
      </c>
      <c r="C88" s="734" t="str">
        <f>+C3</f>
        <v>2018. évi tény</v>
      </c>
      <c r="D88" s="703" t="str">
        <f>+D3</f>
        <v>2019. évi</v>
      </c>
      <c r="E88" s="704"/>
    </row>
    <row r="89" spans="1:5" ht="38.1" customHeight="1" thickBot="1" x14ac:dyDescent="0.3">
      <c r="A89" s="700"/>
      <c r="B89" s="702"/>
      <c r="C89" s="735"/>
      <c r="D89" s="44" t="s">
        <v>164</v>
      </c>
      <c r="E89" s="45" t="s">
        <v>165</v>
      </c>
    </row>
    <row r="90" spans="1:5" s="362" customFormat="1" ht="12" customHeight="1" thickBot="1" x14ac:dyDescent="0.25">
      <c r="A90" s="326" t="s">
        <v>393</v>
      </c>
      <c r="B90" s="327" t="s">
        <v>394</v>
      </c>
      <c r="C90" s="327" t="s">
        <v>395</v>
      </c>
      <c r="D90" s="327" t="s">
        <v>397</v>
      </c>
      <c r="E90" s="373" t="s">
        <v>474</v>
      </c>
    </row>
    <row r="91" spans="1:5" ht="12" customHeight="1" thickBot="1" x14ac:dyDescent="0.3">
      <c r="A91" s="323" t="s">
        <v>6</v>
      </c>
      <c r="B91" s="325" t="s">
        <v>553</v>
      </c>
      <c r="C91" s="307">
        <v>239128536</v>
      </c>
      <c r="D91" s="307">
        <v>320276754</v>
      </c>
      <c r="E91" s="307">
        <v>274935231</v>
      </c>
    </row>
    <row r="92" spans="1:5" ht="12" customHeight="1" x14ac:dyDescent="0.25">
      <c r="A92" s="318" t="s">
        <v>69</v>
      </c>
      <c r="B92" s="559" t="s">
        <v>36</v>
      </c>
      <c r="C92" s="649">
        <v>70408112</v>
      </c>
      <c r="D92" s="649">
        <v>76502929</v>
      </c>
      <c r="E92" s="649">
        <v>74408735</v>
      </c>
    </row>
    <row r="93" spans="1:5" ht="12" customHeight="1" x14ac:dyDescent="0.25">
      <c r="A93" s="315" t="s">
        <v>70</v>
      </c>
      <c r="B93" s="560" t="s">
        <v>116</v>
      </c>
      <c r="C93" s="632">
        <v>9562692</v>
      </c>
      <c r="D93" s="632">
        <v>9976647</v>
      </c>
      <c r="E93" s="632">
        <v>9781647</v>
      </c>
    </row>
    <row r="94" spans="1:5" ht="12" customHeight="1" x14ac:dyDescent="0.25">
      <c r="A94" s="315" t="s">
        <v>71</v>
      </c>
      <c r="B94" s="560" t="s">
        <v>89</v>
      </c>
      <c r="C94" s="636">
        <v>57223103</v>
      </c>
      <c r="D94" s="636">
        <v>113096487</v>
      </c>
      <c r="E94" s="636">
        <v>79703292</v>
      </c>
    </row>
    <row r="95" spans="1:5" ht="12" customHeight="1" x14ac:dyDescent="0.25">
      <c r="A95" s="315" t="s">
        <v>72</v>
      </c>
      <c r="B95" s="561" t="s">
        <v>117</v>
      </c>
      <c r="C95" s="636">
        <v>16903394</v>
      </c>
      <c r="D95" s="636">
        <v>17866000</v>
      </c>
      <c r="E95" s="636">
        <v>15136988</v>
      </c>
    </row>
    <row r="96" spans="1:5" ht="12" customHeight="1" x14ac:dyDescent="0.25">
      <c r="A96" s="315" t="s">
        <v>80</v>
      </c>
      <c r="B96" s="560" t="s">
        <v>118</v>
      </c>
      <c r="C96" s="636">
        <v>85031235</v>
      </c>
      <c r="D96" s="636">
        <v>102834691</v>
      </c>
      <c r="E96" s="636">
        <v>95904569</v>
      </c>
    </row>
    <row r="97" spans="1:5" ht="12" customHeight="1" x14ac:dyDescent="0.25">
      <c r="A97" s="315" t="s">
        <v>73</v>
      </c>
      <c r="B97" s="560" t="s">
        <v>400</v>
      </c>
      <c r="C97" s="636">
        <v>127051</v>
      </c>
      <c r="D97" s="636">
        <v>116291</v>
      </c>
      <c r="E97" s="636">
        <v>116291</v>
      </c>
    </row>
    <row r="98" spans="1:5" ht="12" customHeight="1" x14ac:dyDescent="0.25">
      <c r="A98" s="315" t="s">
        <v>74</v>
      </c>
      <c r="B98" s="562" t="s">
        <v>401</v>
      </c>
      <c r="C98" s="636"/>
      <c r="D98" s="636"/>
      <c r="E98" s="636"/>
    </row>
    <row r="99" spans="1:5" ht="12" customHeight="1" x14ac:dyDescent="0.25">
      <c r="A99" s="315" t="s">
        <v>81</v>
      </c>
      <c r="B99" s="560" t="s">
        <v>402</v>
      </c>
      <c r="C99" s="636"/>
      <c r="D99" s="636"/>
      <c r="E99" s="636"/>
    </row>
    <row r="100" spans="1:5" ht="12" customHeight="1" x14ac:dyDescent="0.25">
      <c r="A100" s="315" t="s">
        <v>82</v>
      </c>
      <c r="B100" s="560" t="s">
        <v>403</v>
      </c>
      <c r="C100" s="636"/>
      <c r="D100" s="636"/>
      <c r="E100" s="636"/>
    </row>
    <row r="101" spans="1:5" ht="12" customHeight="1" x14ac:dyDescent="0.25">
      <c r="A101" s="315" t="s">
        <v>83</v>
      </c>
      <c r="B101" s="562" t="s">
        <v>404</v>
      </c>
      <c r="C101" s="636">
        <v>73766940</v>
      </c>
      <c r="D101" s="636">
        <v>88255000</v>
      </c>
      <c r="E101" s="636">
        <v>84337878</v>
      </c>
    </row>
    <row r="102" spans="1:5" ht="12" customHeight="1" x14ac:dyDescent="0.25">
      <c r="A102" s="315" t="s">
        <v>84</v>
      </c>
      <c r="B102" s="562" t="s">
        <v>405</v>
      </c>
      <c r="C102" s="636"/>
      <c r="D102" s="636"/>
      <c r="E102" s="636"/>
    </row>
    <row r="103" spans="1:5" ht="12" customHeight="1" x14ac:dyDescent="0.25">
      <c r="A103" s="315" t="s">
        <v>86</v>
      </c>
      <c r="B103" s="560" t="s">
        <v>406</v>
      </c>
      <c r="C103" s="636"/>
      <c r="D103" s="636"/>
      <c r="E103" s="636"/>
    </row>
    <row r="104" spans="1:5" ht="12" customHeight="1" x14ac:dyDescent="0.25">
      <c r="A104" s="314" t="s">
        <v>119</v>
      </c>
      <c r="B104" s="563" t="s">
        <v>407</v>
      </c>
      <c r="C104" s="636"/>
      <c r="D104" s="636"/>
      <c r="E104" s="636"/>
    </row>
    <row r="105" spans="1:5" ht="12" customHeight="1" x14ac:dyDescent="0.25">
      <c r="A105" s="315" t="s">
        <v>408</v>
      </c>
      <c r="B105" s="563" t="s">
        <v>409</v>
      </c>
      <c r="C105" s="636"/>
      <c r="D105" s="636"/>
      <c r="E105" s="636"/>
    </row>
    <row r="106" spans="1:5" ht="12" customHeight="1" thickBot="1" x14ac:dyDescent="0.3">
      <c r="A106" s="319" t="s">
        <v>410</v>
      </c>
      <c r="B106" s="564" t="s">
        <v>411</v>
      </c>
      <c r="C106" s="651">
        <v>11137244</v>
      </c>
      <c r="D106" s="651">
        <v>14463400</v>
      </c>
      <c r="E106" s="651">
        <v>11450400</v>
      </c>
    </row>
    <row r="107" spans="1:5" ht="12" customHeight="1" thickBot="1" x14ac:dyDescent="0.3">
      <c r="A107" s="321" t="s">
        <v>7</v>
      </c>
      <c r="B107" s="324" t="s">
        <v>554</v>
      </c>
      <c r="C107" s="626">
        <v>25565145</v>
      </c>
      <c r="D107" s="626">
        <v>105368897</v>
      </c>
      <c r="E107" s="336">
        <v>40550917</v>
      </c>
    </row>
    <row r="108" spans="1:5" ht="12" customHeight="1" x14ac:dyDescent="0.25">
      <c r="A108" s="316" t="s">
        <v>75</v>
      </c>
      <c r="B108" s="560" t="s">
        <v>141</v>
      </c>
      <c r="C108" s="629">
        <v>5265260</v>
      </c>
      <c r="D108" s="629">
        <v>16805000</v>
      </c>
      <c r="E108" s="629">
        <v>14644960</v>
      </c>
    </row>
    <row r="109" spans="1:5" ht="12" customHeight="1" x14ac:dyDescent="0.25">
      <c r="A109" s="316" t="s">
        <v>76</v>
      </c>
      <c r="B109" s="563" t="s">
        <v>413</v>
      </c>
      <c r="C109" s="629"/>
      <c r="D109" s="629"/>
      <c r="E109" s="629"/>
    </row>
    <row r="110" spans="1:5" x14ac:dyDescent="0.25">
      <c r="A110" s="316" t="s">
        <v>77</v>
      </c>
      <c r="B110" s="563" t="s">
        <v>120</v>
      </c>
      <c r="C110" s="632">
        <v>20299885</v>
      </c>
      <c r="D110" s="632">
        <v>88563897</v>
      </c>
      <c r="E110" s="632">
        <v>25905957</v>
      </c>
    </row>
    <row r="111" spans="1:5" ht="12" customHeight="1" x14ac:dyDescent="0.25">
      <c r="A111" s="316" t="s">
        <v>78</v>
      </c>
      <c r="B111" s="563" t="s">
        <v>414</v>
      </c>
      <c r="C111" s="632"/>
      <c r="D111" s="632"/>
      <c r="E111" s="337"/>
    </row>
    <row r="112" spans="1:5" ht="12" customHeight="1" x14ac:dyDescent="0.25">
      <c r="A112" s="316" t="s">
        <v>79</v>
      </c>
      <c r="B112" s="557" t="s">
        <v>143</v>
      </c>
      <c r="C112" s="632"/>
      <c r="D112" s="632"/>
      <c r="E112" s="337"/>
    </row>
    <row r="113" spans="1:5" x14ac:dyDescent="0.25">
      <c r="A113" s="316" t="s">
        <v>85</v>
      </c>
      <c r="B113" s="556" t="s">
        <v>415</v>
      </c>
      <c r="C113" s="632"/>
      <c r="D113" s="632"/>
      <c r="E113" s="337"/>
    </row>
    <row r="114" spans="1:5" x14ac:dyDescent="0.25">
      <c r="A114" s="316" t="s">
        <v>87</v>
      </c>
      <c r="B114" s="565" t="s">
        <v>416</v>
      </c>
      <c r="C114" s="632"/>
      <c r="D114" s="632"/>
      <c r="E114" s="337"/>
    </row>
    <row r="115" spans="1:5" ht="12" customHeight="1" x14ac:dyDescent="0.25">
      <c r="A115" s="316" t="s">
        <v>121</v>
      </c>
      <c r="B115" s="560" t="s">
        <v>403</v>
      </c>
      <c r="C115" s="632"/>
      <c r="D115" s="632"/>
      <c r="E115" s="337"/>
    </row>
    <row r="116" spans="1:5" ht="12" customHeight="1" x14ac:dyDescent="0.25">
      <c r="A116" s="316" t="s">
        <v>122</v>
      </c>
      <c r="B116" s="560" t="s">
        <v>417</v>
      </c>
      <c r="C116" s="632"/>
      <c r="D116" s="632"/>
      <c r="E116" s="337"/>
    </row>
    <row r="117" spans="1:5" ht="12" customHeight="1" x14ac:dyDescent="0.25">
      <c r="A117" s="316" t="s">
        <v>123</v>
      </c>
      <c r="B117" s="560" t="s">
        <v>418</v>
      </c>
      <c r="C117" s="632"/>
      <c r="D117" s="632"/>
      <c r="E117" s="337"/>
    </row>
    <row r="118" spans="1:5" s="380" customFormat="1" ht="12" customHeight="1" x14ac:dyDescent="0.2">
      <c r="A118" s="316" t="s">
        <v>419</v>
      </c>
      <c r="B118" s="560" t="s">
        <v>406</v>
      </c>
      <c r="C118" s="632"/>
      <c r="D118" s="632"/>
      <c r="E118" s="337"/>
    </row>
    <row r="119" spans="1:5" ht="12" customHeight="1" x14ac:dyDescent="0.25">
      <c r="A119" s="316" t="s">
        <v>420</v>
      </c>
      <c r="B119" s="560" t="s">
        <v>421</v>
      </c>
      <c r="C119" s="632"/>
      <c r="D119" s="632"/>
      <c r="E119" s="337"/>
    </row>
    <row r="120" spans="1:5" ht="12" customHeight="1" thickBot="1" x14ac:dyDescent="0.3">
      <c r="A120" s="314" t="s">
        <v>422</v>
      </c>
      <c r="B120" s="560" t="s">
        <v>423</v>
      </c>
      <c r="C120" s="636"/>
      <c r="D120" s="636"/>
      <c r="E120" s="339"/>
    </row>
    <row r="121" spans="1:5" ht="12" customHeight="1" thickBot="1" x14ac:dyDescent="0.3">
      <c r="A121" s="321" t="s">
        <v>8</v>
      </c>
      <c r="B121" s="538" t="s">
        <v>424</v>
      </c>
      <c r="C121" s="626">
        <v>0</v>
      </c>
      <c r="D121" s="626">
        <v>0</v>
      </c>
      <c r="E121" s="336">
        <v>0</v>
      </c>
    </row>
    <row r="122" spans="1:5" ht="12" customHeight="1" x14ac:dyDescent="0.25">
      <c r="A122" s="316" t="s">
        <v>58</v>
      </c>
      <c r="B122" s="565" t="s">
        <v>44</v>
      </c>
      <c r="C122" s="629"/>
      <c r="D122" s="629"/>
      <c r="E122" s="338"/>
    </row>
    <row r="123" spans="1:5" ht="12" customHeight="1" thickBot="1" x14ac:dyDescent="0.3">
      <c r="A123" s="317" t="s">
        <v>59</v>
      </c>
      <c r="B123" s="563" t="s">
        <v>45</v>
      </c>
      <c r="C123" s="636"/>
      <c r="D123" s="636"/>
      <c r="E123" s="339"/>
    </row>
    <row r="124" spans="1:5" ht="12" customHeight="1" thickBot="1" x14ac:dyDescent="0.3">
      <c r="A124" s="321" t="s">
        <v>9</v>
      </c>
      <c r="B124" s="538" t="s">
        <v>425</v>
      </c>
      <c r="C124" s="626">
        <v>264693681</v>
      </c>
      <c r="D124" s="626">
        <v>425645651</v>
      </c>
      <c r="E124" s="336">
        <v>315486148</v>
      </c>
    </row>
    <row r="125" spans="1:5" ht="12" customHeight="1" thickBot="1" x14ac:dyDescent="0.3">
      <c r="A125" s="321" t="s">
        <v>10</v>
      </c>
      <c r="B125" s="538" t="s">
        <v>426</v>
      </c>
      <c r="C125" s="626">
        <v>2157407</v>
      </c>
      <c r="D125" s="626">
        <v>67580895</v>
      </c>
      <c r="E125" s="336">
        <v>67580895</v>
      </c>
    </row>
    <row r="126" spans="1:5" ht="12" customHeight="1" x14ac:dyDescent="0.25">
      <c r="A126" s="316" t="s">
        <v>62</v>
      </c>
      <c r="B126" s="565" t="s">
        <v>555</v>
      </c>
      <c r="C126" s="632"/>
      <c r="D126" s="632"/>
      <c r="E126" s="337"/>
    </row>
    <row r="127" spans="1:5" ht="12" customHeight="1" x14ac:dyDescent="0.25">
      <c r="A127" s="316" t="s">
        <v>63</v>
      </c>
      <c r="B127" s="565" t="s">
        <v>556</v>
      </c>
      <c r="C127" s="632">
        <v>2157407</v>
      </c>
      <c r="D127" s="632">
        <v>67580895</v>
      </c>
      <c r="E127" s="337">
        <v>67580895</v>
      </c>
    </row>
    <row r="128" spans="1:5" ht="12" customHeight="1" thickBot="1" x14ac:dyDescent="0.3">
      <c r="A128" s="314" t="s">
        <v>64</v>
      </c>
      <c r="B128" s="566" t="s">
        <v>557</v>
      </c>
      <c r="C128" s="632"/>
      <c r="D128" s="632"/>
      <c r="E128" s="337"/>
    </row>
    <row r="129" spans="1:9" ht="12" customHeight="1" thickBot="1" x14ac:dyDescent="0.3">
      <c r="A129" s="321" t="s">
        <v>11</v>
      </c>
      <c r="B129" s="538" t="s">
        <v>430</v>
      </c>
      <c r="C129" s="626">
        <v>0</v>
      </c>
      <c r="D129" s="626">
        <v>0</v>
      </c>
      <c r="E129" s="336">
        <v>0</v>
      </c>
    </row>
    <row r="130" spans="1:9" ht="12" customHeight="1" x14ac:dyDescent="0.25">
      <c r="A130" s="316" t="s">
        <v>65</v>
      </c>
      <c r="B130" s="565" t="s">
        <v>558</v>
      </c>
      <c r="C130" s="632"/>
      <c r="D130" s="632"/>
      <c r="E130" s="337"/>
    </row>
    <row r="131" spans="1:9" ht="12" customHeight="1" x14ac:dyDescent="0.25">
      <c r="A131" s="316" t="s">
        <v>66</v>
      </c>
      <c r="B131" s="565" t="s">
        <v>559</v>
      </c>
      <c r="C131" s="632"/>
      <c r="D131" s="632"/>
      <c r="E131" s="337"/>
    </row>
    <row r="132" spans="1:9" ht="12" customHeight="1" x14ac:dyDescent="0.25">
      <c r="A132" s="316" t="s">
        <v>327</v>
      </c>
      <c r="B132" s="565" t="s">
        <v>560</v>
      </c>
      <c r="C132" s="632"/>
      <c r="D132" s="632"/>
      <c r="E132" s="337"/>
    </row>
    <row r="133" spans="1:9" ht="12" customHeight="1" thickBot="1" x14ac:dyDescent="0.3">
      <c r="A133" s="314" t="s">
        <v>329</v>
      </c>
      <c r="B133" s="566" t="s">
        <v>561</v>
      </c>
      <c r="C133" s="632"/>
      <c r="D133" s="632"/>
      <c r="E133" s="337"/>
    </row>
    <row r="134" spans="1:9" ht="12" customHeight="1" thickBot="1" x14ac:dyDescent="0.3">
      <c r="A134" s="321" t="s">
        <v>12</v>
      </c>
      <c r="B134" s="538" t="s">
        <v>435</v>
      </c>
      <c r="C134" s="638">
        <v>4135216</v>
      </c>
      <c r="D134" s="638">
        <v>4482749</v>
      </c>
      <c r="E134" s="372">
        <v>4482749</v>
      </c>
    </row>
    <row r="135" spans="1:9" ht="12" customHeight="1" x14ac:dyDescent="0.25">
      <c r="A135" s="316" t="s">
        <v>67</v>
      </c>
      <c r="B135" s="565" t="s">
        <v>436</v>
      </c>
      <c r="C135" s="632"/>
      <c r="D135" s="632"/>
      <c r="E135" s="337"/>
    </row>
    <row r="136" spans="1:9" ht="12" customHeight="1" x14ac:dyDescent="0.25">
      <c r="A136" s="316" t="s">
        <v>68</v>
      </c>
      <c r="B136" s="565" t="s">
        <v>437</v>
      </c>
      <c r="C136" s="632">
        <v>4135216</v>
      </c>
      <c r="D136" s="632">
        <v>4482749</v>
      </c>
      <c r="E136" s="632">
        <v>4482749</v>
      </c>
    </row>
    <row r="137" spans="1:9" ht="12" customHeight="1" x14ac:dyDescent="0.25">
      <c r="A137" s="316" t="s">
        <v>336</v>
      </c>
      <c r="B137" s="565" t="s">
        <v>562</v>
      </c>
      <c r="C137" s="632"/>
      <c r="D137" s="632"/>
      <c r="E137" s="337"/>
    </row>
    <row r="138" spans="1:9" ht="12" customHeight="1" thickBot="1" x14ac:dyDescent="0.3">
      <c r="A138" s="314" t="s">
        <v>338</v>
      </c>
      <c r="B138" s="566" t="s">
        <v>481</v>
      </c>
      <c r="C138" s="632"/>
      <c r="D138" s="632"/>
      <c r="E138" s="337"/>
    </row>
    <row r="139" spans="1:9" ht="15" customHeight="1" thickBot="1" x14ac:dyDescent="0.3">
      <c r="A139" s="321" t="s">
        <v>13</v>
      </c>
      <c r="B139" s="538" t="s">
        <v>527</v>
      </c>
      <c r="C139" s="305"/>
      <c r="D139" s="305"/>
      <c r="E139" s="305"/>
      <c r="F139" s="370"/>
      <c r="G139" s="371"/>
      <c r="H139" s="371"/>
      <c r="I139" s="371"/>
    </row>
    <row r="140" spans="1:9" s="363" customFormat="1" ht="12.95" customHeight="1" x14ac:dyDescent="0.2">
      <c r="A140" s="316" t="s">
        <v>114</v>
      </c>
      <c r="B140" s="565" t="s">
        <v>441</v>
      </c>
      <c r="C140" s="632"/>
      <c r="D140" s="632"/>
      <c r="E140" s="337"/>
    </row>
    <row r="141" spans="1:9" ht="13.5" customHeight="1" x14ac:dyDescent="0.25">
      <c r="A141" s="316" t="s">
        <v>115</v>
      </c>
      <c r="B141" s="565" t="s">
        <v>442</v>
      </c>
      <c r="C141" s="632"/>
      <c r="D141" s="632"/>
      <c r="E141" s="337"/>
    </row>
    <row r="142" spans="1:9" ht="13.5" customHeight="1" x14ac:dyDescent="0.25">
      <c r="A142" s="316" t="s">
        <v>142</v>
      </c>
      <c r="B142" s="565" t="s">
        <v>443</v>
      </c>
      <c r="C142" s="632"/>
      <c r="D142" s="632"/>
      <c r="E142" s="337"/>
    </row>
    <row r="143" spans="1:9" ht="13.5" customHeight="1" thickBot="1" x14ac:dyDescent="0.3">
      <c r="A143" s="316" t="s">
        <v>344</v>
      </c>
      <c r="B143" s="565" t="s">
        <v>444</v>
      </c>
      <c r="C143" s="632"/>
      <c r="D143" s="632"/>
      <c r="E143" s="337"/>
    </row>
    <row r="144" spans="1:9" ht="12.75" customHeight="1" thickBot="1" x14ac:dyDescent="0.3">
      <c r="A144" s="321" t="s">
        <v>14</v>
      </c>
      <c r="B144" s="538" t="s">
        <v>445</v>
      </c>
      <c r="C144" s="304">
        <v>4135216</v>
      </c>
      <c r="D144" s="304">
        <v>72063644</v>
      </c>
      <c r="E144" s="304">
        <v>72063644</v>
      </c>
    </row>
    <row r="145" spans="1:5" ht="13.5" customHeight="1" thickBot="1" x14ac:dyDescent="0.3">
      <c r="A145" s="346" t="s">
        <v>15</v>
      </c>
      <c r="B145" s="567" t="s">
        <v>446</v>
      </c>
      <c r="C145" s="304">
        <v>268828897</v>
      </c>
      <c r="D145" s="304">
        <v>497709295</v>
      </c>
      <c r="E145" s="304">
        <v>387549792</v>
      </c>
    </row>
    <row r="146" spans="1:5" ht="13.5" customHeight="1" x14ac:dyDescent="0.25"/>
    <row r="147" spans="1:5" ht="13.5" customHeight="1" x14ac:dyDescent="0.25"/>
    <row r="148" spans="1:5" ht="7.5" customHeight="1" x14ac:dyDescent="0.25"/>
    <row r="150" spans="1:5" ht="12.75" customHeight="1" x14ac:dyDescent="0.25"/>
    <row r="151" spans="1:5" ht="12.7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</sheetData>
  <mergeCells count="10">
    <mergeCell ref="A1:E1"/>
    <mergeCell ref="A3:A4"/>
    <mergeCell ref="B3:B4"/>
    <mergeCell ref="D3:E3"/>
    <mergeCell ref="C3:C4"/>
    <mergeCell ref="A88:A89"/>
    <mergeCell ref="B88:B89"/>
    <mergeCell ref="D88:E88"/>
    <mergeCell ref="C88:C89"/>
    <mergeCell ref="A86:E86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Bodroghalom Község Önkormányzata
2019. ÉVI ZÁRSZÁMADÁSÁNAK PÉNZÜGYI MÉRLEGE&amp;10
&amp;R&amp;"Times New Roman CE,Félkövér dőlt"&amp;11 1. tájékoztató tábla a ....../2020. (......) önkormányzati rendelethez</oddHeader>
  </headerFooter>
  <rowBreaks count="1" manualBreakCount="1">
    <brk id="85" max="5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K18"/>
  <sheetViews>
    <sheetView view="pageLayout" zoomScaleNormal="100" workbookViewId="0">
      <selection activeCell="J6" sqref="J6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71"/>
      <c r="B1" s="72"/>
      <c r="C1" s="72"/>
      <c r="D1" s="72"/>
      <c r="E1" s="72"/>
      <c r="F1" s="72"/>
      <c r="G1" s="72"/>
      <c r="H1" s="72"/>
      <c r="I1" s="72"/>
      <c r="J1" s="73" t="s">
        <v>721</v>
      </c>
      <c r="K1" s="714" t="str">
        <f>+CONCATENATE("2. tájékoztató tábla a ......../",LEFT(ÖSSZEFÜGGÉSEK!A4,4)+4,". (........) önkormányzati rendelethez")</f>
        <v>2. tájékoztató tábla a ......../2020. (........) önkormányzati rendelethez</v>
      </c>
    </row>
    <row r="2" spans="1:11" s="77" customFormat="1" ht="26.25" customHeight="1" x14ac:dyDescent="0.2">
      <c r="A2" s="736" t="s">
        <v>57</v>
      </c>
      <c r="B2" s="738" t="s">
        <v>167</v>
      </c>
      <c r="C2" s="738" t="s">
        <v>168</v>
      </c>
      <c r="D2" s="738" t="s">
        <v>169</v>
      </c>
      <c r="E2" s="738" t="s">
        <v>742</v>
      </c>
      <c r="F2" s="74" t="s">
        <v>170</v>
      </c>
      <c r="G2" s="75"/>
      <c r="H2" s="75"/>
      <c r="I2" s="76"/>
      <c r="J2" s="741" t="s">
        <v>171</v>
      </c>
      <c r="K2" s="714"/>
    </row>
    <row r="3" spans="1:11" s="79" customFormat="1" ht="32.25" customHeight="1" thickBot="1" x14ac:dyDescent="0.25">
      <c r="A3" s="737"/>
      <c r="B3" s="739"/>
      <c r="C3" s="739"/>
      <c r="D3" s="740"/>
      <c r="E3" s="740"/>
      <c r="F3" s="78" t="s">
        <v>734</v>
      </c>
      <c r="G3" s="78" t="s">
        <v>735</v>
      </c>
      <c r="H3" s="78" t="s">
        <v>762</v>
      </c>
      <c r="I3" s="78" t="s">
        <v>763</v>
      </c>
      <c r="J3" s="742"/>
      <c r="K3" s="714"/>
    </row>
    <row r="4" spans="1:11" s="81" customFormat="1" ht="14.1" customHeight="1" thickBot="1" x14ac:dyDescent="0.25">
      <c r="A4" s="541" t="s">
        <v>393</v>
      </c>
      <c r="B4" s="80" t="s">
        <v>563</v>
      </c>
      <c r="C4" s="542" t="s">
        <v>395</v>
      </c>
      <c r="D4" s="542" t="s">
        <v>396</v>
      </c>
      <c r="E4" s="542" t="s">
        <v>397</v>
      </c>
      <c r="F4" s="542" t="s">
        <v>474</v>
      </c>
      <c r="G4" s="542" t="s">
        <v>475</v>
      </c>
      <c r="H4" s="542" t="s">
        <v>476</v>
      </c>
      <c r="I4" s="542" t="s">
        <v>477</v>
      </c>
      <c r="J4" s="543" t="s">
        <v>665</v>
      </c>
      <c r="K4" s="714"/>
    </row>
    <row r="5" spans="1:11" ht="33.75" customHeight="1" x14ac:dyDescent="0.2">
      <c r="A5" s="82" t="s">
        <v>6</v>
      </c>
      <c r="B5" s="83" t="s">
        <v>172</v>
      </c>
      <c r="C5" s="84"/>
      <c r="D5" s="85">
        <f t="shared" ref="D5:I5" si="0">SUM(D6:D7)</f>
        <v>0</v>
      </c>
      <c r="E5" s="85">
        <f t="shared" si="0"/>
        <v>0</v>
      </c>
      <c r="F5" s="85">
        <f t="shared" si="0"/>
        <v>0</v>
      </c>
      <c r="G5" s="85">
        <f t="shared" si="0"/>
        <v>0</v>
      </c>
      <c r="H5" s="85">
        <f t="shared" si="0"/>
        <v>0</v>
      </c>
      <c r="I5" s="86">
        <f t="shared" si="0"/>
        <v>0</v>
      </c>
      <c r="J5" s="87">
        <f t="shared" ref="J5:J17" si="1">SUM(F5:I5)</f>
        <v>0</v>
      </c>
      <c r="K5" s="714"/>
    </row>
    <row r="6" spans="1:11" ht="21" customHeight="1" x14ac:dyDescent="0.2">
      <c r="A6" s="88" t="s">
        <v>7</v>
      </c>
      <c r="B6" s="89" t="s">
        <v>173</v>
      </c>
      <c r="C6" s="90"/>
      <c r="D6" s="2"/>
      <c r="E6" s="2"/>
      <c r="F6" s="2"/>
      <c r="G6" s="2"/>
      <c r="H6" s="2"/>
      <c r="I6" s="47"/>
      <c r="J6" s="91">
        <f t="shared" si="1"/>
        <v>0</v>
      </c>
      <c r="K6" s="714"/>
    </row>
    <row r="7" spans="1:11" ht="21" customHeight="1" x14ac:dyDescent="0.2">
      <c r="A7" s="88" t="s">
        <v>8</v>
      </c>
      <c r="B7" s="89" t="s">
        <v>173</v>
      </c>
      <c r="C7" s="90"/>
      <c r="D7" s="2"/>
      <c r="E7" s="2"/>
      <c r="F7" s="2"/>
      <c r="G7" s="2"/>
      <c r="H7" s="2"/>
      <c r="I7" s="47"/>
      <c r="J7" s="91">
        <f t="shared" si="1"/>
        <v>0</v>
      </c>
      <c r="K7" s="714"/>
    </row>
    <row r="8" spans="1:11" ht="36" customHeight="1" x14ac:dyDescent="0.2">
      <c r="A8" s="88" t="s">
        <v>9</v>
      </c>
      <c r="B8" s="92" t="s">
        <v>174</v>
      </c>
      <c r="C8" s="93"/>
      <c r="D8" s="94">
        <f t="shared" ref="D8:I8" si="2">SUM(D9:D10)</f>
        <v>0</v>
      </c>
      <c r="E8" s="94">
        <f t="shared" si="2"/>
        <v>0</v>
      </c>
      <c r="F8" s="94">
        <f t="shared" si="2"/>
        <v>0</v>
      </c>
      <c r="G8" s="94">
        <f t="shared" si="2"/>
        <v>0</v>
      </c>
      <c r="H8" s="94">
        <f t="shared" si="2"/>
        <v>0</v>
      </c>
      <c r="I8" s="95">
        <f t="shared" si="2"/>
        <v>0</v>
      </c>
      <c r="J8" s="96">
        <f t="shared" si="1"/>
        <v>0</v>
      </c>
      <c r="K8" s="714"/>
    </row>
    <row r="9" spans="1:11" ht="21" customHeight="1" x14ac:dyDescent="0.2">
      <c r="A9" s="88" t="s">
        <v>10</v>
      </c>
      <c r="B9" s="89" t="s">
        <v>173</v>
      </c>
      <c r="C9" s="90"/>
      <c r="D9" s="2"/>
      <c r="E9" s="2"/>
      <c r="F9" s="2"/>
      <c r="G9" s="2"/>
      <c r="H9" s="2"/>
      <c r="I9" s="47"/>
      <c r="J9" s="91">
        <f t="shared" si="1"/>
        <v>0</v>
      </c>
      <c r="K9" s="714"/>
    </row>
    <row r="10" spans="1:11" ht="18" customHeight="1" x14ac:dyDescent="0.2">
      <c r="A10" s="88" t="s">
        <v>11</v>
      </c>
      <c r="B10" s="89" t="s">
        <v>173</v>
      </c>
      <c r="C10" s="90"/>
      <c r="D10" s="2"/>
      <c r="E10" s="2"/>
      <c r="F10" s="2"/>
      <c r="G10" s="2"/>
      <c r="H10" s="2"/>
      <c r="I10" s="47"/>
      <c r="J10" s="91">
        <f t="shared" si="1"/>
        <v>0</v>
      </c>
      <c r="K10" s="714"/>
    </row>
    <row r="11" spans="1:11" ht="21" customHeight="1" x14ac:dyDescent="0.2">
      <c r="A11" s="88" t="s">
        <v>12</v>
      </c>
      <c r="B11" s="97" t="s">
        <v>175</v>
      </c>
      <c r="C11" s="93"/>
      <c r="D11" s="94">
        <f t="shared" ref="D11:I11" si="3">SUM(D12:D12)</f>
        <v>0</v>
      </c>
      <c r="E11" s="94">
        <f t="shared" si="3"/>
        <v>0</v>
      </c>
      <c r="F11" s="94">
        <f t="shared" si="3"/>
        <v>0</v>
      </c>
      <c r="G11" s="94">
        <f t="shared" si="3"/>
        <v>0</v>
      </c>
      <c r="H11" s="94">
        <f t="shared" si="3"/>
        <v>0</v>
      </c>
      <c r="I11" s="95">
        <f t="shared" si="3"/>
        <v>0</v>
      </c>
      <c r="J11" s="96">
        <f t="shared" si="1"/>
        <v>0</v>
      </c>
      <c r="K11" s="714"/>
    </row>
    <row r="12" spans="1:11" ht="21" customHeight="1" x14ac:dyDescent="0.2">
      <c r="A12" s="88" t="s">
        <v>13</v>
      </c>
      <c r="B12" s="89" t="s">
        <v>173</v>
      </c>
      <c r="C12" s="90"/>
      <c r="D12" s="2"/>
      <c r="E12" s="2"/>
      <c r="F12" s="2"/>
      <c r="G12" s="2"/>
      <c r="H12" s="2"/>
      <c r="I12" s="47"/>
      <c r="J12" s="91">
        <f t="shared" si="1"/>
        <v>0</v>
      </c>
      <c r="K12" s="714"/>
    </row>
    <row r="13" spans="1:11" ht="21" customHeight="1" x14ac:dyDescent="0.2">
      <c r="A13" s="88" t="s">
        <v>14</v>
      </c>
      <c r="B13" s="97" t="s">
        <v>176</v>
      </c>
      <c r="C13" s="93"/>
      <c r="D13" s="94">
        <f t="shared" ref="D13:I13" si="4">SUM(D14:D14)</f>
        <v>0</v>
      </c>
      <c r="E13" s="94">
        <f t="shared" si="4"/>
        <v>0</v>
      </c>
      <c r="F13" s="94">
        <f t="shared" si="4"/>
        <v>0</v>
      </c>
      <c r="G13" s="94">
        <f t="shared" si="4"/>
        <v>0</v>
      </c>
      <c r="H13" s="94">
        <f t="shared" si="4"/>
        <v>0</v>
      </c>
      <c r="I13" s="95">
        <f t="shared" si="4"/>
        <v>0</v>
      </c>
      <c r="J13" s="96">
        <f t="shared" si="1"/>
        <v>0</v>
      </c>
      <c r="K13" s="714"/>
    </row>
    <row r="14" spans="1:11" ht="21" customHeight="1" x14ac:dyDescent="0.2">
      <c r="A14" s="88" t="s">
        <v>15</v>
      </c>
      <c r="B14" s="89" t="s">
        <v>173</v>
      </c>
      <c r="C14" s="90"/>
      <c r="D14" s="2"/>
      <c r="E14" s="2"/>
      <c r="F14" s="2"/>
      <c r="G14" s="2"/>
      <c r="H14" s="2"/>
      <c r="I14" s="47"/>
      <c r="J14" s="91">
        <f t="shared" si="1"/>
        <v>0</v>
      </c>
      <c r="K14" s="714"/>
    </row>
    <row r="15" spans="1:11" ht="21" customHeight="1" x14ac:dyDescent="0.2">
      <c r="A15" s="98" t="s">
        <v>16</v>
      </c>
      <c r="B15" s="99" t="s">
        <v>177</v>
      </c>
      <c r="C15" s="100"/>
      <c r="D15" s="101">
        <f t="shared" ref="D15:I15" si="5">SUM(D16:D17)</f>
        <v>0</v>
      </c>
      <c r="E15" s="101">
        <f t="shared" si="5"/>
        <v>0</v>
      </c>
      <c r="F15" s="101">
        <f t="shared" si="5"/>
        <v>0</v>
      </c>
      <c r="G15" s="101">
        <f t="shared" si="5"/>
        <v>0</v>
      </c>
      <c r="H15" s="101">
        <f t="shared" si="5"/>
        <v>0</v>
      </c>
      <c r="I15" s="102">
        <f t="shared" si="5"/>
        <v>0</v>
      </c>
      <c r="J15" s="96">
        <f t="shared" si="1"/>
        <v>0</v>
      </c>
      <c r="K15" s="714"/>
    </row>
    <row r="16" spans="1:11" ht="21" customHeight="1" x14ac:dyDescent="0.2">
      <c r="A16" s="98" t="s">
        <v>17</v>
      </c>
      <c r="B16" s="89" t="s">
        <v>173</v>
      </c>
      <c r="C16" s="90"/>
      <c r="D16" s="2"/>
      <c r="E16" s="2"/>
      <c r="F16" s="2"/>
      <c r="G16" s="2"/>
      <c r="H16" s="2"/>
      <c r="I16" s="47"/>
      <c r="J16" s="91">
        <f t="shared" si="1"/>
        <v>0</v>
      </c>
      <c r="K16" s="714"/>
    </row>
    <row r="17" spans="1:11" ht="21" customHeight="1" thickBot="1" x14ac:dyDescent="0.25">
      <c r="A17" s="98" t="s">
        <v>18</v>
      </c>
      <c r="B17" s="89" t="s">
        <v>173</v>
      </c>
      <c r="C17" s="103"/>
      <c r="D17" s="104"/>
      <c r="E17" s="104"/>
      <c r="F17" s="104"/>
      <c r="G17" s="104"/>
      <c r="H17" s="104"/>
      <c r="I17" s="105"/>
      <c r="J17" s="91">
        <f t="shared" si="1"/>
        <v>0</v>
      </c>
      <c r="K17" s="714"/>
    </row>
    <row r="18" spans="1:11" ht="21" customHeight="1" thickBot="1" x14ac:dyDescent="0.25">
      <c r="A18" s="106" t="s">
        <v>19</v>
      </c>
      <c r="B18" s="107" t="s">
        <v>178</v>
      </c>
      <c r="C18" s="108"/>
      <c r="D18" s="109">
        <f t="shared" ref="D18:J18" si="6">D5+D8+D11+D13+D15</f>
        <v>0</v>
      </c>
      <c r="E18" s="109">
        <f t="shared" si="6"/>
        <v>0</v>
      </c>
      <c r="F18" s="109">
        <f t="shared" si="6"/>
        <v>0</v>
      </c>
      <c r="G18" s="109">
        <f t="shared" si="6"/>
        <v>0</v>
      </c>
      <c r="H18" s="109">
        <f t="shared" si="6"/>
        <v>0</v>
      </c>
      <c r="I18" s="110">
        <f t="shared" si="6"/>
        <v>0</v>
      </c>
      <c r="J18" s="111">
        <f t="shared" si="6"/>
        <v>0</v>
      </c>
      <c r="K18" s="714"/>
    </row>
  </sheetData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I20"/>
  <sheetViews>
    <sheetView topLeftCell="A7" zoomScaleNormal="100" workbookViewId="0">
      <selection activeCell="M7" sqref="M7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6" customFormat="1" ht="15.75" thickBot="1" x14ac:dyDescent="0.25">
      <c r="A1" s="112"/>
      <c r="H1" s="113" t="s">
        <v>721</v>
      </c>
      <c r="I1" s="743" t="str">
        <f>+CONCATENATE("3. tájékoztató tábla a ......../",LEFT(ÖSSZEFÜGGÉSEK!A4,4)+4,". (........) önkormányzati rendelethez")</f>
        <v>3. tájékoztató tábla a ......../2020. (........) önkormányzati rendelethez</v>
      </c>
    </row>
    <row r="2" spans="1:9" s="77" customFormat="1" ht="26.25" customHeight="1" x14ac:dyDescent="0.2">
      <c r="A2" s="746" t="s">
        <v>57</v>
      </c>
      <c r="B2" s="748" t="s">
        <v>179</v>
      </c>
      <c r="C2" s="746" t="s">
        <v>180</v>
      </c>
      <c r="D2" s="746" t="s">
        <v>181</v>
      </c>
      <c r="E2" s="750" t="s">
        <v>764</v>
      </c>
      <c r="F2" s="752" t="s">
        <v>182</v>
      </c>
      <c r="G2" s="753"/>
      <c r="H2" s="744" t="s">
        <v>736</v>
      </c>
      <c r="I2" s="743"/>
    </row>
    <row r="3" spans="1:9" s="79" customFormat="1" ht="40.5" customHeight="1" thickBot="1" x14ac:dyDescent="0.25">
      <c r="A3" s="747"/>
      <c r="B3" s="749"/>
      <c r="C3" s="749"/>
      <c r="D3" s="747"/>
      <c r="E3" s="751"/>
      <c r="F3" s="114" t="s">
        <v>734</v>
      </c>
      <c r="G3" s="114" t="s">
        <v>735</v>
      </c>
      <c r="H3" s="745"/>
      <c r="I3" s="743"/>
    </row>
    <row r="4" spans="1:9" s="118" customFormat="1" ht="12.95" customHeight="1" thickBot="1" x14ac:dyDescent="0.25">
      <c r="A4" s="115" t="s">
        <v>393</v>
      </c>
      <c r="B4" s="70" t="s">
        <v>394</v>
      </c>
      <c r="C4" s="70" t="s">
        <v>395</v>
      </c>
      <c r="D4" s="116" t="s">
        <v>396</v>
      </c>
      <c r="E4" s="115" t="s">
        <v>397</v>
      </c>
      <c r="F4" s="116" t="s">
        <v>474</v>
      </c>
      <c r="G4" s="116" t="s">
        <v>475</v>
      </c>
      <c r="H4" s="117" t="s">
        <v>476</v>
      </c>
      <c r="I4" s="743"/>
    </row>
    <row r="5" spans="1:9" ht="22.5" customHeight="1" thickBot="1" x14ac:dyDescent="0.25">
      <c r="A5" s="119" t="s">
        <v>6</v>
      </c>
      <c r="B5" s="120" t="s">
        <v>183</v>
      </c>
      <c r="C5" s="121"/>
      <c r="D5" s="122"/>
      <c r="E5" s="123">
        <f>SUM(E6:E11)</f>
        <v>0</v>
      </c>
      <c r="F5" s="124">
        <f>SUM(F6:F11)</f>
        <v>0</v>
      </c>
      <c r="G5" s="124">
        <f>SUM(G6:G11)</f>
        <v>0</v>
      </c>
      <c r="H5" s="125">
        <f>SUM(H6:H11)</f>
        <v>0</v>
      </c>
      <c r="I5" s="743"/>
    </row>
    <row r="6" spans="1:9" ht="22.5" customHeight="1" x14ac:dyDescent="0.2">
      <c r="A6" s="126" t="s">
        <v>7</v>
      </c>
      <c r="B6" s="127" t="s">
        <v>173</v>
      </c>
      <c r="C6" s="128"/>
      <c r="D6" s="129"/>
      <c r="E6" s="130"/>
      <c r="F6" s="2"/>
      <c r="G6" s="2"/>
      <c r="H6" s="131"/>
      <c r="I6" s="743"/>
    </row>
    <row r="7" spans="1:9" ht="22.5" customHeight="1" x14ac:dyDescent="0.2">
      <c r="A7" s="126" t="s">
        <v>8</v>
      </c>
      <c r="B7" s="127" t="s">
        <v>173</v>
      </c>
      <c r="C7" s="128"/>
      <c r="D7" s="129"/>
      <c r="E7" s="130"/>
      <c r="F7" s="2"/>
      <c r="G7" s="2"/>
      <c r="H7" s="131"/>
      <c r="I7" s="743"/>
    </row>
    <row r="8" spans="1:9" ht="22.5" customHeight="1" x14ac:dyDescent="0.2">
      <c r="A8" s="126" t="s">
        <v>9</v>
      </c>
      <c r="B8" s="127" t="s">
        <v>173</v>
      </c>
      <c r="C8" s="128"/>
      <c r="D8" s="129"/>
      <c r="E8" s="130"/>
      <c r="F8" s="2"/>
      <c r="G8" s="2"/>
      <c r="H8" s="131"/>
      <c r="I8" s="743"/>
    </row>
    <row r="9" spans="1:9" ht="22.5" customHeight="1" x14ac:dyDescent="0.2">
      <c r="A9" s="126" t="s">
        <v>10</v>
      </c>
      <c r="B9" s="127" t="s">
        <v>173</v>
      </c>
      <c r="C9" s="128"/>
      <c r="D9" s="129"/>
      <c r="E9" s="130"/>
      <c r="F9" s="2"/>
      <c r="G9" s="2"/>
      <c r="H9" s="131"/>
      <c r="I9" s="743"/>
    </row>
    <row r="10" spans="1:9" ht="22.5" customHeight="1" x14ac:dyDescent="0.2">
      <c r="A10" s="126" t="s">
        <v>11</v>
      </c>
      <c r="B10" s="127" t="s">
        <v>173</v>
      </c>
      <c r="C10" s="128"/>
      <c r="D10" s="129"/>
      <c r="E10" s="130"/>
      <c r="F10" s="2"/>
      <c r="G10" s="2"/>
      <c r="H10" s="131"/>
      <c r="I10" s="743"/>
    </row>
    <row r="11" spans="1:9" ht="22.5" customHeight="1" thickBot="1" x14ac:dyDescent="0.25">
      <c r="A11" s="126" t="s">
        <v>12</v>
      </c>
      <c r="B11" s="127" t="s">
        <v>173</v>
      </c>
      <c r="C11" s="128"/>
      <c r="D11" s="129"/>
      <c r="E11" s="130"/>
      <c r="F11" s="2"/>
      <c r="G11" s="2"/>
      <c r="H11" s="131"/>
      <c r="I11" s="743"/>
    </row>
    <row r="12" spans="1:9" ht="22.5" customHeight="1" thickBot="1" x14ac:dyDescent="0.25">
      <c r="A12" s="119" t="s">
        <v>13</v>
      </c>
      <c r="B12" s="120" t="s">
        <v>184</v>
      </c>
      <c r="C12" s="132"/>
      <c r="D12" s="133"/>
      <c r="E12" s="123">
        <f>SUM(E13:E18)</f>
        <v>0</v>
      </c>
      <c r="F12" s="124">
        <f>SUM(F13:F18)</f>
        <v>0</v>
      </c>
      <c r="G12" s="124">
        <f>SUM(G13:G18)</f>
        <v>0</v>
      </c>
      <c r="H12" s="125">
        <f>SUM(H13:H18)</f>
        <v>0</v>
      </c>
      <c r="I12" s="743"/>
    </row>
    <row r="13" spans="1:9" ht="22.5" customHeight="1" x14ac:dyDescent="0.2">
      <c r="A13" s="126" t="s">
        <v>14</v>
      </c>
      <c r="B13" s="127" t="s">
        <v>173</v>
      </c>
      <c r="C13" s="128"/>
      <c r="D13" s="129"/>
      <c r="E13" s="130"/>
      <c r="F13" s="2"/>
      <c r="G13" s="2"/>
      <c r="H13" s="131"/>
      <c r="I13" s="743"/>
    </row>
    <row r="14" spans="1:9" ht="22.5" customHeight="1" x14ac:dyDescent="0.2">
      <c r="A14" s="126" t="s">
        <v>15</v>
      </c>
      <c r="B14" s="127" t="s">
        <v>173</v>
      </c>
      <c r="C14" s="128"/>
      <c r="D14" s="129"/>
      <c r="E14" s="130"/>
      <c r="F14" s="2"/>
      <c r="G14" s="2"/>
      <c r="H14" s="131"/>
      <c r="I14" s="743"/>
    </row>
    <row r="15" spans="1:9" ht="22.5" customHeight="1" x14ac:dyDescent="0.2">
      <c r="A15" s="126" t="s">
        <v>16</v>
      </c>
      <c r="B15" s="127" t="s">
        <v>173</v>
      </c>
      <c r="C15" s="128"/>
      <c r="D15" s="129"/>
      <c r="E15" s="130"/>
      <c r="F15" s="2"/>
      <c r="G15" s="2"/>
      <c r="H15" s="131"/>
      <c r="I15" s="743"/>
    </row>
    <row r="16" spans="1:9" ht="22.5" customHeight="1" x14ac:dyDescent="0.2">
      <c r="A16" s="126" t="s">
        <v>17</v>
      </c>
      <c r="B16" s="127" t="s">
        <v>173</v>
      </c>
      <c r="C16" s="128"/>
      <c r="D16" s="129"/>
      <c r="E16" s="130"/>
      <c r="F16" s="2"/>
      <c r="G16" s="2"/>
      <c r="H16" s="131"/>
      <c r="I16" s="743"/>
    </row>
    <row r="17" spans="1:9" ht="22.5" customHeight="1" x14ac:dyDescent="0.2">
      <c r="A17" s="126" t="s">
        <v>18</v>
      </c>
      <c r="B17" s="127" t="s">
        <v>173</v>
      </c>
      <c r="C17" s="128"/>
      <c r="D17" s="129"/>
      <c r="E17" s="130"/>
      <c r="F17" s="2"/>
      <c r="G17" s="2"/>
      <c r="H17" s="131"/>
      <c r="I17" s="743"/>
    </row>
    <row r="18" spans="1:9" ht="22.5" customHeight="1" thickBot="1" x14ac:dyDescent="0.25">
      <c r="A18" s="126" t="s">
        <v>19</v>
      </c>
      <c r="B18" s="127" t="s">
        <v>173</v>
      </c>
      <c r="C18" s="128"/>
      <c r="D18" s="129"/>
      <c r="E18" s="130"/>
      <c r="F18" s="2"/>
      <c r="G18" s="2"/>
      <c r="H18" s="131"/>
      <c r="I18" s="743"/>
    </row>
    <row r="19" spans="1:9" ht="22.5" customHeight="1" thickBot="1" x14ac:dyDescent="0.25">
      <c r="A19" s="119" t="s">
        <v>20</v>
      </c>
      <c r="B19" s="120" t="s">
        <v>666</v>
      </c>
      <c r="C19" s="121"/>
      <c r="D19" s="122"/>
      <c r="E19" s="123">
        <f>E5+E12</f>
        <v>0</v>
      </c>
      <c r="F19" s="124">
        <f>F5+F12</f>
        <v>0</v>
      </c>
      <c r="G19" s="124">
        <f>G5+G12</f>
        <v>0</v>
      </c>
      <c r="H19" s="125">
        <f>H5+H12</f>
        <v>0</v>
      </c>
      <c r="I19" s="743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J19"/>
  <sheetViews>
    <sheetView zoomScaleNormal="100" workbookViewId="0">
      <selection activeCell="L12" sqref="L12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764" t="s">
        <v>765</v>
      </c>
      <c r="B1" s="765"/>
      <c r="C1" s="765"/>
      <c r="D1" s="765"/>
      <c r="E1" s="765"/>
      <c r="F1" s="765"/>
      <c r="G1" s="765"/>
      <c r="H1" s="765"/>
      <c r="I1" s="765"/>
      <c r="J1" s="743" t="str">
        <f>+CONCATENATE("4. tájékoztató tábla a ......../",LEFT(ÖSSZEFÜGGÉSEK!A4,4)+4,". (........) önkormányzati rendelethez")</f>
        <v>4. tájékoztató tábla a ......../2020. (........) önkormányzati rendelethez</v>
      </c>
    </row>
    <row r="2" spans="1:10" ht="14.25" thickBot="1" x14ac:dyDescent="0.3">
      <c r="H2" s="766" t="s">
        <v>725</v>
      </c>
      <c r="I2" s="766"/>
      <c r="J2" s="743"/>
    </row>
    <row r="3" spans="1:10" ht="13.5" thickBot="1" x14ac:dyDescent="0.25">
      <c r="A3" s="767" t="s">
        <v>4</v>
      </c>
      <c r="B3" s="769" t="s">
        <v>185</v>
      </c>
      <c r="C3" s="771" t="s">
        <v>186</v>
      </c>
      <c r="D3" s="773" t="s">
        <v>187</v>
      </c>
      <c r="E3" s="774"/>
      <c r="F3" s="774"/>
      <c r="G3" s="774"/>
      <c r="H3" s="774"/>
      <c r="I3" s="775" t="s">
        <v>188</v>
      </c>
      <c r="J3" s="743"/>
    </row>
    <row r="4" spans="1:10" s="17" customFormat="1" ht="42" customHeight="1" thickBot="1" x14ac:dyDescent="0.25">
      <c r="A4" s="768"/>
      <c r="B4" s="770"/>
      <c r="C4" s="772"/>
      <c r="D4" s="134" t="s">
        <v>189</v>
      </c>
      <c r="E4" s="134" t="s">
        <v>190</v>
      </c>
      <c r="F4" s="134" t="s">
        <v>191</v>
      </c>
      <c r="G4" s="135" t="s">
        <v>192</v>
      </c>
      <c r="H4" s="135" t="s">
        <v>193</v>
      </c>
      <c r="I4" s="776"/>
      <c r="J4" s="743"/>
    </row>
    <row r="5" spans="1:10" s="17" customFormat="1" ht="12" customHeight="1" thickBot="1" x14ac:dyDescent="0.25">
      <c r="A5" s="537" t="s">
        <v>393</v>
      </c>
      <c r="B5" s="136" t="s">
        <v>394</v>
      </c>
      <c r="C5" s="136" t="s">
        <v>395</v>
      </c>
      <c r="D5" s="136" t="s">
        <v>396</v>
      </c>
      <c r="E5" s="136" t="s">
        <v>397</v>
      </c>
      <c r="F5" s="136" t="s">
        <v>474</v>
      </c>
      <c r="G5" s="136" t="s">
        <v>475</v>
      </c>
      <c r="H5" s="136" t="s">
        <v>564</v>
      </c>
      <c r="I5" s="137" t="s">
        <v>565</v>
      </c>
      <c r="J5" s="743"/>
    </row>
    <row r="6" spans="1:10" s="17" customFormat="1" ht="18" customHeight="1" x14ac:dyDescent="0.2">
      <c r="A6" s="754" t="s">
        <v>194</v>
      </c>
      <c r="B6" s="755"/>
      <c r="C6" s="755"/>
      <c r="D6" s="755"/>
      <c r="E6" s="755"/>
      <c r="F6" s="755"/>
      <c r="G6" s="755"/>
      <c r="H6" s="755"/>
      <c r="I6" s="756"/>
      <c r="J6" s="743"/>
    </row>
    <row r="7" spans="1:10" ht="15.95" customHeight="1" x14ac:dyDescent="0.2">
      <c r="A7" s="30" t="s">
        <v>6</v>
      </c>
      <c r="B7" s="28" t="s">
        <v>195</v>
      </c>
      <c r="C7" s="20"/>
      <c r="D7" s="20"/>
      <c r="E7" s="20"/>
      <c r="F7" s="20"/>
      <c r="G7" s="139"/>
      <c r="H7" s="140">
        <f t="shared" ref="H7:H13" si="0">SUM(D7:G7)</f>
        <v>0</v>
      </c>
      <c r="I7" s="31">
        <f t="shared" ref="I7:I13" si="1">C7+H7</f>
        <v>0</v>
      </c>
      <c r="J7" s="743"/>
    </row>
    <row r="8" spans="1:10" ht="22.5" x14ac:dyDescent="0.2">
      <c r="A8" s="30" t="s">
        <v>7</v>
      </c>
      <c r="B8" s="28" t="s">
        <v>134</v>
      </c>
      <c r="C8" s="20"/>
      <c r="D8" s="20"/>
      <c r="E8" s="20"/>
      <c r="F8" s="20"/>
      <c r="G8" s="139"/>
      <c r="H8" s="140">
        <f t="shared" si="0"/>
        <v>0</v>
      </c>
      <c r="I8" s="31">
        <f t="shared" si="1"/>
        <v>0</v>
      </c>
      <c r="J8" s="743"/>
    </row>
    <row r="9" spans="1:10" ht="22.5" x14ac:dyDescent="0.2">
      <c r="A9" s="30" t="s">
        <v>8</v>
      </c>
      <c r="B9" s="28" t="s">
        <v>135</v>
      </c>
      <c r="C9" s="20"/>
      <c r="D9" s="20"/>
      <c r="E9" s="20"/>
      <c r="F9" s="20"/>
      <c r="G9" s="139"/>
      <c r="H9" s="140">
        <f t="shared" si="0"/>
        <v>0</v>
      </c>
      <c r="I9" s="31">
        <f t="shared" si="1"/>
        <v>0</v>
      </c>
      <c r="J9" s="743"/>
    </row>
    <row r="10" spans="1:10" ht="15.95" customHeight="1" x14ac:dyDescent="0.2">
      <c r="A10" s="30" t="s">
        <v>9</v>
      </c>
      <c r="B10" s="28" t="s">
        <v>136</v>
      </c>
      <c r="C10" s="20"/>
      <c r="D10" s="20"/>
      <c r="E10" s="20"/>
      <c r="F10" s="20"/>
      <c r="G10" s="139"/>
      <c r="H10" s="140">
        <f t="shared" si="0"/>
        <v>0</v>
      </c>
      <c r="I10" s="31">
        <f t="shared" si="1"/>
        <v>0</v>
      </c>
      <c r="J10" s="743"/>
    </row>
    <row r="11" spans="1:10" ht="22.5" x14ac:dyDescent="0.2">
      <c r="A11" s="30" t="s">
        <v>10</v>
      </c>
      <c r="B11" s="28" t="s">
        <v>137</v>
      </c>
      <c r="C11" s="20"/>
      <c r="D11" s="20"/>
      <c r="E11" s="20"/>
      <c r="F11" s="20"/>
      <c r="G11" s="139"/>
      <c r="H11" s="140">
        <f t="shared" si="0"/>
        <v>0</v>
      </c>
      <c r="I11" s="31">
        <f t="shared" si="1"/>
        <v>0</v>
      </c>
      <c r="J11" s="743"/>
    </row>
    <row r="12" spans="1:10" ht="15.95" customHeight="1" x14ac:dyDescent="0.2">
      <c r="A12" s="32" t="s">
        <v>11</v>
      </c>
      <c r="B12" s="33" t="s">
        <v>196</v>
      </c>
      <c r="C12" s="694">
        <v>1534972</v>
      </c>
      <c r="D12" s="694">
        <f>2227240+270</f>
        <v>2227510</v>
      </c>
      <c r="E12" s="21">
        <v>7997403</v>
      </c>
      <c r="F12" s="21"/>
      <c r="G12" s="141"/>
      <c r="H12" s="140">
        <f t="shared" si="0"/>
        <v>10224913</v>
      </c>
      <c r="I12" s="31">
        <f t="shared" si="1"/>
        <v>11759885</v>
      </c>
      <c r="J12" s="743"/>
    </row>
    <row r="13" spans="1:10" ht="15.95" customHeight="1" thickBot="1" x14ac:dyDescent="0.25">
      <c r="A13" s="142" t="s">
        <v>12</v>
      </c>
      <c r="B13" s="143" t="s">
        <v>772</v>
      </c>
      <c r="C13" s="145">
        <v>5593145</v>
      </c>
      <c r="D13" s="145"/>
      <c r="E13" s="145"/>
      <c r="F13" s="145"/>
      <c r="G13" s="146"/>
      <c r="H13" s="140">
        <f t="shared" si="0"/>
        <v>0</v>
      </c>
      <c r="I13" s="31">
        <f t="shared" si="1"/>
        <v>5593145</v>
      </c>
      <c r="J13" s="743"/>
    </row>
    <row r="14" spans="1:10" s="22" customFormat="1" ht="18" customHeight="1" thickBot="1" x14ac:dyDescent="0.25">
      <c r="A14" s="757" t="s">
        <v>198</v>
      </c>
      <c r="B14" s="758"/>
      <c r="C14" s="34">
        <f t="shared" ref="C14:I14" si="2">SUM(C7:C13)</f>
        <v>7128117</v>
      </c>
      <c r="D14" s="34">
        <f>SUM(D7:D13)</f>
        <v>2227510</v>
      </c>
      <c r="E14" s="34">
        <f t="shared" si="2"/>
        <v>7997403</v>
      </c>
      <c r="F14" s="34">
        <f t="shared" si="2"/>
        <v>0</v>
      </c>
      <c r="G14" s="147">
        <f t="shared" si="2"/>
        <v>0</v>
      </c>
      <c r="H14" s="147">
        <f t="shared" si="2"/>
        <v>10224913</v>
      </c>
      <c r="I14" s="35">
        <f t="shared" si="2"/>
        <v>17353030</v>
      </c>
      <c r="J14" s="743"/>
    </row>
    <row r="15" spans="1:10" s="19" customFormat="1" ht="18" customHeight="1" x14ac:dyDescent="0.2">
      <c r="A15" s="759" t="s">
        <v>199</v>
      </c>
      <c r="B15" s="760"/>
      <c r="C15" s="760"/>
      <c r="D15" s="760"/>
      <c r="E15" s="760"/>
      <c r="F15" s="760"/>
      <c r="G15" s="760"/>
      <c r="H15" s="760"/>
      <c r="I15" s="761"/>
      <c r="J15" s="743"/>
    </row>
    <row r="16" spans="1:10" s="19" customFormat="1" x14ac:dyDescent="0.2">
      <c r="A16" s="30" t="s">
        <v>6</v>
      </c>
      <c r="B16" s="28" t="s">
        <v>200</v>
      </c>
      <c r="C16" s="20"/>
      <c r="D16" s="20"/>
      <c r="E16" s="20"/>
      <c r="F16" s="20"/>
      <c r="G16" s="139"/>
      <c r="H16" s="140">
        <f>SUM(D16:G16)</f>
        <v>0</v>
      </c>
      <c r="I16" s="31">
        <f>C16+H16</f>
        <v>0</v>
      </c>
      <c r="J16" s="743"/>
    </row>
    <row r="17" spans="1:10" ht="13.5" thickBot="1" x14ac:dyDescent="0.25">
      <c r="A17" s="142" t="s">
        <v>7</v>
      </c>
      <c r="B17" s="143" t="s">
        <v>197</v>
      </c>
      <c r="C17" s="145"/>
      <c r="D17" s="145"/>
      <c r="E17" s="145"/>
      <c r="F17" s="145"/>
      <c r="G17" s="146"/>
      <c r="H17" s="140">
        <f>SUM(D17:G17)</f>
        <v>0</v>
      </c>
      <c r="I17" s="148">
        <f>C17+H17</f>
        <v>0</v>
      </c>
      <c r="J17" s="743"/>
    </row>
    <row r="18" spans="1:10" ht="15.95" customHeight="1" thickBot="1" x14ac:dyDescent="0.25">
      <c r="A18" s="757" t="s">
        <v>201</v>
      </c>
      <c r="B18" s="758"/>
      <c r="C18" s="34">
        <f t="shared" ref="C18:I18" si="3">SUM(C16:C17)</f>
        <v>0</v>
      </c>
      <c r="D18" s="34">
        <f t="shared" si="3"/>
        <v>0</v>
      </c>
      <c r="E18" s="34">
        <f t="shared" si="3"/>
        <v>0</v>
      </c>
      <c r="F18" s="34">
        <f t="shared" si="3"/>
        <v>0</v>
      </c>
      <c r="G18" s="147">
        <f t="shared" si="3"/>
        <v>0</v>
      </c>
      <c r="H18" s="147">
        <f t="shared" si="3"/>
        <v>0</v>
      </c>
      <c r="I18" s="35">
        <f t="shared" si="3"/>
        <v>0</v>
      </c>
      <c r="J18" s="743"/>
    </row>
    <row r="19" spans="1:10" ht="18" customHeight="1" thickBot="1" x14ac:dyDescent="0.25">
      <c r="A19" s="762" t="s">
        <v>202</v>
      </c>
      <c r="B19" s="763"/>
      <c r="C19" s="149">
        <f t="shared" ref="C19:I19" si="4">C14+C18</f>
        <v>7128117</v>
      </c>
      <c r="D19" s="149">
        <f t="shared" si="4"/>
        <v>2227510</v>
      </c>
      <c r="E19" s="149">
        <f t="shared" si="4"/>
        <v>7997403</v>
      </c>
      <c r="F19" s="149">
        <f t="shared" si="4"/>
        <v>0</v>
      </c>
      <c r="G19" s="149">
        <f t="shared" si="4"/>
        <v>0</v>
      </c>
      <c r="H19" s="149">
        <f t="shared" si="4"/>
        <v>10224913</v>
      </c>
      <c r="I19" s="35">
        <f t="shared" si="4"/>
        <v>17353030</v>
      </c>
      <c r="J19" s="743"/>
    </row>
  </sheetData>
  <mergeCells count="13">
    <mergeCell ref="A6:I6"/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D30"/>
  <sheetViews>
    <sheetView topLeftCell="B1" zoomScaleNormal="100" workbookViewId="0">
      <selection activeCell="C5" sqref="C5"/>
    </sheetView>
  </sheetViews>
  <sheetFormatPr defaultRowHeight="12.75" x14ac:dyDescent="0.2"/>
  <cols>
    <col min="1" max="1" width="5.83203125" style="168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6" customFormat="1" ht="15.75" thickBot="1" x14ac:dyDescent="0.25">
      <c r="A1" s="112"/>
      <c r="D1" s="113" t="s">
        <v>721</v>
      </c>
    </row>
    <row r="2" spans="1:4" s="17" customFormat="1" ht="48" customHeight="1" thickBot="1" x14ac:dyDescent="0.25">
      <c r="A2" s="150" t="s">
        <v>4</v>
      </c>
      <c r="B2" s="134" t="s">
        <v>5</v>
      </c>
      <c r="C2" s="134" t="s">
        <v>203</v>
      </c>
      <c r="D2" s="151" t="s">
        <v>204</v>
      </c>
    </row>
    <row r="3" spans="1:4" s="17" customFormat="1" ht="14.1" customHeight="1" thickBot="1" x14ac:dyDescent="0.25">
      <c r="A3" s="152" t="s">
        <v>393</v>
      </c>
      <c r="B3" s="153" t="s">
        <v>394</v>
      </c>
      <c r="C3" s="153" t="s">
        <v>395</v>
      </c>
      <c r="D3" s="154" t="s">
        <v>396</v>
      </c>
    </row>
    <row r="4" spans="1:4" ht="18" customHeight="1" x14ac:dyDescent="0.2">
      <c r="A4" s="155" t="s">
        <v>6</v>
      </c>
      <c r="B4" s="156" t="s">
        <v>205</v>
      </c>
      <c r="C4" s="157">
        <v>600000</v>
      </c>
      <c r="D4" s="684">
        <v>598687</v>
      </c>
    </row>
    <row r="5" spans="1:4" ht="18" customHeight="1" x14ac:dyDescent="0.2">
      <c r="A5" s="158" t="s">
        <v>7</v>
      </c>
      <c r="B5" s="159" t="s">
        <v>206</v>
      </c>
      <c r="C5" s="160"/>
      <c r="D5" s="161"/>
    </row>
    <row r="6" spans="1:4" ht="18" customHeight="1" x14ac:dyDescent="0.2">
      <c r="A6" s="158" t="s">
        <v>8</v>
      </c>
      <c r="B6" s="159" t="s">
        <v>207</v>
      </c>
      <c r="C6" s="160"/>
      <c r="D6" s="161"/>
    </row>
    <row r="7" spans="1:4" ht="18" customHeight="1" x14ac:dyDescent="0.2">
      <c r="A7" s="158" t="s">
        <v>9</v>
      </c>
      <c r="B7" s="159" t="s">
        <v>208</v>
      </c>
      <c r="C7" s="160"/>
      <c r="D7" s="161"/>
    </row>
    <row r="8" spans="1:4" ht="18" customHeight="1" x14ac:dyDescent="0.2">
      <c r="A8" s="162" t="s">
        <v>10</v>
      </c>
      <c r="B8" s="159" t="s">
        <v>209</v>
      </c>
      <c r="C8" s="160"/>
      <c r="D8" s="161"/>
    </row>
    <row r="9" spans="1:4" ht="18" customHeight="1" x14ac:dyDescent="0.2">
      <c r="A9" s="158" t="s">
        <v>11</v>
      </c>
      <c r="B9" s="159" t="s">
        <v>210</v>
      </c>
      <c r="C9" s="160"/>
      <c r="D9" s="161"/>
    </row>
    <row r="10" spans="1:4" ht="18" customHeight="1" x14ac:dyDescent="0.2">
      <c r="A10" s="162" t="s">
        <v>12</v>
      </c>
      <c r="B10" s="163" t="s">
        <v>211</v>
      </c>
      <c r="C10" s="160"/>
      <c r="D10" s="161"/>
    </row>
    <row r="11" spans="1:4" ht="18" customHeight="1" x14ac:dyDescent="0.2">
      <c r="A11" s="162" t="s">
        <v>13</v>
      </c>
      <c r="B11" s="163" t="s">
        <v>212</v>
      </c>
      <c r="C11" s="160"/>
      <c r="D11" s="161"/>
    </row>
    <row r="12" spans="1:4" ht="18" customHeight="1" x14ac:dyDescent="0.2">
      <c r="A12" s="158" t="s">
        <v>14</v>
      </c>
      <c r="B12" s="163" t="s">
        <v>213</v>
      </c>
      <c r="C12" s="160"/>
      <c r="D12" s="161"/>
    </row>
    <row r="13" spans="1:4" ht="18" customHeight="1" x14ac:dyDescent="0.2">
      <c r="A13" s="162" t="s">
        <v>15</v>
      </c>
      <c r="B13" s="163" t="s">
        <v>214</v>
      </c>
      <c r="C13" s="160"/>
      <c r="D13" s="161"/>
    </row>
    <row r="14" spans="1:4" ht="22.5" x14ac:dyDescent="0.2">
      <c r="A14" s="158" t="s">
        <v>16</v>
      </c>
      <c r="B14" s="163" t="s">
        <v>215</v>
      </c>
      <c r="C14" s="160"/>
      <c r="D14" s="161"/>
    </row>
    <row r="15" spans="1:4" ht="18" customHeight="1" x14ac:dyDescent="0.2">
      <c r="A15" s="162" t="s">
        <v>17</v>
      </c>
      <c r="B15" s="159" t="s">
        <v>216</v>
      </c>
      <c r="C15" s="160"/>
      <c r="D15" s="161"/>
    </row>
    <row r="16" spans="1:4" ht="18" customHeight="1" x14ac:dyDescent="0.2">
      <c r="A16" s="158" t="s">
        <v>18</v>
      </c>
      <c r="B16" s="159" t="s">
        <v>217</v>
      </c>
      <c r="C16" s="160"/>
      <c r="D16" s="161"/>
    </row>
    <row r="17" spans="1:4" ht="18" customHeight="1" x14ac:dyDescent="0.2">
      <c r="A17" s="162" t="s">
        <v>19</v>
      </c>
      <c r="B17" s="159" t="s">
        <v>218</v>
      </c>
      <c r="C17" s="160"/>
      <c r="D17" s="161"/>
    </row>
    <row r="18" spans="1:4" ht="18" customHeight="1" x14ac:dyDescent="0.2">
      <c r="A18" s="158" t="s">
        <v>20</v>
      </c>
      <c r="B18" s="159" t="s">
        <v>219</v>
      </c>
      <c r="C18" s="160"/>
      <c r="D18" s="161"/>
    </row>
    <row r="19" spans="1:4" ht="18" customHeight="1" x14ac:dyDescent="0.2">
      <c r="A19" s="162" t="s">
        <v>21</v>
      </c>
      <c r="B19" s="159" t="s">
        <v>220</v>
      </c>
      <c r="C19" s="160"/>
      <c r="D19" s="161"/>
    </row>
    <row r="20" spans="1:4" ht="18" customHeight="1" x14ac:dyDescent="0.2">
      <c r="A20" s="158" t="s">
        <v>22</v>
      </c>
      <c r="B20" s="138"/>
      <c r="C20" s="160"/>
      <c r="D20" s="161"/>
    </row>
    <row r="21" spans="1:4" ht="18" customHeight="1" x14ac:dyDescent="0.2">
      <c r="A21" s="162" t="s">
        <v>23</v>
      </c>
      <c r="B21" s="138"/>
      <c r="C21" s="160"/>
      <c r="D21" s="161"/>
    </row>
    <row r="22" spans="1:4" ht="18" customHeight="1" x14ac:dyDescent="0.2">
      <c r="A22" s="158" t="s">
        <v>24</v>
      </c>
      <c r="B22" s="138"/>
      <c r="C22" s="160"/>
      <c r="D22" s="161"/>
    </row>
    <row r="23" spans="1:4" ht="18" customHeight="1" x14ac:dyDescent="0.2">
      <c r="A23" s="162" t="s">
        <v>25</v>
      </c>
      <c r="B23" s="138"/>
      <c r="C23" s="160"/>
      <c r="D23" s="161"/>
    </row>
    <row r="24" spans="1:4" ht="18" customHeight="1" x14ac:dyDescent="0.2">
      <c r="A24" s="158" t="s">
        <v>26</v>
      </c>
      <c r="B24" s="138"/>
      <c r="C24" s="160"/>
      <c r="D24" s="161"/>
    </row>
    <row r="25" spans="1:4" ht="18" customHeight="1" x14ac:dyDescent="0.2">
      <c r="A25" s="162" t="s">
        <v>27</v>
      </c>
      <c r="B25" s="138"/>
      <c r="C25" s="160"/>
      <c r="D25" s="161"/>
    </row>
    <row r="26" spans="1:4" ht="18" customHeight="1" x14ac:dyDescent="0.2">
      <c r="A26" s="158" t="s">
        <v>28</v>
      </c>
      <c r="B26" s="138"/>
      <c r="C26" s="160"/>
      <c r="D26" s="161"/>
    </row>
    <row r="27" spans="1:4" ht="18" customHeight="1" x14ac:dyDescent="0.2">
      <c r="A27" s="162" t="s">
        <v>29</v>
      </c>
      <c r="B27" s="138"/>
      <c r="C27" s="160"/>
      <c r="D27" s="161"/>
    </row>
    <row r="28" spans="1:4" ht="18" customHeight="1" thickBot="1" x14ac:dyDescent="0.25">
      <c r="A28" s="164" t="s">
        <v>30</v>
      </c>
      <c r="B28" s="144"/>
      <c r="C28" s="165"/>
      <c r="D28" s="166"/>
    </row>
    <row r="29" spans="1:4" ht="18" customHeight="1" thickBot="1" x14ac:dyDescent="0.25">
      <c r="A29" s="253" t="s">
        <v>31</v>
      </c>
      <c r="B29" s="254" t="s">
        <v>38</v>
      </c>
      <c r="C29" s="255">
        <f>+C4+C5+C6+C7+C8+C15+C16+C17+C18+C19+C20+C21+C22+C23+C24+C25+C26+C27+C28</f>
        <v>600000</v>
      </c>
      <c r="D29" s="256">
        <f>+D4+D5+D6+D7+D8+D15+D16+D17+D18+D19+D20+D21+D22+D23+D24+D25+D26+D27+D28</f>
        <v>598687</v>
      </c>
    </row>
    <row r="30" spans="1:4" ht="25.5" customHeight="1" x14ac:dyDescent="0.2">
      <c r="A30" s="167"/>
      <c r="B30" s="777" t="s">
        <v>221</v>
      </c>
      <c r="C30" s="777"/>
      <c r="D30" s="777"/>
    </row>
  </sheetData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......../2020. (........)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E36"/>
  <sheetViews>
    <sheetView view="pageLayout" zoomScaleNormal="100" workbookViewId="0">
      <selection activeCell="C15" sqref="C15"/>
    </sheetView>
  </sheetViews>
  <sheetFormatPr defaultRowHeight="12.75" x14ac:dyDescent="0.2"/>
  <cols>
    <col min="1" max="1" width="6.6640625" style="8" customWidth="1"/>
    <col min="2" max="2" width="40.6640625" style="8" bestFit="1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169"/>
      <c r="D1" s="169"/>
      <c r="E1" s="169" t="s">
        <v>725</v>
      </c>
    </row>
    <row r="2" spans="1:5" ht="42.75" customHeight="1" thickBot="1" x14ac:dyDescent="0.25">
      <c r="A2" s="690" t="s">
        <v>57</v>
      </c>
      <c r="B2" s="691" t="s">
        <v>222</v>
      </c>
      <c r="C2" s="691" t="s">
        <v>223</v>
      </c>
      <c r="D2" s="692" t="s">
        <v>726</v>
      </c>
      <c r="E2" s="693" t="s">
        <v>727</v>
      </c>
    </row>
    <row r="3" spans="1:5" ht="15.95" customHeight="1" x14ac:dyDescent="0.2">
      <c r="A3" s="686" t="s">
        <v>6</v>
      </c>
      <c r="B3" s="687" t="s">
        <v>717</v>
      </c>
      <c r="C3" s="687" t="s">
        <v>730</v>
      </c>
      <c r="D3" s="688">
        <v>240000</v>
      </c>
      <c r="E3" s="689">
        <v>390000</v>
      </c>
    </row>
    <row r="4" spans="1:5" ht="15.95" customHeight="1" x14ac:dyDescent="0.2">
      <c r="A4" s="170" t="s">
        <v>7</v>
      </c>
      <c r="B4" s="171" t="s">
        <v>731</v>
      </c>
      <c r="C4" s="171" t="s">
        <v>730</v>
      </c>
      <c r="D4" s="673">
        <v>90000</v>
      </c>
      <c r="E4" s="685">
        <v>130000</v>
      </c>
    </row>
    <row r="5" spans="1:5" ht="15.95" customHeight="1" x14ac:dyDescent="0.2">
      <c r="A5" s="170" t="s">
        <v>8</v>
      </c>
      <c r="B5" s="171" t="s">
        <v>738</v>
      </c>
      <c r="C5" s="171" t="s">
        <v>730</v>
      </c>
      <c r="D5" s="673"/>
      <c r="E5" s="685">
        <v>270000</v>
      </c>
    </row>
    <row r="6" spans="1:5" ht="15.95" customHeight="1" x14ac:dyDescent="0.2">
      <c r="A6" s="170" t="s">
        <v>9</v>
      </c>
      <c r="B6" s="171"/>
      <c r="C6" s="171"/>
      <c r="D6" s="673"/>
      <c r="E6" s="685"/>
    </row>
    <row r="7" spans="1:5" ht="15.95" customHeight="1" x14ac:dyDescent="0.2">
      <c r="A7" s="170" t="s">
        <v>10</v>
      </c>
      <c r="B7" s="663"/>
      <c r="C7" s="171"/>
      <c r="D7" s="673"/>
      <c r="E7" s="685"/>
    </row>
    <row r="8" spans="1:5" ht="15.95" customHeight="1" x14ac:dyDescent="0.2">
      <c r="A8" s="170" t="s">
        <v>11</v>
      </c>
      <c r="B8" s="663"/>
      <c r="C8" s="171"/>
      <c r="D8" s="673"/>
      <c r="E8" s="173"/>
    </row>
    <row r="9" spans="1:5" ht="15.95" customHeight="1" x14ac:dyDescent="0.2">
      <c r="A9" s="170" t="s">
        <v>12</v>
      </c>
      <c r="B9" s="171"/>
      <c r="C9" s="171"/>
      <c r="D9" s="673"/>
      <c r="E9" s="173"/>
    </row>
    <row r="10" spans="1:5" ht="15.95" customHeight="1" x14ac:dyDescent="0.2">
      <c r="A10" s="170" t="s">
        <v>13</v>
      </c>
      <c r="B10" s="171"/>
      <c r="C10" s="171"/>
      <c r="D10" s="172"/>
      <c r="E10" s="173"/>
    </row>
    <row r="11" spans="1:5" ht="15.95" customHeight="1" x14ac:dyDescent="0.2">
      <c r="A11" s="170" t="s">
        <v>14</v>
      </c>
      <c r="B11" s="171"/>
      <c r="C11" s="171"/>
      <c r="D11" s="172"/>
      <c r="E11" s="173"/>
    </row>
    <row r="12" spans="1:5" ht="15.95" customHeight="1" x14ac:dyDescent="0.2">
      <c r="A12" s="170" t="s">
        <v>15</v>
      </c>
      <c r="B12" s="171"/>
      <c r="C12" s="171"/>
      <c r="D12" s="172"/>
      <c r="E12" s="173"/>
    </row>
    <row r="13" spans="1:5" ht="15.95" customHeight="1" x14ac:dyDescent="0.2">
      <c r="A13" s="170" t="s">
        <v>16</v>
      </c>
      <c r="B13" s="171"/>
      <c r="C13" s="171"/>
      <c r="D13" s="172"/>
      <c r="E13" s="173"/>
    </row>
    <row r="14" spans="1:5" ht="15.95" customHeight="1" x14ac:dyDescent="0.2">
      <c r="A14" s="170" t="s">
        <v>17</v>
      </c>
      <c r="B14" s="171"/>
      <c r="C14" s="171"/>
      <c r="D14" s="172"/>
      <c r="E14" s="173"/>
    </row>
    <row r="15" spans="1:5" ht="15.95" customHeight="1" x14ac:dyDescent="0.2">
      <c r="A15" s="170" t="s">
        <v>18</v>
      </c>
      <c r="B15" s="171"/>
      <c r="C15" s="171"/>
      <c r="D15" s="172"/>
      <c r="E15" s="173"/>
    </row>
    <row r="16" spans="1:5" ht="15.95" customHeight="1" x14ac:dyDescent="0.2">
      <c r="A16" s="170" t="s">
        <v>19</v>
      </c>
      <c r="B16" s="171"/>
      <c r="C16" s="171"/>
      <c r="D16" s="172"/>
      <c r="E16" s="173"/>
    </row>
    <row r="17" spans="1:5" ht="15.95" customHeight="1" x14ac:dyDescent="0.2">
      <c r="A17" s="170" t="s">
        <v>20</v>
      </c>
      <c r="B17" s="171"/>
      <c r="C17" s="171"/>
      <c r="D17" s="172"/>
      <c r="E17" s="173"/>
    </row>
    <row r="18" spans="1:5" ht="15.95" customHeight="1" x14ac:dyDescent="0.2">
      <c r="A18" s="170" t="s">
        <v>21</v>
      </c>
      <c r="B18" s="171"/>
      <c r="C18" s="171"/>
      <c r="D18" s="172"/>
      <c r="E18" s="173"/>
    </row>
    <row r="19" spans="1:5" ht="15.95" customHeight="1" x14ac:dyDescent="0.2">
      <c r="A19" s="170" t="s">
        <v>22</v>
      </c>
      <c r="B19" s="171"/>
      <c r="C19" s="171"/>
      <c r="D19" s="172"/>
      <c r="E19" s="173"/>
    </row>
    <row r="20" spans="1:5" ht="15.95" customHeight="1" x14ac:dyDescent="0.2">
      <c r="A20" s="170" t="s">
        <v>23</v>
      </c>
      <c r="B20" s="171"/>
      <c r="C20" s="171"/>
      <c r="D20" s="172"/>
      <c r="E20" s="173"/>
    </row>
    <row r="21" spans="1:5" ht="15.95" customHeight="1" x14ac:dyDescent="0.2">
      <c r="A21" s="170" t="s">
        <v>24</v>
      </c>
      <c r="B21" s="171"/>
      <c r="C21" s="171"/>
      <c r="D21" s="172"/>
      <c r="E21" s="173"/>
    </row>
    <row r="22" spans="1:5" ht="15.95" customHeight="1" x14ac:dyDescent="0.2">
      <c r="A22" s="170" t="s">
        <v>25</v>
      </c>
      <c r="B22" s="171"/>
      <c r="C22" s="171"/>
      <c r="D22" s="172"/>
      <c r="E22" s="173"/>
    </row>
    <row r="23" spans="1:5" ht="15.95" customHeight="1" x14ac:dyDescent="0.2">
      <c r="A23" s="170" t="s">
        <v>26</v>
      </c>
      <c r="B23" s="171"/>
      <c r="C23" s="171"/>
      <c r="D23" s="172"/>
      <c r="E23" s="173"/>
    </row>
    <row r="24" spans="1:5" ht="15.95" customHeight="1" x14ac:dyDescent="0.2">
      <c r="A24" s="170" t="s">
        <v>27</v>
      </c>
      <c r="B24" s="171"/>
      <c r="C24" s="171"/>
      <c r="D24" s="172"/>
      <c r="E24" s="173"/>
    </row>
    <row r="25" spans="1:5" ht="15.95" customHeight="1" x14ac:dyDescent="0.2">
      <c r="A25" s="170" t="s">
        <v>28</v>
      </c>
      <c r="B25" s="171"/>
      <c r="C25" s="171"/>
      <c r="D25" s="172"/>
      <c r="E25" s="173"/>
    </row>
    <row r="26" spans="1:5" ht="15.95" customHeight="1" x14ac:dyDescent="0.2">
      <c r="A26" s="170" t="s">
        <v>29</v>
      </c>
      <c r="B26" s="171"/>
      <c r="C26" s="171"/>
      <c r="D26" s="172"/>
      <c r="E26" s="173"/>
    </row>
    <row r="27" spans="1:5" ht="15.95" customHeight="1" x14ac:dyDescent="0.2">
      <c r="A27" s="170" t="s">
        <v>30</v>
      </c>
      <c r="B27" s="171"/>
      <c r="C27" s="171"/>
      <c r="D27" s="172"/>
      <c r="E27" s="173"/>
    </row>
    <row r="28" spans="1:5" ht="15.95" customHeight="1" x14ac:dyDescent="0.2">
      <c r="A28" s="170" t="s">
        <v>31</v>
      </c>
      <c r="B28" s="171"/>
      <c r="C28" s="171"/>
      <c r="D28" s="172"/>
      <c r="E28" s="173"/>
    </row>
    <row r="29" spans="1:5" ht="15.95" customHeight="1" x14ac:dyDescent="0.2">
      <c r="A29" s="170" t="s">
        <v>32</v>
      </c>
      <c r="B29" s="171"/>
      <c r="C29" s="171"/>
      <c r="D29" s="172"/>
      <c r="E29" s="173"/>
    </row>
    <row r="30" spans="1:5" ht="15.95" customHeight="1" x14ac:dyDescent="0.2">
      <c r="A30" s="170" t="s">
        <v>33</v>
      </c>
      <c r="B30" s="171"/>
      <c r="C30" s="171"/>
      <c r="D30" s="172"/>
      <c r="E30" s="173"/>
    </row>
    <row r="31" spans="1:5" ht="15.95" customHeight="1" x14ac:dyDescent="0.2">
      <c r="A31" s="170" t="s">
        <v>34</v>
      </c>
      <c r="B31" s="171"/>
      <c r="C31" s="171"/>
      <c r="D31" s="172"/>
      <c r="E31" s="173"/>
    </row>
    <row r="32" spans="1:5" ht="15.95" customHeight="1" x14ac:dyDescent="0.2">
      <c r="A32" s="170" t="s">
        <v>88</v>
      </c>
      <c r="B32" s="171"/>
      <c r="C32" s="171"/>
      <c r="D32" s="172"/>
      <c r="E32" s="173"/>
    </row>
    <row r="33" spans="1:5" ht="15.95" customHeight="1" x14ac:dyDescent="0.2">
      <c r="A33" s="170" t="s">
        <v>166</v>
      </c>
      <c r="B33" s="171"/>
      <c r="C33" s="171"/>
      <c r="D33" s="172"/>
      <c r="E33" s="173"/>
    </row>
    <row r="34" spans="1:5" ht="15.95" customHeight="1" x14ac:dyDescent="0.2">
      <c r="A34" s="170" t="s">
        <v>224</v>
      </c>
      <c r="B34" s="171"/>
      <c r="C34" s="171"/>
      <c r="D34" s="172"/>
      <c r="E34" s="173"/>
    </row>
    <row r="35" spans="1:5" ht="15.95" customHeight="1" thickBot="1" x14ac:dyDescent="0.25">
      <c r="A35" s="174" t="s">
        <v>225</v>
      </c>
      <c r="B35" s="175"/>
      <c r="C35" s="175"/>
      <c r="D35" s="176"/>
      <c r="E35" s="177"/>
    </row>
    <row r="36" spans="1:5" ht="15.95" customHeight="1" thickBot="1" x14ac:dyDescent="0.25">
      <c r="A36" s="778" t="s">
        <v>38</v>
      </c>
      <c r="B36" s="779"/>
      <c r="C36" s="178"/>
      <c r="D36" s="179">
        <f>SUM(D3:D35)</f>
        <v>330000</v>
      </c>
      <c r="E36" s="180">
        <f>SUM(E3:E35)</f>
        <v>790000</v>
      </c>
    </row>
  </sheetData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2019. évi céljelleggel juttatott támogatások felhasználásáról
&amp;R&amp;"Times New Roman CE,Félkövér dőlt"&amp;11 6. tájékoztató tábla a ......../2020.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E73"/>
  <sheetViews>
    <sheetView view="pageLayout" topLeftCell="A10" zoomScaleNormal="100" zoomScaleSheetLayoutView="120" workbookViewId="0">
      <selection sqref="A1:E1"/>
    </sheetView>
  </sheetViews>
  <sheetFormatPr defaultColWidth="12" defaultRowHeight="15.75" x14ac:dyDescent="0.25"/>
  <cols>
    <col min="1" max="1" width="67.1640625" style="568" customWidth="1"/>
    <col min="2" max="2" width="6.1640625" style="569" customWidth="1"/>
    <col min="3" max="3" width="13.33203125" style="568" bestFit="1" customWidth="1"/>
    <col min="4" max="4" width="12.1640625" style="568" customWidth="1"/>
    <col min="5" max="5" width="12.1640625" style="593" customWidth="1"/>
    <col min="6" max="16384" width="12" style="568"/>
  </cols>
  <sheetData>
    <row r="1" spans="1:5" ht="49.5" customHeight="1" x14ac:dyDescent="0.25">
      <c r="A1" s="781" t="s">
        <v>766</v>
      </c>
      <c r="B1" s="782"/>
      <c r="C1" s="782"/>
      <c r="D1" s="782"/>
      <c r="E1" s="782"/>
    </row>
    <row r="2" spans="1:5" ht="16.5" thickBot="1" x14ac:dyDescent="0.3">
      <c r="C2" s="783" t="s">
        <v>722</v>
      </c>
      <c r="D2" s="783"/>
      <c r="E2" s="783"/>
    </row>
    <row r="3" spans="1:5" ht="15.75" customHeight="1" x14ac:dyDescent="0.25">
      <c r="A3" s="784" t="s">
        <v>226</v>
      </c>
      <c r="B3" s="787" t="s">
        <v>227</v>
      </c>
      <c r="C3" s="790" t="s">
        <v>228</v>
      </c>
      <c r="D3" s="790" t="s">
        <v>229</v>
      </c>
      <c r="E3" s="792" t="s">
        <v>230</v>
      </c>
    </row>
    <row r="4" spans="1:5" ht="11.25" customHeight="1" x14ac:dyDescent="0.25">
      <c r="A4" s="785"/>
      <c r="B4" s="788"/>
      <c r="C4" s="791"/>
      <c r="D4" s="791"/>
      <c r="E4" s="793"/>
    </row>
    <row r="5" spans="1:5" x14ac:dyDescent="0.25">
      <c r="A5" s="786"/>
      <c r="B5" s="789"/>
      <c r="C5" s="794" t="s">
        <v>231</v>
      </c>
      <c r="D5" s="794"/>
      <c r="E5" s="795"/>
    </row>
    <row r="6" spans="1:5" s="573" customFormat="1" ht="16.5" thickBot="1" x14ac:dyDescent="0.25">
      <c r="A6" s="570" t="s">
        <v>627</v>
      </c>
      <c r="B6" s="571" t="s">
        <v>394</v>
      </c>
      <c r="C6" s="571" t="s">
        <v>395</v>
      </c>
      <c r="D6" s="571" t="s">
        <v>396</v>
      </c>
      <c r="E6" s="572" t="s">
        <v>397</v>
      </c>
    </row>
    <row r="7" spans="1:5" s="578" customFormat="1" x14ac:dyDescent="0.2">
      <c r="A7" s="574" t="s">
        <v>566</v>
      </c>
      <c r="B7" s="575" t="s">
        <v>232</v>
      </c>
      <c r="C7" s="576">
        <v>8222902</v>
      </c>
      <c r="D7" s="576">
        <v>260595</v>
      </c>
      <c r="E7" s="577"/>
    </row>
    <row r="8" spans="1:5" s="578" customFormat="1" x14ac:dyDescent="0.2">
      <c r="A8" s="579" t="s">
        <v>567</v>
      </c>
      <c r="B8" s="196" t="s">
        <v>233</v>
      </c>
      <c r="C8" s="580">
        <f>+C9+C14+C19+C24+C29</f>
        <v>963216431</v>
      </c>
      <c r="D8" s="580">
        <f>+D9+D14+D19+D24+D29</f>
        <v>661844351</v>
      </c>
      <c r="E8" s="581">
        <f>+E9+E14+E19+E24+E29</f>
        <v>0</v>
      </c>
    </row>
    <row r="9" spans="1:5" s="578" customFormat="1" x14ac:dyDescent="0.2">
      <c r="A9" s="579" t="s">
        <v>568</v>
      </c>
      <c r="B9" s="196" t="s">
        <v>234</v>
      </c>
      <c r="C9" s="580">
        <f>+C10+C11+C12+C13</f>
        <v>865343913</v>
      </c>
      <c r="D9" s="580">
        <f>+D10+D11+D12+D13</f>
        <v>648976004</v>
      </c>
      <c r="E9" s="581">
        <f>+E10+E11+E12+E13</f>
        <v>0</v>
      </c>
    </row>
    <row r="10" spans="1:5" s="578" customFormat="1" x14ac:dyDescent="0.2">
      <c r="A10" s="582" t="s">
        <v>569</v>
      </c>
      <c r="B10" s="196" t="s">
        <v>235</v>
      </c>
      <c r="C10" s="184"/>
      <c r="D10" s="184"/>
      <c r="E10" s="583"/>
    </row>
    <row r="11" spans="1:5" s="578" customFormat="1" ht="26.25" customHeight="1" x14ac:dyDescent="0.2">
      <c r="A11" s="582" t="s">
        <v>570</v>
      </c>
      <c r="B11" s="196" t="s">
        <v>236</v>
      </c>
      <c r="C11" s="182"/>
      <c r="D11" s="182"/>
      <c r="E11" s="183"/>
    </row>
    <row r="12" spans="1:5" s="578" customFormat="1" ht="22.5" x14ac:dyDescent="0.2">
      <c r="A12" s="582" t="s">
        <v>571</v>
      </c>
      <c r="B12" s="196" t="s">
        <v>237</v>
      </c>
      <c r="C12" s="182">
        <v>865343913</v>
      </c>
      <c r="D12" s="182">
        <v>648976004</v>
      </c>
      <c r="E12" s="183"/>
    </row>
    <row r="13" spans="1:5" s="578" customFormat="1" x14ac:dyDescent="0.2">
      <c r="A13" s="582" t="s">
        <v>572</v>
      </c>
      <c r="B13" s="196" t="s">
        <v>238</v>
      </c>
      <c r="C13" s="182"/>
      <c r="D13" s="182"/>
      <c r="E13" s="183"/>
    </row>
    <row r="14" spans="1:5" s="578" customFormat="1" x14ac:dyDescent="0.2">
      <c r="A14" s="579" t="s">
        <v>573</v>
      </c>
      <c r="B14" s="196" t="s">
        <v>239</v>
      </c>
      <c r="C14" s="584">
        <f>+C15+C16+C17+C18</f>
        <v>97872518</v>
      </c>
      <c r="D14" s="584">
        <f>+D15+D16+D17+D18</f>
        <v>12868347</v>
      </c>
      <c r="E14" s="585">
        <f>+E15+E16+E17+E18</f>
        <v>0</v>
      </c>
    </row>
    <row r="15" spans="1:5" s="578" customFormat="1" x14ac:dyDescent="0.2">
      <c r="A15" s="582" t="s">
        <v>574</v>
      </c>
      <c r="B15" s="196" t="s">
        <v>240</v>
      </c>
      <c r="C15" s="182"/>
      <c r="D15" s="182"/>
      <c r="E15" s="183"/>
    </row>
    <row r="16" spans="1:5" s="578" customFormat="1" ht="22.5" x14ac:dyDescent="0.2">
      <c r="A16" s="582" t="s">
        <v>575</v>
      </c>
      <c r="B16" s="196" t="s">
        <v>15</v>
      </c>
      <c r="C16" s="182"/>
      <c r="D16" s="182"/>
      <c r="E16" s="183"/>
    </row>
    <row r="17" spans="1:5" s="578" customFormat="1" x14ac:dyDescent="0.2">
      <c r="A17" s="582" t="s">
        <v>576</v>
      </c>
      <c r="B17" s="196" t="s">
        <v>16</v>
      </c>
      <c r="C17" s="182">
        <v>97872518</v>
      </c>
      <c r="D17" s="182">
        <v>12868347</v>
      </c>
      <c r="E17" s="183"/>
    </row>
    <row r="18" spans="1:5" s="578" customFormat="1" x14ac:dyDescent="0.2">
      <c r="A18" s="582" t="s">
        <v>577</v>
      </c>
      <c r="B18" s="196" t="s">
        <v>17</v>
      </c>
      <c r="C18" s="182"/>
      <c r="D18" s="182"/>
      <c r="E18" s="183"/>
    </row>
    <row r="19" spans="1:5" s="578" customFormat="1" x14ac:dyDescent="0.2">
      <c r="A19" s="579" t="s">
        <v>578</v>
      </c>
      <c r="B19" s="196" t="s">
        <v>18</v>
      </c>
      <c r="C19" s="584">
        <f>+C20+C21+C22+C23</f>
        <v>0</v>
      </c>
      <c r="D19" s="584">
        <f>+D20+D21+D22+D23</f>
        <v>0</v>
      </c>
      <c r="E19" s="585">
        <f>+E20+E21+E22+E23</f>
        <v>0</v>
      </c>
    </row>
    <row r="20" spans="1:5" s="578" customFormat="1" x14ac:dyDescent="0.2">
      <c r="A20" s="582" t="s">
        <v>579</v>
      </c>
      <c r="B20" s="196" t="s">
        <v>19</v>
      </c>
      <c r="C20" s="182"/>
      <c r="D20" s="182"/>
      <c r="E20" s="183"/>
    </row>
    <row r="21" spans="1:5" s="578" customFormat="1" x14ac:dyDescent="0.2">
      <c r="A21" s="582" t="s">
        <v>580</v>
      </c>
      <c r="B21" s="196" t="s">
        <v>20</v>
      </c>
      <c r="C21" s="182"/>
      <c r="D21" s="182"/>
      <c r="E21" s="183"/>
    </row>
    <row r="22" spans="1:5" s="578" customFormat="1" x14ac:dyDescent="0.2">
      <c r="A22" s="582" t="s">
        <v>581</v>
      </c>
      <c r="B22" s="196" t="s">
        <v>21</v>
      </c>
      <c r="C22" s="182"/>
      <c r="D22" s="182"/>
      <c r="E22" s="183"/>
    </row>
    <row r="23" spans="1:5" s="578" customFormat="1" x14ac:dyDescent="0.2">
      <c r="A23" s="582" t="s">
        <v>582</v>
      </c>
      <c r="B23" s="196" t="s">
        <v>22</v>
      </c>
      <c r="C23" s="182"/>
      <c r="D23" s="182"/>
      <c r="E23" s="183"/>
    </row>
    <row r="24" spans="1:5" s="578" customFormat="1" x14ac:dyDescent="0.2">
      <c r="A24" s="579" t="s">
        <v>583</v>
      </c>
      <c r="B24" s="196" t="s">
        <v>23</v>
      </c>
      <c r="C24" s="584">
        <f>+C25+C26+C27+C28</f>
        <v>0</v>
      </c>
      <c r="D24" s="584">
        <f>+D25+D26+D27+D28</f>
        <v>0</v>
      </c>
      <c r="E24" s="585">
        <f>+E25+E26+E27+E28</f>
        <v>0</v>
      </c>
    </row>
    <row r="25" spans="1:5" s="578" customFormat="1" x14ac:dyDescent="0.2">
      <c r="A25" s="582" t="s">
        <v>584</v>
      </c>
      <c r="B25" s="196" t="s">
        <v>24</v>
      </c>
      <c r="C25" s="182"/>
      <c r="D25" s="182"/>
      <c r="E25" s="183"/>
    </row>
    <row r="26" spans="1:5" s="578" customFormat="1" x14ac:dyDescent="0.2">
      <c r="A26" s="582" t="s">
        <v>585</v>
      </c>
      <c r="B26" s="196" t="s">
        <v>25</v>
      </c>
      <c r="C26" s="182"/>
      <c r="D26" s="182"/>
      <c r="E26" s="183"/>
    </row>
    <row r="27" spans="1:5" s="578" customFormat="1" x14ac:dyDescent="0.2">
      <c r="A27" s="582" t="s">
        <v>586</v>
      </c>
      <c r="B27" s="196" t="s">
        <v>26</v>
      </c>
      <c r="C27" s="182"/>
      <c r="D27" s="182"/>
      <c r="E27" s="183"/>
    </row>
    <row r="28" spans="1:5" s="578" customFormat="1" x14ac:dyDescent="0.2">
      <c r="A28" s="582" t="s">
        <v>587</v>
      </c>
      <c r="B28" s="196" t="s">
        <v>27</v>
      </c>
      <c r="C28" s="182"/>
      <c r="D28" s="182"/>
      <c r="E28" s="183"/>
    </row>
    <row r="29" spans="1:5" s="578" customFormat="1" x14ac:dyDescent="0.2">
      <c r="A29" s="579" t="s">
        <v>588</v>
      </c>
      <c r="B29" s="196" t="s">
        <v>28</v>
      </c>
      <c r="C29" s="584">
        <f>+C30+C31+C32+C33</f>
        <v>0</v>
      </c>
      <c r="D29" s="584">
        <f>+D30+D31+D32+D33</f>
        <v>0</v>
      </c>
      <c r="E29" s="585">
        <f>+E30+E31+E32+E33</f>
        <v>0</v>
      </c>
    </row>
    <row r="30" spans="1:5" s="578" customFormat="1" x14ac:dyDescent="0.2">
      <c r="A30" s="582" t="s">
        <v>589</v>
      </c>
      <c r="B30" s="196" t="s">
        <v>29</v>
      </c>
      <c r="C30" s="182"/>
      <c r="D30" s="182"/>
      <c r="E30" s="183"/>
    </row>
    <row r="31" spans="1:5" s="578" customFormat="1" ht="22.5" x14ac:dyDescent="0.2">
      <c r="A31" s="582" t="s">
        <v>590</v>
      </c>
      <c r="B31" s="196" t="s">
        <v>30</v>
      </c>
      <c r="C31" s="182"/>
      <c r="D31" s="182"/>
      <c r="E31" s="183"/>
    </row>
    <row r="32" spans="1:5" s="578" customFormat="1" x14ac:dyDescent="0.2">
      <c r="A32" s="582" t="s">
        <v>591</v>
      </c>
      <c r="B32" s="196" t="s">
        <v>31</v>
      </c>
      <c r="C32" s="182"/>
      <c r="D32" s="182"/>
      <c r="E32" s="183"/>
    </row>
    <row r="33" spans="1:5" s="578" customFormat="1" x14ac:dyDescent="0.2">
      <c r="A33" s="582" t="s">
        <v>592</v>
      </c>
      <c r="B33" s="196" t="s">
        <v>32</v>
      </c>
      <c r="C33" s="182"/>
      <c r="D33" s="182"/>
      <c r="E33" s="183"/>
    </row>
    <row r="34" spans="1:5" s="578" customFormat="1" x14ac:dyDescent="0.2">
      <c r="A34" s="579" t="s">
        <v>593</v>
      </c>
      <c r="B34" s="196" t="s">
        <v>33</v>
      </c>
      <c r="C34" s="584">
        <f>+C35+C40+C45</f>
        <v>0</v>
      </c>
      <c r="D34" s="584">
        <f>+D35+D40+D45</f>
        <v>770000</v>
      </c>
      <c r="E34" s="585">
        <f>+E35+E40+E45</f>
        <v>0</v>
      </c>
    </row>
    <row r="35" spans="1:5" s="578" customFormat="1" x14ac:dyDescent="0.2">
      <c r="A35" s="579" t="s">
        <v>594</v>
      </c>
      <c r="B35" s="196" t="s">
        <v>34</v>
      </c>
      <c r="C35" s="584">
        <f>+C36+C37+C38+C39</f>
        <v>0</v>
      </c>
      <c r="D35" s="584">
        <f>+D36+D37+D38+D39</f>
        <v>770000</v>
      </c>
      <c r="E35" s="585">
        <f>+E36+E37+E38+E39</f>
        <v>0</v>
      </c>
    </row>
    <row r="36" spans="1:5" s="578" customFormat="1" x14ac:dyDescent="0.2">
      <c r="A36" s="582" t="s">
        <v>595</v>
      </c>
      <c r="B36" s="196" t="s">
        <v>88</v>
      </c>
      <c r="C36" s="182"/>
      <c r="D36" s="182"/>
      <c r="E36" s="183"/>
    </row>
    <row r="37" spans="1:5" s="578" customFormat="1" x14ac:dyDescent="0.2">
      <c r="A37" s="582" t="s">
        <v>596</v>
      </c>
      <c r="B37" s="196" t="s">
        <v>166</v>
      </c>
      <c r="C37" s="182"/>
      <c r="D37" s="182"/>
      <c r="E37" s="183"/>
    </row>
    <row r="38" spans="1:5" s="578" customFormat="1" x14ac:dyDescent="0.2">
      <c r="A38" s="582" t="s">
        <v>597</v>
      </c>
      <c r="B38" s="196" t="s">
        <v>224</v>
      </c>
      <c r="C38" s="182"/>
      <c r="D38" s="182">
        <v>770000</v>
      </c>
      <c r="E38" s="183"/>
    </row>
    <row r="39" spans="1:5" s="578" customFormat="1" x14ac:dyDescent="0.2">
      <c r="A39" s="582" t="s">
        <v>598</v>
      </c>
      <c r="B39" s="196" t="s">
        <v>225</v>
      </c>
      <c r="C39" s="182"/>
      <c r="D39" s="182"/>
      <c r="E39" s="183"/>
    </row>
    <row r="40" spans="1:5" s="578" customFormat="1" x14ac:dyDescent="0.2">
      <c r="A40" s="579" t="s">
        <v>599</v>
      </c>
      <c r="B40" s="196" t="s">
        <v>241</v>
      </c>
      <c r="C40" s="584">
        <f>+C41+C42+C43+C44</f>
        <v>0</v>
      </c>
      <c r="D40" s="584">
        <f>+D41+D42+D43+D44</f>
        <v>0</v>
      </c>
      <c r="E40" s="585">
        <f>+E41+E42+E43+E44</f>
        <v>0</v>
      </c>
    </row>
    <row r="41" spans="1:5" s="578" customFormat="1" x14ac:dyDescent="0.2">
      <c r="A41" s="582" t="s">
        <v>600</v>
      </c>
      <c r="B41" s="196" t="s">
        <v>242</v>
      </c>
      <c r="C41" s="182"/>
      <c r="D41" s="182"/>
      <c r="E41" s="183"/>
    </row>
    <row r="42" spans="1:5" s="578" customFormat="1" ht="22.5" x14ac:dyDescent="0.2">
      <c r="A42" s="582" t="s">
        <v>601</v>
      </c>
      <c r="B42" s="196" t="s">
        <v>243</v>
      </c>
      <c r="C42" s="182"/>
      <c r="D42" s="182"/>
      <c r="E42" s="183"/>
    </row>
    <row r="43" spans="1:5" s="578" customFormat="1" x14ac:dyDescent="0.2">
      <c r="A43" s="582" t="s">
        <v>602</v>
      </c>
      <c r="B43" s="196" t="s">
        <v>244</v>
      </c>
      <c r="C43" s="182"/>
      <c r="D43" s="182"/>
      <c r="E43" s="183"/>
    </row>
    <row r="44" spans="1:5" s="578" customFormat="1" x14ac:dyDescent="0.2">
      <c r="A44" s="582" t="s">
        <v>603</v>
      </c>
      <c r="B44" s="196" t="s">
        <v>245</v>
      </c>
      <c r="C44" s="182"/>
      <c r="D44" s="182"/>
      <c r="E44" s="183"/>
    </row>
    <row r="45" spans="1:5" s="578" customFormat="1" x14ac:dyDescent="0.2">
      <c r="A45" s="579" t="s">
        <v>604</v>
      </c>
      <c r="B45" s="196" t="s">
        <v>246</v>
      </c>
      <c r="C45" s="584">
        <f>+C46+C47+C48+C49</f>
        <v>0</v>
      </c>
      <c r="D45" s="584">
        <f>+D46+D47+D48+D49</f>
        <v>0</v>
      </c>
      <c r="E45" s="585">
        <f>+E46+E47+E48+E49</f>
        <v>0</v>
      </c>
    </row>
    <row r="46" spans="1:5" s="578" customFormat="1" x14ac:dyDescent="0.2">
      <c r="A46" s="582" t="s">
        <v>605</v>
      </c>
      <c r="B46" s="196" t="s">
        <v>247</v>
      </c>
      <c r="C46" s="182"/>
      <c r="D46" s="182"/>
      <c r="E46" s="183"/>
    </row>
    <row r="47" spans="1:5" s="578" customFormat="1" ht="22.5" x14ac:dyDescent="0.2">
      <c r="A47" s="582" t="s">
        <v>606</v>
      </c>
      <c r="B47" s="196" t="s">
        <v>248</v>
      </c>
      <c r="C47" s="182"/>
      <c r="D47" s="182"/>
      <c r="E47" s="183"/>
    </row>
    <row r="48" spans="1:5" s="578" customFormat="1" x14ac:dyDescent="0.2">
      <c r="A48" s="582" t="s">
        <v>607</v>
      </c>
      <c r="B48" s="196" t="s">
        <v>249</v>
      </c>
      <c r="C48" s="182"/>
      <c r="D48" s="182"/>
      <c r="E48" s="183"/>
    </row>
    <row r="49" spans="1:5" s="578" customFormat="1" x14ac:dyDescent="0.2">
      <c r="A49" s="582" t="s">
        <v>608</v>
      </c>
      <c r="B49" s="196" t="s">
        <v>250</v>
      </c>
      <c r="C49" s="182"/>
      <c r="D49" s="182"/>
      <c r="E49" s="183"/>
    </row>
    <row r="50" spans="1:5" s="578" customFormat="1" x14ac:dyDescent="0.2">
      <c r="A50" s="579" t="s">
        <v>609</v>
      </c>
      <c r="B50" s="196" t="s">
        <v>251</v>
      </c>
      <c r="C50" s="182">
        <v>15481646</v>
      </c>
      <c r="D50" s="182">
        <v>13448734</v>
      </c>
      <c r="E50" s="183"/>
    </row>
    <row r="51" spans="1:5" s="578" customFormat="1" ht="21" x14ac:dyDescent="0.2">
      <c r="A51" s="579" t="s">
        <v>610</v>
      </c>
      <c r="B51" s="196" t="s">
        <v>252</v>
      </c>
      <c r="C51" s="584">
        <f>+C7+C8+C34+C50</f>
        <v>986920979</v>
      </c>
      <c r="D51" s="584">
        <f>+D7+D8+D34+D50</f>
        <v>676323680</v>
      </c>
      <c r="E51" s="585">
        <f>+E7+E8+E34+E50</f>
        <v>0</v>
      </c>
    </row>
    <row r="52" spans="1:5" s="578" customFormat="1" x14ac:dyDescent="0.2">
      <c r="A52" s="579" t="s">
        <v>611</v>
      </c>
      <c r="B52" s="196" t="s">
        <v>253</v>
      </c>
      <c r="C52" s="182"/>
      <c r="D52" s="182"/>
      <c r="E52" s="183"/>
    </row>
    <row r="53" spans="1:5" s="578" customFormat="1" x14ac:dyDescent="0.2">
      <c r="A53" s="579" t="s">
        <v>612</v>
      </c>
      <c r="B53" s="196" t="s">
        <v>254</v>
      </c>
      <c r="C53" s="182"/>
      <c r="D53" s="182"/>
      <c r="E53" s="183"/>
    </row>
    <row r="54" spans="1:5" s="578" customFormat="1" x14ac:dyDescent="0.2">
      <c r="A54" s="579" t="s">
        <v>613</v>
      </c>
      <c r="B54" s="196" t="s">
        <v>255</v>
      </c>
      <c r="C54" s="584">
        <f>+C52+C53</f>
        <v>0</v>
      </c>
      <c r="D54" s="584">
        <f>+D52+D53</f>
        <v>0</v>
      </c>
      <c r="E54" s="585">
        <f>+E52+E53</f>
        <v>0</v>
      </c>
    </row>
    <row r="55" spans="1:5" s="578" customFormat="1" x14ac:dyDescent="0.2">
      <c r="A55" s="579" t="s">
        <v>614</v>
      </c>
      <c r="B55" s="196" t="s">
        <v>256</v>
      </c>
      <c r="C55" s="182"/>
      <c r="D55" s="182"/>
      <c r="E55" s="183"/>
    </row>
    <row r="56" spans="1:5" s="578" customFormat="1" x14ac:dyDescent="0.2">
      <c r="A56" s="579" t="s">
        <v>615</v>
      </c>
      <c r="B56" s="196" t="s">
        <v>257</v>
      </c>
      <c r="C56" s="182"/>
      <c r="D56" s="182">
        <v>169560</v>
      </c>
      <c r="E56" s="183"/>
    </row>
    <row r="57" spans="1:5" s="578" customFormat="1" x14ac:dyDescent="0.2">
      <c r="A57" s="579" t="s">
        <v>616</v>
      </c>
      <c r="B57" s="196" t="s">
        <v>258</v>
      </c>
      <c r="C57" s="182"/>
      <c r="D57" s="182">
        <v>33867938</v>
      </c>
      <c r="E57" s="183"/>
    </row>
    <row r="58" spans="1:5" s="578" customFormat="1" x14ac:dyDescent="0.2">
      <c r="A58" s="579" t="s">
        <v>617</v>
      </c>
      <c r="B58" s="196" t="s">
        <v>259</v>
      </c>
      <c r="C58" s="182"/>
      <c r="D58" s="182"/>
      <c r="E58" s="183"/>
    </row>
    <row r="59" spans="1:5" s="578" customFormat="1" x14ac:dyDescent="0.2">
      <c r="A59" s="579" t="s">
        <v>618</v>
      </c>
      <c r="B59" s="196" t="s">
        <v>260</v>
      </c>
      <c r="C59" s="584">
        <f>+C55+C56+C57+C58</f>
        <v>0</v>
      </c>
      <c r="D59" s="584">
        <f>+D55+D56+D57+D58</f>
        <v>34037498</v>
      </c>
      <c r="E59" s="585">
        <f>+E55+E56+E57+E58</f>
        <v>0</v>
      </c>
    </row>
    <row r="60" spans="1:5" s="578" customFormat="1" x14ac:dyDescent="0.2">
      <c r="A60" s="579" t="s">
        <v>619</v>
      </c>
      <c r="B60" s="196" t="s">
        <v>261</v>
      </c>
      <c r="C60" s="182"/>
      <c r="D60" s="182">
        <v>23240916</v>
      </c>
      <c r="E60" s="183"/>
    </row>
    <row r="61" spans="1:5" s="578" customFormat="1" x14ac:dyDescent="0.2">
      <c r="A61" s="579" t="s">
        <v>620</v>
      </c>
      <c r="B61" s="196" t="s">
        <v>262</v>
      </c>
      <c r="C61" s="182"/>
      <c r="D61" s="182"/>
      <c r="E61" s="183"/>
    </row>
    <row r="62" spans="1:5" s="578" customFormat="1" x14ac:dyDescent="0.2">
      <c r="A62" s="579" t="s">
        <v>621</v>
      </c>
      <c r="B62" s="196" t="s">
        <v>263</v>
      </c>
      <c r="C62" s="182"/>
      <c r="D62" s="182">
        <v>210000</v>
      </c>
      <c r="E62" s="183"/>
    </row>
    <row r="63" spans="1:5" s="578" customFormat="1" x14ac:dyDescent="0.2">
      <c r="A63" s="579" t="s">
        <v>622</v>
      </c>
      <c r="B63" s="196" t="s">
        <v>264</v>
      </c>
      <c r="C63" s="584">
        <f>+C60+C61+C62</f>
        <v>0</v>
      </c>
      <c r="D63" s="584">
        <f>+D60+D61+D62</f>
        <v>23450916</v>
      </c>
      <c r="E63" s="585">
        <f>+E60+E61+E62</f>
        <v>0</v>
      </c>
    </row>
    <row r="64" spans="1:5" s="578" customFormat="1" x14ac:dyDescent="0.2">
      <c r="A64" s="579" t="s">
        <v>623</v>
      </c>
      <c r="B64" s="196" t="s">
        <v>265</v>
      </c>
      <c r="C64" s="182"/>
      <c r="D64" s="182"/>
      <c r="E64" s="183"/>
    </row>
    <row r="65" spans="1:5" s="578" customFormat="1" ht="21" x14ac:dyDescent="0.2">
      <c r="A65" s="579" t="s">
        <v>732</v>
      </c>
      <c r="B65" s="196" t="s">
        <v>266</v>
      </c>
      <c r="C65" s="182"/>
      <c r="D65" s="182">
        <v>17390782</v>
      </c>
      <c r="E65" s="183"/>
    </row>
    <row r="66" spans="1:5" s="578" customFormat="1" x14ac:dyDescent="0.2">
      <c r="A66" s="579" t="s">
        <v>624</v>
      </c>
      <c r="B66" s="196" t="s">
        <v>267</v>
      </c>
      <c r="C66" s="584">
        <f>+C64+C65</f>
        <v>0</v>
      </c>
      <c r="D66" s="584">
        <f>+D64+D65</f>
        <v>17390782</v>
      </c>
      <c r="E66" s="585">
        <f>+E64+E65</f>
        <v>0</v>
      </c>
    </row>
    <row r="67" spans="1:5" s="578" customFormat="1" x14ac:dyDescent="0.2">
      <c r="A67" s="579" t="s">
        <v>625</v>
      </c>
      <c r="B67" s="196" t="s">
        <v>268</v>
      </c>
      <c r="C67" s="182"/>
      <c r="D67" s="182"/>
      <c r="E67" s="183"/>
    </row>
    <row r="68" spans="1:5" s="578" customFormat="1" ht="16.5" thickBot="1" x14ac:dyDescent="0.25">
      <c r="A68" s="586" t="s">
        <v>626</v>
      </c>
      <c r="B68" s="200" t="s">
        <v>269</v>
      </c>
      <c r="C68" s="587">
        <f>+C51+C54+C59+C63+C66+C67</f>
        <v>986920979</v>
      </c>
      <c r="D68" s="587">
        <f>+D51+D54+D59+D63+D66+D67</f>
        <v>751202876</v>
      </c>
      <c r="E68" s="588">
        <f>+E51+E54+E59+E63+E66+E67</f>
        <v>0</v>
      </c>
    </row>
    <row r="69" spans="1:5" x14ac:dyDescent="0.25">
      <c r="A69" s="589"/>
      <c r="C69" s="590"/>
      <c r="D69" s="590"/>
      <c r="E69" s="591"/>
    </row>
    <row r="70" spans="1:5" x14ac:dyDescent="0.25">
      <c r="A70" s="589"/>
      <c r="C70" s="590"/>
      <c r="D70" s="590"/>
      <c r="E70" s="591"/>
    </row>
    <row r="71" spans="1:5" x14ac:dyDescent="0.25">
      <c r="A71" s="592"/>
      <c r="C71" s="590"/>
      <c r="D71" s="590"/>
      <c r="E71" s="591"/>
    </row>
    <row r="72" spans="1:5" x14ac:dyDescent="0.25">
      <c r="A72" s="780"/>
      <c r="B72" s="780"/>
      <c r="C72" s="780"/>
      <c r="D72" s="780"/>
      <c r="E72" s="780"/>
    </row>
    <row r="73" spans="1:5" x14ac:dyDescent="0.25">
      <c r="A73" s="780"/>
      <c r="B73" s="780"/>
      <c r="C73" s="780"/>
      <c r="D73" s="780"/>
      <c r="E73" s="780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dőlt"Bodroghalom Község Önkormányzata&amp;R&amp;"Times New Roman,Félkövér dőlt"7.1. tájékoztató tábla a ……/2020. (……) önkormányzati rendelethez</oddHeader>
    <oddFooter>&amp;C&amp;P</oddFooter>
  </headerFooter>
  <rowBreaks count="1" manualBreakCount="1">
    <brk id="4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E26"/>
  <sheetViews>
    <sheetView view="pageLayout" topLeftCell="A10" zoomScaleNormal="100" workbookViewId="0">
      <selection activeCell="A29" sqref="A29"/>
    </sheetView>
  </sheetViews>
  <sheetFormatPr defaultRowHeight="12.75" x14ac:dyDescent="0.2"/>
  <cols>
    <col min="1" max="1" width="71.1640625" style="188" customWidth="1"/>
    <col min="2" max="2" width="6.1640625" style="203" customWidth="1"/>
    <col min="3" max="3" width="18" style="594" customWidth="1"/>
    <col min="4" max="16384" width="9.33203125" style="594"/>
  </cols>
  <sheetData>
    <row r="1" spans="1:3" ht="32.25" customHeight="1" x14ac:dyDescent="0.2">
      <c r="A1" s="797" t="s">
        <v>270</v>
      </c>
      <c r="B1" s="797"/>
      <c r="C1" s="797"/>
    </row>
    <row r="2" spans="1:3" ht="15.75" x14ac:dyDescent="0.2">
      <c r="A2" s="798" t="s">
        <v>767</v>
      </c>
      <c r="B2" s="798"/>
      <c r="C2" s="798"/>
    </row>
    <row r="4" spans="1:3" ht="13.5" thickBot="1" x14ac:dyDescent="0.25">
      <c r="B4" s="799" t="s">
        <v>722</v>
      </c>
      <c r="C4" s="799"/>
    </row>
    <row r="5" spans="1:3" s="189" customFormat="1" ht="31.5" customHeight="1" x14ac:dyDescent="0.2">
      <c r="A5" s="800" t="s">
        <v>271</v>
      </c>
      <c r="B5" s="802" t="s">
        <v>227</v>
      </c>
      <c r="C5" s="804" t="s">
        <v>272</v>
      </c>
    </row>
    <row r="6" spans="1:3" s="189" customFormat="1" x14ac:dyDescent="0.2">
      <c r="A6" s="801"/>
      <c r="B6" s="803"/>
      <c r="C6" s="805"/>
    </row>
    <row r="7" spans="1:3" s="193" customFormat="1" ht="13.5" thickBot="1" x14ac:dyDescent="0.25">
      <c r="A7" s="190" t="s">
        <v>393</v>
      </c>
      <c r="B7" s="191" t="s">
        <v>394</v>
      </c>
      <c r="C7" s="192" t="s">
        <v>395</v>
      </c>
    </row>
    <row r="8" spans="1:3" ht="15.75" customHeight="1" x14ac:dyDescent="0.2">
      <c r="A8" s="579" t="s">
        <v>628</v>
      </c>
      <c r="B8" s="194" t="s">
        <v>232</v>
      </c>
      <c r="C8" s="195">
        <v>900262000</v>
      </c>
    </row>
    <row r="9" spans="1:3" ht="15.75" customHeight="1" x14ac:dyDescent="0.2">
      <c r="A9" s="579" t="s">
        <v>629</v>
      </c>
      <c r="B9" s="196" t="s">
        <v>233</v>
      </c>
      <c r="C9" s="195">
        <v>138030</v>
      </c>
    </row>
    <row r="10" spans="1:3" ht="15.75" customHeight="1" x14ac:dyDescent="0.2">
      <c r="A10" s="579" t="s">
        <v>630</v>
      </c>
      <c r="B10" s="196" t="s">
        <v>234</v>
      </c>
      <c r="C10" s="195">
        <v>6584000</v>
      </c>
    </row>
    <row r="11" spans="1:3" ht="15.75" customHeight="1" x14ac:dyDescent="0.2">
      <c r="A11" s="579" t="s">
        <v>631</v>
      </c>
      <c r="B11" s="196" t="s">
        <v>235</v>
      </c>
      <c r="C11" s="197">
        <v>-163837518</v>
      </c>
    </row>
    <row r="12" spans="1:3" ht="15.75" customHeight="1" x14ac:dyDescent="0.2">
      <c r="A12" s="579" t="s">
        <v>632</v>
      </c>
      <c r="B12" s="196" t="s">
        <v>236</v>
      </c>
      <c r="C12" s="197"/>
    </row>
    <row r="13" spans="1:3" ht="15.75" customHeight="1" x14ac:dyDescent="0.2">
      <c r="A13" s="579" t="s">
        <v>633</v>
      </c>
      <c r="B13" s="196" t="s">
        <v>237</v>
      </c>
      <c r="C13" s="197">
        <v>-16837143</v>
      </c>
    </row>
    <row r="14" spans="1:3" ht="15.75" customHeight="1" x14ac:dyDescent="0.2">
      <c r="A14" s="579" t="s">
        <v>634</v>
      </c>
      <c r="B14" s="196" t="s">
        <v>238</v>
      </c>
      <c r="C14" s="198">
        <f>+C8+C9+C10+C11+C12+C13</f>
        <v>726309369</v>
      </c>
    </row>
    <row r="15" spans="1:3" ht="15.75" customHeight="1" x14ac:dyDescent="0.2">
      <c r="A15" s="579" t="s">
        <v>699</v>
      </c>
      <c r="B15" s="196" t="s">
        <v>239</v>
      </c>
      <c r="C15" s="623">
        <v>12716114</v>
      </c>
    </row>
    <row r="16" spans="1:3" ht="15.75" customHeight="1" x14ac:dyDescent="0.2">
      <c r="A16" s="579" t="s">
        <v>635</v>
      </c>
      <c r="B16" s="196" t="s">
        <v>240</v>
      </c>
      <c r="C16" s="197">
        <v>5593145</v>
      </c>
    </row>
    <row r="17" spans="1:5" ht="15.75" customHeight="1" x14ac:dyDescent="0.2">
      <c r="A17" s="579" t="s">
        <v>636</v>
      </c>
      <c r="B17" s="196" t="s">
        <v>15</v>
      </c>
      <c r="C17" s="197">
        <v>107119</v>
      </c>
    </row>
    <row r="18" spans="1:5" ht="15.75" customHeight="1" x14ac:dyDescent="0.2">
      <c r="A18" s="579" t="s">
        <v>637</v>
      </c>
      <c r="B18" s="196" t="s">
        <v>16</v>
      </c>
      <c r="C18" s="198">
        <f>+C15+C16+C17</f>
        <v>18416378</v>
      </c>
    </row>
    <row r="19" spans="1:5" s="595" customFormat="1" ht="15.75" customHeight="1" x14ac:dyDescent="0.2">
      <c r="A19" s="579" t="s">
        <v>638</v>
      </c>
      <c r="B19" s="196" t="s">
        <v>17</v>
      </c>
      <c r="C19" s="197"/>
    </row>
    <row r="20" spans="1:5" ht="15.75" customHeight="1" x14ac:dyDescent="0.2">
      <c r="A20" s="579" t="s">
        <v>639</v>
      </c>
      <c r="B20" s="196" t="s">
        <v>18</v>
      </c>
      <c r="C20" s="624">
        <v>6477129</v>
      </c>
    </row>
    <row r="21" spans="1:5" ht="15.75" customHeight="1" thickBot="1" x14ac:dyDescent="0.25">
      <c r="A21" s="199" t="s">
        <v>640</v>
      </c>
      <c r="B21" s="200" t="s">
        <v>19</v>
      </c>
      <c r="C21" s="201">
        <f>+C14+C18+C19+C20</f>
        <v>751202876</v>
      </c>
    </row>
    <row r="22" spans="1:5" ht="15.75" x14ac:dyDescent="0.25">
      <c r="A22" s="589"/>
      <c r="B22" s="592"/>
      <c r="C22" s="590"/>
      <c r="D22" s="590"/>
      <c r="E22" s="590"/>
    </row>
    <row r="23" spans="1:5" ht="15.75" x14ac:dyDescent="0.25">
      <c r="A23" s="589"/>
      <c r="B23" s="592"/>
      <c r="C23" s="590"/>
      <c r="D23" s="590"/>
      <c r="E23" s="590"/>
    </row>
    <row r="24" spans="1:5" ht="15.75" x14ac:dyDescent="0.25">
      <c r="A24" s="592"/>
      <c r="B24" s="592"/>
      <c r="C24" s="590"/>
      <c r="D24" s="590"/>
      <c r="E24" s="590"/>
    </row>
    <row r="25" spans="1:5" ht="15.75" x14ac:dyDescent="0.25">
      <c r="A25" s="796"/>
      <c r="B25" s="796"/>
      <c r="C25" s="796"/>
      <c r="D25" s="596"/>
      <c r="E25" s="596"/>
    </row>
    <row r="26" spans="1:5" ht="15.75" x14ac:dyDescent="0.25">
      <c r="A26" s="796"/>
      <c r="B26" s="796"/>
      <c r="C26" s="796"/>
      <c r="D26" s="596"/>
      <c r="E26" s="59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dőlt"Bodroghalom Község Önkormányzata&amp;R&amp;"Times New Roman CE,Félkövér dőlt"7.2. tájékoztató tábla a ……/2020. (……)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61"/>
  <sheetViews>
    <sheetView view="pageLayout" topLeftCell="A16" zoomScaleNormal="130" zoomScaleSheetLayoutView="100" workbookViewId="0">
      <selection activeCell="E5" sqref="E5"/>
    </sheetView>
  </sheetViews>
  <sheetFormatPr defaultRowHeight="15.75" x14ac:dyDescent="0.25"/>
  <cols>
    <col min="1" max="1" width="9.5" style="350" customWidth="1"/>
    <col min="2" max="2" width="60.83203125" style="350" customWidth="1"/>
    <col min="3" max="5" width="15.83203125" style="351" customWidth="1"/>
    <col min="6" max="16384" width="9.33203125" style="361"/>
  </cols>
  <sheetData>
    <row r="1" spans="1:5" ht="15.95" customHeight="1" x14ac:dyDescent="0.25">
      <c r="A1" s="698" t="s">
        <v>3</v>
      </c>
      <c r="B1" s="698"/>
      <c r="C1" s="698"/>
      <c r="D1" s="698"/>
      <c r="E1" s="698"/>
    </row>
    <row r="2" spans="1:5" ht="15.95" customHeight="1" thickBot="1" x14ac:dyDescent="0.3">
      <c r="A2" s="42" t="s">
        <v>94</v>
      </c>
      <c r="B2" s="42" t="s">
        <v>716</v>
      </c>
      <c r="C2" s="348"/>
      <c r="D2" s="348"/>
      <c r="E2" s="348" t="s">
        <v>718</v>
      </c>
    </row>
    <row r="3" spans="1:5" ht="15.95" customHeight="1" x14ac:dyDescent="0.25">
      <c r="A3" s="699" t="s">
        <v>57</v>
      </c>
      <c r="B3" s="701" t="s">
        <v>5</v>
      </c>
      <c r="C3" s="703" t="str">
        <f>+'1.1.sz.mell.'!C3:E3</f>
        <v>2019. évi</v>
      </c>
      <c r="D3" s="703"/>
      <c r="E3" s="704"/>
    </row>
    <row r="4" spans="1:5" ht="38.1" customHeight="1" thickBot="1" x14ac:dyDescent="0.3">
      <c r="A4" s="700"/>
      <c r="B4" s="702"/>
      <c r="C4" s="44" t="s">
        <v>163</v>
      </c>
      <c r="D4" s="44" t="s">
        <v>164</v>
      </c>
      <c r="E4" s="45" t="s">
        <v>165</v>
      </c>
    </row>
    <row r="5" spans="1:5" s="362" customFormat="1" ht="12" customHeight="1" thickBot="1" x14ac:dyDescent="0.25">
      <c r="A5" s="326" t="s">
        <v>393</v>
      </c>
      <c r="B5" s="327" t="s">
        <v>394</v>
      </c>
      <c r="C5" s="327" t="s">
        <v>395</v>
      </c>
      <c r="D5" s="327" t="s">
        <v>396</v>
      </c>
      <c r="E5" s="373" t="s">
        <v>397</v>
      </c>
    </row>
    <row r="6" spans="1:5" s="363" customFormat="1" ht="12" customHeight="1" thickBot="1" x14ac:dyDescent="0.25">
      <c r="A6" s="321" t="s">
        <v>6</v>
      </c>
      <c r="B6" s="322" t="s">
        <v>285</v>
      </c>
      <c r="C6" s="353">
        <f>SUM(C7:C12)</f>
        <v>0</v>
      </c>
      <c r="D6" s="353">
        <f>SUM(D7:D12)</f>
        <v>0</v>
      </c>
      <c r="E6" s="336">
        <f>SUM(E7:E12)</f>
        <v>0</v>
      </c>
    </row>
    <row r="7" spans="1:5" s="363" customFormat="1" ht="12" customHeight="1" x14ac:dyDescent="0.2">
      <c r="A7" s="316" t="s">
        <v>69</v>
      </c>
      <c r="B7" s="364" t="s">
        <v>286</v>
      </c>
      <c r="C7" s="355"/>
      <c r="D7" s="355"/>
      <c r="E7" s="338"/>
    </row>
    <row r="8" spans="1:5" s="363" customFormat="1" ht="12" customHeight="1" x14ac:dyDescent="0.2">
      <c r="A8" s="315" t="s">
        <v>70</v>
      </c>
      <c r="B8" s="365" t="s">
        <v>287</v>
      </c>
      <c r="C8" s="354"/>
      <c r="D8" s="354"/>
      <c r="E8" s="337"/>
    </row>
    <row r="9" spans="1:5" s="363" customFormat="1" ht="12" customHeight="1" x14ac:dyDescent="0.2">
      <c r="A9" s="315" t="s">
        <v>71</v>
      </c>
      <c r="B9" s="365" t="s">
        <v>288</v>
      </c>
      <c r="C9" s="354"/>
      <c r="D9" s="354"/>
      <c r="E9" s="337"/>
    </row>
    <row r="10" spans="1:5" s="363" customFormat="1" ht="12" customHeight="1" x14ac:dyDescent="0.2">
      <c r="A10" s="315" t="s">
        <v>72</v>
      </c>
      <c r="B10" s="365" t="s">
        <v>289</v>
      </c>
      <c r="C10" s="354"/>
      <c r="D10" s="354"/>
      <c r="E10" s="337"/>
    </row>
    <row r="11" spans="1:5" s="363" customFormat="1" ht="12" customHeight="1" x14ac:dyDescent="0.2">
      <c r="A11" s="315" t="s">
        <v>90</v>
      </c>
      <c r="B11" s="365" t="s">
        <v>290</v>
      </c>
      <c r="C11" s="354"/>
      <c r="D11" s="354"/>
      <c r="E11" s="337"/>
    </row>
    <row r="12" spans="1:5" s="363" customFormat="1" ht="12" customHeight="1" thickBot="1" x14ac:dyDescent="0.25">
      <c r="A12" s="317" t="s">
        <v>73</v>
      </c>
      <c r="B12" s="366" t="s">
        <v>291</v>
      </c>
      <c r="C12" s="356"/>
      <c r="D12" s="356"/>
      <c r="E12" s="339"/>
    </row>
    <row r="13" spans="1:5" s="363" customFormat="1" ht="12" customHeight="1" thickBot="1" x14ac:dyDescent="0.25">
      <c r="A13" s="321" t="s">
        <v>7</v>
      </c>
      <c r="B13" s="343" t="s">
        <v>292</v>
      </c>
      <c r="C13" s="353"/>
      <c r="D13" s="353"/>
      <c r="E13" s="336"/>
    </row>
    <row r="14" spans="1:5" s="363" customFormat="1" ht="12" customHeight="1" x14ac:dyDescent="0.2">
      <c r="A14" s="316" t="s">
        <v>75</v>
      </c>
      <c r="B14" s="364" t="s">
        <v>293</v>
      </c>
      <c r="C14" s="355"/>
      <c r="D14" s="355"/>
      <c r="E14" s="338"/>
    </row>
    <row r="15" spans="1:5" s="363" customFormat="1" ht="12" customHeight="1" x14ac:dyDescent="0.2">
      <c r="A15" s="315" t="s">
        <v>76</v>
      </c>
      <c r="B15" s="365" t="s">
        <v>294</v>
      </c>
      <c r="C15" s="354"/>
      <c r="D15" s="354"/>
      <c r="E15" s="337"/>
    </row>
    <row r="16" spans="1:5" s="363" customFormat="1" ht="12" customHeight="1" x14ac:dyDescent="0.2">
      <c r="A16" s="315" t="s">
        <v>77</v>
      </c>
      <c r="B16" s="365" t="s">
        <v>295</v>
      </c>
      <c r="C16" s="354"/>
      <c r="D16" s="354"/>
      <c r="E16" s="337"/>
    </row>
    <row r="17" spans="1:5" s="363" customFormat="1" ht="12" customHeight="1" x14ac:dyDescent="0.2">
      <c r="A17" s="315" t="s">
        <v>78</v>
      </c>
      <c r="B17" s="365" t="s">
        <v>296</v>
      </c>
      <c r="C17" s="354"/>
      <c r="D17" s="354"/>
      <c r="E17" s="337"/>
    </row>
    <row r="18" spans="1:5" s="363" customFormat="1" ht="12" customHeight="1" x14ac:dyDescent="0.2">
      <c r="A18" s="315" t="s">
        <v>79</v>
      </c>
      <c r="B18" s="365" t="s">
        <v>297</v>
      </c>
      <c r="C18" s="354"/>
      <c r="D18" s="354"/>
      <c r="E18" s="337"/>
    </row>
    <row r="19" spans="1:5" s="363" customFormat="1" ht="12" customHeight="1" thickBot="1" x14ac:dyDescent="0.25">
      <c r="A19" s="317" t="s">
        <v>85</v>
      </c>
      <c r="B19" s="366" t="s">
        <v>298</v>
      </c>
      <c r="C19" s="356"/>
      <c r="D19" s="356"/>
      <c r="E19" s="339"/>
    </row>
    <row r="20" spans="1:5" s="363" customFormat="1" ht="12" customHeight="1" thickBot="1" x14ac:dyDescent="0.25">
      <c r="A20" s="321" t="s">
        <v>8</v>
      </c>
      <c r="B20" s="322" t="s">
        <v>299</v>
      </c>
      <c r="C20" s="353">
        <f>SUM(C21:C25)</f>
        <v>0</v>
      </c>
      <c r="D20" s="353"/>
      <c r="E20" s="336"/>
    </row>
    <row r="21" spans="1:5" s="363" customFormat="1" ht="12" customHeight="1" x14ac:dyDescent="0.2">
      <c r="A21" s="316" t="s">
        <v>58</v>
      </c>
      <c r="B21" s="364" t="s">
        <v>300</v>
      </c>
      <c r="C21" s="355"/>
      <c r="D21" s="355"/>
      <c r="E21" s="338"/>
    </row>
    <row r="22" spans="1:5" s="363" customFormat="1" ht="12" customHeight="1" x14ac:dyDescent="0.2">
      <c r="A22" s="315" t="s">
        <v>59</v>
      </c>
      <c r="B22" s="365" t="s">
        <v>301</v>
      </c>
      <c r="C22" s="354"/>
      <c r="D22" s="354"/>
      <c r="E22" s="337"/>
    </row>
    <row r="23" spans="1:5" s="363" customFormat="1" ht="12" customHeight="1" x14ac:dyDescent="0.2">
      <c r="A23" s="315" t="s">
        <v>60</v>
      </c>
      <c r="B23" s="365" t="s">
        <v>302</v>
      </c>
      <c r="C23" s="354"/>
      <c r="D23" s="354"/>
      <c r="E23" s="337"/>
    </row>
    <row r="24" spans="1:5" s="363" customFormat="1" ht="12" customHeight="1" x14ac:dyDescent="0.2">
      <c r="A24" s="315" t="s">
        <v>61</v>
      </c>
      <c r="B24" s="365" t="s">
        <v>303</v>
      </c>
      <c r="C24" s="354"/>
      <c r="D24" s="354"/>
      <c r="E24" s="337"/>
    </row>
    <row r="25" spans="1:5" s="363" customFormat="1" ht="12" customHeight="1" x14ac:dyDescent="0.2">
      <c r="A25" s="315" t="s">
        <v>104</v>
      </c>
      <c r="B25" s="365" t="s">
        <v>304</v>
      </c>
      <c r="C25" s="354"/>
      <c r="D25" s="354"/>
      <c r="E25" s="337"/>
    </row>
    <row r="26" spans="1:5" s="363" customFormat="1" ht="12" customHeight="1" thickBot="1" x14ac:dyDescent="0.25">
      <c r="A26" s="317" t="s">
        <v>105</v>
      </c>
      <c r="B26" s="366" t="s">
        <v>305</v>
      </c>
      <c r="C26" s="356"/>
      <c r="D26" s="356"/>
      <c r="E26" s="339"/>
    </row>
    <row r="27" spans="1:5" s="363" customFormat="1" ht="12" customHeight="1" thickBot="1" x14ac:dyDescent="0.25">
      <c r="A27" s="321" t="s">
        <v>106</v>
      </c>
      <c r="B27" s="322" t="s">
        <v>702</v>
      </c>
      <c r="C27" s="359">
        <f>SUM(C28:C33)</f>
        <v>0</v>
      </c>
      <c r="D27" s="359">
        <f>SUM(D28:D33)</f>
        <v>0</v>
      </c>
      <c r="E27" s="372">
        <f>SUM(E28:E33)</f>
        <v>0</v>
      </c>
    </row>
    <row r="28" spans="1:5" s="363" customFormat="1" ht="12" customHeight="1" x14ac:dyDescent="0.2">
      <c r="A28" s="316" t="s">
        <v>306</v>
      </c>
      <c r="B28" s="364" t="s">
        <v>706</v>
      </c>
      <c r="C28" s="355"/>
      <c r="D28" s="355"/>
      <c r="E28" s="338"/>
    </row>
    <row r="29" spans="1:5" s="363" customFormat="1" ht="12" customHeight="1" x14ac:dyDescent="0.2">
      <c r="A29" s="315" t="s">
        <v>307</v>
      </c>
      <c r="B29" s="365" t="s">
        <v>714</v>
      </c>
      <c r="C29" s="354"/>
      <c r="D29" s="354"/>
      <c r="E29" s="337"/>
    </row>
    <row r="30" spans="1:5" s="363" customFormat="1" ht="12" customHeight="1" x14ac:dyDescent="0.2">
      <c r="A30" s="315" t="s">
        <v>308</v>
      </c>
      <c r="B30" s="365" t="s">
        <v>708</v>
      </c>
      <c r="C30" s="354"/>
      <c r="D30" s="354"/>
      <c r="E30" s="337"/>
    </row>
    <row r="31" spans="1:5" s="363" customFormat="1" ht="12" customHeight="1" x14ac:dyDescent="0.2">
      <c r="A31" s="315" t="s">
        <v>703</v>
      </c>
      <c r="B31" s="365" t="s">
        <v>715</v>
      </c>
      <c r="C31" s="354"/>
      <c r="D31" s="354"/>
      <c r="E31" s="337"/>
    </row>
    <row r="32" spans="1:5" s="363" customFormat="1" ht="12" customHeight="1" x14ac:dyDescent="0.2">
      <c r="A32" s="315" t="s">
        <v>704</v>
      </c>
      <c r="B32" s="365" t="s">
        <v>309</v>
      </c>
      <c r="C32" s="354"/>
      <c r="D32" s="354"/>
      <c r="E32" s="337"/>
    </row>
    <row r="33" spans="1:5" s="363" customFormat="1" ht="12" customHeight="1" thickBot="1" x14ac:dyDescent="0.25">
      <c r="A33" s="317" t="s">
        <v>705</v>
      </c>
      <c r="B33" s="345" t="s">
        <v>310</v>
      </c>
      <c r="C33" s="356"/>
      <c r="D33" s="356"/>
      <c r="E33" s="339"/>
    </row>
    <row r="34" spans="1:5" s="363" customFormat="1" ht="12" customHeight="1" thickBot="1" x14ac:dyDescent="0.25">
      <c r="A34" s="321" t="s">
        <v>10</v>
      </c>
      <c r="B34" s="322" t="s">
        <v>311</v>
      </c>
      <c r="C34" s="353">
        <f>SUM(C35:C44)</f>
        <v>0</v>
      </c>
      <c r="D34" s="353">
        <f>SUM(D35:D44)</f>
        <v>0</v>
      </c>
      <c r="E34" s="336">
        <f>SUM(E35:E44)</f>
        <v>0</v>
      </c>
    </row>
    <row r="35" spans="1:5" s="363" customFormat="1" ht="12" customHeight="1" x14ac:dyDescent="0.2">
      <c r="A35" s="316" t="s">
        <v>62</v>
      </c>
      <c r="B35" s="364" t="s">
        <v>312</v>
      </c>
      <c r="C35" s="355"/>
      <c r="D35" s="355"/>
      <c r="E35" s="338"/>
    </row>
    <row r="36" spans="1:5" s="363" customFormat="1" ht="12" customHeight="1" x14ac:dyDescent="0.2">
      <c r="A36" s="315" t="s">
        <v>63</v>
      </c>
      <c r="B36" s="365" t="s">
        <v>313</v>
      </c>
      <c r="C36" s="354"/>
      <c r="D36" s="354"/>
      <c r="E36" s="337"/>
    </row>
    <row r="37" spans="1:5" s="363" customFormat="1" ht="12" customHeight="1" x14ac:dyDescent="0.2">
      <c r="A37" s="315" t="s">
        <v>64</v>
      </c>
      <c r="B37" s="365" t="s">
        <v>314</v>
      </c>
      <c r="C37" s="354"/>
      <c r="D37" s="354"/>
      <c r="E37" s="337"/>
    </row>
    <row r="38" spans="1:5" s="363" customFormat="1" ht="12" customHeight="1" x14ac:dyDescent="0.2">
      <c r="A38" s="315" t="s">
        <v>108</v>
      </c>
      <c r="B38" s="365" t="s">
        <v>315</v>
      </c>
      <c r="C38" s="354"/>
      <c r="D38" s="354"/>
      <c r="E38" s="337"/>
    </row>
    <row r="39" spans="1:5" s="363" customFormat="1" ht="12" customHeight="1" x14ac:dyDescent="0.2">
      <c r="A39" s="315" t="s">
        <v>109</v>
      </c>
      <c r="B39" s="365" t="s">
        <v>316</v>
      </c>
      <c r="C39" s="354"/>
      <c r="D39" s="354"/>
      <c r="E39" s="337"/>
    </row>
    <row r="40" spans="1:5" s="363" customFormat="1" ht="12" customHeight="1" x14ac:dyDescent="0.2">
      <c r="A40" s="315" t="s">
        <v>110</v>
      </c>
      <c r="B40" s="365" t="s">
        <v>317</v>
      </c>
      <c r="C40" s="354"/>
      <c r="D40" s="354"/>
      <c r="E40" s="337"/>
    </row>
    <row r="41" spans="1:5" s="363" customFormat="1" ht="12" customHeight="1" x14ac:dyDescent="0.2">
      <c r="A41" s="315" t="s">
        <v>111</v>
      </c>
      <c r="B41" s="365" t="s">
        <v>318</v>
      </c>
      <c r="C41" s="354"/>
      <c r="D41" s="354"/>
      <c r="E41" s="337"/>
    </row>
    <row r="42" spans="1:5" s="363" customFormat="1" ht="12" customHeight="1" x14ac:dyDescent="0.2">
      <c r="A42" s="315" t="s">
        <v>112</v>
      </c>
      <c r="B42" s="365" t="s">
        <v>319</v>
      </c>
      <c r="C42" s="354"/>
      <c r="D42" s="354"/>
      <c r="E42" s="337"/>
    </row>
    <row r="43" spans="1:5" s="363" customFormat="1" ht="12" customHeight="1" x14ac:dyDescent="0.2">
      <c r="A43" s="315" t="s">
        <v>320</v>
      </c>
      <c r="B43" s="365" t="s">
        <v>321</v>
      </c>
      <c r="C43" s="357"/>
      <c r="D43" s="357"/>
      <c r="E43" s="340"/>
    </row>
    <row r="44" spans="1:5" s="363" customFormat="1" ht="12" customHeight="1" thickBot="1" x14ac:dyDescent="0.25">
      <c r="A44" s="317" t="s">
        <v>322</v>
      </c>
      <c r="B44" s="366" t="s">
        <v>323</v>
      </c>
      <c r="C44" s="358"/>
      <c r="D44" s="358"/>
      <c r="E44" s="341"/>
    </row>
    <row r="45" spans="1:5" s="363" customFormat="1" ht="12" customHeight="1" thickBot="1" x14ac:dyDescent="0.25">
      <c r="A45" s="321" t="s">
        <v>11</v>
      </c>
      <c r="B45" s="322" t="s">
        <v>324</v>
      </c>
      <c r="C45" s="353">
        <f>SUM(C46:C50)</f>
        <v>0</v>
      </c>
      <c r="D45" s="353">
        <f>SUM(D46:D50)</f>
        <v>0</v>
      </c>
      <c r="E45" s="336">
        <f>SUM(E46:E50)</f>
        <v>0</v>
      </c>
    </row>
    <row r="46" spans="1:5" s="363" customFormat="1" ht="12" customHeight="1" x14ac:dyDescent="0.2">
      <c r="A46" s="316" t="s">
        <v>65</v>
      </c>
      <c r="B46" s="364" t="s">
        <v>325</v>
      </c>
      <c r="C46" s="374"/>
      <c r="D46" s="374"/>
      <c r="E46" s="342"/>
    </row>
    <row r="47" spans="1:5" s="363" customFormat="1" ht="12" customHeight="1" x14ac:dyDescent="0.2">
      <c r="A47" s="315" t="s">
        <v>66</v>
      </c>
      <c r="B47" s="365" t="s">
        <v>326</v>
      </c>
      <c r="C47" s="357"/>
      <c r="D47" s="357"/>
      <c r="E47" s="340"/>
    </row>
    <row r="48" spans="1:5" s="363" customFormat="1" ht="12" customHeight="1" x14ac:dyDescent="0.2">
      <c r="A48" s="315" t="s">
        <v>327</v>
      </c>
      <c r="B48" s="365" t="s">
        <v>328</v>
      </c>
      <c r="C48" s="357"/>
      <c r="D48" s="357"/>
      <c r="E48" s="340"/>
    </row>
    <row r="49" spans="1:5" s="363" customFormat="1" ht="12" customHeight="1" x14ac:dyDescent="0.2">
      <c r="A49" s="315" t="s">
        <v>329</v>
      </c>
      <c r="B49" s="365" t="s">
        <v>330</v>
      </c>
      <c r="C49" s="357"/>
      <c r="D49" s="357"/>
      <c r="E49" s="340"/>
    </row>
    <row r="50" spans="1:5" s="363" customFormat="1" ht="12" customHeight="1" thickBot="1" x14ac:dyDescent="0.25">
      <c r="A50" s="317" t="s">
        <v>331</v>
      </c>
      <c r="B50" s="366" t="s">
        <v>332</v>
      </c>
      <c r="C50" s="358"/>
      <c r="D50" s="358"/>
      <c r="E50" s="341"/>
    </row>
    <row r="51" spans="1:5" s="363" customFormat="1" ht="17.25" customHeight="1" thickBot="1" x14ac:dyDescent="0.25">
      <c r="A51" s="321" t="s">
        <v>113</v>
      </c>
      <c r="B51" s="322" t="s">
        <v>333</v>
      </c>
      <c r="C51" s="353">
        <f>SUM(C52:C54)</f>
        <v>0</v>
      </c>
      <c r="D51" s="353">
        <f>SUM(D52:D54)</f>
        <v>0</v>
      </c>
      <c r="E51" s="336">
        <f>SUM(E52:E54)</f>
        <v>0</v>
      </c>
    </row>
    <row r="52" spans="1:5" s="363" customFormat="1" ht="12" customHeight="1" x14ac:dyDescent="0.2">
      <c r="A52" s="316" t="s">
        <v>67</v>
      </c>
      <c r="B52" s="364" t="s">
        <v>334</v>
      </c>
      <c r="C52" s="355"/>
      <c r="D52" s="355"/>
      <c r="E52" s="338"/>
    </row>
    <row r="53" spans="1:5" s="363" customFormat="1" ht="12" customHeight="1" x14ac:dyDescent="0.2">
      <c r="A53" s="315" t="s">
        <v>68</v>
      </c>
      <c r="B53" s="365" t="s">
        <v>335</v>
      </c>
      <c r="C53" s="354"/>
      <c r="D53" s="354"/>
      <c r="E53" s="337"/>
    </row>
    <row r="54" spans="1:5" s="363" customFormat="1" ht="12" customHeight="1" x14ac:dyDescent="0.2">
      <c r="A54" s="315" t="s">
        <v>336</v>
      </c>
      <c r="B54" s="365" t="s">
        <v>337</v>
      </c>
      <c r="C54" s="354"/>
      <c r="D54" s="354"/>
      <c r="E54" s="337"/>
    </row>
    <row r="55" spans="1:5" s="363" customFormat="1" ht="12" customHeight="1" thickBot="1" x14ac:dyDescent="0.25">
      <c r="A55" s="317" t="s">
        <v>338</v>
      </c>
      <c r="B55" s="366" t="s">
        <v>339</v>
      </c>
      <c r="C55" s="356"/>
      <c r="D55" s="356"/>
      <c r="E55" s="339"/>
    </row>
    <row r="56" spans="1:5" s="363" customFormat="1" ht="12" customHeight="1" thickBot="1" x14ac:dyDescent="0.25">
      <c r="A56" s="321" t="s">
        <v>13</v>
      </c>
      <c r="B56" s="343" t="s">
        <v>340</v>
      </c>
      <c r="C56" s="353">
        <f>SUM(C57:C59)</f>
        <v>0</v>
      </c>
      <c r="D56" s="353">
        <f>SUM(D57:D59)</f>
        <v>0</v>
      </c>
      <c r="E56" s="336">
        <f>SUM(E57:E59)</f>
        <v>0</v>
      </c>
    </row>
    <row r="57" spans="1:5" s="363" customFormat="1" ht="12" customHeight="1" x14ac:dyDescent="0.2">
      <c r="A57" s="316" t="s">
        <v>114</v>
      </c>
      <c r="B57" s="364" t="s">
        <v>341</v>
      </c>
      <c r="C57" s="357"/>
      <c r="D57" s="357"/>
      <c r="E57" s="340"/>
    </row>
    <row r="58" spans="1:5" s="363" customFormat="1" ht="12" customHeight="1" x14ac:dyDescent="0.2">
      <c r="A58" s="315" t="s">
        <v>115</v>
      </c>
      <c r="B58" s="365" t="s">
        <v>342</v>
      </c>
      <c r="C58" s="357"/>
      <c r="D58" s="357"/>
      <c r="E58" s="340"/>
    </row>
    <row r="59" spans="1:5" s="363" customFormat="1" ht="12" customHeight="1" x14ac:dyDescent="0.2">
      <c r="A59" s="315" t="s">
        <v>142</v>
      </c>
      <c r="B59" s="365" t="s">
        <v>343</v>
      </c>
      <c r="C59" s="357"/>
      <c r="D59" s="357"/>
      <c r="E59" s="340"/>
    </row>
    <row r="60" spans="1:5" s="363" customFormat="1" ht="12" customHeight="1" thickBot="1" x14ac:dyDescent="0.25">
      <c r="A60" s="317" t="s">
        <v>344</v>
      </c>
      <c r="B60" s="366" t="s">
        <v>345</v>
      </c>
      <c r="C60" s="357"/>
      <c r="D60" s="357"/>
      <c r="E60" s="340"/>
    </row>
    <row r="61" spans="1:5" s="363" customFormat="1" ht="12" customHeight="1" thickBot="1" x14ac:dyDescent="0.25">
      <c r="A61" s="321" t="s">
        <v>14</v>
      </c>
      <c r="B61" s="322" t="s">
        <v>346</v>
      </c>
      <c r="C61" s="359">
        <f>+C6+C13+C20+C27+C34+C45+C51+C56</f>
        <v>0</v>
      </c>
      <c r="D61" s="359">
        <f>+D6+D13+D20+D27+D34+D45+D51+D56</f>
        <v>0</v>
      </c>
      <c r="E61" s="372">
        <f>+E6+E13+E20+E27+E34+E45+E51+E56</f>
        <v>0</v>
      </c>
    </row>
    <row r="62" spans="1:5" s="363" customFormat="1" ht="12" customHeight="1" thickBot="1" x14ac:dyDescent="0.25">
      <c r="A62" s="375" t="s">
        <v>347</v>
      </c>
      <c r="B62" s="343" t="s">
        <v>348</v>
      </c>
      <c r="C62" s="353">
        <f>+C63+C64+C65</f>
        <v>0</v>
      </c>
      <c r="D62" s="353">
        <f>+D63+D64+D65</f>
        <v>0</v>
      </c>
      <c r="E62" s="336">
        <f>+E63+E64+E65</f>
        <v>0</v>
      </c>
    </row>
    <row r="63" spans="1:5" s="363" customFormat="1" ht="12" customHeight="1" x14ac:dyDescent="0.2">
      <c r="A63" s="316" t="s">
        <v>349</v>
      </c>
      <c r="B63" s="364" t="s">
        <v>350</v>
      </c>
      <c r="C63" s="357"/>
      <c r="D63" s="357"/>
      <c r="E63" s="340"/>
    </row>
    <row r="64" spans="1:5" s="363" customFormat="1" ht="12" customHeight="1" x14ac:dyDescent="0.2">
      <c r="A64" s="315" t="s">
        <v>351</v>
      </c>
      <c r="B64" s="365" t="s">
        <v>352</v>
      </c>
      <c r="C64" s="357"/>
      <c r="D64" s="357"/>
      <c r="E64" s="340"/>
    </row>
    <row r="65" spans="1:5" s="363" customFormat="1" ht="12" customHeight="1" thickBot="1" x14ac:dyDescent="0.25">
      <c r="A65" s="317" t="s">
        <v>353</v>
      </c>
      <c r="B65" s="301" t="s">
        <v>398</v>
      </c>
      <c r="C65" s="357"/>
      <c r="D65" s="357"/>
      <c r="E65" s="340"/>
    </row>
    <row r="66" spans="1:5" s="363" customFormat="1" ht="12" customHeight="1" thickBot="1" x14ac:dyDescent="0.25">
      <c r="A66" s="375" t="s">
        <v>355</v>
      </c>
      <c r="B66" s="343" t="s">
        <v>356</v>
      </c>
      <c r="C66" s="353">
        <f>+C67+C68+C69+C70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 x14ac:dyDescent="0.2">
      <c r="A67" s="316" t="s">
        <v>91</v>
      </c>
      <c r="B67" s="364" t="s">
        <v>357</v>
      </c>
      <c r="C67" s="357"/>
      <c r="D67" s="357"/>
      <c r="E67" s="340"/>
    </row>
    <row r="68" spans="1:5" s="363" customFormat="1" ht="12" customHeight="1" x14ac:dyDescent="0.2">
      <c r="A68" s="315" t="s">
        <v>92</v>
      </c>
      <c r="B68" s="365" t="s">
        <v>358</v>
      </c>
      <c r="C68" s="357"/>
      <c r="D68" s="357"/>
      <c r="E68" s="340"/>
    </row>
    <row r="69" spans="1:5" s="363" customFormat="1" ht="12" customHeight="1" x14ac:dyDescent="0.2">
      <c r="A69" s="315" t="s">
        <v>359</v>
      </c>
      <c r="B69" s="365" t="s">
        <v>360</v>
      </c>
      <c r="C69" s="357"/>
      <c r="D69" s="357"/>
      <c r="E69" s="340"/>
    </row>
    <row r="70" spans="1:5" s="363" customFormat="1" ht="12" customHeight="1" thickBot="1" x14ac:dyDescent="0.25">
      <c r="A70" s="317" t="s">
        <v>361</v>
      </c>
      <c r="B70" s="366" t="s">
        <v>362</v>
      </c>
      <c r="C70" s="357"/>
      <c r="D70" s="357"/>
      <c r="E70" s="340"/>
    </row>
    <row r="71" spans="1:5" s="363" customFormat="1" ht="12" customHeight="1" thickBot="1" x14ac:dyDescent="0.25">
      <c r="A71" s="375" t="s">
        <v>363</v>
      </c>
      <c r="B71" s="343" t="s">
        <v>364</v>
      </c>
      <c r="C71" s="353">
        <f>+C72+C73</f>
        <v>0</v>
      </c>
      <c r="D71" s="353">
        <f>+D72+D73</f>
        <v>0</v>
      </c>
      <c r="E71" s="336">
        <f>+E72+E73</f>
        <v>0</v>
      </c>
    </row>
    <row r="72" spans="1:5" s="363" customFormat="1" ht="12" customHeight="1" x14ac:dyDescent="0.2">
      <c r="A72" s="316" t="s">
        <v>365</v>
      </c>
      <c r="B72" s="364" t="s">
        <v>366</v>
      </c>
      <c r="C72" s="357"/>
      <c r="D72" s="357"/>
      <c r="E72" s="340"/>
    </row>
    <row r="73" spans="1:5" s="363" customFormat="1" ht="12" customHeight="1" thickBot="1" x14ac:dyDescent="0.25">
      <c r="A73" s="317" t="s">
        <v>367</v>
      </c>
      <c r="B73" s="366" t="s">
        <v>368</v>
      </c>
      <c r="C73" s="357"/>
      <c r="D73" s="357"/>
      <c r="E73" s="340"/>
    </row>
    <row r="74" spans="1:5" s="363" customFormat="1" ht="12" customHeight="1" thickBot="1" x14ac:dyDescent="0.25">
      <c r="A74" s="375" t="s">
        <v>369</v>
      </c>
      <c r="B74" s="343" t="s">
        <v>370</v>
      </c>
      <c r="C74" s="353"/>
      <c r="D74" s="353"/>
      <c r="E74" s="336"/>
    </row>
    <row r="75" spans="1:5" s="363" customFormat="1" ht="12" customHeight="1" x14ac:dyDescent="0.2">
      <c r="A75" s="316" t="s">
        <v>371</v>
      </c>
      <c r="B75" s="364" t="s">
        <v>372</v>
      </c>
      <c r="C75" s="357"/>
      <c r="D75" s="357"/>
      <c r="E75" s="340"/>
    </row>
    <row r="76" spans="1:5" s="363" customFormat="1" ht="12" customHeight="1" x14ac:dyDescent="0.2">
      <c r="A76" s="315" t="s">
        <v>373</v>
      </c>
      <c r="B76" s="365" t="s">
        <v>374</v>
      </c>
      <c r="C76" s="357"/>
      <c r="D76" s="357"/>
      <c r="E76" s="340"/>
    </row>
    <row r="77" spans="1:5" s="363" customFormat="1" ht="12" customHeight="1" thickBot="1" x14ac:dyDescent="0.25">
      <c r="A77" s="317" t="s">
        <v>375</v>
      </c>
      <c r="B77" s="345" t="s">
        <v>376</v>
      </c>
      <c r="C77" s="357"/>
      <c r="D77" s="357"/>
      <c r="E77" s="340"/>
    </row>
    <row r="78" spans="1:5" s="363" customFormat="1" ht="12" customHeight="1" thickBot="1" x14ac:dyDescent="0.25">
      <c r="A78" s="375" t="s">
        <v>377</v>
      </c>
      <c r="B78" s="343" t="s">
        <v>378</v>
      </c>
      <c r="C78" s="353">
        <f>+C79+C80+C81+C82</f>
        <v>0</v>
      </c>
      <c r="D78" s="353">
        <f>+D79+D80+D81+D82</f>
        <v>0</v>
      </c>
      <c r="E78" s="336">
        <f>+E79+E80+E81+E82</f>
        <v>0</v>
      </c>
    </row>
    <row r="79" spans="1:5" s="363" customFormat="1" ht="12" customHeight="1" x14ac:dyDescent="0.2">
      <c r="A79" s="367" t="s">
        <v>379</v>
      </c>
      <c r="B79" s="364" t="s">
        <v>380</v>
      </c>
      <c r="C79" s="357"/>
      <c r="D79" s="357"/>
      <c r="E79" s="340"/>
    </row>
    <row r="80" spans="1:5" s="363" customFormat="1" ht="12" customHeight="1" x14ac:dyDescent="0.2">
      <c r="A80" s="368" t="s">
        <v>381</v>
      </c>
      <c r="B80" s="365" t="s">
        <v>382</v>
      </c>
      <c r="C80" s="357"/>
      <c r="D80" s="357"/>
      <c r="E80" s="340"/>
    </row>
    <row r="81" spans="1:5" s="363" customFormat="1" ht="12" customHeight="1" x14ac:dyDescent="0.2">
      <c r="A81" s="368" t="s">
        <v>383</v>
      </c>
      <c r="B81" s="365" t="s">
        <v>384</v>
      </c>
      <c r="C81" s="357"/>
      <c r="D81" s="357"/>
      <c r="E81" s="340"/>
    </row>
    <row r="82" spans="1:5" s="363" customFormat="1" ht="12" customHeight="1" thickBot="1" x14ac:dyDescent="0.25">
      <c r="A82" s="376" t="s">
        <v>385</v>
      </c>
      <c r="B82" s="345" t="s">
        <v>386</v>
      </c>
      <c r="C82" s="357"/>
      <c r="D82" s="357"/>
      <c r="E82" s="340"/>
    </row>
    <row r="83" spans="1:5" s="363" customFormat="1" ht="12" customHeight="1" thickBot="1" x14ac:dyDescent="0.25">
      <c r="A83" s="375" t="s">
        <v>387</v>
      </c>
      <c r="B83" s="343" t="s">
        <v>388</v>
      </c>
      <c r="C83" s="378"/>
      <c r="D83" s="378"/>
      <c r="E83" s="379"/>
    </row>
    <row r="84" spans="1:5" s="363" customFormat="1" ht="12" customHeight="1" thickBot="1" x14ac:dyDescent="0.25">
      <c r="A84" s="375" t="s">
        <v>389</v>
      </c>
      <c r="B84" s="299" t="s">
        <v>390</v>
      </c>
      <c r="C84" s="359">
        <f>+C62+C66+C71+C74+C78+C83</f>
        <v>0</v>
      </c>
      <c r="D84" s="359">
        <f>+D62+D66+D71+D74+D78+D83</f>
        <v>0</v>
      </c>
      <c r="E84" s="372">
        <f>+E62+E66+E71+E74+E78+E83</f>
        <v>0</v>
      </c>
    </row>
    <row r="85" spans="1:5" s="363" customFormat="1" ht="12" customHeight="1" thickBot="1" x14ac:dyDescent="0.25">
      <c r="A85" s="377" t="s">
        <v>391</v>
      </c>
      <c r="B85" s="302" t="s">
        <v>392</v>
      </c>
      <c r="C85" s="359">
        <f>+C61+C84</f>
        <v>0</v>
      </c>
      <c r="D85" s="359">
        <f>+D61+D84</f>
        <v>0</v>
      </c>
      <c r="E85" s="372">
        <f>+E61+E84</f>
        <v>0</v>
      </c>
    </row>
    <row r="86" spans="1:5" s="363" customFormat="1" ht="12" customHeight="1" x14ac:dyDescent="0.2">
      <c r="A86" s="297"/>
      <c r="B86" s="297"/>
      <c r="C86" s="298"/>
      <c r="D86" s="298"/>
      <c r="E86" s="298"/>
    </row>
    <row r="87" spans="1:5" ht="16.5" customHeight="1" x14ac:dyDescent="0.25">
      <c r="A87" s="698" t="s">
        <v>35</v>
      </c>
      <c r="B87" s="698"/>
      <c r="C87" s="698"/>
      <c r="D87" s="698"/>
      <c r="E87" s="698"/>
    </row>
    <row r="88" spans="1:5" s="369" customFormat="1" ht="16.5" customHeight="1" thickBot="1" x14ac:dyDescent="0.3">
      <c r="A88" s="43" t="s">
        <v>95</v>
      </c>
      <c r="B88" s="43"/>
      <c r="C88" s="330"/>
      <c r="D88" s="330"/>
      <c r="E88" s="330" t="s">
        <v>718</v>
      </c>
    </row>
    <row r="89" spans="1:5" s="369" customFormat="1" ht="16.5" customHeight="1" x14ac:dyDescent="0.25">
      <c r="A89" s="699" t="s">
        <v>57</v>
      </c>
      <c r="B89" s="701" t="s">
        <v>162</v>
      </c>
      <c r="C89" s="703" t="str">
        <f>+C3</f>
        <v>2019. évi</v>
      </c>
      <c r="D89" s="703"/>
      <c r="E89" s="704"/>
    </row>
    <row r="90" spans="1:5" ht="38.1" customHeight="1" thickBot="1" x14ac:dyDescent="0.3">
      <c r="A90" s="700"/>
      <c r="B90" s="702"/>
      <c r="C90" s="44" t="s">
        <v>163</v>
      </c>
      <c r="D90" s="44" t="s">
        <v>164</v>
      </c>
      <c r="E90" s="45" t="s">
        <v>165</v>
      </c>
    </row>
    <row r="91" spans="1:5" s="362" customFormat="1" ht="12" customHeight="1" thickBot="1" x14ac:dyDescent="0.25">
      <c r="A91" s="326" t="s">
        <v>393</v>
      </c>
      <c r="B91" s="327" t="s">
        <v>394</v>
      </c>
      <c r="C91" s="327" t="s">
        <v>395</v>
      </c>
      <c r="D91" s="327" t="s">
        <v>396</v>
      </c>
      <c r="E91" s="328" t="s">
        <v>397</v>
      </c>
    </row>
    <row r="92" spans="1:5" ht="12" customHeight="1" thickBot="1" x14ac:dyDescent="0.3">
      <c r="A92" s="323" t="s">
        <v>6</v>
      </c>
      <c r="B92" s="325" t="s">
        <v>399</v>
      </c>
      <c r="C92" s="352">
        <f>SUM(C93:C97)</f>
        <v>0</v>
      </c>
      <c r="D92" s="352">
        <f>SUM(D93:D97)</f>
        <v>0</v>
      </c>
      <c r="E92" s="307">
        <f>SUM(E93:E97)</f>
        <v>0</v>
      </c>
    </row>
    <row r="93" spans="1:5" ht="12" customHeight="1" x14ac:dyDescent="0.25">
      <c r="A93" s="318" t="s">
        <v>69</v>
      </c>
      <c r="B93" s="311" t="s">
        <v>36</v>
      </c>
      <c r="C93" s="51"/>
      <c r="D93" s="51"/>
      <c r="E93" s="306"/>
    </row>
    <row r="94" spans="1:5" ht="12" customHeight="1" x14ac:dyDescent="0.25">
      <c r="A94" s="315" t="s">
        <v>70</v>
      </c>
      <c r="B94" s="309" t="s">
        <v>116</v>
      </c>
      <c r="C94" s="354"/>
      <c r="D94" s="354"/>
      <c r="E94" s="337"/>
    </row>
    <row r="95" spans="1:5" ht="12" customHeight="1" x14ac:dyDescent="0.25">
      <c r="A95" s="315" t="s">
        <v>71</v>
      </c>
      <c r="B95" s="309" t="s">
        <v>89</v>
      </c>
      <c r="C95" s="356"/>
      <c r="D95" s="356"/>
      <c r="E95" s="339"/>
    </row>
    <row r="96" spans="1:5" ht="12" customHeight="1" x14ac:dyDescent="0.25">
      <c r="A96" s="315" t="s">
        <v>72</v>
      </c>
      <c r="B96" s="312" t="s">
        <v>117</v>
      </c>
      <c r="C96" s="356"/>
      <c r="D96" s="356"/>
      <c r="E96" s="339"/>
    </row>
    <row r="97" spans="1:5" ht="12" customHeight="1" x14ac:dyDescent="0.25">
      <c r="A97" s="315" t="s">
        <v>80</v>
      </c>
      <c r="B97" s="320" t="s">
        <v>118</v>
      </c>
      <c r="C97" s="356"/>
      <c r="D97" s="356"/>
      <c r="E97" s="339"/>
    </row>
    <row r="98" spans="1:5" ht="12" customHeight="1" x14ac:dyDescent="0.25">
      <c r="A98" s="315" t="s">
        <v>73</v>
      </c>
      <c r="B98" s="309" t="s">
        <v>400</v>
      </c>
      <c r="C98" s="356"/>
      <c r="D98" s="356"/>
      <c r="E98" s="339"/>
    </row>
    <row r="99" spans="1:5" ht="12" customHeight="1" x14ac:dyDescent="0.25">
      <c r="A99" s="315" t="s">
        <v>74</v>
      </c>
      <c r="B99" s="332" t="s">
        <v>401</v>
      </c>
      <c r="C99" s="356"/>
      <c r="D99" s="356"/>
      <c r="E99" s="339"/>
    </row>
    <row r="100" spans="1:5" ht="12" customHeight="1" x14ac:dyDescent="0.25">
      <c r="A100" s="315" t="s">
        <v>81</v>
      </c>
      <c r="B100" s="333" t="s">
        <v>402</v>
      </c>
      <c r="C100" s="356"/>
      <c r="D100" s="356"/>
      <c r="E100" s="339"/>
    </row>
    <row r="101" spans="1:5" ht="12" customHeight="1" x14ac:dyDescent="0.25">
      <c r="A101" s="315" t="s">
        <v>82</v>
      </c>
      <c r="B101" s="333" t="s">
        <v>403</v>
      </c>
      <c r="C101" s="356"/>
      <c r="D101" s="356"/>
      <c r="E101" s="339"/>
    </row>
    <row r="102" spans="1:5" ht="12" customHeight="1" x14ac:dyDescent="0.25">
      <c r="A102" s="315" t="s">
        <v>83</v>
      </c>
      <c r="B102" s="332" t="s">
        <v>404</v>
      </c>
      <c r="C102" s="356"/>
      <c r="D102" s="356"/>
      <c r="E102" s="339"/>
    </row>
    <row r="103" spans="1:5" ht="12" customHeight="1" x14ac:dyDescent="0.25">
      <c r="A103" s="315" t="s">
        <v>84</v>
      </c>
      <c r="B103" s="332" t="s">
        <v>405</v>
      </c>
      <c r="C103" s="356"/>
      <c r="D103" s="356"/>
      <c r="E103" s="339"/>
    </row>
    <row r="104" spans="1:5" ht="12" customHeight="1" x14ac:dyDescent="0.25">
      <c r="A104" s="315" t="s">
        <v>86</v>
      </c>
      <c r="B104" s="333" t="s">
        <v>406</v>
      </c>
      <c r="C104" s="356"/>
      <c r="D104" s="356"/>
      <c r="E104" s="339"/>
    </row>
    <row r="105" spans="1:5" ht="12" customHeight="1" x14ac:dyDescent="0.25">
      <c r="A105" s="314" t="s">
        <v>119</v>
      </c>
      <c r="B105" s="334" t="s">
        <v>407</v>
      </c>
      <c r="C105" s="356"/>
      <c r="D105" s="356"/>
      <c r="E105" s="339"/>
    </row>
    <row r="106" spans="1:5" ht="12" customHeight="1" x14ac:dyDescent="0.25">
      <c r="A106" s="315" t="s">
        <v>408</v>
      </c>
      <c r="B106" s="334" t="s">
        <v>409</v>
      </c>
      <c r="C106" s="356"/>
      <c r="D106" s="356"/>
      <c r="E106" s="339"/>
    </row>
    <row r="107" spans="1:5" ht="12" customHeight="1" thickBot="1" x14ac:dyDescent="0.3">
      <c r="A107" s="319" t="s">
        <v>410</v>
      </c>
      <c r="B107" s="335" t="s">
        <v>411</v>
      </c>
      <c r="C107" s="52"/>
      <c r="D107" s="52"/>
      <c r="E107" s="300"/>
    </row>
    <row r="108" spans="1:5" ht="12" customHeight="1" thickBot="1" x14ac:dyDescent="0.3">
      <c r="A108" s="321" t="s">
        <v>7</v>
      </c>
      <c r="B108" s="324" t="s">
        <v>412</v>
      </c>
      <c r="C108" s="353">
        <f>+C109+C111+C113</f>
        <v>0</v>
      </c>
      <c r="D108" s="353">
        <f>+D109+D111+D113</f>
        <v>0</v>
      </c>
      <c r="E108" s="336">
        <f>+E109+E111+E113</f>
        <v>0</v>
      </c>
    </row>
    <row r="109" spans="1:5" ht="12" customHeight="1" x14ac:dyDescent="0.25">
      <c r="A109" s="316" t="s">
        <v>75</v>
      </c>
      <c r="B109" s="309" t="s">
        <v>141</v>
      </c>
      <c r="C109" s="355"/>
      <c r="D109" s="355"/>
      <c r="E109" s="338"/>
    </row>
    <row r="110" spans="1:5" ht="12" customHeight="1" x14ac:dyDescent="0.25">
      <c r="A110" s="316" t="s">
        <v>76</v>
      </c>
      <c r="B110" s="313" t="s">
        <v>413</v>
      </c>
      <c r="C110" s="355"/>
      <c r="D110" s="355"/>
      <c r="E110" s="338"/>
    </row>
    <row r="111" spans="1:5" x14ac:dyDescent="0.25">
      <c r="A111" s="316" t="s">
        <v>77</v>
      </c>
      <c r="B111" s="313" t="s">
        <v>120</v>
      </c>
      <c r="C111" s="354"/>
      <c r="D111" s="354"/>
      <c r="E111" s="337"/>
    </row>
    <row r="112" spans="1:5" ht="12" customHeight="1" x14ac:dyDescent="0.25">
      <c r="A112" s="316" t="s">
        <v>78</v>
      </c>
      <c r="B112" s="313" t="s">
        <v>414</v>
      </c>
      <c r="C112" s="354"/>
      <c r="D112" s="354"/>
      <c r="E112" s="337"/>
    </row>
    <row r="113" spans="1:5" ht="12" customHeight="1" x14ac:dyDescent="0.25">
      <c r="A113" s="316" t="s">
        <v>79</v>
      </c>
      <c r="B113" s="345" t="s">
        <v>143</v>
      </c>
      <c r="C113" s="354"/>
      <c r="D113" s="354"/>
      <c r="E113" s="337"/>
    </row>
    <row r="114" spans="1:5" ht="21.75" customHeight="1" x14ac:dyDescent="0.25">
      <c r="A114" s="316" t="s">
        <v>85</v>
      </c>
      <c r="B114" s="344" t="s">
        <v>415</v>
      </c>
      <c r="C114" s="354"/>
      <c r="D114" s="354"/>
      <c r="E114" s="337"/>
    </row>
    <row r="115" spans="1:5" ht="24" customHeight="1" x14ac:dyDescent="0.25">
      <c r="A115" s="316" t="s">
        <v>87</v>
      </c>
      <c r="B115" s="360" t="s">
        <v>416</v>
      </c>
      <c r="C115" s="354"/>
      <c r="D115" s="354"/>
      <c r="E115" s="337"/>
    </row>
    <row r="116" spans="1:5" ht="12" customHeight="1" x14ac:dyDescent="0.25">
      <c r="A116" s="316" t="s">
        <v>121</v>
      </c>
      <c r="B116" s="333" t="s">
        <v>403</v>
      </c>
      <c r="C116" s="354"/>
      <c r="D116" s="354"/>
      <c r="E116" s="337"/>
    </row>
    <row r="117" spans="1:5" ht="12" customHeight="1" x14ac:dyDescent="0.25">
      <c r="A117" s="316" t="s">
        <v>122</v>
      </c>
      <c r="B117" s="333" t="s">
        <v>417</v>
      </c>
      <c r="C117" s="354"/>
      <c r="D117" s="354"/>
      <c r="E117" s="337"/>
    </row>
    <row r="118" spans="1:5" ht="12" customHeight="1" x14ac:dyDescent="0.25">
      <c r="A118" s="316" t="s">
        <v>123</v>
      </c>
      <c r="B118" s="333" t="s">
        <v>418</v>
      </c>
      <c r="C118" s="354"/>
      <c r="D118" s="354"/>
      <c r="E118" s="337"/>
    </row>
    <row r="119" spans="1:5" s="380" customFormat="1" ht="12" customHeight="1" x14ac:dyDescent="0.2">
      <c r="A119" s="316" t="s">
        <v>419</v>
      </c>
      <c r="B119" s="333" t="s">
        <v>406</v>
      </c>
      <c r="C119" s="354"/>
      <c r="D119" s="354"/>
      <c r="E119" s="337"/>
    </row>
    <row r="120" spans="1:5" ht="12" customHeight="1" x14ac:dyDescent="0.25">
      <c r="A120" s="316" t="s">
        <v>420</v>
      </c>
      <c r="B120" s="333" t="s">
        <v>421</v>
      </c>
      <c r="C120" s="354"/>
      <c r="D120" s="354"/>
      <c r="E120" s="337"/>
    </row>
    <row r="121" spans="1:5" ht="12" customHeight="1" thickBot="1" x14ac:dyDescent="0.3">
      <c r="A121" s="314" t="s">
        <v>422</v>
      </c>
      <c r="B121" s="333" t="s">
        <v>423</v>
      </c>
      <c r="C121" s="356"/>
      <c r="D121" s="356"/>
      <c r="E121" s="339"/>
    </row>
    <row r="122" spans="1:5" ht="12" customHeight="1" thickBot="1" x14ac:dyDescent="0.3">
      <c r="A122" s="321" t="s">
        <v>8</v>
      </c>
      <c r="B122" s="329" t="s">
        <v>424</v>
      </c>
      <c r="C122" s="353">
        <f>+C123+C124</f>
        <v>0</v>
      </c>
      <c r="D122" s="353">
        <f>+D123+D124</f>
        <v>0</v>
      </c>
      <c r="E122" s="336">
        <f>+E123+E124</f>
        <v>0</v>
      </c>
    </row>
    <row r="123" spans="1:5" ht="12" customHeight="1" x14ac:dyDescent="0.25">
      <c r="A123" s="316" t="s">
        <v>58</v>
      </c>
      <c r="B123" s="310" t="s">
        <v>44</v>
      </c>
      <c r="C123" s="355"/>
      <c r="D123" s="355"/>
      <c r="E123" s="338"/>
    </row>
    <row r="124" spans="1:5" ht="12" customHeight="1" thickBot="1" x14ac:dyDescent="0.3">
      <c r="A124" s="317" t="s">
        <v>59</v>
      </c>
      <c r="B124" s="313" t="s">
        <v>45</v>
      </c>
      <c r="C124" s="356"/>
      <c r="D124" s="356"/>
      <c r="E124" s="339"/>
    </row>
    <row r="125" spans="1:5" ht="12" customHeight="1" thickBot="1" x14ac:dyDescent="0.3">
      <c r="A125" s="321" t="s">
        <v>9</v>
      </c>
      <c r="B125" s="329" t="s">
        <v>425</v>
      </c>
      <c r="C125" s="353">
        <f>+C92+C108+C122</f>
        <v>0</v>
      </c>
      <c r="D125" s="353">
        <f>+D92+D108+D122</f>
        <v>0</v>
      </c>
      <c r="E125" s="336">
        <f>+E92+E108+E122</f>
        <v>0</v>
      </c>
    </row>
    <row r="126" spans="1:5" ht="12" customHeight="1" thickBot="1" x14ac:dyDescent="0.3">
      <c r="A126" s="321" t="s">
        <v>10</v>
      </c>
      <c r="B126" s="329" t="s">
        <v>426</v>
      </c>
      <c r="C126" s="353">
        <f>+C127+C128+C129</f>
        <v>0</v>
      </c>
      <c r="D126" s="353">
        <f>+D127+D128+D129</f>
        <v>0</v>
      </c>
      <c r="E126" s="336">
        <f>+E127+E128+E129</f>
        <v>0</v>
      </c>
    </row>
    <row r="127" spans="1:5" ht="12" customHeight="1" x14ac:dyDescent="0.25">
      <c r="A127" s="316" t="s">
        <v>62</v>
      </c>
      <c r="B127" s="310" t="s">
        <v>427</v>
      </c>
      <c r="C127" s="354"/>
      <c r="D127" s="354"/>
      <c r="E127" s="337"/>
    </row>
    <row r="128" spans="1:5" ht="12" customHeight="1" x14ac:dyDescent="0.25">
      <c r="A128" s="316" t="s">
        <v>63</v>
      </c>
      <c r="B128" s="310" t="s">
        <v>428</v>
      </c>
      <c r="C128" s="354"/>
      <c r="D128" s="354"/>
      <c r="E128" s="337"/>
    </row>
    <row r="129" spans="1:9" ht="12" customHeight="1" thickBot="1" x14ac:dyDescent="0.3">
      <c r="A129" s="314" t="s">
        <v>64</v>
      </c>
      <c r="B129" s="308" t="s">
        <v>429</v>
      </c>
      <c r="C129" s="354"/>
      <c r="D129" s="354"/>
      <c r="E129" s="337"/>
    </row>
    <row r="130" spans="1:9" ht="12" customHeight="1" thickBot="1" x14ac:dyDescent="0.3">
      <c r="A130" s="321" t="s">
        <v>11</v>
      </c>
      <c r="B130" s="329" t="s">
        <v>430</v>
      </c>
      <c r="C130" s="353">
        <f>+C131+C132+C134+C133</f>
        <v>0</v>
      </c>
      <c r="D130" s="353">
        <f>+D131+D132+D134+D133</f>
        <v>0</v>
      </c>
      <c r="E130" s="336">
        <f>+E131+E132+E134+E133</f>
        <v>0</v>
      </c>
    </row>
    <row r="131" spans="1:9" ht="12" customHeight="1" x14ac:dyDescent="0.25">
      <c r="A131" s="316" t="s">
        <v>65</v>
      </c>
      <c r="B131" s="310" t="s">
        <v>431</v>
      </c>
      <c r="C131" s="354"/>
      <c r="D131" s="354"/>
      <c r="E131" s="337"/>
    </row>
    <row r="132" spans="1:9" ht="12" customHeight="1" x14ac:dyDescent="0.25">
      <c r="A132" s="316" t="s">
        <v>66</v>
      </c>
      <c r="B132" s="310" t="s">
        <v>432</v>
      </c>
      <c r="C132" s="354"/>
      <c r="D132" s="354"/>
      <c r="E132" s="337"/>
    </row>
    <row r="133" spans="1:9" ht="12" customHeight="1" x14ac:dyDescent="0.25">
      <c r="A133" s="316" t="s">
        <v>327</v>
      </c>
      <c r="B133" s="310" t="s">
        <v>433</v>
      </c>
      <c r="C133" s="354"/>
      <c r="D133" s="354"/>
      <c r="E133" s="337"/>
    </row>
    <row r="134" spans="1:9" ht="12" customHeight="1" thickBot="1" x14ac:dyDescent="0.3">
      <c r="A134" s="314" t="s">
        <v>329</v>
      </c>
      <c r="B134" s="308" t="s">
        <v>434</v>
      </c>
      <c r="C134" s="354"/>
      <c r="D134" s="354"/>
      <c r="E134" s="337"/>
    </row>
    <row r="135" spans="1:9" ht="12" customHeight="1" thickBot="1" x14ac:dyDescent="0.3">
      <c r="A135" s="321" t="s">
        <v>12</v>
      </c>
      <c r="B135" s="329" t="s">
        <v>435</v>
      </c>
      <c r="C135" s="359">
        <f>+C136+C137+C138+C139</f>
        <v>0</v>
      </c>
      <c r="D135" s="359">
        <f>+D136+D137+D138+D139</f>
        <v>0</v>
      </c>
      <c r="E135" s="372">
        <f>+E136+E137+E138+E139</f>
        <v>0</v>
      </c>
    </row>
    <row r="136" spans="1:9" ht="12" customHeight="1" x14ac:dyDescent="0.25">
      <c r="A136" s="316" t="s">
        <v>67</v>
      </c>
      <c r="B136" s="310" t="s">
        <v>436</v>
      </c>
      <c r="C136" s="354"/>
      <c r="D136" s="354"/>
      <c r="E136" s="337"/>
    </row>
    <row r="137" spans="1:9" ht="12" customHeight="1" x14ac:dyDescent="0.25">
      <c r="A137" s="316" t="s">
        <v>68</v>
      </c>
      <c r="B137" s="310" t="s">
        <v>437</v>
      </c>
      <c r="C137" s="354"/>
      <c r="D137" s="354"/>
      <c r="E137" s="337"/>
    </row>
    <row r="138" spans="1:9" ht="12" customHeight="1" x14ac:dyDescent="0.25">
      <c r="A138" s="316" t="s">
        <v>336</v>
      </c>
      <c r="B138" s="310" t="s">
        <v>438</v>
      </c>
      <c r="C138" s="354"/>
      <c r="D138" s="354"/>
      <c r="E138" s="337"/>
    </row>
    <row r="139" spans="1:9" ht="12" customHeight="1" thickBot="1" x14ac:dyDescent="0.3">
      <c r="A139" s="314" t="s">
        <v>338</v>
      </c>
      <c r="B139" s="308" t="s">
        <v>439</v>
      </c>
      <c r="C139" s="354"/>
      <c r="D139" s="354"/>
      <c r="E139" s="337"/>
    </row>
    <row r="140" spans="1:9" ht="15" customHeight="1" thickBot="1" x14ac:dyDescent="0.3">
      <c r="A140" s="321" t="s">
        <v>13</v>
      </c>
      <c r="B140" s="329" t="s">
        <v>440</v>
      </c>
      <c r="C140" s="53">
        <f>+C141+C142+C143+C144</f>
        <v>0</v>
      </c>
      <c r="D140" s="53">
        <f>+D141+D142+D143+D144</f>
        <v>0</v>
      </c>
      <c r="E140" s="305">
        <f>+E141+E142+E143+E144</f>
        <v>0</v>
      </c>
      <c r="F140" s="370"/>
      <c r="G140" s="371"/>
      <c r="H140" s="371"/>
      <c r="I140" s="371"/>
    </row>
    <row r="141" spans="1:9" s="363" customFormat="1" ht="12.95" customHeight="1" x14ac:dyDescent="0.2">
      <c r="A141" s="316" t="s">
        <v>114</v>
      </c>
      <c r="B141" s="310" t="s">
        <v>441</v>
      </c>
      <c r="C141" s="354"/>
      <c r="D141" s="354"/>
      <c r="E141" s="337"/>
    </row>
    <row r="142" spans="1:9" ht="12.75" customHeight="1" x14ac:dyDescent="0.25">
      <c r="A142" s="316" t="s">
        <v>115</v>
      </c>
      <c r="B142" s="310" t="s">
        <v>442</v>
      </c>
      <c r="C142" s="354"/>
      <c r="D142" s="354"/>
      <c r="E142" s="337"/>
    </row>
    <row r="143" spans="1:9" ht="12.75" customHeight="1" x14ac:dyDescent="0.25">
      <c r="A143" s="316" t="s">
        <v>142</v>
      </c>
      <c r="B143" s="310" t="s">
        <v>443</v>
      </c>
      <c r="C143" s="354"/>
      <c r="D143" s="354"/>
      <c r="E143" s="337"/>
    </row>
    <row r="144" spans="1:9" ht="12.75" customHeight="1" thickBot="1" x14ac:dyDescent="0.3">
      <c r="A144" s="316" t="s">
        <v>344</v>
      </c>
      <c r="B144" s="310" t="s">
        <v>444</v>
      </c>
      <c r="C144" s="354"/>
      <c r="D144" s="354"/>
      <c r="E144" s="337"/>
    </row>
    <row r="145" spans="1:5" ht="16.5" thickBot="1" x14ac:dyDescent="0.3">
      <c r="A145" s="321" t="s">
        <v>14</v>
      </c>
      <c r="B145" s="329" t="s">
        <v>445</v>
      </c>
      <c r="C145" s="303">
        <f>+C126+C130+C135+C140</f>
        <v>0</v>
      </c>
      <c r="D145" s="303">
        <f>+D126+D130+D135+D140</f>
        <v>0</v>
      </c>
      <c r="E145" s="304">
        <f>+E126+E130+E135+E140</f>
        <v>0</v>
      </c>
    </row>
    <row r="146" spans="1:5" ht="16.5" thickBot="1" x14ac:dyDescent="0.3">
      <c r="A146" s="346" t="s">
        <v>15</v>
      </c>
      <c r="B146" s="349" t="s">
        <v>446</v>
      </c>
      <c r="C146" s="303">
        <f>+C125+C145</f>
        <v>0</v>
      </c>
      <c r="D146" s="303">
        <f>+D125+D145</f>
        <v>0</v>
      </c>
      <c r="E146" s="304">
        <f>+E125+E145</f>
        <v>0</v>
      </c>
    </row>
    <row r="148" spans="1:5" ht="18.75" customHeight="1" x14ac:dyDescent="0.25">
      <c r="A148" s="697" t="s">
        <v>447</v>
      </c>
      <c r="B148" s="697"/>
      <c r="C148" s="697"/>
      <c r="D148" s="697"/>
      <c r="E148" s="697"/>
    </row>
    <row r="149" spans="1:5" ht="13.5" customHeight="1" thickBot="1" x14ac:dyDescent="0.3">
      <c r="A149" s="331" t="s">
        <v>96</v>
      </c>
      <c r="B149" s="331"/>
      <c r="C149" s="361"/>
      <c r="E149" s="348" t="s">
        <v>718</v>
      </c>
    </row>
    <row r="150" spans="1:5" ht="21.75" thickBot="1" x14ac:dyDescent="0.3">
      <c r="A150" s="321">
        <v>1</v>
      </c>
      <c r="B150" s="324" t="s">
        <v>448</v>
      </c>
      <c r="C150" s="347">
        <f>+C61-C125</f>
        <v>0</v>
      </c>
      <c r="D150" s="347">
        <f>+D61-D125</f>
        <v>0</v>
      </c>
      <c r="E150" s="347">
        <f>+E61-E125</f>
        <v>0</v>
      </c>
    </row>
    <row r="151" spans="1:5" ht="21.75" thickBot="1" x14ac:dyDescent="0.3">
      <c r="A151" s="321" t="s">
        <v>7</v>
      </c>
      <c r="B151" s="324" t="s">
        <v>449</v>
      </c>
      <c r="C151" s="347">
        <f>+C84-C145</f>
        <v>0</v>
      </c>
      <c r="D151" s="347">
        <f>+D84-D145</f>
        <v>0</v>
      </c>
      <c r="E151" s="347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350" customFormat="1" ht="12.75" customHeight="1" x14ac:dyDescent="0.25">
      <c r="C161" s="351"/>
      <c r="D161" s="351"/>
      <c r="E161" s="3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Bodroghalom Község Önkormányzata
2019. ÉVI ZÁRSZÁMADÁS
ÖNKÉNT VÁLLALT FELADATAINAK MÉRLEGE
&amp;R&amp;"Times New Roman CE,Félkövér dőlt"&amp;11 1.3. melléklet a 3/2020. (VII.13.)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F44"/>
  <sheetViews>
    <sheetView view="pageLayout" topLeftCell="A7" zoomScaleNormal="100" workbookViewId="0">
      <selection activeCell="C25" sqref="C25"/>
    </sheetView>
  </sheetViews>
  <sheetFormatPr defaultColWidth="12" defaultRowHeight="15.75" x14ac:dyDescent="0.25"/>
  <cols>
    <col min="1" max="1" width="58.83203125" style="181" customWidth="1"/>
    <col min="2" max="2" width="6.83203125" style="181" customWidth="1"/>
    <col min="3" max="3" width="17.1640625" style="181" customWidth="1"/>
    <col min="4" max="4" width="19.1640625" style="181" customWidth="1"/>
    <col min="5" max="16384" width="12" style="181"/>
  </cols>
  <sheetData>
    <row r="1" spans="1:4" ht="48" customHeight="1" x14ac:dyDescent="0.25">
      <c r="A1" s="806" t="s">
        <v>768</v>
      </c>
      <c r="B1" s="807"/>
      <c r="C1" s="807"/>
      <c r="D1" s="807"/>
    </row>
    <row r="2" spans="1:4" ht="16.5" thickBot="1" x14ac:dyDescent="0.3"/>
    <row r="3" spans="1:4" ht="43.5" customHeight="1" thickBot="1" x14ac:dyDescent="0.3">
      <c r="A3" s="600" t="s">
        <v>50</v>
      </c>
      <c r="B3" s="296" t="s">
        <v>227</v>
      </c>
      <c r="C3" s="601" t="s">
        <v>273</v>
      </c>
      <c r="D3" s="602" t="s">
        <v>724</v>
      </c>
    </row>
    <row r="4" spans="1:4" ht="16.5" thickBot="1" x14ac:dyDescent="0.3">
      <c r="A4" s="204" t="s">
        <v>393</v>
      </c>
      <c r="B4" s="205" t="s">
        <v>394</v>
      </c>
      <c r="C4" s="205" t="s">
        <v>395</v>
      </c>
      <c r="D4" s="206" t="s">
        <v>396</v>
      </c>
    </row>
    <row r="5" spans="1:4" ht="15.75" customHeight="1" x14ac:dyDescent="0.25">
      <c r="A5" s="215" t="s">
        <v>667</v>
      </c>
      <c r="B5" s="208" t="s">
        <v>6</v>
      </c>
      <c r="C5" s="209"/>
      <c r="D5" s="210"/>
    </row>
    <row r="6" spans="1:4" ht="15.75" customHeight="1" x14ac:dyDescent="0.25">
      <c r="A6" s="215" t="s">
        <v>668</v>
      </c>
      <c r="B6" s="212" t="s">
        <v>7</v>
      </c>
      <c r="C6" s="213"/>
      <c r="D6" s="214"/>
    </row>
    <row r="7" spans="1:4" ht="15.75" customHeight="1" x14ac:dyDescent="0.25">
      <c r="A7" s="215" t="s">
        <v>669</v>
      </c>
      <c r="B7" s="212" t="s">
        <v>8</v>
      </c>
      <c r="C7" s="213"/>
      <c r="D7" s="214"/>
    </row>
    <row r="8" spans="1:4" ht="15.75" customHeight="1" thickBot="1" x14ac:dyDescent="0.3">
      <c r="A8" s="216" t="s">
        <v>670</v>
      </c>
      <c r="B8" s="217" t="s">
        <v>9</v>
      </c>
      <c r="C8" s="218"/>
      <c r="D8" s="219"/>
    </row>
    <row r="9" spans="1:4" ht="15.75" customHeight="1" thickBot="1" x14ac:dyDescent="0.3">
      <c r="A9" s="604" t="s">
        <v>671</v>
      </c>
      <c r="B9" s="605" t="s">
        <v>10</v>
      </c>
      <c r="C9" s="606"/>
      <c r="D9" s="607">
        <f>+D10+D11+D12+D13</f>
        <v>242864689</v>
      </c>
    </row>
    <row r="10" spans="1:4" ht="15.75" customHeight="1" x14ac:dyDescent="0.25">
      <c r="A10" s="603" t="s">
        <v>672</v>
      </c>
      <c r="B10" s="208" t="s">
        <v>11</v>
      </c>
      <c r="C10" s="209">
        <v>1</v>
      </c>
      <c r="D10" s="210">
        <v>242864689</v>
      </c>
    </row>
    <row r="11" spans="1:4" ht="15.75" customHeight="1" x14ac:dyDescent="0.25">
      <c r="A11" s="215" t="s">
        <v>673</v>
      </c>
      <c r="B11" s="212" t="s">
        <v>12</v>
      </c>
      <c r="C11" s="213"/>
      <c r="D11" s="214"/>
    </row>
    <row r="12" spans="1:4" ht="15.75" customHeight="1" x14ac:dyDescent="0.25">
      <c r="A12" s="215" t="s">
        <v>674</v>
      </c>
      <c r="B12" s="212" t="s">
        <v>13</v>
      </c>
      <c r="C12" s="213"/>
      <c r="D12" s="214"/>
    </row>
    <row r="13" spans="1:4" ht="15.75" customHeight="1" thickBot="1" x14ac:dyDescent="0.3">
      <c r="A13" s="216" t="s">
        <v>675</v>
      </c>
      <c r="B13" s="217" t="s">
        <v>14</v>
      </c>
      <c r="C13" s="218"/>
      <c r="D13" s="219"/>
    </row>
    <row r="14" spans="1:4" ht="15.75" customHeight="1" thickBot="1" x14ac:dyDescent="0.3">
      <c r="A14" s="604" t="s">
        <v>676</v>
      </c>
      <c r="B14" s="605" t="s">
        <v>15</v>
      </c>
      <c r="C14" s="606"/>
      <c r="D14" s="607">
        <f>+D15+D16+D17</f>
        <v>0</v>
      </c>
    </row>
    <row r="15" spans="1:4" ht="15.75" customHeight="1" x14ac:dyDescent="0.25">
      <c r="A15" s="603" t="s">
        <v>677</v>
      </c>
      <c r="B15" s="208" t="s">
        <v>16</v>
      </c>
      <c r="C15" s="209"/>
      <c r="D15" s="210"/>
    </row>
    <row r="16" spans="1:4" ht="15.75" customHeight="1" x14ac:dyDescent="0.25">
      <c r="A16" s="215" t="s">
        <v>678</v>
      </c>
      <c r="B16" s="212" t="s">
        <v>17</v>
      </c>
      <c r="C16" s="213"/>
      <c r="D16" s="214"/>
    </row>
    <row r="17" spans="1:4" ht="15.75" customHeight="1" thickBot="1" x14ac:dyDescent="0.3">
      <c r="A17" s="216" t="s">
        <v>679</v>
      </c>
      <c r="B17" s="217" t="s">
        <v>18</v>
      </c>
      <c r="C17" s="218"/>
      <c r="D17" s="219"/>
    </row>
    <row r="18" spans="1:4" ht="15.75" customHeight="1" thickBot="1" x14ac:dyDescent="0.3">
      <c r="A18" s="604" t="s">
        <v>685</v>
      </c>
      <c r="B18" s="605" t="s">
        <v>19</v>
      </c>
      <c r="C18" s="606"/>
      <c r="D18" s="607">
        <f>+D19+D20+D21</f>
        <v>0</v>
      </c>
    </row>
    <row r="19" spans="1:4" ht="15.75" customHeight="1" x14ac:dyDescent="0.25">
      <c r="A19" s="603" t="s">
        <v>680</v>
      </c>
      <c r="B19" s="208" t="s">
        <v>20</v>
      </c>
      <c r="C19" s="209"/>
      <c r="D19" s="210"/>
    </row>
    <row r="20" spans="1:4" ht="15.75" customHeight="1" x14ac:dyDescent="0.25">
      <c r="A20" s="215" t="s">
        <v>681</v>
      </c>
      <c r="B20" s="212" t="s">
        <v>21</v>
      </c>
      <c r="C20" s="213"/>
      <c r="D20" s="214"/>
    </row>
    <row r="21" spans="1:4" ht="15.75" customHeight="1" x14ac:dyDescent="0.25">
      <c r="A21" s="215" t="s">
        <v>682</v>
      </c>
      <c r="B21" s="212" t="s">
        <v>22</v>
      </c>
      <c r="C21" s="213"/>
      <c r="D21" s="214"/>
    </row>
    <row r="22" spans="1:4" ht="15.75" customHeight="1" x14ac:dyDescent="0.25">
      <c r="A22" s="215" t="s">
        <v>683</v>
      </c>
      <c r="B22" s="212" t="s">
        <v>23</v>
      </c>
      <c r="C22" s="213"/>
      <c r="D22" s="214"/>
    </row>
    <row r="23" spans="1:4" ht="15.75" customHeight="1" x14ac:dyDescent="0.25">
      <c r="A23" s="215"/>
      <c r="B23" s="212" t="s">
        <v>24</v>
      </c>
      <c r="C23" s="213"/>
      <c r="D23" s="214"/>
    </row>
    <row r="24" spans="1:4" ht="15.75" customHeight="1" x14ac:dyDescent="0.25">
      <c r="A24" s="215"/>
      <c r="B24" s="212" t="s">
        <v>25</v>
      </c>
      <c r="C24" s="213"/>
      <c r="D24" s="214"/>
    </row>
    <row r="25" spans="1:4" ht="15.75" customHeight="1" x14ac:dyDescent="0.25">
      <c r="A25" s="215"/>
      <c r="B25" s="212" t="s">
        <v>26</v>
      </c>
      <c r="C25" s="213"/>
      <c r="D25" s="214"/>
    </row>
    <row r="26" spans="1:4" ht="15.75" customHeight="1" x14ac:dyDescent="0.25">
      <c r="A26" s="215"/>
      <c r="B26" s="212" t="s">
        <v>27</v>
      </c>
      <c r="C26" s="213"/>
      <c r="D26" s="214"/>
    </row>
    <row r="27" spans="1:4" ht="15.75" customHeight="1" x14ac:dyDescent="0.25">
      <c r="A27" s="215"/>
      <c r="B27" s="212" t="s">
        <v>28</v>
      </c>
      <c r="C27" s="213"/>
      <c r="D27" s="214"/>
    </row>
    <row r="28" spans="1:4" ht="15.75" customHeight="1" x14ac:dyDescent="0.25">
      <c r="A28" s="215"/>
      <c r="B28" s="212" t="s">
        <v>29</v>
      </c>
      <c r="C28" s="213"/>
      <c r="D28" s="214"/>
    </row>
    <row r="29" spans="1:4" ht="15.75" customHeight="1" x14ac:dyDescent="0.25">
      <c r="A29" s="215"/>
      <c r="B29" s="212" t="s">
        <v>30</v>
      </c>
      <c r="C29" s="213"/>
      <c r="D29" s="214"/>
    </row>
    <row r="30" spans="1:4" ht="15.75" customHeight="1" x14ac:dyDescent="0.25">
      <c r="A30" s="215"/>
      <c r="B30" s="212" t="s">
        <v>31</v>
      </c>
      <c r="C30" s="213"/>
      <c r="D30" s="214"/>
    </row>
    <row r="31" spans="1:4" ht="15.75" customHeight="1" x14ac:dyDescent="0.25">
      <c r="A31" s="215"/>
      <c r="B31" s="212" t="s">
        <v>32</v>
      </c>
      <c r="C31" s="213"/>
      <c r="D31" s="214"/>
    </row>
    <row r="32" spans="1:4" ht="15.75" customHeight="1" x14ac:dyDescent="0.25">
      <c r="A32" s="215"/>
      <c r="B32" s="212" t="s">
        <v>33</v>
      </c>
      <c r="C32" s="213"/>
      <c r="D32" s="214"/>
    </row>
    <row r="33" spans="1:6" ht="15.75" customHeight="1" x14ac:dyDescent="0.25">
      <c r="A33" s="215"/>
      <c r="B33" s="212" t="s">
        <v>34</v>
      </c>
      <c r="C33" s="213"/>
      <c r="D33" s="214"/>
    </row>
    <row r="34" spans="1:6" ht="15.75" customHeight="1" x14ac:dyDescent="0.25">
      <c r="A34" s="215"/>
      <c r="B34" s="212" t="s">
        <v>88</v>
      </c>
      <c r="C34" s="213"/>
      <c r="D34" s="214"/>
    </row>
    <row r="35" spans="1:6" ht="15.75" customHeight="1" x14ac:dyDescent="0.25">
      <c r="A35" s="215"/>
      <c r="B35" s="212" t="s">
        <v>166</v>
      </c>
      <c r="C35" s="213"/>
      <c r="D35" s="214"/>
    </row>
    <row r="36" spans="1:6" ht="15.75" customHeight="1" x14ac:dyDescent="0.25">
      <c r="A36" s="215"/>
      <c r="B36" s="212" t="s">
        <v>224</v>
      </c>
      <c r="C36" s="213"/>
      <c r="D36" s="214"/>
    </row>
    <row r="37" spans="1:6" ht="15.75" customHeight="1" thickBot="1" x14ac:dyDescent="0.3">
      <c r="A37" s="216"/>
      <c r="B37" s="217" t="s">
        <v>225</v>
      </c>
      <c r="C37" s="218"/>
      <c r="D37" s="219"/>
    </row>
    <row r="38" spans="1:6" ht="15.75" customHeight="1" thickBot="1" x14ac:dyDescent="0.3">
      <c r="A38" s="808" t="s">
        <v>684</v>
      </c>
      <c r="B38" s="809"/>
      <c r="C38" s="220"/>
      <c r="D38" s="607">
        <f>+D5+D6+D7+D8+D9+D14+D18+D22+D23+D24+D25+D26+D27+D28+D29+D30+D31+D32+D33+D34+D35+D36+D37</f>
        <v>242864689</v>
      </c>
      <c r="F38" s="221"/>
    </row>
    <row r="39" spans="1:6" x14ac:dyDescent="0.25">
      <c r="A39" s="608" t="s">
        <v>686</v>
      </c>
    </row>
    <row r="40" spans="1:6" x14ac:dyDescent="0.25">
      <c r="A40" s="185"/>
      <c r="B40" s="186"/>
      <c r="C40" s="810"/>
      <c r="D40" s="810"/>
    </row>
    <row r="41" spans="1:6" x14ac:dyDescent="0.25">
      <c r="A41" s="185"/>
      <c r="B41" s="186"/>
      <c r="C41" s="187"/>
      <c r="D41" s="187"/>
    </row>
    <row r="42" spans="1:6" x14ac:dyDescent="0.25">
      <c r="A42" s="186"/>
      <c r="B42" s="186"/>
      <c r="C42" s="810"/>
      <c r="D42" s="810"/>
    </row>
    <row r="43" spans="1:6" x14ac:dyDescent="0.25">
      <c r="A43" s="202"/>
      <c r="B43" s="202"/>
    </row>
    <row r="44" spans="1:6" x14ac:dyDescent="0.25">
      <c r="A44" s="202"/>
      <c r="B44" s="202"/>
      <c r="C44" s="202"/>
    </row>
  </sheetData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dőlt"Bodroghalom Község Önkormányzata&amp;R&amp;"Times New Roman,Félkövér dőlt"7.3. tájékoztató tábla a ……/2020.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F38"/>
  <sheetViews>
    <sheetView view="pageLayout" topLeftCell="A4" zoomScaleNormal="100" workbookViewId="0">
      <selection activeCell="A3" sqref="A3"/>
    </sheetView>
  </sheetViews>
  <sheetFormatPr defaultColWidth="12" defaultRowHeight="15.75" x14ac:dyDescent="0.25"/>
  <cols>
    <col min="1" max="1" width="56.1640625" style="181" customWidth="1"/>
    <col min="2" max="2" width="6.83203125" style="181" customWidth="1"/>
    <col min="3" max="3" width="17.1640625" style="181" customWidth="1"/>
    <col min="4" max="4" width="19.1640625" style="181" customWidth="1"/>
    <col min="5" max="16384" width="12" style="181"/>
  </cols>
  <sheetData>
    <row r="1" spans="1:4" ht="48.75" customHeight="1" x14ac:dyDescent="0.25">
      <c r="A1" s="811" t="s">
        <v>769</v>
      </c>
      <c r="B1" s="812"/>
      <c r="C1" s="812"/>
      <c r="D1" s="812"/>
    </row>
    <row r="2" spans="1:4" ht="16.5" thickBot="1" x14ac:dyDescent="0.3"/>
    <row r="3" spans="1:4" ht="64.5" thickBot="1" x14ac:dyDescent="0.3">
      <c r="A3" s="609" t="s">
        <v>50</v>
      </c>
      <c r="B3" s="296" t="s">
        <v>227</v>
      </c>
      <c r="C3" s="610" t="s">
        <v>687</v>
      </c>
      <c r="D3" s="611" t="s">
        <v>724</v>
      </c>
    </row>
    <row r="4" spans="1:4" ht="16.5" thickBot="1" x14ac:dyDescent="0.3">
      <c r="A4" s="222" t="s">
        <v>393</v>
      </c>
      <c r="B4" s="223" t="s">
        <v>394</v>
      </c>
      <c r="C4" s="223" t="s">
        <v>395</v>
      </c>
      <c r="D4" s="224" t="s">
        <v>396</v>
      </c>
    </row>
    <row r="5" spans="1:4" ht="15.75" customHeight="1" x14ac:dyDescent="0.25">
      <c r="A5" s="211" t="s">
        <v>688</v>
      </c>
      <c r="B5" s="208" t="s">
        <v>6</v>
      </c>
      <c r="C5" s="209"/>
      <c r="D5" s="210"/>
    </row>
    <row r="6" spans="1:4" ht="15.75" customHeight="1" x14ac:dyDescent="0.25">
      <c r="A6" s="211" t="s">
        <v>689</v>
      </c>
      <c r="B6" s="212" t="s">
        <v>7</v>
      </c>
      <c r="C6" s="213"/>
      <c r="D6" s="214"/>
    </row>
    <row r="7" spans="1:4" ht="15.75" customHeight="1" thickBot="1" x14ac:dyDescent="0.3">
      <c r="A7" s="612" t="s">
        <v>690</v>
      </c>
      <c r="B7" s="217" t="s">
        <v>8</v>
      </c>
      <c r="C7" s="218"/>
      <c r="D7" s="219"/>
    </row>
    <row r="8" spans="1:4" ht="15.75" customHeight="1" thickBot="1" x14ac:dyDescent="0.3">
      <c r="A8" s="604" t="s">
        <v>691</v>
      </c>
      <c r="B8" s="605" t="s">
        <v>9</v>
      </c>
      <c r="C8" s="606"/>
      <c r="D8" s="607">
        <f>+D5+D6+D7</f>
        <v>0</v>
      </c>
    </row>
    <row r="9" spans="1:4" ht="15.75" customHeight="1" x14ac:dyDescent="0.25">
      <c r="A9" s="207" t="s">
        <v>692</v>
      </c>
      <c r="B9" s="208" t="s">
        <v>10</v>
      </c>
      <c r="C9" s="209"/>
      <c r="D9" s="210"/>
    </row>
    <row r="10" spans="1:4" ht="15.75" customHeight="1" x14ac:dyDescent="0.25">
      <c r="A10" s="211" t="s">
        <v>693</v>
      </c>
      <c r="B10" s="212" t="s">
        <v>11</v>
      </c>
      <c r="C10" s="213"/>
      <c r="D10" s="214"/>
    </row>
    <row r="11" spans="1:4" ht="15.75" customHeight="1" x14ac:dyDescent="0.25">
      <c r="A11" s="211" t="s">
        <v>694</v>
      </c>
      <c r="B11" s="212" t="s">
        <v>12</v>
      </c>
      <c r="C11" s="213"/>
      <c r="D11" s="214"/>
    </row>
    <row r="12" spans="1:4" ht="15.75" customHeight="1" x14ac:dyDescent="0.25">
      <c r="A12" s="211" t="s">
        <v>695</v>
      </c>
      <c r="B12" s="212" t="s">
        <v>13</v>
      </c>
      <c r="C12" s="213"/>
      <c r="D12" s="214"/>
    </row>
    <row r="13" spans="1:4" ht="15.75" customHeight="1" thickBot="1" x14ac:dyDescent="0.3">
      <c r="A13" s="612" t="s">
        <v>696</v>
      </c>
      <c r="B13" s="217" t="s">
        <v>14</v>
      </c>
      <c r="C13" s="218"/>
      <c r="D13" s="219"/>
    </row>
    <row r="14" spans="1:4" ht="15.75" customHeight="1" thickBot="1" x14ac:dyDescent="0.3">
      <c r="A14" s="604" t="s">
        <v>697</v>
      </c>
      <c r="B14" s="605" t="s">
        <v>15</v>
      </c>
      <c r="C14" s="613"/>
      <c r="D14" s="607">
        <f>+D9+D10+D11+D12+D13</f>
        <v>0</v>
      </c>
    </row>
    <row r="15" spans="1:4" ht="15.75" customHeight="1" x14ac:dyDescent="0.25">
      <c r="A15" s="207"/>
      <c r="B15" s="208" t="s">
        <v>16</v>
      </c>
      <c r="C15" s="209"/>
      <c r="D15" s="210"/>
    </row>
    <row r="16" spans="1:4" ht="15.75" customHeight="1" x14ac:dyDescent="0.25">
      <c r="A16" s="211"/>
      <c r="B16" s="212" t="s">
        <v>17</v>
      </c>
      <c r="C16" s="213"/>
      <c r="D16" s="214"/>
    </row>
    <row r="17" spans="1:4" ht="15.75" customHeight="1" x14ac:dyDescent="0.25">
      <c r="A17" s="211"/>
      <c r="B17" s="212" t="s">
        <v>18</v>
      </c>
      <c r="C17" s="213"/>
      <c r="D17" s="214"/>
    </row>
    <row r="18" spans="1:4" ht="15.75" customHeight="1" x14ac:dyDescent="0.25">
      <c r="A18" s="211"/>
      <c r="B18" s="212" t="s">
        <v>19</v>
      </c>
      <c r="C18" s="213"/>
      <c r="D18" s="214"/>
    </row>
    <row r="19" spans="1:4" ht="15.75" customHeight="1" x14ac:dyDescent="0.25">
      <c r="A19" s="211"/>
      <c r="B19" s="212" t="s">
        <v>20</v>
      </c>
      <c r="C19" s="213"/>
      <c r="D19" s="214"/>
    </row>
    <row r="20" spans="1:4" ht="15.75" customHeight="1" x14ac:dyDescent="0.25">
      <c r="A20" s="211"/>
      <c r="B20" s="212" t="s">
        <v>21</v>
      </c>
      <c r="C20" s="213"/>
      <c r="D20" s="214"/>
    </row>
    <row r="21" spans="1:4" ht="15.75" customHeight="1" x14ac:dyDescent="0.25">
      <c r="A21" s="211"/>
      <c r="B21" s="212" t="s">
        <v>22</v>
      </c>
      <c r="C21" s="213"/>
      <c r="D21" s="214"/>
    </row>
    <row r="22" spans="1:4" ht="15.75" customHeight="1" x14ac:dyDescent="0.25">
      <c r="A22" s="211"/>
      <c r="B22" s="212" t="s">
        <v>23</v>
      </c>
      <c r="C22" s="213"/>
      <c r="D22" s="214"/>
    </row>
    <row r="23" spans="1:4" ht="15.75" customHeight="1" x14ac:dyDescent="0.25">
      <c r="A23" s="211"/>
      <c r="B23" s="212" t="s">
        <v>24</v>
      </c>
      <c r="C23" s="213"/>
      <c r="D23" s="214"/>
    </row>
    <row r="24" spans="1:4" ht="15.75" customHeight="1" x14ac:dyDescent="0.25">
      <c r="A24" s="211"/>
      <c r="B24" s="212" t="s">
        <v>25</v>
      </c>
      <c r="C24" s="213"/>
      <c r="D24" s="214"/>
    </row>
    <row r="25" spans="1:4" ht="15.75" customHeight="1" x14ac:dyDescent="0.25">
      <c r="A25" s="211"/>
      <c r="B25" s="212" t="s">
        <v>26</v>
      </c>
      <c r="C25" s="213"/>
      <c r="D25" s="214"/>
    </row>
    <row r="26" spans="1:4" ht="15.75" customHeight="1" x14ac:dyDescent="0.25">
      <c r="A26" s="211"/>
      <c r="B26" s="212" t="s">
        <v>27</v>
      </c>
      <c r="C26" s="213"/>
      <c r="D26" s="214"/>
    </row>
    <row r="27" spans="1:4" ht="15.75" customHeight="1" x14ac:dyDescent="0.25">
      <c r="A27" s="211"/>
      <c r="B27" s="212" t="s">
        <v>28</v>
      </c>
      <c r="C27" s="213"/>
      <c r="D27" s="214"/>
    </row>
    <row r="28" spans="1:4" ht="15.75" customHeight="1" x14ac:dyDescent="0.25">
      <c r="A28" s="211"/>
      <c r="B28" s="212" t="s">
        <v>29</v>
      </c>
      <c r="C28" s="213"/>
      <c r="D28" s="214"/>
    </row>
    <row r="29" spans="1:4" ht="15.75" customHeight="1" x14ac:dyDescent="0.25">
      <c r="A29" s="211"/>
      <c r="B29" s="212" t="s">
        <v>30</v>
      </c>
      <c r="C29" s="213"/>
      <c r="D29" s="214"/>
    </row>
    <row r="30" spans="1:4" ht="15.75" customHeight="1" x14ac:dyDescent="0.25">
      <c r="A30" s="211"/>
      <c r="B30" s="212" t="s">
        <v>31</v>
      </c>
      <c r="C30" s="213"/>
      <c r="D30" s="214"/>
    </row>
    <row r="31" spans="1:4" ht="15.75" customHeight="1" x14ac:dyDescent="0.25">
      <c r="A31" s="211"/>
      <c r="B31" s="212" t="s">
        <v>32</v>
      </c>
      <c r="C31" s="213"/>
      <c r="D31" s="214"/>
    </row>
    <row r="32" spans="1:4" ht="15.75" customHeight="1" x14ac:dyDescent="0.25">
      <c r="A32" s="211"/>
      <c r="B32" s="212" t="s">
        <v>33</v>
      </c>
      <c r="C32" s="213"/>
      <c r="D32" s="214"/>
    </row>
    <row r="33" spans="1:6" ht="15.75" customHeight="1" x14ac:dyDescent="0.25">
      <c r="A33" s="211"/>
      <c r="B33" s="212" t="s">
        <v>34</v>
      </c>
      <c r="C33" s="213"/>
      <c r="D33" s="214"/>
    </row>
    <row r="34" spans="1:6" ht="15.75" customHeight="1" x14ac:dyDescent="0.25">
      <c r="A34" s="211"/>
      <c r="B34" s="212" t="s">
        <v>88</v>
      </c>
      <c r="C34" s="213"/>
      <c r="D34" s="214"/>
    </row>
    <row r="35" spans="1:6" ht="15.75" customHeight="1" x14ac:dyDescent="0.25">
      <c r="A35" s="211"/>
      <c r="B35" s="212" t="s">
        <v>166</v>
      </c>
      <c r="C35" s="213"/>
      <c r="D35" s="214"/>
    </row>
    <row r="36" spans="1:6" ht="15.75" customHeight="1" x14ac:dyDescent="0.25">
      <c r="A36" s="211"/>
      <c r="B36" s="212" t="s">
        <v>224</v>
      </c>
      <c r="C36" s="213"/>
      <c r="D36" s="214"/>
    </row>
    <row r="37" spans="1:6" ht="15.75" customHeight="1" thickBot="1" x14ac:dyDescent="0.3">
      <c r="A37" s="225"/>
      <c r="B37" s="226" t="s">
        <v>225</v>
      </c>
      <c r="C37" s="227"/>
      <c r="D37" s="228"/>
    </row>
    <row r="38" spans="1:6" ht="15.75" customHeight="1" thickBot="1" x14ac:dyDescent="0.3">
      <c r="A38" s="813" t="s">
        <v>698</v>
      </c>
      <c r="B38" s="814"/>
      <c r="C38" s="220"/>
      <c r="D38" s="607">
        <f>+D8+D14+SUM(D15:D37)</f>
        <v>0</v>
      </c>
      <c r="F38" s="229"/>
    </row>
  </sheetData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dőlt"Bodroghalom Község Önkormányzata&amp;R&amp;"Times New Roman,Félkövér dőlt"7.4. tájékoztató tábla a ……/2020.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F23"/>
  <sheetViews>
    <sheetView zoomScaleNormal="100" workbookViewId="0">
      <selection activeCell="H4" sqref="H4"/>
    </sheetView>
  </sheetViews>
  <sheetFormatPr defaultRowHeight="12.75" x14ac:dyDescent="0.2"/>
  <cols>
    <col min="1" max="1" width="9.33203125" style="257"/>
    <col min="2" max="2" width="58.33203125" style="257" customWidth="1"/>
    <col min="3" max="5" width="25" style="257" customWidth="1"/>
    <col min="6" max="6" width="5.5" style="257" customWidth="1"/>
    <col min="7" max="16384" width="9.33203125" style="257"/>
  </cols>
  <sheetData>
    <row r="1" spans="1:6" x14ac:dyDescent="0.2">
      <c r="A1" s="258"/>
      <c r="F1" s="818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 x14ac:dyDescent="0.2">
      <c r="A2" s="815" t="str">
        <f>+CONCATENATE("A Bodroghalom Község Önkormányzata tulajdonában álló gazdálkodó szervezetek működéséből származó",CHAR(10),"kötelezettségek és részesedések alakulása a ",LEFT(ÖSSZEFÜGGÉSEK!A4,4),". évben")</f>
        <v>A Bodroghalom Község Önkormányzata tulajdonában álló gazdálkodó szervezetek működéséből származó
kötelezettségek és részesedések alakulása a 2016. évben</v>
      </c>
      <c r="B2" s="815"/>
      <c r="C2" s="815"/>
      <c r="D2" s="815"/>
      <c r="E2" s="815"/>
      <c r="F2" s="818"/>
    </row>
    <row r="3" spans="1:6" ht="16.5" thickBot="1" x14ac:dyDescent="0.3">
      <c r="A3" s="259"/>
      <c r="F3" s="818"/>
    </row>
    <row r="4" spans="1:6" ht="79.5" thickBot="1" x14ac:dyDescent="0.25">
      <c r="A4" s="260" t="s">
        <v>227</v>
      </c>
      <c r="B4" s="261" t="s">
        <v>274</v>
      </c>
      <c r="C4" s="261" t="s">
        <v>275</v>
      </c>
      <c r="D4" s="261" t="s">
        <v>276</v>
      </c>
      <c r="E4" s="262" t="s">
        <v>277</v>
      </c>
      <c r="F4" s="818"/>
    </row>
    <row r="5" spans="1:6" ht="15.75" x14ac:dyDescent="0.2">
      <c r="A5" s="263" t="s">
        <v>6</v>
      </c>
      <c r="B5" s="267"/>
      <c r="C5" s="270"/>
      <c r="D5" s="273"/>
      <c r="E5" s="277"/>
      <c r="F5" s="818"/>
    </row>
    <row r="6" spans="1:6" ht="15.75" x14ac:dyDescent="0.2">
      <c r="A6" s="264" t="s">
        <v>7</v>
      </c>
      <c r="B6" s="268"/>
      <c r="C6" s="271"/>
      <c r="D6" s="274"/>
      <c r="E6" s="278"/>
      <c r="F6" s="818"/>
    </row>
    <row r="7" spans="1:6" ht="15.75" x14ac:dyDescent="0.2">
      <c r="A7" s="264" t="s">
        <v>8</v>
      </c>
      <c r="B7" s="268"/>
      <c r="C7" s="271"/>
      <c r="D7" s="274"/>
      <c r="E7" s="278"/>
      <c r="F7" s="818"/>
    </row>
    <row r="8" spans="1:6" ht="15.75" x14ac:dyDescent="0.2">
      <c r="A8" s="264" t="s">
        <v>9</v>
      </c>
      <c r="B8" s="268"/>
      <c r="C8" s="271"/>
      <c r="D8" s="274"/>
      <c r="E8" s="278"/>
      <c r="F8" s="818"/>
    </row>
    <row r="9" spans="1:6" ht="15.75" x14ac:dyDescent="0.2">
      <c r="A9" s="264" t="s">
        <v>10</v>
      </c>
      <c r="B9" s="268"/>
      <c r="C9" s="271"/>
      <c r="D9" s="274"/>
      <c r="E9" s="278"/>
      <c r="F9" s="818"/>
    </row>
    <row r="10" spans="1:6" ht="15.75" x14ac:dyDescent="0.2">
      <c r="A10" s="264" t="s">
        <v>11</v>
      </c>
      <c r="B10" s="268"/>
      <c r="C10" s="271"/>
      <c r="D10" s="274"/>
      <c r="E10" s="278"/>
      <c r="F10" s="818"/>
    </row>
    <row r="11" spans="1:6" ht="15.75" x14ac:dyDescent="0.2">
      <c r="A11" s="264" t="s">
        <v>12</v>
      </c>
      <c r="B11" s="268"/>
      <c r="C11" s="271"/>
      <c r="D11" s="274"/>
      <c r="E11" s="278"/>
      <c r="F11" s="818"/>
    </row>
    <row r="12" spans="1:6" ht="15.75" x14ac:dyDescent="0.2">
      <c r="A12" s="264" t="s">
        <v>13</v>
      </c>
      <c r="B12" s="268"/>
      <c r="C12" s="271"/>
      <c r="D12" s="274"/>
      <c r="E12" s="278"/>
      <c r="F12" s="818"/>
    </row>
    <row r="13" spans="1:6" ht="15.75" x14ac:dyDescent="0.2">
      <c r="A13" s="264" t="s">
        <v>14</v>
      </c>
      <c r="B13" s="268"/>
      <c r="C13" s="271"/>
      <c r="D13" s="274"/>
      <c r="E13" s="278"/>
      <c r="F13" s="818"/>
    </row>
    <row r="14" spans="1:6" ht="15.75" x14ac:dyDescent="0.2">
      <c r="A14" s="264" t="s">
        <v>15</v>
      </c>
      <c r="B14" s="268"/>
      <c r="C14" s="271"/>
      <c r="D14" s="274"/>
      <c r="E14" s="278"/>
      <c r="F14" s="818"/>
    </row>
    <row r="15" spans="1:6" ht="15.75" x14ac:dyDescent="0.2">
      <c r="A15" s="264" t="s">
        <v>16</v>
      </c>
      <c r="B15" s="268"/>
      <c r="C15" s="271"/>
      <c r="D15" s="274"/>
      <c r="E15" s="278"/>
      <c r="F15" s="818"/>
    </row>
    <row r="16" spans="1:6" ht="15.75" x14ac:dyDescent="0.2">
      <c r="A16" s="264" t="s">
        <v>17</v>
      </c>
      <c r="B16" s="268"/>
      <c r="C16" s="271"/>
      <c r="D16" s="274"/>
      <c r="E16" s="278"/>
      <c r="F16" s="818"/>
    </row>
    <row r="17" spans="1:6" ht="15.75" x14ac:dyDescent="0.2">
      <c r="A17" s="264" t="s">
        <v>18</v>
      </c>
      <c r="B17" s="268"/>
      <c r="C17" s="271"/>
      <c r="D17" s="274"/>
      <c r="E17" s="278"/>
      <c r="F17" s="818"/>
    </row>
    <row r="18" spans="1:6" ht="15.75" x14ac:dyDescent="0.2">
      <c r="A18" s="264" t="s">
        <v>19</v>
      </c>
      <c r="B18" s="268"/>
      <c r="C18" s="271"/>
      <c r="D18" s="274"/>
      <c r="E18" s="278"/>
      <c r="F18" s="818"/>
    </row>
    <row r="19" spans="1:6" ht="15.75" x14ac:dyDescent="0.2">
      <c r="A19" s="264" t="s">
        <v>20</v>
      </c>
      <c r="B19" s="268"/>
      <c r="C19" s="271"/>
      <c r="D19" s="274"/>
      <c r="E19" s="278"/>
      <c r="F19" s="818"/>
    </row>
    <row r="20" spans="1:6" ht="15.75" x14ac:dyDescent="0.2">
      <c r="A20" s="264" t="s">
        <v>21</v>
      </c>
      <c r="B20" s="268"/>
      <c r="C20" s="271"/>
      <c r="D20" s="274"/>
      <c r="E20" s="278"/>
      <c r="F20" s="818"/>
    </row>
    <row r="21" spans="1:6" ht="16.5" thickBot="1" x14ac:dyDescent="0.25">
      <c r="A21" s="265" t="s">
        <v>22</v>
      </c>
      <c r="B21" s="269"/>
      <c r="C21" s="272"/>
      <c r="D21" s="275"/>
      <c r="E21" s="279"/>
      <c r="F21" s="818"/>
    </row>
    <row r="22" spans="1:6" ht="16.5" thickBot="1" x14ac:dyDescent="0.3">
      <c r="A22" s="816" t="s">
        <v>278</v>
      </c>
      <c r="B22" s="817"/>
      <c r="C22" s="266"/>
      <c r="D22" s="276" t="str">
        <f>IF(SUM(D5:D21)=0,"",SUM(D5:D21))</f>
        <v/>
      </c>
      <c r="E22" s="280" t="str">
        <f>IF(SUM(E5:E21)=0,"",SUM(E5:E21))</f>
        <v/>
      </c>
      <c r="F22" s="818"/>
    </row>
    <row r="23" spans="1:6" ht="15.75" x14ac:dyDescent="0.25">
      <c r="A23" s="259"/>
    </row>
  </sheetData>
  <sheetProtection sheet="1" objects="1" scenarios="1"/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C15"/>
  <sheetViews>
    <sheetView view="pageLayout" topLeftCell="A4" zoomScaleNormal="100" workbookViewId="0">
      <selection activeCell="B20" sqref="B20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30" t="str">
        <f>+CONCATENATE("8. sz. tájékoztató tábla a ……./",LEFT(ÖSSZEFÜGGÉSEK!A4,4)+4,".(………)  önkormányzati rendelethez")</f>
        <v>8. sz. tájékoztató tábla a ……./2020.(………)  önkormányzati rendelethez</v>
      </c>
    </row>
    <row r="2" spans="1:3" ht="14.25" x14ac:dyDescent="0.2">
      <c r="A2" s="231"/>
      <c r="B2" s="231"/>
      <c r="C2" s="231"/>
    </row>
    <row r="3" spans="1:3" ht="33.75" customHeight="1" x14ac:dyDescent="0.2">
      <c r="A3" s="819" t="s">
        <v>279</v>
      </c>
      <c r="B3" s="819"/>
      <c r="C3" s="819"/>
    </row>
    <row r="4" spans="1:3" ht="13.5" thickBot="1" x14ac:dyDescent="0.25">
      <c r="C4" s="232"/>
    </row>
    <row r="5" spans="1:3" s="236" customFormat="1" ht="43.5" customHeight="1" thickBot="1" x14ac:dyDescent="0.25">
      <c r="A5" s="233" t="s">
        <v>4</v>
      </c>
      <c r="B5" s="234" t="s">
        <v>50</v>
      </c>
      <c r="C5" s="235" t="s">
        <v>723</v>
      </c>
    </row>
    <row r="6" spans="1:3" ht="28.5" customHeight="1" x14ac:dyDescent="0.2">
      <c r="A6" s="237" t="s">
        <v>6</v>
      </c>
      <c r="B6" s="238" t="s">
        <v>770</v>
      </c>
      <c r="C6" s="239">
        <f>C7+C8</f>
        <v>66588763</v>
      </c>
    </row>
    <row r="7" spans="1:3" ht="18" customHeight="1" x14ac:dyDescent="0.2">
      <c r="A7" s="240" t="s">
        <v>7</v>
      </c>
      <c r="B7" s="241" t="s">
        <v>280</v>
      </c>
      <c r="C7" s="242">
        <v>66405568</v>
      </c>
    </row>
    <row r="8" spans="1:3" ht="18" customHeight="1" x14ac:dyDescent="0.2">
      <c r="A8" s="240" t="s">
        <v>8</v>
      </c>
      <c r="B8" s="241" t="s">
        <v>281</v>
      </c>
      <c r="C8" s="242">
        <v>183195</v>
      </c>
    </row>
    <row r="9" spans="1:3" ht="18" customHeight="1" x14ac:dyDescent="0.2">
      <c r="A9" s="240" t="s">
        <v>9</v>
      </c>
      <c r="B9" s="243" t="s">
        <v>282</v>
      </c>
      <c r="C9" s="242">
        <f>421909171-66895936</f>
        <v>355013235</v>
      </c>
    </row>
    <row r="10" spans="1:3" ht="18" customHeight="1" x14ac:dyDescent="0.2">
      <c r="A10" s="244" t="s">
        <v>10</v>
      </c>
      <c r="B10" s="245" t="s">
        <v>283</v>
      </c>
      <c r="C10" s="246">
        <v>387549792</v>
      </c>
    </row>
    <row r="11" spans="1:3" ht="18" customHeight="1" thickBot="1" x14ac:dyDescent="0.25">
      <c r="A11" s="250" t="s">
        <v>11</v>
      </c>
      <c r="B11" s="615" t="s">
        <v>710</v>
      </c>
      <c r="C11" s="252">
        <v>-14708</v>
      </c>
    </row>
    <row r="12" spans="1:3" ht="25.5" customHeight="1" x14ac:dyDescent="0.2">
      <c r="A12" s="247" t="s">
        <v>12</v>
      </c>
      <c r="B12" s="248" t="s">
        <v>771</v>
      </c>
      <c r="C12" s="249">
        <f>C6+C9-C10+C11</f>
        <v>34037498</v>
      </c>
    </row>
    <row r="13" spans="1:3" ht="18" customHeight="1" x14ac:dyDescent="0.2">
      <c r="A13" s="240" t="s">
        <v>13</v>
      </c>
      <c r="B13" s="241" t="s">
        <v>280</v>
      </c>
      <c r="C13" s="242">
        <f>'7.1. tájékoztató tábla'!D57</f>
        <v>33867938</v>
      </c>
    </row>
    <row r="14" spans="1:3" ht="18" customHeight="1" thickBot="1" x14ac:dyDescent="0.25">
      <c r="A14" s="250" t="s">
        <v>14</v>
      </c>
      <c r="B14" s="251" t="s">
        <v>281</v>
      </c>
      <c r="C14" s="252">
        <f>'7.1. tájékoztató tábla'!D56</f>
        <v>169560</v>
      </c>
    </row>
    <row r="15" spans="1:3" x14ac:dyDescent="0.2">
      <c r="C15" s="683">
        <f>C13+C14-C12</f>
        <v>0</v>
      </c>
    </row>
  </sheetData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topLeftCell="A13" workbookViewId="0">
      <selection activeCell="N56" sqref="N56"/>
    </sheetView>
  </sheetViews>
  <sheetFormatPr defaultRowHeight="12.75" x14ac:dyDescent="0.2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view="pageLayout" topLeftCell="A55" zoomScaleNormal="130" zoomScaleSheetLayoutView="100" workbookViewId="0">
      <selection activeCell="E4" sqref="E4"/>
    </sheetView>
  </sheetViews>
  <sheetFormatPr defaultRowHeight="15.75" x14ac:dyDescent="0.25"/>
  <cols>
    <col min="1" max="1" width="9.5" style="350" customWidth="1"/>
    <col min="2" max="2" width="60.83203125" style="350" customWidth="1"/>
    <col min="3" max="5" width="15.83203125" style="351" customWidth="1"/>
    <col min="6" max="16384" width="9.33203125" style="361"/>
  </cols>
  <sheetData>
    <row r="1" spans="1:5" ht="15.95" customHeight="1" x14ac:dyDescent="0.25">
      <c r="A1" s="698" t="s">
        <v>3</v>
      </c>
      <c r="B1" s="698"/>
      <c r="C1" s="698"/>
      <c r="D1" s="698"/>
      <c r="E1" s="698"/>
    </row>
    <row r="2" spans="1:5" ht="15.95" customHeight="1" thickBot="1" x14ac:dyDescent="0.3">
      <c r="A2" s="42" t="s">
        <v>94</v>
      </c>
      <c r="B2" s="42" t="s">
        <v>716</v>
      </c>
      <c r="C2" s="348"/>
      <c r="D2" s="348"/>
      <c r="E2" s="348" t="s">
        <v>718</v>
      </c>
    </row>
    <row r="3" spans="1:5" ht="15.95" customHeight="1" x14ac:dyDescent="0.25">
      <c r="A3" s="699" t="s">
        <v>57</v>
      </c>
      <c r="B3" s="701" t="s">
        <v>5</v>
      </c>
      <c r="C3" s="703" t="str">
        <f>+'1.1.sz.mell.'!C3:E3</f>
        <v>2019. évi</v>
      </c>
      <c r="D3" s="703"/>
      <c r="E3" s="704"/>
    </row>
    <row r="4" spans="1:5" ht="38.1" customHeight="1" thickBot="1" x14ac:dyDescent="0.3">
      <c r="A4" s="700"/>
      <c r="B4" s="702"/>
      <c r="C4" s="44" t="s">
        <v>163</v>
      </c>
      <c r="D4" s="44" t="s">
        <v>164</v>
      </c>
      <c r="E4" s="45" t="s">
        <v>165</v>
      </c>
    </row>
    <row r="5" spans="1:5" s="362" customFormat="1" ht="12" customHeight="1" thickBot="1" x14ac:dyDescent="0.25">
      <c r="A5" s="326" t="s">
        <v>393</v>
      </c>
      <c r="B5" s="327" t="s">
        <v>394</v>
      </c>
      <c r="C5" s="327" t="s">
        <v>395</v>
      </c>
      <c r="D5" s="327" t="s">
        <v>396</v>
      </c>
      <c r="E5" s="373" t="s">
        <v>397</v>
      </c>
    </row>
    <row r="6" spans="1:5" s="363" customFormat="1" ht="12" customHeight="1" thickBot="1" x14ac:dyDescent="0.25">
      <c r="A6" s="321" t="s">
        <v>6</v>
      </c>
      <c r="B6" s="322" t="s">
        <v>285</v>
      </c>
      <c r="C6" s="353">
        <f>SUM(C7:C12)</f>
        <v>0</v>
      </c>
      <c r="D6" s="353">
        <f>SUM(D7:D12)</f>
        <v>0</v>
      </c>
      <c r="E6" s="336">
        <f>SUM(E7:E12)</f>
        <v>0</v>
      </c>
    </row>
    <row r="7" spans="1:5" s="363" customFormat="1" ht="12" customHeight="1" x14ac:dyDescent="0.2">
      <c r="A7" s="316" t="s">
        <v>69</v>
      </c>
      <c r="B7" s="364" t="s">
        <v>286</v>
      </c>
      <c r="C7" s="355"/>
      <c r="D7" s="355"/>
      <c r="E7" s="338"/>
    </row>
    <row r="8" spans="1:5" s="363" customFormat="1" ht="12" customHeight="1" x14ac:dyDescent="0.2">
      <c r="A8" s="315" t="s">
        <v>70</v>
      </c>
      <c r="B8" s="365" t="s">
        <v>287</v>
      </c>
      <c r="C8" s="354"/>
      <c r="D8" s="354"/>
      <c r="E8" s="337"/>
    </row>
    <row r="9" spans="1:5" s="363" customFormat="1" ht="12" customHeight="1" x14ac:dyDescent="0.2">
      <c r="A9" s="315" t="s">
        <v>71</v>
      </c>
      <c r="B9" s="365" t="s">
        <v>288</v>
      </c>
      <c r="C9" s="354"/>
      <c r="D9" s="354"/>
      <c r="E9" s="337"/>
    </row>
    <row r="10" spans="1:5" s="363" customFormat="1" ht="12" customHeight="1" x14ac:dyDescent="0.2">
      <c r="A10" s="315" t="s">
        <v>72</v>
      </c>
      <c r="B10" s="365" t="s">
        <v>289</v>
      </c>
      <c r="C10" s="354"/>
      <c r="D10" s="354"/>
      <c r="E10" s="337"/>
    </row>
    <row r="11" spans="1:5" s="363" customFormat="1" ht="12" customHeight="1" x14ac:dyDescent="0.2">
      <c r="A11" s="315" t="s">
        <v>90</v>
      </c>
      <c r="B11" s="365" t="s">
        <v>290</v>
      </c>
      <c r="C11" s="354"/>
      <c r="D11" s="354"/>
      <c r="E11" s="337"/>
    </row>
    <row r="12" spans="1:5" s="363" customFormat="1" ht="12" customHeight="1" thickBot="1" x14ac:dyDescent="0.25">
      <c r="A12" s="317" t="s">
        <v>73</v>
      </c>
      <c r="B12" s="366" t="s">
        <v>291</v>
      </c>
      <c r="C12" s="356"/>
      <c r="D12" s="356"/>
      <c r="E12" s="339"/>
    </row>
    <row r="13" spans="1:5" s="363" customFormat="1" ht="12" customHeight="1" thickBot="1" x14ac:dyDescent="0.25">
      <c r="A13" s="321" t="s">
        <v>7</v>
      </c>
      <c r="B13" s="343" t="s">
        <v>292</v>
      </c>
      <c r="C13" s="353"/>
      <c r="D13" s="353"/>
      <c r="E13" s="336"/>
    </row>
    <row r="14" spans="1:5" s="363" customFormat="1" ht="12" customHeight="1" x14ac:dyDescent="0.2">
      <c r="A14" s="316" t="s">
        <v>75</v>
      </c>
      <c r="B14" s="364" t="s">
        <v>293</v>
      </c>
      <c r="C14" s="355"/>
      <c r="D14" s="355"/>
      <c r="E14" s="338"/>
    </row>
    <row r="15" spans="1:5" s="363" customFormat="1" ht="12" customHeight="1" x14ac:dyDescent="0.2">
      <c r="A15" s="315" t="s">
        <v>76</v>
      </c>
      <c r="B15" s="365" t="s">
        <v>294</v>
      </c>
      <c r="C15" s="354"/>
      <c r="D15" s="354"/>
      <c r="E15" s="337"/>
    </row>
    <row r="16" spans="1:5" s="363" customFormat="1" ht="12" customHeight="1" x14ac:dyDescent="0.2">
      <c r="A16" s="315" t="s">
        <v>77</v>
      </c>
      <c r="B16" s="365" t="s">
        <v>295</v>
      </c>
      <c r="C16" s="354"/>
      <c r="D16" s="354"/>
      <c r="E16" s="337"/>
    </row>
    <row r="17" spans="1:5" s="363" customFormat="1" ht="12" customHeight="1" x14ac:dyDescent="0.2">
      <c r="A17" s="315" t="s">
        <v>78</v>
      </c>
      <c r="B17" s="365" t="s">
        <v>296</v>
      </c>
      <c r="C17" s="354"/>
      <c r="D17" s="354"/>
      <c r="E17" s="337"/>
    </row>
    <row r="18" spans="1:5" s="363" customFormat="1" ht="12" customHeight="1" x14ac:dyDescent="0.2">
      <c r="A18" s="315" t="s">
        <v>79</v>
      </c>
      <c r="B18" s="365" t="s">
        <v>297</v>
      </c>
      <c r="C18" s="354"/>
      <c r="D18" s="354"/>
      <c r="E18" s="337"/>
    </row>
    <row r="19" spans="1:5" s="363" customFormat="1" ht="12" customHeight="1" thickBot="1" x14ac:dyDescent="0.25">
      <c r="A19" s="317" t="s">
        <v>85</v>
      </c>
      <c r="B19" s="366" t="s">
        <v>298</v>
      </c>
      <c r="C19" s="356"/>
      <c r="D19" s="356"/>
      <c r="E19" s="339"/>
    </row>
    <row r="20" spans="1:5" s="363" customFormat="1" ht="12" customHeight="1" thickBot="1" x14ac:dyDescent="0.25">
      <c r="A20" s="321" t="s">
        <v>8</v>
      </c>
      <c r="B20" s="322" t="s">
        <v>299</v>
      </c>
      <c r="C20" s="353">
        <f>SUM(C21:C25)</f>
        <v>0</v>
      </c>
      <c r="D20" s="353">
        <f>SUM(D21:D25)</f>
        <v>0</v>
      </c>
      <c r="E20" s="336">
        <f>SUM(E21:E25)</f>
        <v>0</v>
      </c>
    </row>
    <row r="21" spans="1:5" s="363" customFormat="1" ht="12" customHeight="1" x14ac:dyDescent="0.2">
      <c r="A21" s="316" t="s">
        <v>58</v>
      </c>
      <c r="B21" s="364" t="s">
        <v>300</v>
      </c>
      <c r="C21" s="355"/>
      <c r="D21" s="355"/>
      <c r="E21" s="338"/>
    </row>
    <row r="22" spans="1:5" s="363" customFormat="1" ht="12" customHeight="1" x14ac:dyDescent="0.2">
      <c r="A22" s="315" t="s">
        <v>59</v>
      </c>
      <c r="B22" s="365" t="s">
        <v>301</v>
      </c>
      <c r="C22" s="354"/>
      <c r="D22" s="354"/>
      <c r="E22" s="337"/>
    </row>
    <row r="23" spans="1:5" s="363" customFormat="1" ht="12" customHeight="1" x14ac:dyDescent="0.2">
      <c r="A23" s="315" t="s">
        <v>60</v>
      </c>
      <c r="B23" s="365" t="s">
        <v>302</v>
      </c>
      <c r="C23" s="354"/>
      <c r="D23" s="354"/>
      <c r="E23" s="337"/>
    </row>
    <row r="24" spans="1:5" s="363" customFormat="1" ht="12" customHeight="1" x14ac:dyDescent="0.2">
      <c r="A24" s="315" t="s">
        <v>61</v>
      </c>
      <c r="B24" s="365" t="s">
        <v>303</v>
      </c>
      <c r="C24" s="354"/>
      <c r="D24" s="354"/>
      <c r="E24" s="337"/>
    </row>
    <row r="25" spans="1:5" s="363" customFormat="1" ht="12" customHeight="1" x14ac:dyDescent="0.2">
      <c r="A25" s="315" t="s">
        <v>104</v>
      </c>
      <c r="B25" s="365" t="s">
        <v>304</v>
      </c>
      <c r="C25" s="354"/>
      <c r="D25" s="354"/>
      <c r="E25" s="337"/>
    </row>
    <row r="26" spans="1:5" s="363" customFormat="1" ht="12" customHeight="1" thickBot="1" x14ac:dyDescent="0.25">
      <c r="A26" s="317" t="s">
        <v>105</v>
      </c>
      <c r="B26" s="366" t="s">
        <v>305</v>
      </c>
      <c r="C26" s="356"/>
      <c r="D26" s="356"/>
      <c r="E26" s="339"/>
    </row>
    <row r="27" spans="1:5" s="363" customFormat="1" ht="12" customHeight="1" thickBot="1" x14ac:dyDescent="0.25">
      <c r="A27" s="321" t="s">
        <v>106</v>
      </c>
      <c r="B27" s="322" t="s">
        <v>702</v>
      </c>
      <c r="C27" s="359">
        <f>SUM(C28:C33)</f>
        <v>0</v>
      </c>
      <c r="D27" s="359">
        <f>SUM(D28:D33)</f>
        <v>0</v>
      </c>
      <c r="E27" s="372">
        <f>SUM(E28:E33)</f>
        <v>0</v>
      </c>
    </row>
    <row r="28" spans="1:5" s="363" customFormat="1" ht="12" customHeight="1" x14ac:dyDescent="0.2">
      <c r="A28" s="316" t="s">
        <v>306</v>
      </c>
      <c r="B28" s="364" t="s">
        <v>706</v>
      </c>
      <c r="C28" s="355"/>
      <c r="D28" s="355"/>
      <c r="E28" s="338"/>
    </row>
    <row r="29" spans="1:5" s="363" customFormat="1" ht="12" customHeight="1" x14ac:dyDescent="0.2">
      <c r="A29" s="315" t="s">
        <v>307</v>
      </c>
      <c r="B29" s="365" t="s">
        <v>714</v>
      </c>
      <c r="C29" s="354"/>
      <c r="D29" s="354"/>
      <c r="E29" s="337"/>
    </row>
    <row r="30" spans="1:5" s="363" customFormat="1" ht="12" customHeight="1" x14ac:dyDescent="0.2">
      <c r="A30" s="315" t="s">
        <v>308</v>
      </c>
      <c r="B30" s="365" t="s">
        <v>708</v>
      </c>
      <c r="C30" s="354"/>
      <c r="D30" s="354"/>
      <c r="E30" s="337"/>
    </row>
    <row r="31" spans="1:5" s="363" customFormat="1" ht="12" customHeight="1" x14ac:dyDescent="0.2">
      <c r="A31" s="315" t="s">
        <v>703</v>
      </c>
      <c r="B31" s="365" t="s">
        <v>715</v>
      </c>
      <c r="C31" s="354"/>
      <c r="D31" s="354"/>
      <c r="E31" s="337"/>
    </row>
    <row r="32" spans="1:5" s="363" customFormat="1" ht="12" customHeight="1" x14ac:dyDescent="0.2">
      <c r="A32" s="315" t="s">
        <v>704</v>
      </c>
      <c r="B32" s="365" t="s">
        <v>309</v>
      </c>
      <c r="C32" s="354"/>
      <c r="D32" s="354"/>
      <c r="E32" s="337"/>
    </row>
    <row r="33" spans="1:5" s="363" customFormat="1" ht="12" customHeight="1" thickBot="1" x14ac:dyDescent="0.25">
      <c r="A33" s="317" t="s">
        <v>705</v>
      </c>
      <c r="B33" s="345" t="s">
        <v>310</v>
      </c>
      <c r="C33" s="356"/>
      <c r="D33" s="356"/>
      <c r="E33" s="339"/>
    </row>
    <row r="34" spans="1:5" s="363" customFormat="1" ht="12" customHeight="1" thickBot="1" x14ac:dyDescent="0.25">
      <c r="A34" s="321" t="s">
        <v>10</v>
      </c>
      <c r="B34" s="322" t="s">
        <v>311</v>
      </c>
      <c r="C34" s="353">
        <f>SUM(C35:C44)</f>
        <v>0</v>
      </c>
      <c r="D34" s="353">
        <f>SUM(D35:D44)</f>
        <v>0</v>
      </c>
      <c r="E34" s="336">
        <f>SUM(E35:E44)</f>
        <v>0</v>
      </c>
    </row>
    <row r="35" spans="1:5" s="363" customFormat="1" ht="12" customHeight="1" x14ac:dyDescent="0.2">
      <c r="A35" s="316" t="s">
        <v>62</v>
      </c>
      <c r="B35" s="364" t="s">
        <v>312</v>
      </c>
      <c r="C35" s="355"/>
      <c r="D35" s="355"/>
      <c r="E35" s="338"/>
    </row>
    <row r="36" spans="1:5" s="363" customFormat="1" ht="12" customHeight="1" x14ac:dyDescent="0.2">
      <c r="A36" s="315" t="s">
        <v>63</v>
      </c>
      <c r="B36" s="365" t="s">
        <v>313</v>
      </c>
      <c r="C36" s="354"/>
      <c r="D36" s="354"/>
      <c r="E36" s="337"/>
    </row>
    <row r="37" spans="1:5" s="363" customFormat="1" ht="12" customHeight="1" x14ac:dyDescent="0.2">
      <c r="A37" s="315" t="s">
        <v>64</v>
      </c>
      <c r="B37" s="365" t="s">
        <v>314</v>
      </c>
      <c r="C37" s="354"/>
      <c r="D37" s="354"/>
      <c r="E37" s="337"/>
    </row>
    <row r="38" spans="1:5" s="363" customFormat="1" ht="12" customHeight="1" x14ac:dyDescent="0.2">
      <c r="A38" s="315" t="s">
        <v>108</v>
      </c>
      <c r="B38" s="365" t="s">
        <v>315</v>
      </c>
      <c r="C38" s="354"/>
      <c r="D38" s="354"/>
      <c r="E38" s="337"/>
    </row>
    <row r="39" spans="1:5" s="363" customFormat="1" ht="12" customHeight="1" x14ac:dyDescent="0.2">
      <c r="A39" s="315" t="s">
        <v>109</v>
      </c>
      <c r="B39" s="365" t="s">
        <v>316</v>
      </c>
      <c r="C39" s="354"/>
      <c r="D39" s="354"/>
      <c r="E39" s="337"/>
    </row>
    <row r="40" spans="1:5" s="363" customFormat="1" ht="12" customHeight="1" x14ac:dyDescent="0.2">
      <c r="A40" s="315" t="s">
        <v>110</v>
      </c>
      <c r="B40" s="365" t="s">
        <v>317</v>
      </c>
      <c r="C40" s="354"/>
      <c r="D40" s="354"/>
      <c r="E40" s="337"/>
    </row>
    <row r="41" spans="1:5" s="363" customFormat="1" ht="12" customHeight="1" x14ac:dyDescent="0.2">
      <c r="A41" s="315" t="s">
        <v>111</v>
      </c>
      <c r="B41" s="365" t="s">
        <v>318</v>
      </c>
      <c r="C41" s="354"/>
      <c r="D41" s="354"/>
      <c r="E41" s="337"/>
    </row>
    <row r="42" spans="1:5" s="363" customFormat="1" ht="12" customHeight="1" x14ac:dyDescent="0.2">
      <c r="A42" s="315" t="s">
        <v>112</v>
      </c>
      <c r="B42" s="365" t="s">
        <v>319</v>
      </c>
      <c r="C42" s="354"/>
      <c r="D42" s="354"/>
      <c r="E42" s="337"/>
    </row>
    <row r="43" spans="1:5" s="363" customFormat="1" ht="12" customHeight="1" x14ac:dyDescent="0.2">
      <c r="A43" s="315" t="s">
        <v>320</v>
      </c>
      <c r="B43" s="365" t="s">
        <v>321</v>
      </c>
      <c r="C43" s="357"/>
      <c r="D43" s="357"/>
      <c r="E43" s="340"/>
    </row>
    <row r="44" spans="1:5" s="363" customFormat="1" ht="12" customHeight="1" thickBot="1" x14ac:dyDescent="0.25">
      <c r="A44" s="317" t="s">
        <v>322</v>
      </c>
      <c r="B44" s="366" t="s">
        <v>323</v>
      </c>
      <c r="C44" s="358"/>
      <c r="D44" s="358"/>
      <c r="E44" s="341"/>
    </row>
    <row r="45" spans="1:5" s="363" customFormat="1" ht="12" customHeight="1" thickBot="1" x14ac:dyDescent="0.25">
      <c r="A45" s="321" t="s">
        <v>11</v>
      </c>
      <c r="B45" s="322" t="s">
        <v>324</v>
      </c>
      <c r="C45" s="353">
        <f>SUM(C46:C50)</f>
        <v>0</v>
      </c>
      <c r="D45" s="353">
        <f>SUM(D46:D50)</f>
        <v>0</v>
      </c>
      <c r="E45" s="336">
        <f>SUM(E46:E50)</f>
        <v>0</v>
      </c>
    </row>
    <row r="46" spans="1:5" s="363" customFormat="1" ht="12" customHeight="1" x14ac:dyDescent="0.2">
      <c r="A46" s="316" t="s">
        <v>65</v>
      </c>
      <c r="B46" s="364" t="s">
        <v>325</v>
      </c>
      <c r="C46" s="374"/>
      <c r="D46" s="374"/>
      <c r="E46" s="342"/>
    </row>
    <row r="47" spans="1:5" s="363" customFormat="1" ht="12" customHeight="1" x14ac:dyDescent="0.2">
      <c r="A47" s="315" t="s">
        <v>66</v>
      </c>
      <c r="B47" s="365" t="s">
        <v>326</v>
      </c>
      <c r="C47" s="357"/>
      <c r="D47" s="357"/>
      <c r="E47" s="340"/>
    </row>
    <row r="48" spans="1:5" s="363" customFormat="1" ht="12" customHeight="1" x14ac:dyDescent="0.2">
      <c r="A48" s="315" t="s">
        <v>327</v>
      </c>
      <c r="B48" s="365" t="s">
        <v>328</v>
      </c>
      <c r="C48" s="357"/>
      <c r="D48" s="357"/>
      <c r="E48" s="340"/>
    </row>
    <row r="49" spans="1:5" s="363" customFormat="1" ht="12" customHeight="1" x14ac:dyDescent="0.2">
      <c r="A49" s="315" t="s">
        <v>329</v>
      </c>
      <c r="B49" s="365" t="s">
        <v>330</v>
      </c>
      <c r="C49" s="357"/>
      <c r="D49" s="357"/>
      <c r="E49" s="340"/>
    </row>
    <row r="50" spans="1:5" s="363" customFormat="1" ht="12" customHeight="1" thickBot="1" x14ac:dyDescent="0.25">
      <c r="A50" s="317" t="s">
        <v>331</v>
      </c>
      <c r="B50" s="366" t="s">
        <v>332</v>
      </c>
      <c r="C50" s="358"/>
      <c r="D50" s="358"/>
      <c r="E50" s="341"/>
    </row>
    <row r="51" spans="1:5" s="363" customFormat="1" ht="17.25" customHeight="1" thickBot="1" x14ac:dyDescent="0.25">
      <c r="A51" s="321" t="s">
        <v>113</v>
      </c>
      <c r="B51" s="322" t="s">
        <v>333</v>
      </c>
      <c r="C51" s="353">
        <f>SUM(C52:C54)</f>
        <v>0</v>
      </c>
      <c r="D51" s="353">
        <f>SUM(D52:D54)</f>
        <v>0</v>
      </c>
      <c r="E51" s="336">
        <f>SUM(E52:E54)</f>
        <v>0</v>
      </c>
    </row>
    <row r="52" spans="1:5" s="363" customFormat="1" ht="12" customHeight="1" x14ac:dyDescent="0.2">
      <c r="A52" s="316" t="s">
        <v>67</v>
      </c>
      <c r="B52" s="364" t="s">
        <v>334</v>
      </c>
      <c r="C52" s="355"/>
      <c r="D52" s="355"/>
      <c r="E52" s="338"/>
    </row>
    <row r="53" spans="1:5" s="363" customFormat="1" ht="12" customHeight="1" x14ac:dyDescent="0.2">
      <c r="A53" s="315" t="s">
        <v>68</v>
      </c>
      <c r="B53" s="365" t="s">
        <v>335</v>
      </c>
      <c r="C53" s="354"/>
      <c r="D53" s="354"/>
      <c r="E53" s="337"/>
    </row>
    <row r="54" spans="1:5" s="363" customFormat="1" ht="12" customHeight="1" x14ac:dyDescent="0.2">
      <c r="A54" s="315" t="s">
        <v>336</v>
      </c>
      <c r="B54" s="365" t="s">
        <v>337</v>
      </c>
      <c r="C54" s="354"/>
      <c r="D54" s="354"/>
      <c r="E54" s="337"/>
    </row>
    <row r="55" spans="1:5" s="363" customFormat="1" ht="12" customHeight="1" thickBot="1" x14ac:dyDescent="0.25">
      <c r="A55" s="317" t="s">
        <v>338</v>
      </c>
      <c r="B55" s="366" t="s">
        <v>339</v>
      </c>
      <c r="C55" s="356"/>
      <c r="D55" s="356"/>
      <c r="E55" s="339"/>
    </row>
    <row r="56" spans="1:5" s="363" customFormat="1" ht="12" customHeight="1" thickBot="1" x14ac:dyDescent="0.25">
      <c r="A56" s="321" t="s">
        <v>13</v>
      </c>
      <c r="B56" s="343" t="s">
        <v>340</v>
      </c>
      <c r="C56" s="353">
        <f>SUM(C57:C59)</f>
        <v>0</v>
      </c>
      <c r="D56" s="353">
        <f>SUM(D57:D59)</f>
        <v>0</v>
      </c>
      <c r="E56" s="336">
        <f>SUM(E57:E59)</f>
        <v>0</v>
      </c>
    </row>
    <row r="57" spans="1:5" s="363" customFormat="1" ht="12" customHeight="1" x14ac:dyDescent="0.2">
      <c r="A57" s="316" t="s">
        <v>114</v>
      </c>
      <c r="B57" s="364" t="s">
        <v>341</v>
      </c>
      <c r="C57" s="357"/>
      <c r="D57" s="357"/>
      <c r="E57" s="340"/>
    </row>
    <row r="58" spans="1:5" s="363" customFormat="1" ht="12" customHeight="1" x14ac:dyDescent="0.2">
      <c r="A58" s="315" t="s">
        <v>115</v>
      </c>
      <c r="B58" s="365" t="s">
        <v>342</v>
      </c>
      <c r="C58" s="357"/>
      <c r="D58" s="357"/>
      <c r="E58" s="340"/>
    </row>
    <row r="59" spans="1:5" s="363" customFormat="1" ht="12" customHeight="1" x14ac:dyDescent="0.2">
      <c r="A59" s="315" t="s">
        <v>142</v>
      </c>
      <c r="B59" s="365" t="s">
        <v>343</v>
      </c>
      <c r="C59" s="357"/>
      <c r="D59" s="357"/>
      <c r="E59" s="340"/>
    </row>
    <row r="60" spans="1:5" s="363" customFormat="1" ht="12" customHeight="1" thickBot="1" x14ac:dyDescent="0.25">
      <c r="A60" s="317" t="s">
        <v>344</v>
      </c>
      <c r="B60" s="366" t="s">
        <v>345</v>
      </c>
      <c r="C60" s="357"/>
      <c r="D60" s="357"/>
      <c r="E60" s="340"/>
    </row>
    <row r="61" spans="1:5" s="363" customFormat="1" ht="12" customHeight="1" thickBot="1" x14ac:dyDescent="0.25">
      <c r="A61" s="321" t="s">
        <v>14</v>
      </c>
      <c r="B61" s="322" t="s">
        <v>346</v>
      </c>
      <c r="C61" s="359">
        <f>+C6+C13+C20+C27+C34+C45+C51+C56</f>
        <v>0</v>
      </c>
      <c r="D61" s="359">
        <f>+D6+D13+D20+D27+D34+D45+D51+D56</f>
        <v>0</v>
      </c>
      <c r="E61" s="372">
        <f>+E6+E13+E20+E27+E34+E45+E51+E56</f>
        <v>0</v>
      </c>
    </row>
    <row r="62" spans="1:5" s="363" customFormat="1" ht="12" customHeight="1" thickBot="1" x14ac:dyDescent="0.25">
      <c r="A62" s="375" t="s">
        <v>347</v>
      </c>
      <c r="B62" s="343" t="s">
        <v>348</v>
      </c>
      <c r="C62" s="353">
        <f>+C63+C64+C65</f>
        <v>0</v>
      </c>
      <c r="D62" s="353">
        <f>+D63+D64+D65</f>
        <v>0</v>
      </c>
      <c r="E62" s="336">
        <f>+E63+E64+E65</f>
        <v>0</v>
      </c>
    </row>
    <row r="63" spans="1:5" s="363" customFormat="1" ht="12" customHeight="1" x14ac:dyDescent="0.2">
      <c r="A63" s="316" t="s">
        <v>349</v>
      </c>
      <c r="B63" s="364" t="s">
        <v>350</v>
      </c>
      <c r="C63" s="357"/>
      <c r="D63" s="357"/>
      <c r="E63" s="340"/>
    </row>
    <row r="64" spans="1:5" s="363" customFormat="1" ht="12" customHeight="1" x14ac:dyDescent="0.2">
      <c r="A64" s="315" t="s">
        <v>351</v>
      </c>
      <c r="B64" s="365" t="s">
        <v>352</v>
      </c>
      <c r="C64" s="357"/>
      <c r="D64" s="357"/>
      <c r="E64" s="340"/>
    </row>
    <row r="65" spans="1:5" s="363" customFormat="1" ht="12" customHeight="1" thickBot="1" x14ac:dyDescent="0.25">
      <c r="A65" s="317" t="s">
        <v>353</v>
      </c>
      <c r="B65" s="301" t="s">
        <v>398</v>
      </c>
      <c r="C65" s="357"/>
      <c r="D65" s="357"/>
      <c r="E65" s="340"/>
    </row>
    <row r="66" spans="1:5" s="363" customFormat="1" ht="12" customHeight="1" thickBot="1" x14ac:dyDescent="0.25">
      <c r="A66" s="375" t="s">
        <v>355</v>
      </c>
      <c r="B66" s="343" t="s">
        <v>356</v>
      </c>
      <c r="C66" s="353">
        <f>+C67+C68+C69+C70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 x14ac:dyDescent="0.2">
      <c r="A67" s="316" t="s">
        <v>91</v>
      </c>
      <c r="B67" s="364" t="s">
        <v>357</v>
      </c>
      <c r="C67" s="357"/>
      <c r="D67" s="357"/>
      <c r="E67" s="340"/>
    </row>
    <row r="68" spans="1:5" s="363" customFormat="1" ht="12" customHeight="1" x14ac:dyDescent="0.2">
      <c r="A68" s="315" t="s">
        <v>92</v>
      </c>
      <c r="B68" s="365" t="s">
        <v>358</v>
      </c>
      <c r="C68" s="357"/>
      <c r="D68" s="357"/>
      <c r="E68" s="340"/>
    </row>
    <row r="69" spans="1:5" s="363" customFormat="1" ht="12" customHeight="1" x14ac:dyDescent="0.2">
      <c r="A69" s="315" t="s">
        <v>359</v>
      </c>
      <c r="B69" s="365" t="s">
        <v>360</v>
      </c>
      <c r="C69" s="357"/>
      <c r="D69" s="357"/>
      <c r="E69" s="340"/>
    </row>
    <row r="70" spans="1:5" s="363" customFormat="1" ht="12" customHeight="1" thickBot="1" x14ac:dyDescent="0.25">
      <c r="A70" s="317" t="s">
        <v>361</v>
      </c>
      <c r="B70" s="366" t="s">
        <v>362</v>
      </c>
      <c r="C70" s="357"/>
      <c r="D70" s="357"/>
      <c r="E70" s="340"/>
    </row>
    <row r="71" spans="1:5" s="363" customFormat="1" ht="12" customHeight="1" thickBot="1" x14ac:dyDescent="0.25">
      <c r="A71" s="375" t="s">
        <v>363</v>
      </c>
      <c r="B71" s="343" t="s">
        <v>364</v>
      </c>
      <c r="C71" s="353">
        <f>+C72+C73</f>
        <v>0</v>
      </c>
      <c r="D71" s="353">
        <f>+D72+D73</f>
        <v>0</v>
      </c>
      <c r="E71" s="336">
        <f>+E72+E73</f>
        <v>0</v>
      </c>
    </row>
    <row r="72" spans="1:5" s="363" customFormat="1" ht="12" customHeight="1" x14ac:dyDescent="0.2">
      <c r="A72" s="316" t="s">
        <v>365</v>
      </c>
      <c r="B72" s="364" t="s">
        <v>366</v>
      </c>
      <c r="C72" s="357"/>
      <c r="D72" s="357"/>
      <c r="E72" s="340"/>
    </row>
    <row r="73" spans="1:5" s="363" customFormat="1" ht="12" customHeight="1" thickBot="1" x14ac:dyDescent="0.25">
      <c r="A73" s="317" t="s">
        <v>367</v>
      </c>
      <c r="B73" s="366" t="s">
        <v>368</v>
      </c>
      <c r="C73" s="357"/>
      <c r="D73" s="357"/>
      <c r="E73" s="340"/>
    </row>
    <row r="74" spans="1:5" s="363" customFormat="1" ht="12" customHeight="1" thickBot="1" x14ac:dyDescent="0.25">
      <c r="A74" s="375" t="s">
        <v>369</v>
      </c>
      <c r="B74" s="343" t="s">
        <v>370</v>
      </c>
      <c r="C74" s="353"/>
      <c r="D74" s="353"/>
      <c r="E74" s="336"/>
    </row>
    <row r="75" spans="1:5" s="363" customFormat="1" ht="12" customHeight="1" x14ac:dyDescent="0.2">
      <c r="A75" s="316" t="s">
        <v>371</v>
      </c>
      <c r="B75" s="364" t="s">
        <v>372</v>
      </c>
      <c r="C75" s="357"/>
      <c r="D75" s="357"/>
      <c r="E75" s="340"/>
    </row>
    <row r="76" spans="1:5" s="363" customFormat="1" ht="12" customHeight="1" x14ac:dyDescent="0.2">
      <c r="A76" s="315" t="s">
        <v>373</v>
      </c>
      <c r="B76" s="365" t="s">
        <v>374</v>
      </c>
      <c r="C76" s="357"/>
      <c r="D76" s="357"/>
      <c r="E76" s="340"/>
    </row>
    <row r="77" spans="1:5" s="363" customFormat="1" ht="12" customHeight="1" thickBot="1" x14ac:dyDescent="0.25">
      <c r="A77" s="317" t="s">
        <v>375</v>
      </c>
      <c r="B77" s="345" t="s">
        <v>376</v>
      </c>
      <c r="C77" s="357"/>
      <c r="D77" s="357"/>
      <c r="E77" s="340"/>
    </row>
    <row r="78" spans="1:5" s="363" customFormat="1" ht="12" customHeight="1" thickBot="1" x14ac:dyDescent="0.25">
      <c r="A78" s="375" t="s">
        <v>377</v>
      </c>
      <c r="B78" s="343" t="s">
        <v>378</v>
      </c>
      <c r="C78" s="353">
        <f>+C79+C80+C81+C82</f>
        <v>0</v>
      </c>
      <c r="D78" s="353">
        <f>+D79+D80+D81+D82</f>
        <v>0</v>
      </c>
      <c r="E78" s="336">
        <f>+E79+E80+E81+E82</f>
        <v>0</v>
      </c>
    </row>
    <row r="79" spans="1:5" s="363" customFormat="1" ht="12" customHeight="1" x14ac:dyDescent="0.2">
      <c r="A79" s="367" t="s">
        <v>379</v>
      </c>
      <c r="B79" s="364" t="s">
        <v>380</v>
      </c>
      <c r="C79" s="357"/>
      <c r="D79" s="357"/>
      <c r="E79" s="340"/>
    </row>
    <row r="80" spans="1:5" s="363" customFormat="1" ht="12" customHeight="1" x14ac:dyDescent="0.2">
      <c r="A80" s="368" t="s">
        <v>381</v>
      </c>
      <c r="B80" s="365" t="s">
        <v>382</v>
      </c>
      <c r="C80" s="357"/>
      <c r="D80" s="357"/>
      <c r="E80" s="340"/>
    </row>
    <row r="81" spans="1:5" s="363" customFormat="1" ht="12" customHeight="1" x14ac:dyDescent="0.2">
      <c r="A81" s="368" t="s">
        <v>383</v>
      </c>
      <c r="B81" s="365" t="s">
        <v>384</v>
      </c>
      <c r="C81" s="357"/>
      <c r="D81" s="357"/>
      <c r="E81" s="340"/>
    </row>
    <row r="82" spans="1:5" s="363" customFormat="1" ht="12" customHeight="1" thickBot="1" x14ac:dyDescent="0.25">
      <c r="A82" s="376" t="s">
        <v>385</v>
      </c>
      <c r="B82" s="345" t="s">
        <v>386</v>
      </c>
      <c r="C82" s="357"/>
      <c r="D82" s="357"/>
      <c r="E82" s="340"/>
    </row>
    <row r="83" spans="1:5" s="363" customFormat="1" ht="12" customHeight="1" thickBot="1" x14ac:dyDescent="0.25">
      <c r="A83" s="375" t="s">
        <v>387</v>
      </c>
      <c r="B83" s="343" t="s">
        <v>388</v>
      </c>
      <c r="C83" s="378"/>
      <c r="D83" s="378"/>
      <c r="E83" s="379"/>
    </row>
    <row r="84" spans="1:5" s="363" customFormat="1" ht="12" customHeight="1" thickBot="1" x14ac:dyDescent="0.25">
      <c r="A84" s="375" t="s">
        <v>389</v>
      </c>
      <c r="B84" s="299" t="s">
        <v>390</v>
      </c>
      <c r="C84" s="359">
        <f>+C62+C66+C71+C74+C78+C83</f>
        <v>0</v>
      </c>
      <c r="D84" s="359">
        <f>+D62+D66+D71+D74+D78+D83</f>
        <v>0</v>
      </c>
      <c r="E84" s="372">
        <f>+E62+E66+E71+E74+E78+E83</f>
        <v>0</v>
      </c>
    </row>
    <row r="85" spans="1:5" s="363" customFormat="1" ht="12" customHeight="1" thickBot="1" x14ac:dyDescent="0.25">
      <c r="A85" s="377" t="s">
        <v>391</v>
      </c>
      <c r="B85" s="302" t="s">
        <v>392</v>
      </c>
      <c r="C85" s="359">
        <f>+C61+C84</f>
        <v>0</v>
      </c>
      <c r="D85" s="359">
        <f>+D61+D84</f>
        <v>0</v>
      </c>
      <c r="E85" s="372">
        <f>+E61+E84</f>
        <v>0</v>
      </c>
    </row>
    <row r="86" spans="1:5" s="363" customFormat="1" ht="12" customHeight="1" x14ac:dyDescent="0.2">
      <c r="A86" s="297"/>
      <c r="B86" s="297"/>
      <c r="C86" s="298"/>
      <c r="D86" s="298"/>
      <c r="E86" s="298"/>
    </row>
    <row r="87" spans="1:5" ht="16.5" customHeight="1" x14ac:dyDescent="0.25">
      <c r="A87" s="698" t="s">
        <v>35</v>
      </c>
      <c r="B87" s="698"/>
      <c r="C87" s="698"/>
      <c r="D87" s="698"/>
      <c r="E87" s="698"/>
    </row>
    <row r="88" spans="1:5" s="369" customFormat="1" ht="16.5" customHeight="1" thickBot="1" x14ac:dyDescent="0.3">
      <c r="A88" s="43" t="s">
        <v>95</v>
      </c>
      <c r="B88" s="43"/>
      <c r="C88" s="330"/>
      <c r="D88" s="330"/>
      <c r="E88" s="330" t="s">
        <v>718</v>
      </c>
    </row>
    <row r="89" spans="1:5" s="369" customFormat="1" ht="16.5" customHeight="1" x14ac:dyDescent="0.25">
      <c r="A89" s="699" t="s">
        <v>57</v>
      </c>
      <c r="B89" s="701" t="s">
        <v>162</v>
      </c>
      <c r="C89" s="703" t="str">
        <f>+C3</f>
        <v>2019. évi</v>
      </c>
      <c r="D89" s="703"/>
      <c r="E89" s="704"/>
    </row>
    <row r="90" spans="1:5" ht="38.1" customHeight="1" thickBot="1" x14ac:dyDescent="0.3">
      <c r="A90" s="700"/>
      <c r="B90" s="702"/>
      <c r="C90" s="44" t="s">
        <v>163</v>
      </c>
      <c r="D90" s="44" t="s">
        <v>164</v>
      </c>
      <c r="E90" s="45" t="s">
        <v>165</v>
      </c>
    </row>
    <row r="91" spans="1:5" s="362" customFormat="1" ht="12" customHeight="1" thickBot="1" x14ac:dyDescent="0.25">
      <c r="A91" s="326" t="s">
        <v>393</v>
      </c>
      <c r="B91" s="327" t="s">
        <v>394</v>
      </c>
      <c r="C91" s="327" t="s">
        <v>395</v>
      </c>
      <c r="D91" s="327" t="s">
        <v>396</v>
      </c>
      <c r="E91" s="328" t="s">
        <v>397</v>
      </c>
    </row>
    <row r="92" spans="1:5" ht="12" customHeight="1" thickBot="1" x14ac:dyDescent="0.3">
      <c r="A92" s="323" t="s">
        <v>6</v>
      </c>
      <c r="B92" s="325" t="s">
        <v>399</v>
      </c>
      <c r="C92" s="352">
        <f>SUM(C93:C97)</f>
        <v>0</v>
      </c>
      <c r="D92" s="352">
        <f>SUM(D93:D97)</f>
        <v>0</v>
      </c>
      <c r="E92" s="307">
        <f>SUM(E93:E97)</f>
        <v>0</v>
      </c>
    </row>
    <row r="93" spans="1:5" ht="12" customHeight="1" x14ac:dyDescent="0.25">
      <c r="A93" s="318" t="s">
        <v>69</v>
      </c>
      <c r="B93" s="311" t="s">
        <v>36</v>
      </c>
      <c r="C93" s="51"/>
      <c r="D93" s="51"/>
      <c r="E93" s="306"/>
    </row>
    <row r="94" spans="1:5" ht="12" customHeight="1" x14ac:dyDescent="0.25">
      <c r="A94" s="315" t="s">
        <v>70</v>
      </c>
      <c r="B94" s="309" t="s">
        <v>116</v>
      </c>
      <c r="C94" s="354"/>
      <c r="D94" s="354"/>
      <c r="E94" s="337"/>
    </row>
    <row r="95" spans="1:5" ht="12" customHeight="1" x14ac:dyDescent="0.25">
      <c r="A95" s="315" t="s">
        <v>71</v>
      </c>
      <c r="B95" s="309" t="s">
        <v>89</v>
      </c>
      <c r="C95" s="356"/>
      <c r="D95" s="356"/>
      <c r="E95" s="339"/>
    </row>
    <row r="96" spans="1:5" ht="12" customHeight="1" x14ac:dyDescent="0.25">
      <c r="A96" s="315" t="s">
        <v>72</v>
      </c>
      <c r="B96" s="312" t="s">
        <v>117</v>
      </c>
      <c r="C96" s="356"/>
      <c r="D96" s="356"/>
      <c r="E96" s="339"/>
    </row>
    <row r="97" spans="1:5" ht="12" customHeight="1" x14ac:dyDescent="0.25">
      <c r="A97" s="315" t="s">
        <v>80</v>
      </c>
      <c r="B97" s="320" t="s">
        <v>118</v>
      </c>
      <c r="C97" s="356"/>
      <c r="D97" s="356"/>
      <c r="E97" s="339"/>
    </row>
    <row r="98" spans="1:5" ht="12" customHeight="1" x14ac:dyDescent="0.25">
      <c r="A98" s="315" t="s">
        <v>73</v>
      </c>
      <c r="B98" s="309" t="s">
        <v>400</v>
      </c>
      <c r="C98" s="356"/>
      <c r="D98" s="356"/>
      <c r="E98" s="339"/>
    </row>
    <row r="99" spans="1:5" ht="12" customHeight="1" x14ac:dyDescent="0.25">
      <c r="A99" s="315" t="s">
        <v>74</v>
      </c>
      <c r="B99" s="332" t="s">
        <v>401</v>
      </c>
      <c r="C99" s="356"/>
      <c r="D99" s="356"/>
      <c r="E99" s="339"/>
    </row>
    <row r="100" spans="1:5" ht="12" customHeight="1" x14ac:dyDescent="0.25">
      <c r="A100" s="315" t="s">
        <v>81</v>
      </c>
      <c r="B100" s="333" t="s">
        <v>402</v>
      </c>
      <c r="C100" s="356"/>
      <c r="D100" s="356"/>
      <c r="E100" s="339"/>
    </row>
    <row r="101" spans="1:5" ht="12" customHeight="1" x14ac:dyDescent="0.25">
      <c r="A101" s="315" t="s">
        <v>82</v>
      </c>
      <c r="B101" s="333" t="s">
        <v>403</v>
      </c>
      <c r="C101" s="356"/>
      <c r="D101" s="356"/>
      <c r="E101" s="339"/>
    </row>
    <row r="102" spans="1:5" ht="12" customHeight="1" x14ac:dyDescent="0.25">
      <c r="A102" s="315" t="s">
        <v>83</v>
      </c>
      <c r="B102" s="332" t="s">
        <v>404</v>
      </c>
      <c r="C102" s="356"/>
      <c r="D102" s="356"/>
      <c r="E102" s="339"/>
    </row>
    <row r="103" spans="1:5" ht="12" customHeight="1" x14ac:dyDescent="0.25">
      <c r="A103" s="315" t="s">
        <v>84</v>
      </c>
      <c r="B103" s="332" t="s">
        <v>405</v>
      </c>
      <c r="C103" s="356"/>
      <c r="D103" s="356"/>
      <c r="E103" s="339"/>
    </row>
    <row r="104" spans="1:5" ht="12" customHeight="1" x14ac:dyDescent="0.25">
      <c r="A104" s="315" t="s">
        <v>86</v>
      </c>
      <c r="B104" s="333" t="s">
        <v>406</v>
      </c>
      <c r="C104" s="356"/>
      <c r="D104" s="356"/>
      <c r="E104" s="339"/>
    </row>
    <row r="105" spans="1:5" ht="12" customHeight="1" x14ac:dyDescent="0.25">
      <c r="A105" s="314" t="s">
        <v>119</v>
      </c>
      <c r="B105" s="334" t="s">
        <v>407</v>
      </c>
      <c r="C105" s="356"/>
      <c r="D105" s="356"/>
      <c r="E105" s="339"/>
    </row>
    <row r="106" spans="1:5" ht="12" customHeight="1" x14ac:dyDescent="0.25">
      <c r="A106" s="315" t="s">
        <v>408</v>
      </c>
      <c r="B106" s="334" t="s">
        <v>409</v>
      </c>
      <c r="C106" s="356"/>
      <c r="D106" s="356"/>
      <c r="E106" s="339"/>
    </row>
    <row r="107" spans="1:5" ht="12" customHeight="1" thickBot="1" x14ac:dyDescent="0.3">
      <c r="A107" s="319" t="s">
        <v>410</v>
      </c>
      <c r="B107" s="335" t="s">
        <v>411</v>
      </c>
      <c r="C107" s="52"/>
      <c r="D107" s="52"/>
      <c r="E107" s="300"/>
    </row>
    <row r="108" spans="1:5" ht="12" customHeight="1" thickBot="1" x14ac:dyDescent="0.3">
      <c r="A108" s="321" t="s">
        <v>7</v>
      </c>
      <c r="B108" s="324" t="s">
        <v>412</v>
      </c>
      <c r="C108" s="353">
        <f>+C109+C111+C113</f>
        <v>0</v>
      </c>
      <c r="D108" s="353">
        <f>+D109+D111+D113</f>
        <v>0</v>
      </c>
      <c r="E108" s="336">
        <f>+E109+E111+E113</f>
        <v>0</v>
      </c>
    </row>
    <row r="109" spans="1:5" ht="12" customHeight="1" x14ac:dyDescent="0.25">
      <c r="A109" s="316" t="s">
        <v>75</v>
      </c>
      <c r="B109" s="309" t="s">
        <v>141</v>
      </c>
      <c r="C109" s="355"/>
      <c r="D109" s="355"/>
      <c r="E109" s="338"/>
    </row>
    <row r="110" spans="1:5" ht="12" customHeight="1" x14ac:dyDescent="0.25">
      <c r="A110" s="316" t="s">
        <v>76</v>
      </c>
      <c r="B110" s="313" t="s">
        <v>413</v>
      </c>
      <c r="C110" s="355"/>
      <c r="D110" s="355"/>
      <c r="E110" s="338"/>
    </row>
    <row r="111" spans="1:5" x14ac:dyDescent="0.25">
      <c r="A111" s="316" t="s">
        <v>77</v>
      </c>
      <c r="B111" s="313" t="s">
        <v>120</v>
      </c>
      <c r="C111" s="354"/>
      <c r="D111" s="354"/>
      <c r="E111" s="337"/>
    </row>
    <row r="112" spans="1:5" ht="12" customHeight="1" x14ac:dyDescent="0.25">
      <c r="A112" s="316" t="s">
        <v>78</v>
      </c>
      <c r="B112" s="313" t="s">
        <v>414</v>
      </c>
      <c r="C112" s="354"/>
      <c r="D112" s="354"/>
      <c r="E112" s="337"/>
    </row>
    <row r="113" spans="1:5" ht="12" customHeight="1" x14ac:dyDescent="0.25">
      <c r="A113" s="316" t="s">
        <v>79</v>
      </c>
      <c r="B113" s="345" t="s">
        <v>143</v>
      </c>
      <c r="C113" s="354"/>
      <c r="D113" s="354"/>
      <c r="E113" s="337"/>
    </row>
    <row r="114" spans="1:5" ht="21.75" customHeight="1" x14ac:dyDescent="0.25">
      <c r="A114" s="316" t="s">
        <v>85</v>
      </c>
      <c r="B114" s="344" t="s">
        <v>415</v>
      </c>
      <c r="C114" s="354"/>
      <c r="D114" s="354"/>
      <c r="E114" s="337"/>
    </row>
    <row r="115" spans="1:5" ht="24" customHeight="1" x14ac:dyDescent="0.25">
      <c r="A115" s="316" t="s">
        <v>87</v>
      </c>
      <c r="B115" s="360" t="s">
        <v>416</v>
      </c>
      <c r="C115" s="354"/>
      <c r="D115" s="354"/>
      <c r="E115" s="337"/>
    </row>
    <row r="116" spans="1:5" ht="12" customHeight="1" x14ac:dyDescent="0.25">
      <c r="A116" s="316" t="s">
        <v>121</v>
      </c>
      <c r="B116" s="333" t="s">
        <v>403</v>
      </c>
      <c r="C116" s="354"/>
      <c r="D116" s="354"/>
      <c r="E116" s="337"/>
    </row>
    <row r="117" spans="1:5" ht="12" customHeight="1" x14ac:dyDescent="0.25">
      <c r="A117" s="316" t="s">
        <v>122</v>
      </c>
      <c r="B117" s="333" t="s">
        <v>417</v>
      </c>
      <c r="C117" s="354"/>
      <c r="D117" s="354"/>
      <c r="E117" s="337"/>
    </row>
    <row r="118" spans="1:5" ht="12" customHeight="1" x14ac:dyDescent="0.25">
      <c r="A118" s="316" t="s">
        <v>123</v>
      </c>
      <c r="B118" s="333" t="s">
        <v>418</v>
      </c>
      <c r="C118" s="354"/>
      <c r="D118" s="354"/>
      <c r="E118" s="337"/>
    </row>
    <row r="119" spans="1:5" s="380" customFormat="1" ht="12" customHeight="1" x14ac:dyDescent="0.2">
      <c r="A119" s="316" t="s">
        <v>419</v>
      </c>
      <c r="B119" s="333" t="s">
        <v>406</v>
      </c>
      <c r="C119" s="354"/>
      <c r="D119" s="354"/>
      <c r="E119" s="337"/>
    </row>
    <row r="120" spans="1:5" ht="12" customHeight="1" x14ac:dyDescent="0.25">
      <c r="A120" s="316" t="s">
        <v>420</v>
      </c>
      <c r="B120" s="333" t="s">
        <v>421</v>
      </c>
      <c r="C120" s="354"/>
      <c r="D120" s="354"/>
      <c r="E120" s="337"/>
    </row>
    <row r="121" spans="1:5" ht="12" customHeight="1" thickBot="1" x14ac:dyDescent="0.3">
      <c r="A121" s="314" t="s">
        <v>422</v>
      </c>
      <c r="B121" s="333" t="s">
        <v>423</v>
      </c>
      <c r="C121" s="356"/>
      <c r="D121" s="356"/>
      <c r="E121" s="339"/>
    </row>
    <row r="122" spans="1:5" ht="12" customHeight="1" thickBot="1" x14ac:dyDescent="0.3">
      <c r="A122" s="321" t="s">
        <v>8</v>
      </c>
      <c r="B122" s="329" t="s">
        <v>424</v>
      </c>
      <c r="C122" s="353">
        <f>+C123+C124</f>
        <v>0</v>
      </c>
      <c r="D122" s="353">
        <f>+D123+D124</f>
        <v>0</v>
      </c>
      <c r="E122" s="336">
        <f>+E123+E124</f>
        <v>0</v>
      </c>
    </row>
    <row r="123" spans="1:5" ht="12" customHeight="1" x14ac:dyDescent="0.25">
      <c r="A123" s="316" t="s">
        <v>58</v>
      </c>
      <c r="B123" s="310" t="s">
        <v>44</v>
      </c>
      <c r="C123" s="355"/>
      <c r="D123" s="355"/>
      <c r="E123" s="338"/>
    </row>
    <row r="124" spans="1:5" ht="12" customHeight="1" thickBot="1" x14ac:dyDescent="0.3">
      <c r="A124" s="317" t="s">
        <v>59</v>
      </c>
      <c r="B124" s="313" t="s">
        <v>45</v>
      </c>
      <c r="C124" s="356"/>
      <c r="D124" s="356"/>
      <c r="E124" s="339"/>
    </row>
    <row r="125" spans="1:5" ht="12" customHeight="1" thickBot="1" x14ac:dyDescent="0.3">
      <c r="A125" s="321" t="s">
        <v>9</v>
      </c>
      <c r="B125" s="329" t="s">
        <v>425</v>
      </c>
      <c r="C125" s="353">
        <f>+C92+C108+C122</f>
        <v>0</v>
      </c>
      <c r="D125" s="353">
        <f>+D92+D108+D122</f>
        <v>0</v>
      </c>
      <c r="E125" s="336">
        <f>+E92+E108+E122</f>
        <v>0</v>
      </c>
    </row>
    <row r="126" spans="1:5" ht="12" customHeight="1" thickBot="1" x14ac:dyDescent="0.3">
      <c r="A126" s="321" t="s">
        <v>10</v>
      </c>
      <c r="B126" s="329" t="s">
        <v>426</v>
      </c>
      <c r="C126" s="353">
        <f>+C127+C128+C129</f>
        <v>0</v>
      </c>
      <c r="D126" s="353">
        <f>+D127+D128+D129</f>
        <v>0</v>
      </c>
      <c r="E126" s="336">
        <f>+E127+E128+E129</f>
        <v>0</v>
      </c>
    </row>
    <row r="127" spans="1:5" ht="12" customHeight="1" x14ac:dyDescent="0.25">
      <c r="A127" s="316" t="s">
        <v>62</v>
      </c>
      <c r="B127" s="310" t="s">
        <v>427</v>
      </c>
      <c r="C127" s="354"/>
      <c r="D127" s="354"/>
      <c r="E127" s="337"/>
    </row>
    <row r="128" spans="1:5" ht="12" customHeight="1" x14ac:dyDescent="0.25">
      <c r="A128" s="316" t="s">
        <v>63</v>
      </c>
      <c r="B128" s="310" t="s">
        <v>428</v>
      </c>
      <c r="C128" s="354"/>
      <c r="D128" s="354"/>
      <c r="E128" s="337"/>
    </row>
    <row r="129" spans="1:9" ht="12" customHeight="1" thickBot="1" x14ac:dyDescent="0.3">
      <c r="A129" s="314" t="s">
        <v>64</v>
      </c>
      <c r="B129" s="308" t="s">
        <v>429</v>
      </c>
      <c r="C129" s="354"/>
      <c r="D129" s="354"/>
      <c r="E129" s="337"/>
    </row>
    <row r="130" spans="1:9" ht="12" customHeight="1" thickBot="1" x14ac:dyDescent="0.3">
      <c r="A130" s="321" t="s">
        <v>11</v>
      </c>
      <c r="B130" s="329" t="s">
        <v>430</v>
      </c>
      <c r="C130" s="353">
        <f>+C131+C132+C134+C133</f>
        <v>0</v>
      </c>
      <c r="D130" s="353">
        <f>+D131+D132+D134+D133</f>
        <v>0</v>
      </c>
      <c r="E130" s="336">
        <f>+E131+E132+E134+E133</f>
        <v>0</v>
      </c>
    </row>
    <row r="131" spans="1:9" ht="12" customHeight="1" x14ac:dyDescent="0.25">
      <c r="A131" s="316" t="s">
        <v>65</v>
      </c>
      <c r="B131" s="310" t="s">
        <v>431</v>
      </c>
      <c r="C131" s="354"/>
      <c r="D131" s="354"/>
      <c r="E131" s="337"/>
    </row>
    <row r="132" spans="1:9" ht="12" customHeight="1" x14ac:dyDescent="0.25">
      <c r="A132" s="316" t="s">
        <v>66</v>
      </c>
      <c r="B132" s="310" t="s">
        <v>432</v>
      </c>
      <c r="C132" s="354"/>
      <c r="D132" s="354"/>
      <c r="E132" s="337"/>
    </row>
    <row r="133" spans="1:9" ht="12" customHeight="1" x14ac:dyDescent="0.25">
      <c r="A133" s="316" t="s">
        <v>327</v>
      </c>
      <c r="B133" s="310" t="s">
        <v>433</v>
      </c>
      <c r="C133" s="354"/>
      <c r="D133" s="354"/>
      <c r="E133" s="337"/>
    </row>
    <row r="134" spans="1:9" ht="12" customHeight="1" thickBot="1" x14ac:dyDescent="0.3">
      <c r="A134" s="314" t="s">
        <v>329</v>
      </c>
      <c r="B134" s="308" t="s">
        <v>434</v>
      </c>
      <c r="C134" s="354"/>
      <c r="D134" s="354"/>
      <c r="E134" s="337"/>
    </row>
    <row r="135" spans="1:9" ht="12" customHeight="1" thickBot="1" x14ac:dyDescent="0.3">
      <c r="A135" s="321" t="s">
        <v>12</v>
      </c>
      <c r="B135" s="329" t="s">
        <v>435</v>
      </c>
      <c r="C135" s="359">
        <f>+C136+C137+C138+C139</f>
        <v>0</v>
      </c>
      <c r="D135" s="359">
        <f>+D136+D137+D138+D139</f>
        <v>0</v>
      </c>
      <c r="E135" s="372">
        <f>+E136+E137+E138+E139</f>
        <v>0</v>
      </c>
    </row>
    <row r="136" spans="1:9" ht="12" customHeight="1" x14ac:dyDescent="0.25">
      <c r="A136" s="316" t="s">
        <v>67</v>
      </c>
      <c r="B136" s="310" t="s">
        <v>436</v>
      </c>
      <c r="C136" s="354"/>
      <c r="D136" s="354"/>
      <c r="E136" s="337"/>
    </row>
    <row r="137" spans="1:9" ht="12" customHeight="1" x14ac:dyDescent="0.25">
      <c r="A137" s="316" t="s">
        <v>68</v>
      </c>
      <c r="B137" s="310" t="s">
        <v>437</v>
      </c>
      <c r="C137" s="354"/>
      <c r="D137" s="354"/>
      <c r="E137" s="337"/>
    </row>
    <row r="138" spans="1:9" ht="12" customHeight="1" x14ac:dyDescent="0.25">
      <c r="A138" s="316" t="s">
        <v>336</v>
      </c>
      <c r="B138" s="310" t="s">
        <v>438</v>
      </c>
      <c r="C138" s="354"/>
      <c r="D138" s="354"/>
      <c r="E138" s="337"/>
    </row>
    <row r="139" spans="1:9" ht="12" customHeight="1" thickBot="1" x14ac:dyDescent="0.3">
      <c r="A139" s="314" t="s">
        <v>338</v>
      </c>
      <c r="B139" s="308" t="s">
        <v>439</v>
      </c>
      <c r="C139" s="354"/>
      <c r="D139" s="354"/>
      <c r="E139" s="337"/>
    </row>
    <row r="140" spans="1:9" ht="15" customHeight="1" thickBot="1" x14ac:dyDescent="0.3">
      <c r="A140" s="321" t="s">
        <v>13</v>
      </c>
      <c r="B140" s="329" t="s">
        <v>440</v>
      </c>
      <c r="C140" s="53">
        <f>+C141+C142+C143+C144</f>
        <v>0</v>
      </c>
      <c r="D140" s="53">
        <f>+D141+D142+D143+D144</f>
        <v>0</v>
      </c>
      <c r="E140" s="305">
        <f>+E141+E142+E143+E144</f>
        <v>0</v>
      </c>
      <c r="F140" s="370"/>
      <c r="G140" s="371"/>
      <c r="H140" s="371"/>
      <c r="I140" s="371"/>
    </row>
    <row r="141" spans="1:9" s="363" customFormat="1" ht="12.95" customHeight="1" x14ac:dyDescent="0.2">
      <c r="A141" s="316" t="s">
        <v>114</v>
      </c>
      <c r="B141" s="310" t="s">
        <v>441</v>
      </c>
      <c r="C141" s="354"/>
      <c r="D141" s="354"/>
      <c r="E141" s="337"/>
    </row>
    <row r="142" spans="1:9" ht="12.75" customHeight="1" x14ac:dyDescent="0.25">
      <c r="A142" s="316" t="s">
        <v>115</v>
      </c>
      <c r="B142" s="310" t="s">
        <v>442</v>
      </c>
      <c r="C142" s="354"/>
      <c r="D142" s="354"/>
      <c r="E142" s="337"/>
    </row>
    <row r="143" spans="1:9" ht="12.75" customHeight="1" x14ac:dyDescent="0.25">
      <c r="A143" s="316" t="s">
        <v>142</v>
      </c>
      <c r="B143" s="310" t="s">
        <v>443</v>
      </c>
      <c r="C143" s="354"/>
      <c r="D143" s="354"/>
      <c r="E143" s="337"/>
    </row>
    <row r="144" spans="1:9" ht="12.75" customHeight="1" thickBot="1" x14ac:dyDescent="0.3">
      <c r="A144" s="316" t="s">
        <v>344</v>
      </c>
      <c r="B144" s="310" t="s">
        <v>444</v>
      </c>
      <c r="C144" s="354"/>
      <c r="D144" s="354"/>
      <c r="E144" s="337"/>
    </row>
    <row r="145" spans="1:5" ht="16.5" thickBot="1" x14ac:dyDescent="0.3">
      <c r="A145" s="321" t="s">
        <v>14</v>
      </c>
      <c r="B145" s="329" t="s">
        <v>445</v>
      </c>
      <c r="C145" s="303">
        <f>+C126+C130+C135+C140</f>
        <v>0</v>
      </c>
      <c r="D145" s="303">
        <f>+D126+D130+D135+D140</f>
        <v>0</v>
      </c>
      <c r="E145" s="304">
        <f>+E126+E130+E135+E140</f>
        <v>0</v>
      </c>
    </row>
    <row r="146" spans="1:5" ht="16.5" thickBot="1" x14ac:dyDescent="0.3">
      <c r="A146" s="346" t="s">
        <v>15</v>
      </c>
      <c r="B146" s="349" t="s">
        <v>446</v>
      </c>
      <c r="C146" s="303">
        <f>+C125+C145</f>
        <v>0</v>
      </c>
      <c r="D146" s="303">
        <f>+D125+D145</f>
        <v>0</v>
      </c>
      <c r="E146" s="304">
        <f>+E125+E145</f>
        <v>0</v>
      </c>
    </row>
    <row r="148" spans="1:5" ht="18.75" customHeight="1" x14ac:dyDescent="0.25">
      <c r="A148" s="697" t="s">
        <v>447</v>
      </c>
      <c r="B148" s="697"/>
      <c r="C148" s="697"/>
      <c r="D148" s="697"/>
      <c r="E148" s="697"/>
    </row>
    <row r="149" spans="1:5" ht="13.5" customHeight="1" thickBot="1" x14ac:dyDescent="0.3">
      <c r="A149" s="331" t="s">
        <v>96</v>
      </c>
      <c r="B149" s="331"/>
      <c r="C149" s="361"/>
      <c r="E149" s="348" t="s">
        <v>718</v>
      </c>
    </row>
    <row r="150" spans="1:5" ht="21.75" thickBot="1" x14ac:dyDescent="0.3">
      <c r="A150" s="321">
        <v>1</v>
      </c>
      <c r="B150" s="324" t="s">
        <v>448</v>
      </c>
      <c r="C150" s="347">
        <f>+C61-C125</f>
        <v>0</v>
      </c>
      <c r="D150" s="347">
        <f>+D61-D125</f>
        <v>0</v>
      </c>
      <c r="E150" s="347">
        <f>+E61-E125</f>
        <v>0</v>
      </c>
    </row>
    <row r="151" spans="1:5" ht="21.75" thickBot="1" x14ac:dyDescent="0.3">
      <c r="A151" s="321" t="s">
        <v>7</v>
      </c>
      <c r="B151" s="324" t="s">
        <v>449</v>
      </c>
      <c r="C151" s="347">
        <f>+C84-C145</f>
        <v>0</v>
      </c>
      <c r="D151" s="347">
        <f>+D84-D145</f>
        <v>0</v>
      </c>
      <c r="E151" s="347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350" customFormat="1" ht="12.75" customHeight="1" x14ac:dyDescent="0.25">
      <c r="C161" s="351"/>
      <c r="D161" s="351"/>
      <c r="E161" s="3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Bodroghalom Község Önkormányzata
2019. ÉVI ZÁRSZÁMADÁS
ÁLLAMIGAZGATÁSI FELADATOK MÉRLEGE
&amp;R&amp;"Times New Roman CE,Félkövér dőlt"&amp;11 1.4. melléklet a 3/2020. (VII.13.)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view="pageBreakPreview" zoomScaleNormal="100" zoomScaleSheetLayoutView="100" workbookViewId="0">
      <selection activeCell="J1" sqref="J1:J30"/>
    </sheetView>
  </sheetViews>
  <sheetFormatPr defaultRowHeight="12.75" x14ac:dyDescent="0.2"/>
  <cols>
    <col min="1" max="1" width="6.83203125" style="9" customWidth="1"/>
    <col min="2" max="2" width="55.1640625" style="23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391" t="s">
        <v>100</v>
      </c>
      <c r="C1" s="392"/>
      <c r="D1" s="392"/>
      <c r="E1" s="392"/>
      <c r="F1" s="392"/>
      <c r="G1" s="392"/>
      <c r="H1" s="392"/>
      <c r="I1" s="392"/>
      <c r="J1" s="707" t="str">
        <f>+CONCATENATE("2.1. melléklet a ……/",LEFT('1.1.sz.mell.'!C3,4)+1,". (……) önkormányzati rendelethez")</f>
        <v>2.1. melléklet a ……/2020. (……) önkormányzati rendelethez</v>
      </c>
    </row>
    <row r="2" spans="1:10" ht="14.25" thickBot="1" x14ac:dyDescent="0.25">
      <c r="G2" s="36"/>
      <c r="H2" s="36"/>
      <c r="I2" s="36" t="s">
        <v>721</v>
      </c>
      <c r="J2" s="707"/>
    </row>
    <row r="3" spans="1:10" ht="18" customHeight="1" thickBot="1" x14ac:dyDescent="0.25">
      <c r="A3" s="705" t="s">
        <v>57</v>
      </c>
      <c r="B3" s="419" t="s">
        <v>41</v>
      </c>
      <c r="C3" s="420"/>
      <c r="D3" s="420"/>
      <c r="E3" s="420"/>
      <c r="F3" s="419" t="s">
        <v>42</v>
      </c>
      <c r="G3" s="421"/>
      <c r="H3" s="421"/>
      <c r="I3" s="421"/>
      <c r="J3" s="707"/>
    </row>
    <row r="4" spans="1:10" s="393" customFormat="1" ht="35.25" customHeight="1" thickBot="1" x14ac:dyDescent="0.25">
      <c r="A4" s="706"/>
      <c r="B4" s="24" t="s">
        <v>50</v>
      </c>
      <c r="C4" s="25" t="str">
        <f>+CONCATENATE(LEFT('1.1.sz.mell.'!C3,4),". évi eredeti előirányzat")</f>
        <v>2019. évi eredeti előirányzat</v>
      </c>
      <c r="D4" s="381" t="str">
        <f>+CONCATENATE(LEFT('1.1.sz.mell.'!C3,4),". évi módosított előirányzat")</f>
        <v>2019. évi módosított előirányzat</v>
      </c>
      <c r="E4" s="25" t="str">
        <f>+CONCATENATE(LEFT('1.1.sz.mell.'!C3,4),". évi teljesítés")</f>
        <v>2019. évi teljesítés</v>
      </c>
      <c r="F4" s="24" t="s">
        <v>50</v>
      </c>
      <c r="G4" s="25" t="str">
        <f>+C4</f>
        <v>2019. évi eredeti előirányzat</v>
      </c>
      <c r="H4" s="381" t="str">
        <f>+D4</f>
        <v>2019. évi módosított előirányzat</v>
      </c>
      <c r="I4" s="409" t="str">
        <f>+E4</f>
        <v>2019. évi teljesítés</v>
      </c>
      <c r="J4" s="707"/>
    </row>
    <row r="5" spans="1:10" s="394" customFormat="1" ht="12" customHeight="1" thickBot="1" x14ac:dyDescent="0.25">
      <c r="A5" s="422" t="s">
        <v>393</v>
      </c>
      <c r="B5" s="423" t="s">
        <v>394</v>
      </c>
      <c r="C5" s="424" t="s">
        <v>395</v>
      </c>
      <c r="D5" s="424" t="s">
        <v>396</v>
      </c>
      <c r="E5" s="424" t="s">
        <v>397</v>
      </c>
      <c r="F5" s="423" t="s">
        <v>474</v>
      </c>
      <c r="G5" s="424" t="s">
        <v>475</v>
      </c>
      <c r="H5" s="424" t="s">
        <v>476</v>
      </c>
      <c r="I5" s="425" t="s">
        <v>477</v>
      </c>
      <c r="J5" s="707"/>
    </row>
    <row r="6" spans="1:10" ht="15" customHeight="1" x14ac:dyDescent="0.2">
      <c r="A6" s="395" t="s">
        <v>6</v>
      </c>
      <c r="B6" s="621" t="s">
        <v>450</v>
      </c>
      <c r="C6" s="622">
        <f>'1.1.sz.mell.'!C6</f>
        <v>131246447</v>
      </c>
      <c r="D6" s="622">
        <f>'1.1.sz.mell.'!D6</f>
        <v>150147474</v>
      </c>
      <c r="E6" s="622">
        <f>'1.1.sz.mell.'!E6</f>
        <v>150147474</v>
      </c>
      <c r="F6" s="621" t="s">
        <v>51</v>
      </c>
      <c r="G6" s="648">
        <f>'1.1.sz.mell.'!C93</f>
        <v>71547000</v>
      </c>
      <c r="H6" s="648">
        <f>'1.1.sz.mell.'!D93</f>
        <v>76502929</v>
      </c>
      <c r="I6" s="471">
        <f>'1.1.sz.mell.'!E93</f>
        <v>74408735</v>
      </c>
      <c r="J6" s="707"/>
    </row>
    <row r="7" spans="1:10" ht="15" customHeight="1" x14ac:dyDescent="0.2">
      <c r="A7" s="397" t="s">
        <v>7</v>
      </c>
      <c r="B7" s="396" t="s">
        <v>451</v>
      </c>
      <c r="C7" s="384">
        <f>'1.1.sz.mell.'!C13</f>
        <v>91843000</v>
      </c>
      <c r="D7" s="384">
        <f>'1.1.sz.mell.'!D13</f>
        <v>85980437</v>
      </c>
      <c r="E7" s="384">
        <f>'1.1.sz.mell.'!E13</f>
        <v>82235500</v>
      </c>
      <c r="F7" s="398" t="s">
        <v>116</v>
      </c>
      <c r="G7" s="631">
        <f>'1.1.sz.mell.'!C94</f>
        <v>9287000</v>
      </c>
      <c r="H7" s="631">
        <f>'1.1.sz.mell.'!D94</f>
        <v>9976647</v>
      </c>
      <c r="I7" s="472">
        <f>'1.1.sz.mell.'!E94</f>
        <v>9781647</v>
      </c>
      <c r="J7" s="707"/>
    </row>
    <row r="8" spans="1:10" ht="15" customHeight="1" x14ac:dyDescent="0.2">
      <c r="A8" s="397" t="s">
        <v>8</v>
      </c>
      <c r="B8" s="398" t="s">
        <v>452</v>
      </c>
      <c r="C8" s="385"/>
      <c r="D8" s="385"/>
      <c r="E8" s="385">
        <v>1822502</v>
      </c>
      <c r="F8" s="398" t="s">
        <v>146</v>
      </c>
      <c r="G8" s="635">
        <f>'1.1.sz.mell.'!C95</f>
        <v>94569000</v>
      </c>
      <c r="H8" s="635">
        <f>'1.1.sz.mell.'!D95</f>
        <v>113096487</v>
      </c>
      <c r="I8" s="474">
        <f>'1.1.sz.mell.'!E95</f>
        <v>79703292</v>
      </c>
      <c r="J8" s="707"/>
    </row>
    <row r="9" spans="1:10" ht="15" customHeight="1" x14ac:dyDescent="0.2">
      <c r="A9" s="397" t="s">
        <v>9</v>
      </c>
      <c r="B9" s="398" t="s">
        <v>107</v>
      </c>
      <c r="C9" s="385">
        <f>'1.1.sz.mell.'!C27</f>
        <v>6900000</v>
      </c>
      <c r="D9" s="385">
        <f>'1.1.sz.mell.'!D27</f>
        <v>6900000</v>
      </c>
      <c r="E9" s="385">
        <f>'1.1.sz.mell.'!E27</f>
        <v>8494053</v>
      </c>
      <c r="F9" s="398" t="s">
        <v>117</v>
      </c>
      <c r="G9" s="635">
        <f>'1.1.sz.mell.'!C96</f>
        <v>17866000</v>
      </c>
      <c r="H9" s="635">
        <f>'1.1.sz.mell.'!D96</f>
        <v>17866000</v>
      </c>
      <c r="I9" s="474">
        <f>'1.1.sz.mell.'!E96</f>
        <v>15136988</v>
      </c>
      <c r="J9" s="707"/>
    </row>
    <row r="10" spans="1:10" ht="15" customHeight="1" x14ac:dyDescent="0.2">
      <c r="A10" s="397" t="s">
        <v>10</v>
      </c>
      <c r="B10" s="399" t="s">
        <v>453</v>
      </c>
      <c r="C10" s="385"/>
      <c r="D10" s="385"/>
      <c r="E10" s="385">
        <f>'1.1.sz.mell.'!E54</f>
        <v>22513413</v>
      </c>
      <c r="F10" s="398" t="s">
        <v>118</v>
      </c>
      <c r="G10" s="635">
        <f>'1.1.sz.mell.'!C97</f>
        <v>89135000</v>
      </c>
      <c r="H10" s="635">
        <f>'1.1.sz.mell.'!D97</f>
        <v>102834691</v>
      </c>
      <c r="I10" s="474">
        <f>'1.1.sz.mell.'!E97</f>
        <v>95904569</v>
      </c>
      <c r="J10" s="707"/>
    </row>
    <row r="11" spans="1:10" ht="15" customHeight="1" x14ac:dyDescent="0.2">
      <c r="A11" s="397" t="s">
        <v>11</v>
      </c>
      <c r="B11" s="398" t="s">
        <v>641</v>
      </c>
      <c r="C11" s="385"/>
      <c r="D11" s="385"/>
      <c r="E11" s="385"/>
      <c r="F11" s="398" t="s">
        <v>37</v>
      </c>
      <c r="G11" s="385"/>
      <c r="H11" s="385"/>
      <c r="I11" s="390"/>
      <c r="J11" s="707"/>
    </row>
    <row r="12" spans="1:10" ht="15" customHeight="1" x14ac:dyDescent="0.2">
      <c r="A12" s="397" t="s">
        <v>12</v>
      </c>
      <c r="B12" s="398" t="s">
        <v>323</v>
      </c>
      <c r="C12" s="385">
        <f>'1.1.sz.mell.'!C34</f>
        <v>16366553</v>
      </c>
      <c r="D12" s="385">
        <f>'1.1.sz.mell.'!D34</f>
        <v>16366553</v>
      </c>
      <c r="E12" s="385">
        <f>'1.1.sz.mell.'!E34</f>
        <v>15950255</v>
      </c>
      <c r="F12" s="7"/>
      <c r="G12" s="385"/>
      <c r="H12" s="385"/>
      <c r="I12" s="390"/>
      <c r="J12" s="707"/>
    </row>
    <row r="13" spans="1:10" ht="15" customHeight="1" x14ac:dyDescent="0.2">
      <c r="A13" s="397" t="s">
        <v>13</v>
      </c>
      <c r="B13" s="7"/>
      <c r="C13" s="385"/>
      <c r="D13" s="385"/>
      <c r="E13" s="385"/>
      <c r="F13" s="7"/>
      <c r="G13" s="385"/>
      <c r="H13" s="385"/>
      <c r="I13" s="390"/>
      <c r="J13" s="707"/>
    </row>
    <row r="14" spans="1:10" ht="15" customHeight="1" x14ac:dyDescent="0.2">
      <c r="A14" s="397" t="s">
        <v>14</v>
      </c>
      <c r="B14" s="408"/>
      <c r="C14" s="386"/>
      <c r="D14" s="386"/>
      <c r="E14" s="386"/>
      <c r="F14" s="7"/>
      <c r="G14" s="385"/>
      <c r="H14" s="385"/>
      <c r="I14" s="390"/>
      <c r="J14" s="707"/>
    </row>
    <row r="15" spans="1:10" ht="15" customHeight="1" x14ac:dyDescent="0.2">
      <c r="A15" s="397" t="s">
        <v>15</v>
      </c>
      <c r="B15" s="7"/>
      <c r="C15" s="385"/>
      <c r="D15" s="385"/>
      <c r="E15" s="385"/>
      <c r="F15" s="7"/>
      <c r="G15" s="385"/>
      <c r="H15" s="385"/>
      <c r="I15" s="390"/>
      <c r="J15" s="707"/>
    </row>
    <row r="16" spans="1:10" ht="15" customHeight="1" x14ac:dyDescent="0.2">
      <c r="A16" s="397" t="s">
        <v>16</v>
      </c>
      <c r="B16" s="7"/>
      <c r="C16" s="385"/>
      <c r="D16" s="385"/>
      <c r="E16" s="385"/>
      <c r="F16" s="7"/>
      <c r="G16" s="385"/>
      <c r="H16" s="385"/>
      <c r="I16" s="390"/>
      <c r="J16" s="707"/>
    </row>
    <row r="17" spans="1:10" ht="15" customHeight="1" thickBot="1" x14ac:dyDescent="0.25">
      <c r="A17" s="397" t="s">
        <v>17</v>
      </c>
      <c r="B17" s="10"/>
      <c r="C17" s="387"/>
      <c r="D17" s="387"/>
      <c r="E17" s="387"/>
      <c r="F17" s="674"/>
      <c r="G17" s="61"/>
      <c r="H17" s="61"/>
      <c r="I17" s="675"/>
      <c r="J17" s="707"/>
    </row>
    <row r="18" spans="1:10" ht="17.25" customHeight="1" thickBot="1" x14ac:dyDescent="0.25">
      <c r="A18" s="400" t="s">
        <v>18</v>
      </c>
      <c r="B18" s="383" t="s">
        <v>454</v>
      </c>
      <c r="C18" s="388">
        <f>+C6+C7+C9+C10+C12+C13+C14+C15+C16+C17</f>
        <v>246356000</v>
      </c>
      <c r="D18" s="388">
        <f>+D6+D7+D9+D10+D12+D13+D14+D15+D16+D17</f>
        <v>259394464</v>
      </c>
      <c r="E18" s="388">
        <f>+E6+E7+E9+E10+E12+E13+E14+E15+E16+E17</f>
        <v>279340695</v>
      </c>
      <c r="F18" s="383" t="s">
        <v>461</v>
      </c>
      <c r="G18" s="388">
        <f>SUM(G6:G17)</f>
        <v>282404000</v>
      </c>
      <c r="H18" s="388">
        <f>SUM(H6:H17)</f>
        <v>320276754</v>
      </c>
      <c r="I18" s="418">
        <f>SUM(I6:I17)</f>
        <v>274935231</v>
      </c>
      <c r="J18" s="707"/>
    </row>
    <row r="19" spans="1:10" ht="15" customHeight="1" x14ac:dyDescent="0.2">
      <c r="A19" s="401" t="s">
        <v>19</v>
      </c>
      <c r="B19" s="402" t="s">
        <v>455</v>
      </c>
      <c r="C19" s="37">
        <f>+C20+C21+C22+C23</f>
        <v>66351000</v>
      </c>
      <c r="D19" s="37">
        <f>+D20+D21+D22+D23</f>
        <v>66895936</v>
      </c>
      <c r="E19" s="37">
        <f>+E20+E21+E22+E23</f>
        <v>72489081</v>
      </c>
      <c r="F19" s="676" t="s">
        <v>124</v>
      </c>
      <c r="G19" s="677"/>
      <c r="H19" s="677"/>
      <c r="I19" s="678"/>
      <c r="J19" s="707"/>
    </row>
    <row r="20" spans="1:10" ht="15" customHeight="1" x14ac:dyDescent="0.2">
      <c r="A20" s="404" t="s">
        <v>20</v>
      </c>
      <c r="B20" s="403" t="s">
        <v>139</v>
      </c>
      <c r="C20" s="382">
        <f>'1.1.sz.mell.'!C71</f>
        <v>66351000</v>
      </c>
      <c r="D20" s="382">
        <f>'1.1.sz.mell.'!D71</f>
        <v>66895936</v>
      </c>
      <c r="E20" s="382">
        <f>'1.1.sz.mell.'!E71</f>
        <v>66895936</v>
      </c>
      <c r="F20" s="403" t="s">
        <v>462</v>
      </c>
      <c r="G20" s="382"/>
      <c r="H20" s="382">
        <f>'1.1.sz.mell.'!D128</f>
        <v>67580895</v>
      </c>
      <c r="I20" s="414">
        <f>'1.1.sz.mell.'!E128</f>
        <v>67580895</v>
      </c>
      <c r="J20" s="707"/>
    </row>
    <row r="21" spans="1:10" ht="15" customHeight="1" x14ac:dyDescent="0.2">
      <c r="A21" s="404" t="s">
        <v>21</v>
      </c>
      <c r="B21" s="403" t="s">
        <v>140</v>
      </c>
      <c r="C21" s="382"/>
      <c r="D21" s="382"/>
      <c r="E21" s="382"/>
      <c r="F21" s="403" t="s">
        <v>98</v>
      </c>
      <c r="G21" s="382"/>
      <c r="H21" s="382"/>
      <c r="I21" s="414"/>
      <c r="J21" s="707"/>
    </row>
    <row r="22" spans="1:10" ht="15" customHeight="1" x14ac:dyDescent="0.2">
      <c r="A22" s="404" t="s">
        <v>22</v>
      </c>
      <c r="B22" s="403" t="s">
        <v>144</v>
      </c>
      <c r="C22" s="382"/>
      <c r="D22" s="382"/>
      <c r="E22" s="382"/>
      <c r="F22" s="403" t="s">
        <v>99</v>
      </c>
      <c r="G22" s="382"/>
      <c r="H22" s="382"/>
      <c r="I22" s="414"/>
      <c r="J22" s="707"/>
    </row>
    <row r="23" spans="1:10" ht="15" customHeight="1" x14ac:dyDescent="0.2">
      <c r="A23" s="404" t="s">
        <v>23</v>
      </c>
      <c r="B23" s="403" t="s">
        <v>145</v>
      </c>
      <c r="C23" s="382">
        <f>'1.1.sz.mell.'!C75</f>
        <v>0</v>
      </c>
      <c r="D23" s="382">
        <f>'1.1.sz.mell.'!D75</f>
        <v>0</v>
      </c>
      <c r="E23" s="382">
        <f>'1.1.sz.mell.'!E75</f>
        <v>5593145</v>
      </c>
      <c r="F23" s="402" t="s">
        <v>147</v>
      </c>
      <c r="G23" s="382"/>
      <c r="H23" s="382"/>
      <c r="I23" s="414"/>
      <c r="J23" s="707"/>
    </row>
    <row r="24" spans="1:10" ht="15" customHeight="1" x14ac:dyDescent="0.2">
      <c r="A24" s="404" t="s">
        <v>24</v>
      </c>
      <c r="B24" s="403" t="s">
        <v>456</v>
      </c>
      <c r="C24" s="405">
        <f>+C25+C26</f>
        <v>0</v>
      </c>
      <c r="D24" s="405">
        <f>+D25+D26</f>
        <v>67580895</v>
      </c>
      <c r="E24" s="405">
        <f>+E25+E26</f>
        <v>67580895</v>
      </c>
      <c r="F24" s="403" t="s">
        <v>125</v>
      </c>
      <c r="G24" s="382"/>
      <c r="H24" s="382"/>
      <c r="I24" s="414"/>
      <c r="J24" s="707"/>
    </row>
    <row r="25" spans="1:10" ht="15" customHeight="1" x14ac:dyDescent="0.2">
      <c r="A25" s="401" t="s">
        <v>25</v>
      </c>
      <c r="B25" s="402" t="s">
        <v>457</v>
      </c>
      <c r="C25" s="389"/>
      <c r="D25" s="389">
        <f>'1.1.sz.mell.'!D64</f>
        <v>67580895</v>
      </c>
      <c r="E25" s="389">
        <f>'1.1.sz.mell.'!E64</f>
        <v>67580895</v>
      </c>
      <c r="F25" s="396" t="s">
        <v>126</v>
      </c>
      <c r="G25" s="389"/>
      <c r="H25" s="389"/>
      <c r="I25" s="679"/>
      <c r="J25" s="707"/>
    </row>
    <row r="26" spans="1:10" ht="15" customHeight="1" thickBot="1" x14ac:dyDescent="0.25">
      <c r="A26" s="404" t="s">
        <v>26</v>
      </c>
      <c r="B26" s="403" t="s">
        <v>458</v>
      </c>
      <c r="C26" s="382"/>
      <c r="D26" s="382"/>
      <c r="E26" s="382"/>
      <c r="F26" s="674" t="s">
        <v>437</v>
      </c>
      <c r="G26" s="515">
        <f>'1.1.sz.mell.'!C137</f>
        <v>0</v>
      </c>
      <c r="H26" s="515">
        <f>'1.1.sz.mell.'!D137</f>
        <v>4482749</v>
      </c>
      <c r="I26" s="680">
        <f>'1.1.sz.mell.'!E137</f>
        <v>4482749</v>
      </c>
      <c r="J26" s="707"/>
    </row>
    <row r="27" spans="1:10" ht="17.25" customHeight="1" thickBot="1" x14ac:dyDescent="0.25">
      <c r="A27" s="400" t="s">
        <v>27</v>
      </c>
      <c r="B27" s="383" t="s">
        <v>459</v>
      </c>
      <c r="C27" s="388">
        <f>+C19+C24</f>
        <v>66351000</v>
      </c>
      <c r="D27" s="388">
        <f>+D19+D24</f>
        <v>134476831</v>
      </c>
      <c r="E27" s="388">
        <f>+E19+E24</f>
        <v>140069976</v>
      </c>
      <c r="F27" s="383" t="s">
        <v>463</v>
      </c>
      <c r="G27" s="388">
        <f>SUM(G19:G26)</f>
        <v>0</v>
      </c>
      <c r="H27" s="388">
        <f>SUM(H19:H26)</f>
        <v>72063644</v>
      </c>
      <c r="I27" s="418">
        <f>SUM(I19:I26)</f>
        <v>72063644</v>
      </c>
      <c r="J27" s="707"/>
    </row>
    <row r="28" spans="1:10" ht="17.25" customHeight="1" thickBot="1" x14ac:dyDescent="0.25">
      <c r="A28" s="400" t="s">
        <v>28</v>
      </c>
      <c r="B28" s="406" t="s">
        <v>460</v>
      </c>
      <c r="C28" s="54">
        <f>+C18+C27</f>
        <v>312707000</v>
      </c>
      <c r="D28" s="54">
        <f>+D18+D27</f>
        <v>393871295</v>
      </c>
      <c r="E28" s="407">
        <f>+E18+E27</f>
        <v>419410671</v>
      </c>
      <c r="F28" s="406" t="s">
        <v>464</v>
      </c>
      <c r="G28" s="54">
        <f>+G18+G27</f>
        <v>282404000</v>
      </c>
      <c r="H28" s="54">
        <f>+H18+H27</f>
        <v>392340398</v>
      </c>
      <c r="I28" s="55">
        <f>+I18+I27</f>
        <v>346998875</v>
      </c>
      <c r="J28" s="707"/>
    </row>
    <row r="29" spans="1:10" ht="17.25" customHeight="1" thickBot="1" x14ac:dyDescent="0.25">
      <c r="A29" s="400" t="s">
        <v>29</v>
      </c>
      <c r="B29" s="406" t="s">
        <v>102</v>
      </c>
      <c r="C29" s="54">
        <f>IF(C18-G18&lt;0,G18-C18,"-")</f>
        <v>36048000</v>
      </c>
      <c r="D29" s="54">
        <f>IF(D18-H18&lt;0,H18-D18,"-")</f>
        <v>60882290</v>
      </c>
      <c r="E29" s="407" t="str">
        <f>IF(E18-I18&lt;0,I18-E18,"-")</f>
        <v>-</v>
      </c>
      <c r="F29" s="406" t="s">
        <v>103</v>
      </c>
      <c r="G29" s="54" t="str">
        <f>IF(C18-G18&gt;0,C18-G18,"-")</f>
        <v>-</v>
      </c>
      <c r="H29" s="54" t="str">
        <f>IF(D18-H18&gt;0,D18-H18,"-")</f>
        <v>-</v>
      </c>
      <c r="I29" s="55">
        <f>IF(E18-I18&gt;0,E18-I18,"-")</f>
        <v>4405464</v>
      </c>
      <c r="J29" s="707"/>
    </row>
    <row r="30" spans="1:10" ht="17.25" customHeight="1" thickBot="1" x14ac:dyDescent="0.25">
      <c r="A30" s="400" t="s">
        <v>30</v>
      </c>
      <c r="B30" s="406" t="s">
        <v>148</v>
      </c>
      <c r="C30" s="54" t="str">
        <f>IF(C28-G28&lt;0,G28-C28,"-")</f>
        <v>-</v>
      </c>
      <c r="D30" s="54" t="str">
        <f>IF(D28-H28&lt;0,H28-D28,"-")</f>
        <v>-</v>
      </c>
      <c r="E30" s="407" t="str">
        <f>IF(E28-I28&lt;0,I28-E28,"-")</f>
        <v>-</v>
      </c>
      <c r="F30" s="406" t="s">
        <v>149</v>
      </c>
      <c r="G30" s="54">
        <f>IF(C28-G28&gt;0,C28-G28,"-")</f>
        <v>30303000</v>
      </c>
      <c r="H30" s="54">
        <f>IF(D28-H28&gt;0,D28-H28,"-")</f>
        <v>1530897</v>
      </c>
      <c r="I30" s="55">
        <f>IF(E28-I28&gt;0,E28-I28,"-")</f>
        <v>72411796</v>
      </c>
      <c r="J30" s="707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topLeftCell="C1" zoomScaleNormal="100" zoomScaleSheetLayoutView="115" workbookViewId="0">
      <selection activeCell="E15" sqref="E15"/>
    </sheetView>
  </sheetViews>
  <sheetFormatPr defaultRowHeight="12.75" x14ac:dyDescent="0.2"/>
  <cols>
    <col min="1" max="1" width="6.83203125" style="9" customWidth="1"/>
    <col min="2" max="2" width="55.1640625" style="23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391" t="s">
        <v>101</v>
      </c>
      <c r="C1" s="392"/>
      <c r="D1" s="392"/>
      <c r="E1" s="392"/>
      <c r="F1" s="392"/>
      <c r="G1" s="392"/>
      <c r="H1" s="392"/>
      <c r="I1" s="392"/>
      <c r="J1" s="710" t="str">
        <f>+CONCATENATE("2.2. melléklet a ……/",LEFT('1.1.sz.mell.'!C3,4)+1,". (……) önkormányzati rendelethez")</f>
        <v>2.2. melléklet a ……/2020. (……) önkormányzati rendelethez</v>
      </c>
    </row>
    <row r="2" spans="1:10" ht="14.25" thickBot="1" x14ac:dyDescent="0.25">
      <c r="G2" s="36"/>
      <c r="H2" s="36"/>
      <c r="I2" s="36" t="s">
        <v>721</v>
      </c>
      <c r="J2" s="710"/>
    </row>
    <row r="3" spans="1:10" ht="24" customHeight="1" thickBot="1" x14ac:dyDescent="0.25">
      <c r="A3" s="708" t="s">
        <v>57</v>
      </c>
      <c r="B3" s="419" t="s">
        <v>41</v>
      </c>
      <c r="C3" s="420"/>
      <c r="D3" s="420"/>
      <c r="E3" s="420"/>
      <c r="F3" s="419" t="s">
        <v>42</v>
      </c>
      <c r="G3" s="421"/>
      <c r="H3" s="421"/>
      <c r="I3" s="421"/>
      <c r="J3" s="710"/>
    </row>
    <row r="4" spans="1:10" s="393" customFormat="1" ht="35.25" customHeight="1" thickBot="1" x14ac:dyDescent="0.25">
      <c r="A4" s="709"/>
      <c r="B4" s="24" t="s">
        <v>50</v>
      </c>
      <c r="C4" s="25" t="str">
        <f>+'2.1.sz.mell  '!C4</f>
        <v>2019. évi eredeti előirányzat</v>
      </c>
      <c r="D4" s="381" t="str">
        <f>+'2.1.sz.mell  '!D4</f>
        <v>2019. évi módosított előirányzat</v>
      </c>
      <c r="E4" s="25" t="str">
        <f>+'2.1.sz.mell  '!E4</f>
        <v>2019. évi teljesítés</v>
      </c>
      <c r="F4" s="24" t="s">
        <v>50</v>
      </c>
      <c r="G4" s="25" t="str">
        <f>+'2.1.sz.mell  '!C4</f>
        <v>2019. évi eredeti előirányzat</v>
      </c>
      <c r="H4" s="381" t="str">
        <f>+'2.1.sz.mell  '!D4</f>
        <v>2019. évi módosított előirányzat</v>
      </c>
      <c r="I4" s="409" t="str">
        <f>+'2.1.sz.mell  '!E4</f>
        <v>2019. évi teljesítés</v>
      </c>
      <c r="J4" s="710"/>
    </row>
    <row r="5" spans="1:10" s="393" customFormat="1" ht="13.5" thickBot="1" x14ac:dyDescent="0.25">
      <c r="A5" s="422" t="s">
        <v>393</v>
      </c>
      <c r="B5" s="423" t="s">
        <v>394</v>
      </c>
      <c r="C5" s="424" t="s">
        <v>395</v>
      </c>
      <c r="D5" s="424" t="s">
        <v>396</v>
      </c>
      <c r="E5" s="424" t="s">
        <v>397</v>
      </c>
      <c r="F5" s="423" t="s">
        <v>474</v>
      </c>
      <c r="G5" s="424" t="s">
        <v>475</v>
      </c>
      <c r="H5" s="424" t="s">
        <v>476</v>
      </c>
      <c r="I5" s="425" t="s">
        <v>477</v>
      </c>
      <c r="J5" s="710"/>
    </row>
    <row r="6" spans="1:10" ht="12.95" customHeight="1" x14ac:dyDescent="0.2">
      <c r="A6" s="395" t="s">
        <v>6</v>
      </c>
      <c r="B6" s="396" t="s">
        <v>465</v>
      </c>
      <c r="C6" s="384">
        <f>'1.1.sz.mell.'!C20</f>
        <v>103038000</v>
      </c>
      <c r="D6" s="384">
        <f>'1.1.sz.mell.'!D20</f>
        <v>103038000</v>
      </c>
      <c r="E6" s="384">
        <f>'1.1.sz.mell.'!E20</f>
        <v>0</v>
      </c>
      <c r="F6" s="396" t="s">
        <v>141</v>
      </c>
      <c r="G6" s="355">
        <f>'1.1.sz.mell.'!C109</f>
        <v>5555000</v>
      </c>
      <c r="H6" s="628">
        <f>'1.1.sz.mell.'!D109</f>
        <v>16805000</v>
      </c>
      <c r="I6" s="390">
        <f>'1.1.sz.mell.'!E109</f>
        <v>14644960</v>
      </c>
      <c r="J6" s="710"/>
    </row>
    <row r="7" spans="1:10" x14ac:dyDescent="0.2">
      <c r="A7" s="397" t="s">
        <v>7</v>
      </c>
      <c r="B7" s="398" t="s">
        <v>466</v>
      </c>
      <c r="C7" s="385"/>
      <c r="D7" s="385"/>
      <c r="E7" s="385"/>
      <c r="F7" s="398" t="s">
        <v>478</v>
      </c>
      <c r="G7" s="355"/>
      <c r="H7" s="355"/>
      <c r="I7" s="390"/>
      <c r="J7" s="710"/>
    </row>
    <row r="8" spans="1:10" ht="12.95" customHeight="1" x14ac:dyDescent="0.2">
      <c r="A8" s="397" t="s">
        <v>8</v>
      </c>
      <c r="B8" s="398" t="s">
        <v>467</v>
      </c>
      <c r="C8" s="385"/>
      <c r="D8" s="385"/>
      <c r="E8" s="385"/>
      <c r="F8" s="398" t="s">
        <v>120</v>
      </c>
      <c r="G8" s="354">
        <f>'1.1.sz.mell.'!C111</f>
        <v>128586000</v>
      </c>
      <c r="H8" s="631">
        <f>'1.1.sz.mell.'!D111</f>
        <v>88563897</v>
      </c>
      <c r="I8" s="390">
        <f>'1.1.sz.mell.'!E111</f>
        <v>25905957</v>
      </c>
      <c r="J8" s="710"/>
    </row>
    <row r="9" spans="1:10" ht="12.95" customHeight="1" x14ac:dyDescent="0.2">
      <c r="A9" s="397" t="s">
        <v>9</v>
      </c>
      <c r="B9" s="398" t="s">
        <v>468</v>
      </c>
      <c r="C9" s="385"/>
      <c r="D9" s="385"/>
      <c r="E9" s="385"/>
      <c r="F9" s="398" t="s">
        <v>479</v>
      </c>
      <c r="G9" s="385"/>
      <c r="H9" s="385"/>
      <c r="I9" s="390"/>
      <c r="J9" s="710"/>
    </row>
    <row r="10" spans="1:10" ht="12.75" customHeight="1" x14ac:dyDescent="0.2">
      <c r="A10" s="397" t="s">
        <v>10</v>
      </c>
      <c r="B10" s="398" t="s">
        <v>469</v>
      </c>
      <c r="C10" s="385"/>
      <c r="D10" s="385"/>
      <c r="E10" s="385"/>
      <c r="F10" s="398" t="s">
        <v>143</v>
      </c>
      <c r="G10" s="385"/>
      <c r="H10" s="385"/>
      <c r="I10" s="390"/>
      <c r="J10" s="710"/>
    </row>
    <row r="11" spans="1:10" ht="12.95" customHeight="1" x14ac:dyDescent="0.2">
      <c r="A11" s="397" t="s">
        <v>11</v>
      </c>
      <c r="B11" s="398" t="s">
        <v>470</v>
      </c>
      <c r="C11" s="643"/>
      <c r="D11" s="643"/>
      <c r="E11" s="644"/>
      <c r="F11" s="653" t="s">
        <v>37</v>
      </c>
      <c r="G11" s="385"/>
      <c r="H11" s="385"/>
      <c r="I11" s="390"/>
      <c r="J11" s="710"/>
    </row>
    <row r="12" spans="1:10" ht="12.95" customHeight="1" x14ac:dyDescent="0.2">
      <c r="A12" s="397" t="s">
        <v>12</v>
      </c>
      <c r="B12" s="620" t="s">
        <v>326</v>
      </c>
      <c r="C12" s="639">
        <f>'1.1.sz.mell.'!C47</f>
        <v>800000</v>
      </c>
      <c r="D12" s="639">
        <f>'1.1.sz.mell.'!D47</f>
        <v>800000</v>
      </c>
      <c r="E12" s="639">
        <f>'1.1.sz.mell.'!E47</f>
        <v>1098500</v>
      </c>
      <c r="F12" s="440"/>
      <c r="G12" s="385"/>
      <c r="H12" s="385"/>
      <c r="I12" s="390"/>
      <c r="J12" s="710"/>
    </row>
    <row r="13" spans="1:10" ht="12.95" customHeight="1" x14ac:dyDescent="0.2">
      <c r="A13" s="397" t="s">
        <v>13</v>
      </c>
      <c r="B13" s="620" t="s">
        <v>328</v>
      </c>
      <c r="C13" s="639">
        <v>0</v>
      </c>
      <c r="D13" s="640">
        <f>'1.1.sz.mell.'!D48</f>
        <v>0</v>
      </c>
      <c r="E13" s="640">
        <f>'1.1.sz.mell.'!E48</f>
        <v>1400000</v>
      </c>
      <c r="F13" s="441"/>
      <c r="G13" s="385"/>
      <c r="H13" s="385"/>
      <c r="I13" s="390"/>
      <c r="J13" s="710"/>
    </row>
    <row r="14" spans="1:10" ht="12.95" customHeight="1" x14ac:dyDescent="0.2">
      <c r="A14" s="397" t="s">
        <v>14</v>
      </c>
      <c r="B14" s="438"/>
      <c r="C14" s="639"/>
      <c r="D14" s="639"/>
      <c r="E14" s="640"/>
      <c r="F14" s="440"/>
      <c r="G14" s="385"/>
      <c r="H14" s="385"/>
      <c r="I14" s="390"/>
      <c r="J14" s="710"/>
    </row>
    <row r="15" spans="1:10" x14ac:dyDescent="0.2">
      <c r="A15" s="397" t="s">
        <v>15</v>
      </c>
      <c r="B15" s="7"/>
      <c r="C15" s="639"/>
      <c r="D15" s="641"/>
      <c r="E15" s="642"/>
      <c r="F15" s="440"/>
      <c r="G15" s="385"/>
      <c r="H15" s="385"/>
      <c r="I15" s="390"/>
      <c r="J15" s="710"/>
    </row>
    <row r="16" spans="1:10" ht="12.95" customHeight="1" thickBot="1" x14ac:dyDescent="0.25">
      <c r="A16" s="435" t="s">
        <v>16</v>
      </c>
      <c r="B16" s="439"/>
      <c r="C16" s="437"/>
      <c r="D16" s="61"/>
      <c r="E16" s="68"/>
      <c r="F16" s="436"/>
      <c r="G16" s="385"/>
      <c r="H16" s="385"/>
      <c r="I16" s="390"/>
      <c r="J16" s="710"/>
    </row>
    <row r="17" spans="1:10" ht="15.95" customHeight="1" thickBot="1" x14ac:dyDescent="0.25">
      <c r="A17" s="400" t="s">
        <v>17</v>
      </c>
      <c r="B17" s="383" t="s">
        <v>471</v>
      </c>
      <c r="C17" s="388">
        <f>+C6+C8+C9+C11+C12+C13+C14+C15+C16</f>
        <v>103838000</v>
      </c>
      <c r="D17" s="388">
        <f>+D6+D8+D9+D11+D12+D13+D14+D15+D16</f>
        <v>103838000</v>
      </c>
      <c r="E17" s="388">
        <f>+E6+E8+E9+E11+E12+E13+E14+E15+E16</f>
        <v>2498500</v>
      </c>
      <c r="F17" s="383" t="s">
        <v>480</v>
      </c>
      <c r="G17" s="388">
        <f>+G6+G8+G10+G11+G12+G13+G14+G15+G16</f>
        <v>134141000</v>
      </c>
      <c r="H17" s="388">
        <f>+H6+H8+H10+H11+H12+H13+H14+H15+H16</f>
        <v>105368897</v>
      </c>
      <c r="I17" s="418">
        <f>+I6+I8+I10+I11+I12+I13+I14+I15+I16</f>
        <v>40550917</v>
      </c>
      <c r="J17" s="710"/>
    </row>
    <row r="18" spans="1:10" ht="12.95" customHeight="1" x14ac:dyDescent="0.2">
      <c r="A18" s="395" t="s">
        <v>18</v>
      </c>
      <c r="B18" s="427" t="s">
        <v>161</v>
      </c>
      <c r="C18" s="434">
        <f>+C19+C20+C21+C22+C23</f>
        <v>0</v>
      </c>
      <c r="D18" s="434">
        <f>+D19+D20+D21+D22+D23</f>
        <v>0</v>
      </c>
      <c r="E18" s="434">
        <f>+E19+E20+E21+E22+E23</f>
        <v>0</v>
      </c>
      <c r="F18" s="403" t="s">
        <v>124</v>
      </c>
      <c r="G18" s="56"/>
      <c r="H18" s="56"/>
      <c r="I18" s="413"/>
      <c r="J18" s="710"/>
    </row>
    <row r="19" spans="1:10" ht="12.95" customHeight="1" x14ac:dyDescent="0.2">
      <c r="A19" s="397" t="s">
        <v>19</v>
      </c>
      <c r="B19" s="428" t="s">
        <v>150</v>
      </c>
      <c r="C19" s="382"/>
      <c r="D19" s="382"/>
      <c r="E19" s="382"/>
      <c r="F19" s="403" t="s">
        <v>127</v>
      </c>
      <c r="G19" s="382"/>
      <c r="H19" s="382"/>
      <c r="I19" s="414"/>
      <c r="J19" s="710"/>
    </row>
    <row r="20" spans="1:10" ht="12.95" customHeight="1" x14ac:dyDescent="0.2">
      <c r="A20" s="395" t="s">
        <v>20</v>
      </c>
      <c r="B20" s="428" t="s">
        <v>151</v>
      </c>
      <c r="C20" s="382"/>
      <c r="D20" s="382"/>
      <c r="E20" s="382"/>
      <c r="F20" s="403" t="s">
        <v>98</v>
      </c>
      <c r="G20" s="382"/>
      <c r="H20" s="382"/>
      <c r="I20" s="414"/>
      <c r="J20" s="710"/>
    </row>
    <row r="21" spans="1:10" ht="12.95" customHeight="1" x14ac:dyDescent="0.2">
      <c r="A21" s="397" t="s">
        <v>21</v>
      </c>
      <c r="B21" s="428" t="s">
        <v>152</v>
      </c>
      <c r="C21" s="382"/>
      <c r="D21" s="382"/>
      <c r="E21" s="382"/>
      <c r="F21" s="403" t="s">
        <v>99</v>
      </c>
      <c r="G21" s="382"/>
      <c r="H21" s="382"/>
      <c r="I21" s="414"/>
      <c r="J21" s="710"/>
    </row>
    <row r="22" spans="1:10" ht="12.95" customHeight="1" x14ac:dyDescent="0.2">
      <c r="A22" s="395" t="s">
        <v>22</v>
      </c>
      <c r="B22" s="428" t="s">
        <v>153</v>
      </c>
      <c r="C22" s="382"/>
      <c r="D22" s="382"/>
      <c r="E22" s="382"/>
      <c r="F22" s="402" t="s">
        <v>147</v>
      </c>
      <c r="G22" s="382"/>
      <c r="H22" s="382"/>
      <c r="I22" s="414"/>
      <c r="J22" s="710"/>
    </row>
    <row r="23" spans="1:10" ht="12.95" customHeight="1" x14ac:dyDescent="0.2">
      <c r="A23" s="397" t="s">
        <v>23</v>
      </c>
      <c r="B23" s="429" t="s">
        <v>154</v>
      </c>
      <c r="C23" s="382"/>
      <c r="D23" s="382"/>
      <c r="E23" s="382"/>
      <c r="F23" s="403" t="s">
        <v>128</v>
      </c>
      <c r="G23" s="382"/>
      <c r="H23" s="382"/>
      <c r="I23" s="414"/>
      <c r="J23" s="710"/>
    </row>
    <row r="24" spans="1:10" ht="12.95" customHeight="1" x14ac:dyDescent="0.2">
      <c r="A24" s="395" t="s">
        <v>24</v>
      </c>
      <c r="B24" s="430" t="s">
        <v>155</v>
      </c>
      <c r="C24" s="405">
        <f>+C25+C26+C27+C28+C29</f>
        <v>0</v>
      </c>
      <c r="D24" s="405">
        <f>+D25+D26+D27+D28+D29</f>
        <v>0</v>
      </c>
      <c r="E24" s="405">
        <f>+E25+E26+E27+E28+E29</f>
        <v>0</v>
      </c>
      <c r="F24" s="431" t="s">
        <v>126</v>
      </c>
      <c r="G24" s="382"/>
      <c r="H24" s="382"/>
      <c r="I24" s="414"/>
      <c r="J24" s="710"/>
    </row>
    <row r="25" spans="1:10" ht="12.95" customHeight="1" x14ac:dyDescent="0.2">
      <c r="A25" s="397" t="s">
        <v>25</v>
      </c>
      <c r="B25" s="429" t="s">
        <v>156</v>
      </c>
      <c r="C25" s="382"/>
      <c r="D25" s="382"/>
      <c r="E25" s="382"/>
      <c r="F25" s="431" t="s">
        <v>481</v>
      </c>
      <c r="G25" s="382"/>
      <c r="H25" s="382"/>
      <c r="I25" s="414"/>
      <c r="J25" s="710"/>
    </row>
    <row r="26" spans="1:10" ht="12.95" customHeight="1" x14ac:dyDescent="0.2">
      <c r="A26" s="395" t="s">
        <v>26</v>
      </c>
      <c r="B26" s="429" t="s">
        <v>157</v>
      </c>
      <c r="C26" s="382"/>
      <c r="D26" s="382"/>
      <c r="E26" s="382"/>
      <c r="F26" s="426"/>
      <c r="G26" s="382"/>
      <c r="H26" s="382"/>
      <c r="I26" s="414"/>
      <c r="J26" s="710"/>
    </row>
    <row r="27" spans="1:10" ht="12.95" customHeight="1" x14ac:dyDescent="0.2">
      <c r="A27" s="397" t="s">
        <v>27</v>
      </c>
      <c r="B27" s="428" t="s">
        <v>158</v>
      </c>
      <c r="C27" s="382"/>
      <c r="D27" s="382"/>
      <c r="E27" s="382"/>
      <c r="F27" s="415"/>
      <c r="G27" s="382"/>
      <c r="H27" s="382"/>
      <c r="I27" s="414"/>
      <c r="J27" s="710"/>
    </row>
    <row r="28" spans="1:10" ht="12.95" customHeight="1" x14ac:dyDescent="0.2">
      <c r="A28" s="395" t="s">
        <v>28</v>
      </c>
      <c r="B28" s="432" t="s">
        <v>159</v>
      </c>
      <c r="C28" s="382"/>
      <c r="D28" s="382"/>
      <c r="E28" s="382"/>
      <c r="F28" s="7"/>
      <c r="G28" s="382"/>
      <c r="H28" s="382"/>
      <c r="I28" s="414"/>
      <c r="J28" s="710"/>
    </row>
    <row r="29" spans="1:10" ht="12.95" customHeight="1" thickBot="1" x14ac:dyDescent="0.25">
      <c r="A29" s="397" t="s">
        <v>29</v>
      </c>
      <c r="B29" s="433" t="s">
        <v>160</v>
      </c>
      <c r="C29" s="382"/>
      <c r="D29" s="382"/>
      <c r="E29" s="382"/>
      <c r="F29" s="415"/>
      <c r="G29" s="382"/>
      <c r="H29" s="382"/>
      <c r="I29" s="414"/>
      <c r="J29" s="710"/>
    </row>
    <row r="30" spans="1:10" ht="21.75" thickBot="1" x14ac:dyDescent="0.25">
      <c r="A30" s="400" t="s">
        <v>30</v>
      </c>
      <c r="B30" s="383" t="s">
        <v>472</v>
      </c>
      <c r="C30" s="388">
        <f>+C18+C24</f>
        <v>0</v>
      </c>
      <c r="D30" s="388">
        <f>+D18+D24</f>
        <v>0</v>
      </c>
      <c r="E30" s="388">
        <f>+E18+E24</f>
        <v>0</v>
      </c>
      <c r="F30" s="383" t="s">
        <v>483</v>
      </c>
      <c r="G30" s="388">
        <f>SUM(G18:G29)</f>
        <v>0</v>
      </c>
      <c r="H30" s="388">
        <f>SUM(H18:H29)</f>
        <v>0</v>
      </c>
      <c r="I30" s="418">
        <f>SUM(I18:I29)</f>
        <v>0</v>
      </c>
      <c r="J30" s="710"/>
    </row>
    <row r="31" spans="1:10" ht="16.5" customHeight="1" thickBot="1" x14ac:dyDescent="0.25">
      <c r="A31" s="400" t="s">
        <v>31</v>
      </c>
      <c r="B31" s="406" t="s">
        <v>473</v>
      </c>
      <c r="C31" s="54">
        <f>+C17+C30</f>
        <v>103838000</v>
      </c>
      <c r="D31" s="54">
        <f>+D17+D30</f>
        <v>103838000</v>
      </c>
      <c r="E31" s="407">
        <f>+E17+E30</f>
        <v>2498500</v>
      </c>
      <c r="F31" s="406" t="s">
        <v>482</v>
      </c>
      <c r="G31" s="54">
        <f>+G17+G30</f>
        <v>134141000</v>
      </c>
      <c r="H31" s="54">
        <f>+H17+H30</f>
        <v>105368897</v>
      </c>
      <c r="I31" s="55">
        <f>+I17+I30</f>
        <v>40550917</v>
      </c>
      <c r="J31" s="710"/>
    </row>
    <row r="32" spans="1:10" ht="16.5" customHeight="1" thickBot="1" x14ac:dyDescent="0.25">
      <c r="A32" s="400" t="s">
        <v>32</v>
      </c>
      <c r="B32" s="406" t="s">
        <v>102</v>
      </c>
      <c r="C32" s="54">
        <f>IF(C17-G17&lt;0,G17-C17,"-")</f>
        <v>30303000</v>
      </c>
      <c r="D32" s="54">
        <f>IF(D17-H17&lt;0,H17-D17,"-")</f>
        <v>1530897</v>
      </c>
      <c r="E32" s="407">
        <f>IF(E17-I17&lt;0,I17-E17,"-")</f>
        <v>38052417</v>
      </c>
      <c r="F32" s="406" t="s">
        <v>103</v>
      </c>
      <c r="G32" s="54" t="str">
        <f>IF(C17-G17&gt;0,C17-G17,"-")</f>
        <v>-</v>
      </c>
      <c r="H32" s="54" t="str">
        <f>IF(D17-H17&gt;0,D17-H17,"-")</f>
        <v>-</v>
      </c>
      <c r="I32" s="55" t="str">
        <f>IF(E17-I17&gt;0,E17-I17,"-")</f>
        <v>-</v>
      </c>
      <c r="J32" s="710"/>
    </row>
    <row r="33" spans="1:10" ht="16.5" customHeight="1" thickBot="1" x14ac:dyDescent="0.25">
      <c r="A33" s="400" t="s">
        <v>33</v>
      </c>
      <c r="B33" s="406" t="s">
        <v>148</v>
      </c>
      <c r="C33" s="54" t="str">
        <f>IF(C26-G26&lt;0,G26-C26,"-")</f>
        <v>-</v>
      </c>
      <c r="D33" s="54" t="str">
        <f>IF(D26-H26&lt;0,H26-D26,"-")</f>
        <v>-</v>
      </c>
      <c r="E33" s="407" t="str">
        <f>IF(E26-I26&lt;0,I26-E26,"-")</f>
        <v>-</v>
      </c>
      <c r="F33" s="406" t="s">
        <v>149</v>
      </c>
      <c r="G33" s="54" t="str">
        <f>IF(C26-G26&gt;0,C26-G26,"-")</f>
        <v>-</v>
      </c>
      <c r="H33" s="54" t="str">
        <f>IF(D26-H26&gt;0,D26-H26,"-")</f>
        <v>-</v>
      </c>
      <c r="I33" s="55" t="str">
        <f>IF(E26-I26&gt;0,E26-I26,"-")</f>
        <v>-</v>
      </c>
      <c r="J33" s="710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topLeftCell="A7" zoomScaleNormal="100" zoomScaleSheetLayoutView="115" workbookViewId="0">
      <selection activeCell="B38" sqref="B38"/>
    </sheetView>
  </sheetViews>
  <sheetFormatPr defaultRowHeight="12.75" x14ac:dyDescent="0.2"/>
  <cols>
    <col min="1" max="1" width="46.33203125" style="257" customWidth="1"/>
    <col min="2" max="2" width="13.83203125" style="257" customWidth="1"/>
    <col min="3" max="3" width="66.1640625" style="257" customWidth="1"/>
    <col min="4" max="5" width="13.83203125" style="257" customWidth="1"/>
    <col min="6" max="16384" width="9.33203125" style="257"/>
  </cols>
  <sheetData>
    <row r="1" spans="1:5" ht="18.75" x14ac:dyDescent="0.3">
      <c r="A1" s="442" t="s">
        <v>93</v>
      </c>
      <c r="E1" s="448" t="s">
        <v>97</v>
      </c>
    </row>
    <row r="3" spans="1:5" x14ac:dyDescent="0.2">
      <c r="A3" s="443"/>
      <c r="B3" s="449"/>
      <c r="C3" s="443"/>
      <c r="D3" s="450"/>
      <c r="E3" s="449"/>
    </row>
    <row r="4" spans="1:5" ht="15.75" x14ac:dyDescent="0.25">
      <c r="A4" s="417" t="str">
        <f>+ÖSSZEFÜGGÉSEK!A4</f>
        <v>2016. évi eredeti előirányzat BEVÉTELEK</v>
      </c>
      <c r="B4" s="451"/>
      <c r="C4" s="444"/>
      <c r="D4" s="450"/>
      <c r="E4" s="449"/>
    </row>
    <row r="5" spans="1:5" x14ac:dyDescent="0.2">
      <c r="A5" s="443"/>
      <c r="B5" s="449"/>
      <c r="C5" s="443"/>
      <c r="D5" s="450"/>
      <c r="E5" s="449"/>
    </row>
    <row r="6" spans="1:5" x14ac:dyDescent="0.2">
      <c r="A6" s="443" t="s">
        <v>487</v>
      </c>
      <c r="B6" s="449">
        <f>+'1.1.sz.mell.'!C61</f>
        <v>350194000</v>
      </c>
      <c r="C6" s="443" t="s">
        <v>488</v>
      </c>
      <c r="D6" s="450">
        <f>+'2.1.sz.mell  '!C18+'2.2.sz.mell  '!C17</f>
        <v>350194000</v>
      </c>
      <c r="E6" s="449">
        <f>+B6-D6</f>
        <v>0</v>
      </c>
    </row>
    <row r="7" spans="1:5" x14ac:dyDescent="0.2">
      <c r="A7" s="443" t="s">
        <v>489</v>
      </c>
      <c r="B7" s="449">
        <f>+'1.1.sz.mell.'!C84</f>
        <v>66351000</v>
      </c>
      <c r="C7" s="443" t="s">
        <v>490</v>
      </c>
      <c r="D7" s="450">
        <f>+'2.1.sz.mell  '!C27+'2.2.sz.mell  '!C30</f>
        <v>66351000</v>
      </c>
      <c r="E7" s="449">
        <f>+B7-D7</f>
        <v>0</v>
      </c>
    </row>
    <row r="8" spans="1:5" x14ac:dyDescent="0.2">
      <c r="A8" s="443" t="s">
        <v>491</v>
      </c>
      <c r="B8" s="449">
        <f>+'1.1.sz.mell.'!C85</f>
        <v>416545000</v>
      </c>
      <c r="C8" s="443" t="s">
        <v>492</v>
      </c>
      <c r="D8" s="450">
        <f>+'2.1.sz.mell  '!C28+'2.2.sz.mell  '!C31</f>
        <v>416545000</v>
      </c>
      <c r="E8" s="449">
        <f>+B8-D8</f>
        <v>0</v>
      </c>
    </row>
    <row r="9" spans="1:5" x14ac:dyDescent="0.2">
      <c r="A9" s="443"/>
      <c r="B9" s="449"/>
      <c r="C9" s="443"/>
      <c r="D9" s="450"/>
      <c r="E9" s="449"/>
    </row>
    <row r="10" spans="1:5" ht="15.75" x14ac:dyDescent="0.25">
      <c r="A10" s="417" t="str">
        <f>+ÖSSZEFÜGGÉSEK!A10</f>
        <v>2016. évi módosított előirányzat BEVÉTELEK</v>
      </c>
      <c r="B10" s="451"/>
      <c r="C10" s="444"/>
      <c r="D10" s="450"/>
      <c r="E10" s="449"/>
    </row>
    <row r="11" spans="1:5" x14ac:dyDescent="0.2">
      <c r="A11" s="443"/>
      <c r="B11" s="449"/>
      <c r="C11" s="443"/>
      <c r="D11" s="450"/>
      <c r="E11" s="449"/>
    </row>
    <row r="12" spans="1:5" x14ac:dyDescent="0.2">
      <c r="A12" s="443" t="s">
        <v>493</v>
      </c>
      <c r="B12" s="449">
        <f>+'1.1.sz.mell.'!D61</f>
        <v>363232464</v>
      </c>
      <c r="C12" s="443" t="s">
        <v>499</v>
      </c>
      <c r="D12" s="450">
        <f>+'2.1.sz.mell  '!D18+'2.2.sz.mell  '!D17</f>
        <v>363232464</v>
      </c>
      <c r="E12" s="449">
        <f>+B12-D12</f>
        <v>0</v>
      </c>
    </row>
    <row r="13" spans="1:5" x14ac:dyDescent="0.2">
      <c r="A13" s="443" t="s">
        <v>494</v>
      </c>
      <c r="B13" s="449">
        <f>+'1.1.sz.mell.'!D84</f>
        <v>134476831</v>
      </c>
      <c r="C13" s="443" t="s">
        <v>500</v>
      </c>
      <c r="D13" s="450">
        <f>+'2.1.sz.mell  '!D27+'2.2.sz.mell  '!D30</f>
        <v>134476831</v>
      </c>
      <c r="E13" s="449">
        <f>+B13-D13</f>
        <v>0</v>
      </c>
    </row>
    <row r="14" spans="1:5" x14ac:dyDescent="0.2">
      <c r="A14" s="443" t="s">
        <v>495</v>
      </c>
      <c r="B14" s="449">
        <f>+'1.1.sz.mell.'!D85</f>
        <v>497709295</v>
      </c>
      <c r="C14" s="443" t="s">
        <v>501</v>
      </c>
      <c r="D14" s="450">
        <f>+'2.1.sz.mell  '!D28+'2.2.sz.mell  '!D31</f>
        <v>497709295</v>
      </c>
      <c r="E14" s="449">
        <f>+B14-D14</f>
        <v>0</v>
      </c>
    </row>
    <row r="15" spans="1:5" x14ac:dyDescent="0.2">
      <c r="A15" s="443"/>
      <c r="B15" s="449"/>
      <c r="C15" s="443"/>
      <c r="D15" s="450"/>
      <c r="E15" s="449"/>
    </row>
    <row r="16" spans="1:5" ht="14.25" x14ac:dyDescent="0.2">
      <c r="A16" s="452" t="str">
        <f>+ÖSSZEFÜGGÉSEK!A16</f>
        <v>2016. évi teljesítés BEVÉTELEK</v>
      </c>
      <c r="B16" s="416"/>
      <c r="C16" s="444"/>
      <c r="D16" s="450"/>
      <c r="E16" s="449"/>
    </row>
    <row r="17" spans="1:5" x14ac:dyDescent="0.2">
      <c r="A17" s="443"/>
      <c r="B17" s="449"/>
      <c r="C17" s="443"/>
      <c r="D17" s="450"/>
      <c r="E17" s="449"/>
    </row>
    <row r="18" spans="1:5" x14ac:dyDescent="0.2">
      <c r="A18" s="443" t="s">
        <v>496</v>
      </c>
      <c r="B18" s="449">
        <f>+'1.1.sz.mell.'!E61</f>
        <v>281839195</v>
      </c>
      <c r="C18" s="443" t="s">
        <v>502</v>
      </c>
      <c r="D18" s="450">
        <f>+'2.1.sz.mell  '!E18+'2.2.sz.mell  '!E17</f>
        <v>281839195</v>
      </c>
      <c r="E18" s="449">
        <f>+B18-D18</f>
        <v>0</v>
      </c>
    </row>
    <row r="19" spans="1:5" x14ac:dyDescent="0.2">
      <c r="A19" s="443" t="s">
        <v>497</v>
      </c>
      <c r="B19" s="449">
        <f>+'1.1.sz.mell.'!E84</f>
        <v>140069976</v>
      </c>
      <c r="C19" s="443" t="s">
        <v>503</v>
      </c>
      <c r="D19" s="450">
        <f>+'2.1.sz.mell  '!E27+'2.2.sz.mell  '!E30</f>
        <v>140069976</v>
      </c>
      <c r="E19" s="449">
        <f>+B19-D19</f>
        <v>0</v>
      </c>
    </row>
    <row r="20" spans="1:5" x14ac:dyDescent="0.2">
      <c r="A20" s="443" t="s">
        <v>498</v>
      </c>
      <c r="B20" s="449">
        <f>+'1.1.sz.mell.'!E85</f>
        <v>421909171</v>
      </c>
      <c r="C20" s="443" t="s">
        <v>504</v>
      </c>
      <c r="D20" s="450">
        <f>+'2.1.sz.mell  '!E28+'2.2.sz.mell  '!E31</f>
        <v>421909171</v>
      </c>
      <c r="E20" s="449">
        <f>+B20-D20</f>
        <v>0</v>
      </c>
    </row>
    <row r="21" spans="1:5" x14ac:dyDescent="0.2">
      <c r="A21" s="443"/>
      <c r="B21" s="449"/>
      <c r="C21" s="443"/>
      <c r="D21" s="450"/>
      <c r="E21" s="449"/>
    </row>
    <row r="22" spans="1:5" ht="15.75" x14ac:dyDescent="0.25">
      <c r="A22" s="417" t="str">
        <f>+ÖSSZEFÜGGÉSEK!A22</f>
        <v>2016. évi eredeti előirányzat KIADÁSOK</v>
      </c>
      <c r="B22" s="451"/>
      <c r="C22" s="444"/>
      <c r="D22" s="450"/>
      <c r="E22" s="449"/>
    </row>
    <row r="23" spans="1:5" x14ac:dyDescent="0.2">
      <c r="A23" s="443"/>
      <c r="B23" s="449"/>
      <c r="C23" s="443"/>
      <c r="D23" s="450"/>
      <c r="E23" s="449"/>
    </row>
    <row r="24" spans="1:5" x14ac:dyDescent="0.2">
      <c r="A24" s="443" t="s">
        <v>505</v>
      </c>
      <c r="B24" s="449">
        <f>+'1.1.sz.mell.'!C125</f>
        <v>416545000</v>
      </c>
      <c r="C24" s="443" t="s">
        <v>511</v>
      </c>
      <c r="D24" s="450">
        <f>+'2.1.sz.mell  '!G18+'2.2.sz.mell  '!G17</f>
        <v>416545000</v>
      </c>
      <c r="E24" s="449">
        <f>+B24-D24</f>
        <v>0</v>
      </c>
    </row>
    <row r="25" spans="1:5" x14ac:dyDescent="0.2">
      <c r="A25" s="443" t="s">
        <v>484</v>
      </c>
      <c r="B25" s="449">
        <f>+'1.1.sz.mell.'!C145</f>
        <v>0</v>
      </c>
      <c r="C25" s="443" t="s">
        <v>512</v>
      </c>
      <c r="D25" s="450">
        <f>+'2.1.sz.mell  '!G27+'2.2.sz.mell  '!G30</f>
        <v>0</v>
      </c>
      <c r="E25" s="449">
        <f>+B25-D25</f>
        <v>0</v>
      </c>
    </row>
    <row r="26" spans="1:5" x14ac:dyDescent="0.2">
      <c r="A26" s="443" t="s">
        <v>506</v>
      </c>
      <c r="B26" s="449">
        <f>+'1.1.sz.mell.'!C146</f>
        <v>416545000</v>
      </c>
      <c r="C26" s="443" t="s">
        <v>513</v>
      </c>
      <c r="D26" s="450">
        <f>+'2.1.sz.mell  '!G28+'2.2.sz.mell  '!G31</f>
        <v>416545000</v>
      </c>
      <c r="E26" s="449">
        <f>+B26-D26</f>
        <v>0</v>
      </c>
    </row>
    <row r="27" spans="1:5" x14ac:dyDescent="0.2">
      <c r="A27" s="443"/>
      <c r="B27" s="449"/>
      <c r="C27" s="443"/>
      <c r="D27" s="450"/>
      <c r="E27" s="449"/>
    </row>
    <row r="28" spans="1:5" ht="15.75" x14ac:dyDescent="0.25">
      <c r="A28" s="417" t="str">
        <f>+ÖSSZEFÜGGÉSEK!A28</f>
        <v>2016. évi módosított előirányzat KIADÁSOK</v>
      </c>
      <c r="B28" s="451"/>
      <c r="C28" s="444"/>
      <c r="D28" s="450"/>
      <c r="E28" s="449"/>
    </row>
    <row r="29" spans="1:5" x14ac:dyDescent="0.2">
      <c r="A29" s="443"/>
      <c r="B29" s="449"/>
      <c r="C29" s="443"/>
      <c r="D29" s="450"/>
      <c r="E29" s="449"/>
    </row>
    <row r="30" spans="1:5" x14ac:dyDescent="0.2">
      <c r="A30" s="443" t="s">
        <v>507</v>
      </c>
      <c r="B30" s="449">
        <f>+'1.1.sz.mell.'!D125</f>
        <v>425645651</v>
      </c>
      <c r="C30" s="443" t="s">
        <v>518</v>
      </c>
      <c r="D30" s="450">
        <f>+'2.1.sz.mell  '!H18+'2.2.sz.mell  '!H17</f>
        <v>425645651</v>
      </c>
      <c r="E30" s="449">
        <f>+B30-D30</f>
        <v>0</v>
      </c>
    </row>
    <row r="31" spans="1:5" x14ac:dyDescent="0.2">
      <c r="A31" s="443" t="s">
        <v>485</v>
      </c>
      <c r="B31" s="449">
        <f>+'1.1.sz.mell.'!D145</f>
        <v>72063644</v>
      </c>
      <c r="C31" s="443" t="s">
        <v>515</v>
      </c>
      <c r="D31" s="450">
        <f>+'2.1.sz.mell  '!H27+'2.2.sz.mell  '!H30</f>
        <v>72063644</v>
      </c>
      <c r="E31" s="449">
        <f>+B31-D31</f>
        <v>0</v>
      </c>
    </row>
    <row r="32" spans="1:5" x14ac:dyDescent="0.2">
      <c r="A32" s="443" t="s">
        <v>508</v>
      </c>
      <c r="B32" s="449">
        <f>+'1.1.sz.mell.'!D146</f>
        <v>497709295</v>
      </c>
      <c r="C32" s="443" t="s">
        <v>514</v>
      </c>
      <c r="D32" s="450">
        <f>+'2.1.sz.mell  '!H28+'2.2.sz.mell  '!H31</f>
        <v>497709295</v>
      </c>
      <c r="E32" s="449">
        <f>+B32-D32</f>
        <v>0</v>
      </c>
    </row>
    <row r="33" spans="1:5" x14ac:dyDescent="0.2">
      <c r="A33" s="443"/>
      <c r="B33" s="449"/>
      <c r="C33" s="443"/>
      <c r="D33" s="450"/>
      <c r="E33" s="449"/>
    </row>
    <row r="34" spans="1:5" ht="15.75" x14ac:dyDescent="0.25">
      <c r="A34" s="447" t="str">
        <f>+ÖSSZEFÜGGÉSEK!A34</f>
        <v>2016. évi teljesítés KIADÁSOK</v>
      </c>
      <c r="B34" s="451"/>
      <c r="C34" s="444"/>
      <c r="D34" s="450"/>
      <c r="E34" s="449"/>
    </row>
    <row r="35" spans="1:5" x14ac:dyDescent="0.2">
      <c r="A35" s="443"/>
      <c r="B35" s="449"/>
      <c r="C35" s="443"/>
      <c r="D35" s="450"/>
      <c r="E35" s="449"/>
    </row>
    <row r="36" spans="1:5" x14ac:dyDescent="0.2">
      <c r="A36" s="443" t="s">
        <v>509</v>
      </c>
      <c r="B36" s="449">
        <f>+'1.1.sz.mell.'!E125</f>
        <v>315486148</v>
      </c>
      <c r="C36" s="443" t="s">
        <v>519</v>
      </c>
      <c r="D36" s="450">
        <f>+'2.1.sz.mell  '!I18+'2.2.sz.mell  '!I17</f>
        <v>315486148</v>
      </c>
      <c r="E36" s="449">
        <f>+B36-D36</f>
        <v>0</v>
      </c>
    </row>
    <row r="37" spans="1:5" x14ac:dyDescent="0.2">
      <c r="A37" s="443" t="s">
        <v>486</v>
      </c>
      <c r="B37" s="449">
        <f>+'1.1.sz.mell.'!E145</f>
        <v>72063644</v>
      </c>
      <c r="C37" s="443" t="s">
        <v>517</v>
      </c>
      <c r="D37" s="450">
        <f>+'2.1.sz.mell  '!I27+'2.2.sz.mell  '!I30</f>
        <v>72063644</v>
      </c>
      <c r="E37" s="449">
        <f>+B37-D37</f>
        <v>0</v>
      </c>
    </row>
    <row r="38" spans="1:5" x14ac:dyDescent="0.2">
      <c r="A38" s="443" t="s">
        <v>510</v>
      </c>
      <c r="B38" s="449">
        <f>+'1.1.sz.mell.'!E146</f>
        <v>387549792</v>
      </c>
      <c r="C38" s="443" t="s">
        <v>516</v>
      </c>
      <c r="D38" s="450">
        <f>+'2.1.sz.mell  '!I28+'2.2.sz.mell  '!I31</f>
        <v>387549792</v>
      </c>
      <c r="E38" s="449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6"/>
  <sheetViews>
    <sheetView zoomScaleNormal="100" workbookViewId="0">
      <selection activeCell="B21" sqref="B21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12" t="s">
        <v>0</v>
      </c>
      <c r="B1" s="712"/>
      <c r="C1" s="712"/>
      <c r="D1" s="712"/>
      <c r="E1" s="712"/>
      <c r="F1" s="712"/>
      <c r="G1" s="712"/>
      <c r="H1" s="713" t="s">
        <v>744</v>
      </c>
    </row>
    <row r="2" spans="1:8" ht="22.5" customHeight="1" thickBot="1" x14ac:dyDescent="0.3">
      <c r="A2" s="23"/>
      <c r="B2" s="9"/>
      <c r="C2" s="9"/>
      <c r="D2" s="9"/>
      <c r="E2" s="9"/>
      <c r="F2" s="711" t="s">
        <v>721</v>
      </c>
      <c r="G2" s="711"/>
      <c r="H2" s="713"/>
    </row>
    <row r="3" spans="1:8" s="6" customFormat="1" ht="50.25" customHeight="1" thickBot="1" x14ac:dyDescent="0.25">
      <c r="A3" s="24" t="s">
        <v>53</v>
      </c>
      <c r="B3" s="25" t="s">
        <v>54</v>
      </c>
      <c r="C3" s="25" t="s">
        <v>55</v>
      </c>
      <c r="D3" s="25" t="s">
        <v>737</v>
      </c>
      <c r="E3" s="25" t="s">
        <v>741</v>
      </c>
      <c r="F3" s="58" t="s">
        <v>742</v>
      </c>
      <c r="G3" s="57" t="s">
        <v>743</v>
      </c>
      <c r="H3" s="713"/>
    </row>
    <row r="4" spans="1:8" s="9" customFormat="1" ht="12" customHeight="1" thickBot="1" x14ac:dyDescent="0.25">
      <c r="A4" s="410" t="s">
        <v>393</v>
      </c>
      <c r="B4" s="411" t="s">
        <v>394</v>
      </c>
      <c r="C4" s="411" t="s">
        <v>395</v>
      </c>
      <c r="D4" s="411" t="s">
        <v>396</v>
      </c>
      <c r="E4" s="411" t="s">
        <v>397</v>
      </c>
      <c r="F4" s="46" t="s">
        <v>474</v>
      </c>
      <c r="G4" s="412" t="s">
        <v>520</v>
      </c>
      <c r="H4" s="713"/>
    </row>
    <row r="5" spans="1:8" x14ac:dyDescent="0.2">
      <c r="A5" s="664" t="s">
        <v>746</v>
      </c>
      <c r="B5" s="666">
        <v>5200000</v>
      </c>
      <c r="C5" s="657" t="s">
        <v>733</v>
      </c>
      <c r="D5" s="670">
        <v>5200000</v>
      </c>
      <c r="E5" s="659">
        <f>5200000+2160040</f>
        <v>7360040</v>
      </c>
      <c r="F5" s="659">
        <v>5200000</v>
      </c>
      <c r="G5" s="660">
        <f t="shared" ref="G5:G17" si="0">+D5+F5-D5</f>
        <v>5200000</v>
      </c>
      <c r="H5" s="713"/>
    </row>
    <row r="6" spans="1:8" x14ac:dyDescent="0.2">
      <c r="A6" s="664" t="s">
        <v>745</v>
      </c>
      <c r="B6" s="666">
        <v>750000</v>
      </c>
      <c r="C6" s="657" t="s">
        <v>733</v>
      </c>
      <c r="D6" s="670">
        <v>750000</v>
      </c>
      <c r="E6" s="659">
        <v>750000</v>
      </c>
      <c r="F6" s="659">
        <v>750000</v>
      </c>
      <c r="G6" s="660">
        <f t="shared" si="0"/>
        <v>750000</v>
      </c>
      <c r="H6" s="713"/>
    </row>
    <row r="7" spans="1:8" ht="15.95" customHeight="1" x14ac:dyDescent="0.2">
      <c r="A7" s="664" t="s">
        <v>747</v>
      </c>
      <c r="B7" s="666">
        <v>100000</v>
      </c>
      <c r="C7" s="657" t="s">
        <v>733</v>
      </c>
      <c r="D7" s="670">
        <v>100000</v>
      </c>
      <c r="E7" s="659">
        <v>100000</v>
      </c>
      <c r="F7" s="659">
        <v>100000</v>
      </c>
      <c r="G7" s="660">
        <f t="shared" si="0"/>
        <v>100000</v>
      </c>
      <c r="H7" s="713"/>
    </row>
    <row r="8" spans="1:8" s="654" customFormat="1" ht="15.95" customHeight="1" x14ac:dyDescent="0.2">
      <c r="A8" s="664" t="s">
        <v>748</v>
      </c>
      <c r="B8" s="666">
        <v>63159.64</v>
      </c>
      <c r="C8" s="657" t="s">
        <v>733</v>
      </c>
      <c r="D8" s="670">
        <v>63159.64</v>
      </c>
      <c r="E8" s="659">
        <v>63159.64</v>
      </c>
      <c r="F8" s="659">
        <v>63159.64</v>
      </c>
      <c r="G8" s="660">
        <f t="shared" si="0"/>
        <v>63159.64</v>
      </c>
      <c r="H8" s="713"/>
    </row>
    <row r="9" spans="1:8" s="654" customFormat="1" ht="15.95" customHeight="1" x14ac:dyDescent="0.2">
      <c r="A9" s="664" t="s">
        <v>749</v>
      </c>
      <c r="B9" s="666">
        <v>11510.01</v>
      </c>
      <c r="C9" s="657" t="s">
        <v>733</v>
      </c>
      <c r="D9" s="670">
        <v>11510.01</v>
      </c>
      <c r="E9" s="659">
        <v>11510.01</v>
      </c>
      <c r="F9" s="659">
        <v>11510.01</v>
      </c>
      <c r="G9" s="660">
        <f t="shared" si="0"/>
        <v>11510.01</v>
      </c>
      <c r="H9" s="713"/>
    </row>
    <row r="10" spans="1:8" s="654" customFormat="1" ht="15.95" customHeight="1" x14ac:dyDescent="0.2">
      <c r="A10" s="664" t="s">
        <v>750</v>
      </c>
      <c r="B10" s="666">
        <v>39390.32</v>
      </c>
      <c r="C10" s="657" t="s">
        <v>733</v>
      </c>
      <c r="D10" s="670">
        <v>39390.32</v>
      </c>
      <c r="E10" s="659">
        <v>39390.32</v>
      </c>
      <c r="F10" s="659">
        <v>39390.32</v>
      </c>
      <c r="G10" s="660">
        <f t="shared" si="0"/>
        <v>39390.32</v>
      </c>
      <c r="H10" s="713"/>
    </row>
    <row r="11" spans="1:8" s="654" customFormat="1" ht="15.95" customHeight="1" x14ac:dyDescent="0.2">
      <c r="A11" s="664" t="s">
        <v>751</v>
      </c>
      <c r="B11" s="666">
        <v>64999.87</v>
      </c>
      <c r="C11" s="657" t="s">
        <v>733</v>
      </c>
      <c r="D11" s="670">
        <v>64999.87</v>
      </c>
      <c r="E11" s="659">
        <v>64999.87</v>
      </c>
      <c r="F11" s="659">
        <v>64999.87</v>
      </c>
      <c r="G11" s="660">
        <f t="shared" si="0"/>
        <v>64999.87</v>
      </c>
      <c r="H11" s="713"/>
    </row>
    <row r="12" spans="1:8" s="654" customFormat="1" ht="15.95" customHeight="1" x14ac:dyDescent="0.2">
      <c r="A12" s="664" t="s">
        <v>752</v>
      </c>
      <c r="B12" s="666">
        <v>115900.2</v>
      </c>
      <c r="C12" s="657" t="s">
        <v>733</v>
      </c>
      <c r="D12" s="670">
        <v>115900.2</v>
      </c>
      <c r="E12" s="659">
        <v>115900.2</v>
      </c>
      <c r="F12" s="659">
        <v>115900.2</v>
      </c>
      <c r="G12" s="660">
        <f t="shared" si="0"/>
        <v>115900.2</v>
      </c>
      <c r="H12" s="713"/>
    </row>
    <row r="13" spans="1:8" s="654" customFormat="1" x14ac:dyDescent="0.2">
      <c r="A13" s="664" t="s">
        <v>756</v>
      </c>
      <c r="B13" s="666">
        <v>2400000</v>
      </c>
      <c r="C13" s="657" t="s">
        <v>733</v>
      </c>
      <c r="D13" s="670">
        <v>2400000</v>
      </c>
      <c r="E13" s="659">
        <v>2400000</v>
      </c>
      <c r="F13" s="659">
        <v>2400000</v>
      </c>
      <c r="G13" s="660">
        <f t="shared" si="0"/>
        <v>2400000</v>
      </c>
      <c r="H13" s="713"/>
    </row>
    <row r="14" spans="1:8" s="654" customFormat="1" ht="22.5" x14ac:dyDescent="0.2">
      <c r="A14" s="664" t="s">
        <v>755</v>
      </c>
      <c r="B14" s="666">
        <v>4700000</v>
      </c>
      <c r="C14" s="657" t="s">
        <v>733</v>
      </c>
      <c r="D14" s="670">
        <v>4700000</v>
      </c>
      <c r="E14" s="659">
        <v>4700000</v>
      </c>
      <c r="F14" s="659">
        <v>4700000</v>
      </c>
      <c r="G14" s="660">
        <f t="shared" si="0"/>
        <v>4700000</v>
      </c>
      <c r="H14" s="713"/>
    </row>
    <row r="15" spans="1:8" x14ac:dyDescent="0.2">
      <c r="A15" s="664" t="s">
        <v>754</v>
      </c>
      <c r="B15" s="666">
        <v>400000</v>
      </c>
      <c r="C15" s="657" t="s">
        <v>733</v>
      </c>
      <c r="D15" s="670">
        <v>400000</v>
      </c>
      <c r="E15" s="659">
        <v>400000</v>
      </c>
      <c r="F15" s="659">
        <v>400000</v>
      </c>
      <c r="G15" s="660">
        <f t="shared" si="0"/>
        <v>400000</v>
      </c>
      <c r="H15" s="713"/>
    </row>
    <row r="16" spans="1:8" x14ac:dyDescent="0.2">
      <c r="A16" s="664" t="s">
        <v>753</v>
      </c>
      <c r="B16" s="666">
        <v>800000</v>
      </c>
      <c r="C16" s="657" t="s">
        <v>733</v>
      </c>
      <c r="D16" s="670">
        <v>800000</v>
      </c>
      <c r="E16" s="659">
        <v>800000</v>
      </c>
      <c r="F16" s="659">
        <v>800000</v>
      </c>
      <c r="G16" s="660">
        <f t="shared" si="0"/>
        <v>800000</v>
      </c>
      <c r="H16" s="713"/>
    </row>
    <row r="17" spans="1:8" ht="15.95" customHeight="1" x14ac:dyDescent="0.2">
      <c r="A17" s="664"/>
      <c r="B17" s="681"/>
      <c r="C17" s="657"/>
      <c r="D17" s="670"/>
      <c r="E17" s="659"/>
      <c r="F17" s="659"/>
      <c r="G17" s="660">
        <f t="shared" si="0"/>
        <v>0</v>
      </c>
      <c r="H17" s="713"/>
    </row>
    <row r="18" spans="1:8" ht="15.95" customHeight="1" x14ac:dyDescent="0.2">
      <c r="A18" s="664"/>
      <c r="B18" s="666"/>
      <c r="C18" s="657"/>
      <c r="D18" s="658"/>
      <c r="E18" s="672"/>
      <c r="F18" s="659"/>
      <c r="G18" s="660">
        <f t="shared" ref="G18:G21" si="1">+D18+F18</f>
        <v>0</v>
      </c>
      <c r="H18" s="713"/>
    </row>
    <row r="19" spans="1:8" ht="15.95" customHeight="1" x14ac:dyDescent="0.2">
      <c r="A19" s="664"/>
      <c r="B19" s="666"/>
      <c r="C19" s="657"/>
      <c r="D19" s="658"/>
      <c r="E19" s="659"/>
      <c r="F19" s="659"/>
      <c r="G19" s="660">
        <f t="shared" si="1"/>
        <v>0</v>
      </c>
      <c r="H19" s="713"/>
    </row>
    <row r="20" spans="1:8" ht="15.95" customHeight="1" thickBot="1" x14ac:dyDescent="0.25">
      <c r="A20" s="664"/>
      <c r="B20" s="666"/>
      <c r="C20" s="657"/>
      <c r="D20" s="658"/>
      <c r="E20" s="659"/>
      <c r="F20" s="659"/>
      <c r="G20" s="660">
        <f t="shared" si="1"/>
        <v>0</v>
      </c>
      <c r="H20" s="713"/>
    </row>
    <row r="21" spans="1:8" ht="15.95" customHeight="1" x14ac:dyDescent="0.2">
      <c r="A21" s="664"/>
      <c r="B21" s="666"/>
      <c r="C21" s="657"/>
      <c r="D21" s="658"/>
      <c r="E21" s="658"/>
      <c r="F21" s="659"/>
      <c r="G21" s="660">
        <f t="shared" si="1"/>
        <v>0</v>
      </c>
      <c r="H21" s="713"/>
    </row>
    <row r="22" spans="1:8" ht="15.95" customHeight="1" x14ac:dyDescent="0.2">
      <c r="A22" s="664"/>
      <c r="B22" s="667"/>
      <c r="C22" s="657"/>
      <c r="D22" s="662"/>
      <c r="E22" s="662"/>
      <c r="F22" s="659"/>
      <c r="G22" s="660">
        <f t="shared" ref="G22" si="2">+D22+F22</f>
        <v>0</v>
      </c>
      <c r="H22" s="713"/>
    </row>
    <row r="23" spans="1:8" ht="15.95" customHeight="1" x14ac:dyDescent="0.2">
      <c r="A23" s="664"/>
      <c r="B23" s="666"/>
      <c r="C23" s="657"/>
      <c r="D23" s="2"/>
      <c r="E23" s="2"/>
      <c r="F23" s="659"/>
      <c r="G23" s="48">
        <f t="shared" ref="G23:G26" si="3">+D23+F23</f>
        <v>0</v>
      </c>
      <c r="H23" s="713"/>
    </row>
    <row r="24" spans="1:8" ht="15.95" customHeight="1" x14ac:dyDescent="0.2">
      <c r="A24" s="664"/>
      <c r="B24" s="666"/>
      <c r="C24" s="657"/>
      <c r="D24" s="2"/>
      <c r="E24" s="2"/>
      <c r="F24" s="659"/>
      <c r="G24" s="48">
        <f t="shared" si="3"/>
        <v>0</v>
      </c>
      <c r="H24" s="713"/>
    </row>
    <row r="25" spans="1:8" ht="15.95" customHeight="1" x14ac:dyDescent="0.2">
      <c r="A25" s="664"/>
      <c r="B25" s="666"/>
      <c r="C25" s="657"/>
      <c r="D25" s="658"/>
      <c r="E25" s="658"/>
      <c r="F25" s="659"/>
      <c r="G25" s="660">
        <f t="shared" si="3"/>
        <v>0</v>
      </c>
      <c r="H25" s="713"/>
    </row>
    <row r="26" spans="1:8" s="654" customFormat="1" ht="15.95" customHeight="1" thickBot="1" x14ac:dyDescent="0.25">
      <c r="A26" s="664"/>
      <c r="B26" s="668"/>
      <c r="C26" s="657"/>
      <c r="D26" s="104"/>
      <c r="E26" s="104"/>
      <c r="F26" s="659"/>
      <c r="G26" s="665">
        <f t="shared" si="3"/>
        <v>0</v>
      </c>
      <c r="H26" s="713"/>
    </row>
    <row r="27" spans="1:8" s="13" customFormat="1" ht="18" customHeight="1" thickBot="1" x14ac:dyDescent="0.25">
      <c r="A27" s="26" t="s">
        <v>52</v>
      </c>
      <c r="B27" s="669">
        <f>SUM(B5:B26)</f>
        <v>14644960.039999999</v>
      </c>
      <c r="C27" s="18"/>
      <c r="D27" s="669">
        <f>SUM(D5:D25)</f>
        <v>14644960.039999999</v>
      </c>
      <c r="E27" s="11">
        <f>SUM(E5:E26)</f>
        <v>16805000.039999999</v>
      </c>
      <c r="F27" s="11">
        <f>SUM(F5:F26)</f>
        <v>14644960.039999999</v>
      </c>
      <c r="G27" s="12">
        <f>SUM(G5:G26)</f>
        <v>14644960.039999999</v>
      </c>
      <c r="H27" s="713"/>
    </row>
    <row r="28" spans="1:8" x14ac:dyDescent="0.2">
      <c r="F28" s="13"/>
      <c r="G28" s="13"/>
      <c r="H28" s="597"/>
    </row>
    <row r="29" spans="1:8" x14ac:dyDescent="0.2">
      <c r="H29" s="597"/>
    </row>
    <row r="30" spans="1:8" x14ac:dyDescent="0.2">
      <c r="H30" s="597"/>
    </row>
    <row r="31" spans="1:8" x14ac:dyDescent="0.2">
      <c r="H31" s="597"/>
    </row>
    <row r="32" spans="1:8" x14ac:dyDescent="0.2">
      <c r="H32" s="597"/>
    </row>
    <row r="33" spans="8:8" x14ac:dyDescent="0.2">
      <c r="H33" s="597"/>
    </row>
    <row r="34" spans="8:8" x14ac:dyDescent="0.2">
      <c r="H34" s="597"/>
    </row>
    <row r="35" spans="8:8" x14ac:dyDescent="0.2">
      <c r="H35" s="597"/>
    </row>
    <row r="36" spans="8:8" x14ac:dyDescent="0.2">
      <c r="H36" s="597"/>
    </row>
  </sheetData>
  <mergeCells count="3">
    <mergeCell ref="F2:G2"/>
    <mergeCell ref="A1:G1"/>
    <mergeCell ref="H1:H27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29</vt:i4>
      </vt:variant>
    </vt:vector>
  </HeadingPairs>
  <TitlesOfParts>
    <vt:vector size="7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5.1. sz. mell</vt:lpstr>
      <vt:lpstr>5.2. sz. mell</vt:lpstr>
      <vt:lpstr>5.3. sz. mell</vt:lpstr>
      <vt:lpstr>5.4.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8. tájékoztató  tábla</vt:lpstr>
      <vt:lpstr>Munka1</vt:lpstr>
      <vt:lpstr>'7.3. tájékoztató tábla'!_ftn1</vt:lpstr>
      <vt:lpstr>'7.3. tájékoztató tábla'!_ftnref1</vt:lpstr>
      <vt:lpstr>'5.1. sz. mell'!Nyomtatási_cím</vt:lpstr>
      <vt:lpstr>'5.2. sz. mell'!Nyomtatási_cím</vt:lpstr>
      <vt:lpstr>'5.3. sz. mell'!Nyomtatási_cím</vt:lpstr>
      <vt:lpstr>'5.4.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BODROGHALOM-4</cp:lastModifiedBy>
  <cp:lastPrinted>2020-06-24T13:26:04Z</cp:lastPrinted>
  <dcterms:created xsi:type="dcterms:W3CDTF">1999-10-30T10:30:45Z</dcterms:created>
  <dcterms:modified xsi:type="dcterms:W3CDTF">2020-07-07T15:53:07Z</dcterms:modified>
</cp:coreProperties>
</file>