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73" firstSheet="12" activeTab="24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2.1.sz.mell" sheetId="22" r:id="rId22"/>
    <sheet name="KV_9.2.2.sz.mell" sheetId="23" r:id="rId23"/>
    <sheet name="KV_9.2.3.sz.mell" sheetId="24" r:id="rId24"/>
    <sheet name="KV_9.3.sz.mell" sheetId="25" r:id="rId25"/>
    <sheet name="KV_9.3.1.sz.mell" sheetId="26" r:id="rId26"/>
    <sheet name="KV_9.3.2.sz.mell" sheetId="27" r:id="rId27"/>
    <sheet name="KV_9.3.3.sz.mell" sheetId="28" r:id="rId28"/>
    <sheet name="KV_9.4.sz.mell" sheetId="29" r:id="rId29"/>
    <sheet name="KV_9.4.1.sz.mell" sheetId="30" r:id="rId30"/>
    <sheet name="KV_9.4.2.sz.mell" sheetId="31" r:id="rId31"/>
    <sheet name="KV_9.4.3.sz.mell" sheetId="32" r:id="rId32"/>
    <sheet name="KV_10.sz.mell" sheetId="33" r:id="rId33"/>
    <sheet name="KV_1.sz.tájékoztató_t." sheetId="34" r:id="rId34"/>
    <sheet name="KV_2.sz.tájékoztató_t." sheetId="35" r:id="rId35"/>
    <sheet name="KV_3.sz.tájékoztató_t." sheetId="36" r:id="rId36"/>
    <sheet name="KV_4.sz.tájékoztató_t." sheetId="37" r:id="rId37"/>
    <sheet name="KV_5.sz.tájékoztató_t" sheetId="38" r:id="rId38"/>
    <sheet name="KV_6.sz.tájékoztató_t." sheetId="39" r:id="rId39"/>
    <sheet name="KV_7.sz.tájékoztató_t." sheetId="40" r:id="rId40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Titles" localSheetId="29">'KV_9.4.1.sz.mell'!$1:$6</definedName>
    <definedName name="_xlnm.Print_Titles" localSheetId="30">'KV_9.4.2.sz.mell'!$1:$6</definedName>
    <definedName name="_xlnm.Print_Titles" localSheetId="31">'KV_9.4.3.sz.mell'!$1:$6</definedName>
    <definedName name="_xlnm.Print_Titles" localSheetId="28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3">'KV_1.sz.tájékoztató_t.'!$A$1:$C$150</definedName>
    <definedName name="_xlnm.Print_Area" localSheetId="39">'KV_7.sz.tájékoztató_t.'!$A$2:$E$40</definedName>
  </definedNames>
  <calcPr fullCalcOnLoad="1"/>
</workbook>
</file>

<file path=xl/sharedStrings.xml><?xml version="1.0" encoding="utf-8"?>
<sst xmlns="http://schemas.openxmlformats.org/spreadsheetml/2006/main" count="5040" uniqueCount="779">
  <si>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</si>
  <si>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</si>
  <si>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</si>
  <si>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</si>
  <si>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</si>
  <si>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</si>
  <si>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</si>
  <si>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</si>
  <si>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</si>
  <si>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</si>
  <si>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</si>
  <si>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</si>
  <si>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</si>
  <si>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</si>
  <si>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</si>
  <si>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</si>
  <si>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</si>
  <si>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</si>
  <si>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</si>
  <si>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</si>
  <si>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</si>
  <si>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</si>
  <si>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</si>
  <si>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</si>
  <si>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</si>
  <si>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</si>
  <si>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</si>
  <si>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</si>
  <si>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</si>
  <si>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</si>
  <si>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</si>
  <si>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</si>
  <si>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</si>
  <si>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</si>
  <si>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</si>
  <si>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</si>
  <si>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</si>
  <si>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</si>
  <si>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</si>
  <si>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</si>
  <si>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</si>
  <si>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</si>
  <si>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</si>
  <si>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</si>
  <si>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</si>
  <si>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</si>
  <si>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</si>
  <si>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</si>
  <si>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</si>
  <si>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</si>
  <si>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</si>
  <si>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</si>
  <si>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</si>
  <si>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</si>
  <si>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</si>
  <si>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</si>
  <si>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</si>
  <si>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</si>
  <si>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</si>
  <si>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</si>
  <si>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</si>
  <si>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</si>
  <si>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</si>
  <si>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</si>
  <si>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</si>
  <si>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</si>
  <si>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</si>
  <si>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</si>
  <si>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</si>
  <si>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</si>
  <si>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</si>
  <si>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</si>
  <si>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</si>
  <si>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</si>
  <si>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</si>
  <si>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</si>
  <si>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</si>
  <si>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</si>
  <si>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</si>
  <si>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</si>
  <si>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</si>
  <si>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</si>
  <si>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</si>
  <si>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</si>
  <si>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</si>
  <si>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</si>
  <si>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</si>
  <si>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</si>
  <si>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</si>
  <si>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</si>
  <si>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</si>
  <si>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</si>
  <si>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</si>
  <si>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</si>
  <si>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</si>
  <si>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</si>
  <si>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</si>
  <si>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</si>
  <si>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</si>
  <si>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</si>
  <si>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</si>
  <si>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</si>
  <si>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</si>
  <si>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</si>
  <si>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</si>
  <si>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</si>
  <si>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</si>
  <si>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</si>
  <si>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</si>
  <si>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</si>
  <si>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</si>
  <si>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</si>
  <si>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</si>
  <si>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</si>
  <si>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</si>
  <si>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</si>
  <si>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</si>
  <si>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</si>
  <si>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</si>
  <si>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</si>
  <si>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</si>
  <si>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</si>
  <si>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</si>
  <si>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</si>
  <si>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</si>
  <si>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</si>
  <si>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</si>
  <si>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</si>
  <si>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</si>
  <si>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</si>
  <si>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</si>
  <si>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</si>
  <si>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</si>
  <si>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</si>
  <si>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</si>
  <si>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</si>
  <si>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</si>
  <si>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</si>
  <si>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</si>
  <si>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</si>
  <si>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</si>
  <si>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</si>
  <si>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</si>
  <si>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</si>
  <si>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</si>
  <si>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</si>
  <si>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</si>
  <si>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</si>
  <si>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</si>
  <si>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</si>
  <si>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</si>
  <si>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</si>
  <si>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</si>
  <si>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</si>
  <si>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</si>
  <si>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</si>
  <si>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</si>
  <si>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</si>
  <si>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</si>
  <si>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</si>
  <si>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</si>
  <si>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</si>
  <si>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</si>
  <si>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</si>
  <si>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</si>
  <si>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</si>
  <si>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</si>
  <si>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</si>
  <si>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</si>
  <si>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</si>
  <si>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</si>
  <si>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</si>
  <si>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</si>
  <si>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</si>
  <si>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</si>
  <si>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</si>
  <si>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</si>
  <si>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</si>
  <si>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</si>
  <si>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</si>
  <si>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</si>
  <si>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</si>
  <si>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</si>
  <si>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</si>
  <si>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</si>
  <si>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</si>
  <si>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</si>
  <si>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</si>
  <si>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</si>
  <si>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</si>
  <si>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</si>
  <si>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</si>
  <si>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</si>
  <si>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</si>
  <si>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</si>
  <si>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</si>
  <si>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</si>
  <si>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</si>
  <si>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</si>
  <si>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</si>
  <si>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</si>
  <si>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</si>
  <si>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</si>
  <si>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</si>
  <si>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</si>
  <si>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</si>
  <si>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</si>
  <si>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</si>
  <si>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</si>
  <si>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</si>
  <si>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</si>
  <si>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</si>
  <si>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</si>
  <si>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</si>
  <si>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</si>
  <si>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</si>
  <si>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</si>
  <si>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</si>
  <si>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</si>
  <si>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</si>
  <si>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</si>
  <si>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</si>
  <si>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</si>
  <si>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</si>
  <si>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</si>
  <si>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</si>
  <si>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</si>
  <si>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</si>
  <si>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</si>
  <si>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</si>
  <si>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</si>
  <si>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</si>
  <si>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</si>
  <si>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</si>
  <si>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</si>
  <si>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</si>
  <si>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</si>
  <si>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</si>
  <si>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</si>
  <si>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</si>
  <si>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</si>
  <si>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</si>
  <si>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</si>
  <si>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</si>
  <si>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</si>
  <si>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</si>
  <si>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</si>
  <si>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</si>
  <si>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</si>
  <si>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</si>
  <si>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</si>
  <si>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</si>
  <si>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</si>
  <si>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</si>
  <si>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</si>
  <si>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</si>
  <si>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</si>
  <si>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</si>
  <si>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</si>
  <si>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</si>
  <si>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</si>
  <si>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</si>
  <si>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</si>
  <si>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</si>
  <si>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</si>
  <si>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</si>
  <si>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</si>
  <si>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</si>
  <si>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</si>
  <si>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</si>
  <si>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</si>
  <si>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</si>
  <si>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</si>
  <si>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</si>
  <si>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</si>
  <si>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</si>
  <si>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</si>
  <si>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</si>
  <si>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</si>
  <si>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</si>
  <si>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</si>
  <si>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</si>
  <si>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</si>
  <si>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</si>
  <si>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</si>
  <si>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</si>
  <si>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</si>
  <si>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</si>
  <si>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</si>
  <si>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</si>
  <si>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</si>
  <si>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</si>
  <si>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</si>
  <si>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</si>
  <si>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</si>
  <si>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</si>
  <si>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</si>
  <si>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</si>
  <si>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</si>
  <si>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</si>
  <si>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</si>
  <si>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</si>
  <si>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</si>
  <si>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</si>
  <si>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</si>
  <si>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</si>
  <si>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</si>
  <si>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</si>
  <si>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</si>
  <si>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</si>
  <si>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</si>
  <si>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</si>
  <si>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</si>
  <si>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</si>
  <si>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</si>
  <si>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</si>
  <si>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</si>
  <si>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</si>
  <si>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</si>
  <si>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</si>
  <si>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</si>
  <si>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</si>
  <si>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</si>
  <si>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</si>
  <si>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</si>
  <si>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</si>
  <si>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</si>
  <si>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</si>
  <si>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</si>
  <si>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</si>
  <si>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</si>
  <si>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</si>
  <si>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</si>
  <si>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</si>
  <si>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</si>
  <si>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</si>
  <si>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</si>
  <si>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</si>
  <si>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</si>
  <si>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</si>
  <si>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</si>
  <si>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</si>
  <si>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</si>
  <si>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</si>
  <si>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</si>
  <si>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</si>
  <si>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</si>
  <si>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</si>
  <si>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</si>
  <si>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</si>
  <si>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</si>
  <si>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</si>
  <si>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</si>
  <si>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</si>
  <si>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</si>
  <si>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</si>
  <si>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</si>
  <si>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</si>
  <si>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</si>
  <si>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</si>
  <si>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</si>
  <si>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</si>
  <si>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</si>
  <si>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</si>
  <si>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</si>
  <si>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</si>
  <si>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</si>
  <si>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</si>
  <si>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</si>
  <si>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</si>
  <si>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</si>
  <si>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</si>
  <si>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</si>
  <si>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</si>
  <si>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</si>
  <si>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</si>
  <si>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</si>
  <si>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</si>
  <si>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</si>
  <si>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</si>
  <si>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</si>
  <si>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</si>
  <si>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</si>
  <si>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</si>
  <si>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</si>
  <si>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</si>
  <si>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</si>
  <si>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</si>
  <si>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</si>
  <si>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</si>
  <si>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</si>
  <si>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</si>
  <si>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</si>
  <si>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</si>
  <si>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</si>
  <si>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</si>
  <si>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</si>
  <si>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</si>
  <si>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</si>
  <si>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</si>
  <si>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</si>
  <si>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</si>
  <si>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</si>
  <si>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</si>
  <si>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</si>
  <si>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</si>
  <si>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</si>
  <si>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</si>
  <si>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</si>
  <si>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</si>
  <si>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</si>
  <si>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</si>
  <si>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</si>
  <si>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</si>
  <si>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</si>
  <si>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</si>
  <si>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</si>
  <si>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</si>
  <si>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</si>
  <si>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</si>
  <si>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</si>
  <si>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</si>
  <si>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</si>
  <si>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</si>
  <si>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</si>
  <si>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</si>
  <si>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</si>
  <si>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</si>
  <si>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</si>
  <si>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</si>
  <si>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</si>
  <si>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</si>
  <si>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</si>
  <si>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</si>
  <si>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</si>
  <si>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</si>
  <si>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</si>
  <si>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</si>
  <si>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</si>
  <si>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</si>
  <si>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</si>
  <si>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</si>
  <si>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</si>
  <si>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</si>
  <si>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</si>
  <si>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</si>
  <si>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</si>
  <si>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</si>
  <si>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</si>
  <si>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</si>
  <si>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</si>
  <si>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</si>
  <si>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</si>
  <si>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</si>
  <si>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</si>
  <si>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</si>
  <si>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</si>
  <si>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</si>
  <si>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</si>
  <si>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</si>
  <si>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</si>
  <si>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</si>
  <si>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</si>
  <si>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</si>
  <si>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</si>
  <si>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</si>
  <si>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</si>
  <si>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</si>
  <si>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</si>
  <si>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</si>
  <si>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</si>
  <si>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</si>
  <si>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</si>
  <si>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</si>
  <si>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</si>
  <si>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</si>
  <si>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</si>
  <si>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</si>
  <si>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</si>
  <si>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</si>
  <si>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</si>
  <si>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</si>
  <si>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</si>
  <si>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</si>
  <si>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</si>
  <si>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</si>
  <si>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</si>
  <si>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</si>
  <si>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</si>
  <si>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</si>
  <si>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</si>
  <si>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</si>
  <si>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</si>
  <si>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</si>
  <si>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</si>
  <si>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</si>
  <si>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</si>
  <si>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</si>
  <si>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</si>
  <si>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</si>
  <si>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</si>
  <si>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</si>
  <si>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</si>
  <si>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</si>
  <si>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</si>
  <si>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</si>
  <si>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</si>
  <si>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</si>
  <si>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</si>
  <si>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</si>
  <si>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</si>
  <si>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</si>
  <si>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</si>
  <si>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</si>
  <si>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</si>
  <si>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</si>
  <si>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</si>
  <si>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</si>
  <si>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</si>
  <si>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</si>
  <si>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</si>
  <si>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</si>
  <si>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</si>
  <si>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</si>
  <si>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</si>
  <si>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</si>
  <si>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</si>
  <si>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</si>
  <si>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</si>
  <si>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</si>
  <si>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</si>
  <si>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</si>
  <si>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</si>
  <si>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</si>
  <si>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</si>
  <si>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</si>
  <si>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</si>
  <si>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</si>
  <si>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</si>
  <si>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</si>
  <si>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</si>
  <si>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</si>
  <si>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</si>
  <si>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</si>
  <si>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</si>
  <si>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</si>
  <si>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</si>
  <si>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</si>
  <si>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</si>
  <si>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</si>
  <si>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</si>
  <si>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</si>
  <si>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</si>
  <si>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</si>
  <si>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</si>
  <si>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</si>
  <si>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</si>
  <si>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</si>
  <si>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</si>
  <si>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</si>
  <si>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</si>
  <si>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</si>
  <si>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</si>
  <si>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</si>
  <si>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</si>
  <si>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</si>
  <si>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</si>
  <si>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</si>
  <si>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</si>
  <si>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</si>
  <si>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</si>
  <si>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</si>
  <si>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</si>
  <si>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</si>
  <si>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</si>
  <si>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</si>
  <si>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</si>
  <si>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</si>
  <si>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</si>
  <si>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</si>
  <si>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</si>
  <si>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</si>
  <si>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</si>
  <si>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</si>
  <si>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</si>
  <si>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</si>
  <si>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</si>
  <si>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</si>
  <si>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</si>
  <si>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</si>
  <si>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</si>
  <si>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</si>
  <si>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</si>
  <si>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</si>
  <si>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</si>
  <si>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</si>
  <si>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</si>
  <si>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</si>
  <si>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</si>
  <si>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</si>
  <si>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</si>
  <si>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</si>
  <si>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</si>
  <si>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</si>
  <si>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</si>
  <si>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</si>
  <si>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</si>
  <si>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</si>
  <si>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</si>
  <si>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</si>
  <si>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</si>
  <si>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</si>
  <si>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</si>
  <si>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</si>
  <si>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</si>
  <si>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</si>
  <si>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</si>
  <si>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</si>
  <si>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</si>
  <si>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</si>
  <si>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</si>
  <si>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</si>
  <si>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</si>
  <si>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</si>
  <si>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</si>
  <si>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</si>
  <si>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</si>
  <si>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</si>
  <si>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</si>
  <si>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</si>
  <si>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</si>
  <si>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</si>
  <si>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</si>
  <si>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</si>
  <si>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</si>
  <si>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</si>
  <si>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</si>
  <si>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</si>
  <si>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</si>
  <si>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</si>
  <si>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</si>
  <si>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</si>
  <si>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</si>
  <si>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</si>
  <si>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</si>
  <si>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</si>
  <si>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</si>
  <si>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</si>
  <si>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</si>
  <si>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</si>
  <si>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</si>
  <si>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</si>
  <si>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</si>
  <si>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</si>
  <si>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</si>
  <si>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</si>
  <si>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</si>
  <si>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</si>
  <si>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</si>
  <si>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</si>
  <si>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</si>
  <si>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</si>
  <si>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</si>
  <si>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</si>
  <si>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</si>
  <si>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</si>
  <si>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</si>
  <si>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</si>
  <si>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</si>
  <si>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</si>
  <si>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</si>
  <si>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</si>
  <si>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</si>
  <si>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</si>
  <si>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</si>
  <si>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</si>
  <si>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</si>
  <si>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</si>
  <si>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</si>
  <si>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</si>
  <si>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</si>
  <si>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</si>
  <si>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Forintban</t>
  </si>
  <si>
    <t>* Magyarország 2019. évi központi költségvetéséról szóló törvény</t>
  </si>
  <si>
    <t>2018. évi L.
törvény 2. sz. melléklete száma*</t>
  </si>
  <si>
    <t>Egyéb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</si>
  <si>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</si>
  <si>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</si>
  <si>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</si>
  <si>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</si>
  <si>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Szivattyú felújítás</t>
  </si>
  <si>
    <t>2019</t>
  </si>
  <si>
    <t>Gépek, ber., felszerelések, járművek beszerzése, létesítése TKÖ</t>
  </si>
  <si>
    <t>Gépek, ber., felszerelések, járművek beszerzése, létesítése Tiszaszőlősi Közös Önkormányzati Hivatal</t>
  </si>
  <si>
    <t>Gépek, ber., felszerelések, járművek beszerzése, létesítése Tiszaszőlősi Cseperedő Óvoda</t>
  </si>
  <si>
    <t>Tiszaszőlős Községi Önkormányzat 2019. évi adósságot keletkeztető fejlesztési céljai</t>
  </si>
  <si>
    <t>Tiszaszőlős Községi  Önkormányzat saját bevételeinek részletezése az adósságot keletkeztető ügyletből származó tárgyévi fizetési kötelezettség megállapításához</t>
  </si>
  <si>
    <t>Tiszaszőlős Községi Önkormányzat adósságot keletkeztető ügyletekből és kezességvállalásokból fennálló kötelezettségei</t>
  </si>
  <si>
    <t>70100073-11069069-00000000</t>
  </si>
  <si>
    <t>Tájékoztató a 2019. évi terv adatokról</t>
  </si>
  <si>
    <t>I.1.a</t>
  </si>
  <si>
    <t>Önkormányzati hivatal működésének támogatása - elismert hivatali létszám alapján</t>
  </si>
  <si>
    <t>I.1.a.-I.1.f</t>
  </si>
  <si>
    <t>Önkormányzati hivatal működésének támogatása - beszámítás alapján</t>
  </si>
  <si>
    <t>I.1.ba</t>
  </si>
  <si>
    <t>A zöldterület-gazdálkodással kapcsolatos feladatok ellátásának támogatása</t>
  </si>
  <si>
    <t>I.1.bb</t>
  </si>
  <si>
    <t>Közvilágítás fenntartásának támogatás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</si>
  <si>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</si>
  <si>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</si>
  <si>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</si>
  <si>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</si>
  <si>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</si>
  <si>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Támogatás összesen - beszámítás után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</si>
  <si>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</si>
  <si>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</si>
  <si>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</si>
  <si>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</si>
  <si>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</si>
  <si>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támogtása</t>
  </si>
  <si>
    <t>I.1.f</t>
  </si>
  <si>
    <t>I.1. jogcímekhez kapcsolódó kiegészítés</t>
  </si>
  <si>
    <t xml:space="preserve">I. </t>
  </si>
  <si>
    <t>Helyi önkormányzatok működésének támogatása</t>
  </si>
  <si>
    <t>I.6.</t>
  </si>
  <si>
    <t>Polgármesteri illetmény támogatása</t>
  </si>
  <si>
    <t>Pedagógusok elismert létszáma</t>
  </si>
  <si>
    <t>II.1.(2) 1</t>
  </si>
  <si>
    <t>Pedagógus szakképzettséggel nem rendelkező, padagógusok nevelő munkáját közvetlenül segítők száma</t>
  </si>
  <si>
    <t>II.1.(1) 2</t>
  </si>
  <si>
    <t>II.1.(1) 1</t>
  </si>
  <si>
    <t>II.1.(2) 2</t>
  </si>
  <si>
    <t>II.2.(1) 1</t>
  </si>
  <si>
    <t>Óvoda napi nyitvatartási ideje eléri a nyolc órát</t>
  </si>
  <si>
    <t>II.2.(1) 2</t>
  </si>
  <si>
    <t>II.4.a (1)</t>
  </si>
  <si>
    <t>Alapfokú végzettségű pedagógus II. kategóriába sorolt óvodapedagógusok kiegészítő támogatása, akik a minősítést 2018. január 1-jéig történő átsorolással szerezték meg</t>
  </si>
  <si>
    <t>II.</t>
  </si>
  <si>
    <t>Települési önkormányzatok egyes köznevelési feladatainak támogatása</t>
  </si>
  <si>
    <t>Család- és gyermekjóléti szolgálat</t>
  </si>
  <si>
    <t>III.3.a + III.3.oa</t>
  </si>
  <si>
    <t>III.5.aa)</t>
  </si>
  <si>
    <t>A finanszírozás szempontjából elismert dolgozók bértámogatása - gyermekétkeztetés</t>
  </si>
  <si>
    <t>III.5.ab)</t>
  </si>
  <si>
    <t>Gyermekétkeztetés üzemeltetési támogatása</t>
  </si>
  <si>
    <t>III.5.b)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</si>
  <si>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</si>
  <si>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</si>
  <si>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</si>
  <si>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III.2.</t>
  </si>
  <si>
    <t>A települési önkormányzatok szociális feladatainak egyéb támogatása</t>
  </si>
  <si>
    <t>IV.1.</t>
  </si>
  <si>
    <t>Könyvtári, közművelődési és múzeumi feladatok támogatása</t>
  </si>
  <si>
    <t>Tiszaszőlősi Polgárőr Egyesület</t>
  </si>
  <si>
    <t>Kinizsi Sporthorgász Egyesület</t>
  </si>
  <si>
    <t>Tiszaszőlősi KSE (2018. év -400 eFt; 2019. év - 400 eFt)</t>
  </si>
  <si>
    <t>Kende-Baranta Sport- és Hagyományőrző Egyesület</t>
  </si>
  <si>
    <t>Tiszaszőlősi Iskola Gyermekeiért Alapítvány</t>
  </si>
  <si>
    <t>Alapítvány a Tiszaszőlősi Óvodás Gyermekekért</t>
  </si>
  <si>
    <t>Immateriális javak beszerzése, létesítése TKÖ</t>
  </si>
  <si>
    <t>Ingatlanok beszerzése, létesítése TKÖ</t>
  </si>
  <si>
    <t xml:space="preserve">EU-s projekt neve, azonosítója: </t>
  </si>
  <si>
    <t>Tiszaszőlős Község csapadékcsatornázása TOP-2.1.3-15-JN1-2016-00009</t>
  </si>
  <si>
    <t>Tiszaszőlősi kétfogatú tájház és víztorony turisztikai célú hasznosítása TOP-1.2.1-15-JN1-2016-00018</t>
  </si>
  <si>
    <t>2019.</t>
  </si>
  <si>
    <t>2020.</t>
  </si>
  <si>
    <t>2020. után</t>
  </si>
  <si>
    <t>Helyi piac és hűtőház létesítése Tiszaszőlősön TOP-1.1.3-15-JN1-2016-00006</t>
  </si>
  <si>
    <t>Tiszaszőlősi Cseperedő Óvoda férőhelyszám-bővítése TOP-1.4.1.-15-JN1-2016-00007</t>
  </si>
  <si>
    <t>Önkormányzati épületek energetikai korszerűísése TOP-3.2.1-15-JN1-2016-00015</t>
  </si>
  <si>
    <t>Biomassza fűtőmű telepítés Tiszaszőlősön TOP-3.2.2-15-JN1-2016-00003</t>
  </si>
  <si>
    <t>Szociális konyha kialakítása Tiszaszőlősön TOP-4.2.1-15-JN1-2016-00008</t>
  </si>
  <si>
    <t>Fejlődés a Tisza-tó mentén EFOP-1.5.3-165-2017</t>
  </si>
  <si>
    <t>Helyi identitás és kohézió erősítése TOP-5.3.1.-16JN1-2017-00007</t>
  </si>
  <si>
    <t>70100073-11069076</t>
  </si>
  <si>
    <t>NŐ-KÖZPONT (közös hivatal) EFOP-1.2.9-17-2017-00113</t>
  </si>
  <si>
    <t>Éves eredeti kiadási előirányzat: 945.383.803 Ft</t>
  </si>
  <si>
    <t>2018. évről áthúzódó bérkompenzáció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</si>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</sst>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59" applyFont="1">
      <alignment/>
      <protection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4" fontId="17" fillId="0" borderId="11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26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vertical="center" wrapText="1"/>
    </xf>
    <xf numFmtId="164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 wrapText="1"/>
    </xf>
    <xf numFmtId="164" fontId="15" fillId="0" borderId="26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Border="1" applyAlignment="1" applyProtection="1">
      <alignment vertical="center" wrapText="1"/>
      <protection locked="0"/>
    </xf>
    <xf numFmtId="164" fontId="14" fillId="0" borderId="29" xfId="0" applyNumberFormat="1" applyFont="1" applyBorder="1" applyAlignment="1">
      <alignment vertical="center" wrapText="1"/>
    </xf>
    <xf numFmtId="164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Border="1" applyAlignment="1" applyProtection="1">
      <alignment vertical="center" wrapText="1"/>
      <protection locked="0"/>
    </xf>
    <xf numFmtId="164" fontId="14" fillId="0" borderId="30" xfId="0" applyNumberFormat="1" applyFont="1" applyBorder="1" applyAlignment="1">
      <alignment vertical="center" wrapText="1"/>
    </xf>
    <xf numFmtId="164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7" fillId="0" borderId="31" xfId="0" applyNumberFormat="1" applyFont="1" applyBorder="1" applyAlignment="1">
      <alignment vertical="center" wrapText="1"/>
    </xf>
    <xf numFmtId="164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4" fontId="17" fillId="0" borderId="39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4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4" fontId="17" fillId="0" borderId="35" xfId="60" applyNumberFormat="1" applyFont="1" applyBorder="1" applyAlignment="1">
      <alignment vertical="center"/>
      <protection/>
    </xf>
    <xf numFmtId="164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4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0" fontId="20" fillId="0" borderId="41" xfId="0" applyFont="1" applyBorder="1" applyAlignment="1" applyProtection="1">
      <alignment horizontal="left" vertical="center" wrapText="1"/>
      <protection locked="0"/>
    </xf>
    <xf numFmtId="0" fontId="20" fillId="0" borderId="42" xfId="0" applyFont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4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4" fontId="17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4" fontId="16" fillId="0" borderId="44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6" xfId="59" applyFont="1" applyBorder="1" applyAlignment="1">
      <alignment horizontal="left" vertical="center" wrapText="1" indent="6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5" xfId="59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4" fontId="17" fillId="0" borderId="12" xfId="0" applyNumberFormat="1" applyFont="1" applyBorder="1" applyAlignment="1" applyProtection="1">
      <alignment vertical="center"/>
      <protection locked="0"/>
    </xf>
    <xf numFmtId="164" fontId="17" fillId="0" borderId="11" xfId="0" applyNumberFormat="1" applyFont="1" applyBorder="1" applyAlignment="1" applyProtection="1">
      <alignment vertical="center"/>
      <protection locked="0"/>
    </xf>
    <xf numFmtId="164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6" fontId="15" fillId="0" borderId="26" xfId="40" applyNumberFormat="1" applyFont="1" applyBorder="1" applyAlignment="1">
      <alignment/>
    </xf>
    <xf numFmtId="166" fontId="17" fillId="0" borderId="46" xfId="40" applyNumberFormat="1" applyFont="1" applyBorder="1" applyAlignment="1" applyProtection="1">
      <alignment/>
      <protection locked="0"/>
    </xf>
    <xf numFmtId="166" fontId="17" fillId="0" borderId="29" xfId="40" applyNumberFormat="1" applyFont="1" applyBorder="1" applyAlignment="1" applyProtection="1">
      <alignment/>
      <protection locked="0"/>
    </xf>
    <xf numFmtId="166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17" fillId="0" borderId="11" xfId="59" applyFont="1" applyBorder="1" applyProtection="1">
      <alignment/>
      <protection locked="0"/>
    </xf>
    <xf numFmtId="0" fontId="17" fillId="0" borderId="15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4" fontId="15" fillId="0" borderId="28" xfId="0" applyNumberFormat="1" applyFont="1" applyBorder="1" applyAlignment="1">
      <alignment vertical="center" wrapText="1"/>
    </xf>
    <xf numFmtId="164" fontId="15" fillId="0" borderId="47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4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51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4" fontId="15" fillId="0" borderId="35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4" fontId="15" fillId="0" borderId="3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5" fillId="0" borderId="54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15" fillId="0" borderId="45" xfId="59" applyNumberFormat="1" applyFont="1" applyBorder="1" applyAlignment="1">
      <alignment horizontal="right" vertical="center" wrapText="1" indent="1"/>
      <protection/>
    </xf>
    <xf numFmtId="164" fontId="17" fillId="0" borderId="5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6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0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0" xfId="59" applyNumberFormat="1" applyFont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 wrapText="1"/>
    </xf>
    <xf numFmtId="164" fontId="15" fillId="0" borderId="52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58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0" borderId="59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left" vertical="center" wrapText="1" indent="1"/>
    </xf>
    <xf numFmtId="164" fontId="15" fillId="0" borderId="17" xfId="0" applyNumberFormat="1" applyFont="1" applyBorder="1" applyAlignment="1">
      <alignment horizontal="center" vertical="center" wrapText="1"/>
    </xf>
    <xf numFmtId="164" fontId="17" fillId="0" borderId="32" xfId="0" applyNumberFormat="1" applyFont="1" applyBorder="1" applyAlignment="1">
      <alignment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vertical="center" wrapText="1"/>
    </xf>
    <xf numFmtId="164" fontId="15" fillId="0" borderId="31" xfId="0" applyNumberFormat="1" applyFont="1" applyBorder="1" applyAlignment="1">
      <alignment horizontal="left" vertical="center" wrapText="1" indent="1"/>
    </xf>
    <xf numFmtId="164" fontId="15" fillId="0" borderId="16" xfId="0" applyNumberFormat="1" applyFont="1" applyBorder="1" applyAlignment="1">
      <alignment horizontal="center" vertical="center" wrapText="1"/>
    </xf>
    <xf numFmtId="164" fontId="17" fillId="0" borderId="59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4" fontId="17" fillId="0" borderId="56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4" fontId="15" fillId="0" borderId="38" xfId="59" applyNumberFormat="1" applyFont="1" applyBorder="1" applyAlignment="1">
      <alignment horizontal="right" vertical="center" wrapText="1" indent="1"/>
      <protection/>
    </xf>
    <xf numFmtId="164" fontId="15" fillId="0" borderId="26" xfId="59" applyNumberFormat="1" applyFont="1" applyBorder="1" applyAlignment="1">
      <alignment horizontal="right" vertical="center" wrapText="1" indent="1"/>
      <protection/>
    </xf>
    <xf numFmtId="164" fontId="17" fillId="0" borderId="46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Border="1" applyAlignment="1">
      <alignment horizontal="right" vertical="center" wrapText="1" indent="1"/>
      <protection/>
    </xf>
    <xf numFmtId="164" fontId="6" fillId="0" borderId="0" xfId="59" applyNumberFormat="1" applyFont="1" applyAlignment="1">
      <alignment horizontal="right" vertical="center" wrapText="1" indent="1"/>
      <protection/>
    </xf>
    <xf numFmtId="164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>
      <alignment horizontal="right" vertical="center" wrapText="1" indent="1"/>
    </xf>
    <xf numFmtId="0" fontId="5" fillId="0" borderId="44" xfId="0" applyFont="1" applyBorder="1" applyAlignment="1">
      <alignment horizontal="right" vertical="center"/>
    </xf>
    <xf numFmtId="164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>
      <alignment horizontal="right" vertical="center" wrapText="1" indent="1"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Border="1" applyAlignment="1">
      <alignment horizontal="right" vertical="center" wrapText="1" indent="1"/>
    </xf>
    <xf numFmtId="164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7" fillId="0" borderId="22" xfId="0" applyNumberFormat="1" applyFont="1" applyBorder="1" applyAlignment="1">
      <alignment horizontal="centerContinuous" vertical="center" wrapText="1"/>
    </xf>
    <xf numFmtId="164" fontId="7" fillId="0" borderId="23" xfId="0" applyNumberFormat="1" applyFont="1" applyBorder="1" applyAlignment="1">
      <alignment horizontal="centerContinuous" vertical="center" wrapText="1"/>
    </xf>
    <xf numFmtId="164" fontId="7" fillId="0" borderId="26" xfId="0" applyNumberFormat="1" applyFont="1" applyBorder="1" applyAlignment="1">
      <alignment horizontal="centerContinuous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0" fillId="0" borderId="34" xfId="0" applyNumberForma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1"/>
    </xf>
    <xf numFmtId="164" fontId="0" fillId="0" borderId="32" xfId="0" applyNumberForma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1"/>
    </xf>
    <xf numFmtId="164" fontId="17" fillId="0" borderId="61" xfId="0" applyNumberFormat="1" applyFont="1" applyBorder="1" applyAlignment="1">
      <alignment horizontal="left" vertical="center" wrapText="1" indent="1"/>
    </xf>
    <xf numFmtId="164" fontId="3" fillId="0" borderId="31" xfId="0" applyNumberFormat="1" applyFont="1" applyBorder="1" applyAlignment="1">
      <alignment horizontal="left" vertical="center" wrapText="1" indent="1"/>
    </xf>
    <xf numFmtId="164" fontId="0" fillId="0" borderId="59" xfId="0" applyNumberFormat="1" applyFon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1"/>
    </xf>
    <xf numFmtId="164" fontId="0" fillId="0" borderId="32" xfId="0" applyNumberFormat="1" applyFont="1" applyBorder="1" applyAlignment="1">
      <alignment horizontal="left" vertical="center" wrapText="1" indent="1"/>
    </xf>
    <xf numFmtId="164" fontId="22" fillId="0" borderId="11" xfId="0" applyNumberFormat="1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left" vertical="center" wrapText="1" indent="1"/>
    </xf>
    <xf numFmtId="164" fontId="3" fillId="0" borderId="45" xfId="0" applyNumberFormat="1" applyFont="1" applyBorder="1" applyAlignment="1">
      <alignment horizontal="right" vertical="center" wrapText="1" indent="1"/>
    </xf>
    <xf numFmtId="164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2"/>
    </xf>
    <xf numFmtId="164" fontId="17" fillId="0" borderId="11" xfId="0" applyNumberFormat="1" applyFont="1" applyBorder="1" applyAlignment="1">
      <alignment horizontal="left" vertical="center" wrapText="1" indent="2"/>
    </xf>
    <xf numFmtId="164" fontId="22" fillId="0" borderId="11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2"/>
    </xf>
    <xf numFmtId="164" fontId="17" fillId="0" borderId="19" xfId="0" applyNumberFormat="1" applyFont="1" applyBorder="1" applyAlignment="1">
      <alignment horizontal="left" vertical="center" wrapText="1" indent="2"/>
    </xf>
    <xf numFmtId="164" fontId="22" fillId="0" borderId="12" xfId="0" applyNumberFormat="1" applyFont="1" applyBorder="1" applyAlignment="1">
      <alignment horizontal="right" vertical="center" wrapText="1" indent="1"/>
    </xf>
    <xf numFmtId="166" fontId="17" fillId="0" borderId="62" xfId="40" applyNumberFormat="1" applyFont="1" applyBorder="1" applyAlignment="1" applyProtection="1">
      <alignment/>
      <protection locked="0"/>
    </xf>
    <xf numFmtId="166" fontId="17" fillId="0" borderId="55" xfId="40" applyNumberFormat="1" applyFont="1" applyBorder="1" applyAlignment="1" applyProtection="1">
      <alignment/>
      <protection locked="0"/>
    </xf>
    <xf numFmtId="166" fontId="17" fillId="0" borderId="50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4" fontId="7" fillId="0" borderId="50" xfId="0" applyNumberFormat="1" applyFont="1" applyBorder="1" applyAlignment="1">
      <alignment horizontal="right" vertical="center" wrapText="1" indent="1"/>
    </xf>
    <xf numFmtId="164" fontId="17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Border="1" applyAlignment="1">
      <alignment horizontal="right" vertical="center" wrapText="1" indent="1"/>
    </xf>
    <xf numFmtId="164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4" fontId="15" fillId="0" borderId="45" xfId="0" applyNumberFormat="1" applyFont="1" applyBorder="1" applyAlignment="1">
      <alignment horizontal="right" vertical="center" wrapText="1" indent="1"/>
    </xf>
    <xf numFmtId="164" fontId="15" fillId="0" borderId="26" xfId="0" applyNumberFormat="1" applyFont="1" applyBorder="1" applyAlignment="1">
      <alignment horizontal="right" vertical="center" wrapText="1" indent="1"/>
    </xf>
    <xf numFmtId="49" fontId="7" fillId="0" borderId="46" xfId="0" applyNumberFormat="1" applyFont="1" applyBorder="1" applyAlignment="1">
      <alignment horizontal="right" vertical="center"/>
    </xf>
    <xf numFmtId="49" fontId="7" fillId="0" borderId="63" xfId="0" applyNumberFormat="1" applyFont="1" applyBorder="1" applyAlignment="1">
      <alignment horizontal="right" vertical="center"/>
    </xf>
    <xf numFmtId="0" fontId="6" fillId="0" borderId="64" xfId="59" applyFont="1" applyBorder="1" applyAlignment="1">
      <alignment horizontal="center" vertical="center" wrapText="1"/>
      <protection/>
    </xf>
    <xf numFmtId="0" fontId="6" fillId="0" borderId="64" xfId="59" applyFont="1" applyBorder="1" applyAlignment="1">
      <alignment vertical="center" wrapText="1"/>
      <protection/>
    </xf>
    <xf numFmtId="164" fontId="6" fillId="0" borderId="64" xfId="59" applyNumberFormat="1" applyFont="1" applyBorder="1" applyAlignment="1">
      <alignment horizontal="right" vertical="center" wrapText="1" indent="1"/>
      <protection/>
    </xf>
    <xf numFmtId="164" fontId="17" fillId="0" borderId="64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0" fillId="0" borderId="59" xfId="0" applyNumberForma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left" vertical="center" wrapText="1" indent="1"/>
    </xf>
    <xf numFmtId="164" fontId="17" fillId="0" borderId="6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Border="1" applyAlignment="1">
      <alignment horizontal="right" vertical="center" wrapText="1" indent="1"/>
      <protection/>
    </xf>
    <xf numFmtId="164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51" xfId="59" applyFont="1" applyBorder="1" applyAlignment="1">
      <alignment horizontal="center" vertical="center" wrapText="1"/>
      <protection/>
    </xf>
    <xf numFmtId="164" fontId="20" fillId="0" borderId="66" xfId="0" applyNumberFormat="1" applyFont="1" applyBorder="1" applyAlignment="1" applyProtection="1">
      <alignment horizontal="right" vertical="center" wrapText="1"/>
      <protection locked="0"/>
    </xf>
    <xf numFmtId="0" fontId="7" fillId="0" borderId="6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4" fontId="17" fillId="0" borderId="35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4" fontId="19" fillId="0" borderId="26" xfId="0" applyNumberFormat="1" applyFont="1" applyBorder="1" applyAlignment="1" quotePrefix="1">
      <alignment horizontal="right" vertical="center" wrapText="1" indent="1"/>
    </xf>
    <xf numFmtId="164" fontId="17" fillId="0" borderId="0" xfId="0" applyNumberFormat="1" applyFont="1" applyAlignment="1" applyProtection="1">
      <alignment horizontal="left" vertical="center" wrapText="1" indent="1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4" fontId="15" fillId="0" borderId="45" xfId="59" applyNumberFormat="1" applyFont="1" applyBorder="1" applyAlignment="1">
      <alignment horizontal="right" vertical="center" wrapText="1" indent="1"/>
      <protection/>
    </xf>
    <xf numFmtId="0" fontId="15" fillId="0" borderId="45" xfId="59" applyFont="1" applyBorder="1" applyAlignment="1">
      <alignment horizontal="center" vertical="center" wrapText="1"/>
      <protection/>
    </xf>
    <xf numFmtId="0" fontId="7" fillId="0" borderId="68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4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4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2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4" fontId="15" fillId="0" borderId="47" xfId="59" applyNumberFormat="1" applyFont="1" applyBorder="1" applyAlignment="1">
      <alignment horizontal="right" vertical="center" wrapText="1" indent="1"/>
      <protection/>
    </xf>
    <xf numFmtId="0" fontId="17" fillId="0" borderId="36" xfId="59" applyFont="1" applyBorder="1" applyAlignment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4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4" fontId="15" fillId="0" borderId="69" xfId="59" applyNumberFormat="1" applyFont="1" applyBorder="1" applyAlignment="1">
      <alignment horizontal="right" vertical="center" wrapText="1" indent="1"/>
      <protection/>
    </xf>
    <xf numFmtId="164" fontId="17" fillId="0" borderId="62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70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63" xfId="59" applyNumberFormat="1" applyFont="1" applyBorder="1" applyAlignment="1">
      <alignment horizontal="right" vertical="center" wrapText="1" indent="1"/>
      <protection/>
    </xf>
    <xf numFmtId="164" fontId="21" fillId="0" borderId="45" xfId="0" applyNumberFormat="1" applyFont="1" applyBorder="1" applyAlignment="1">
      <alignment horizontal="right" vertical="center" wrapText="1" indent="1"/>
    </xf>
    <xf numFmtId="164" fontId="21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5" xfId="0" applyNumberFormat="1" applyFont="1" applyBorder="1" applyAlignment="1" quotePrefix="1">
      <alignment horizontal="right" vertical="center" wrapText="1" indent="1"/>
    </xf>
    <xf numFmtId="164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9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4" fontId="15" fillId="0" borderId="28" xfId="59" applyNumberFormat="1" applyFont="1" applyBorder="1" applyAlignment="1">
      <alignment horizontal="right" vertical="center" wrapText="1" indent="1"/>
      <protection/>
    </xf>
    <xf numFmtId="164" fontId="15" fillId="0" borderId="63" xfId="59" applyNumberFormat="1" applyFont="1" applyBorder="1" applyAlignment="1">
      <alignment horizontal="right" vertical="center" wrapText="1" indent="1"/>
      <protection/>
    </xf>
    <xf numFmtId="0" fontId="17" fillId="0" borderId="64" xfId="59" applyFont="1" applyBorder="1" applyAlignment="1">
      <alignment horizontal="right" vertical="center" wrapText="1" indent="1"/>
      <protection/>
    </xf>
    <xf numFmtId="164" fontId="17" fillId="0" borderId="64" xfId="59" applyNumberFormat="1" applyFont="1" applyBorder="1" applyAlignment="1">
      <alignment horizontal="right" vertical="center" wrapText="1" indent="1"/>
      <protection/>
    </xf>
    <xf numFmtId="164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164" fontId="15" fillId="0" borderId="47" xfId="0" applyNumberFormat="1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 wrapText="1"/>
    </xf>
    <xf numFmtId="166" fontId="29" fillId="0" borderId="12" xfId="40" applyNumberFormat="1" applyFont="1" applyBorder="1" applyAlignment="1" applyProtection="1">
      <alignment/>
      <protection locked="0"/>
    </xf>
    <xf numFmtId="166" fontId="29" fillId="0" borderId="35" xfId="40" applyNumberFormat="1" applyFont="1" applyBorder="1" applyAlignment="1">
      <alignment/>
    </xf>
    <xf numFmtId="166" fontId="29" fillId="0" borderId="11" xfId="40" applyNumberFormat="1" applyFont="1" applyBorder="1" applyAlignment="1" applyProtection="1">
      <alignment/>
      <protection locked="0"/>
    </xf>
    <xf numFmtId="166" fontId="29" fillId="0" borderId="29" xfId="40" applyNumberFormat="1" applyFont="1" applyBorder="1" applyAlignment="1">
      <alignment/>
    </xf>
    <xf numFmtId="166" fontId="29" fillId="0" borderId="15" xfId="40" applyNumberFormat="1" applyFont="1" applyBorder="1" applyAlignment="1" applyProtection="1">
      <alignment/>
      <protection locked="0"/>
    </xf>
    <xf numFmtId="166" fontId="30" fillId="0" borderId="23" xfId="59" applyNumberFormat="1" applyFont="1" applyBorder="1">
      <alignment/>
      <protection/>
    </xf>
    <xf numFmtId="166" fontId="30" fillId="0" borderId="26" xfId="59" applyNumberFormat="1" applyFont="1" applyBorder="1">
      <alignment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Border="1" applyAlignment="1">
      <alignment vertical="center" wrapText="1"/>
    </xf>
    <xf numFmtId="164" fontId="29" fillId="0" borderId="22" xfId="0" applyNumberFormat="1" applyFont="1" applyBorder="1" applyAlignment="1">
      <alignment vertical="center" wrapText="1"/>
    </xf>
    <xf numFmtId="164" fontId="29" fillId="0" borderId="23" xfId="0" applyNumberFormat="1" applyFont="1" applyBorder="1" applyAlignment="1">
      <alignment vertical="center" wrapText="1"/>
    </xf>
    <xf numFmtId="164" fontId="29" fillId="0" borderId="26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Border="1" applyAlignment="1" applyProtection="1">
      <alignment vertical="center" wrapText="1"/>
      <protection locked="0"/>
    </xf>
    <xf numFmtId="164" fontId="29" fillId="0" borderId="17" xfId="0" applyNumberFormat="1" applyFont="1" applyBorder="1" applyAlignment="1" applyProtection="1">
      <alignment vertical="center" wrapText="1"/>
      <protection locked="0"/>
    </xf>
    <xf numFmtId="164" fontId="29" fillId="0" borderId="11" xfId="0" applyNumberFormat="1" applyFont="1" applyBorder="1" applyAlignment="1" applyProtection="1">
      <alignment vertical="center" wrapText="1"/>
      <protection locked="0"/>
    </xf>
    <xf numFmtId="164" fontId="29" fillId="0" borderId="29" xfId="0" applyNumberFormat="1" applyFont="1" applyBorder="1" applyAlignment="1" applyProtection="1">
      <alignment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Border="1" applyAlignment="1" applyProtection="1">
      <alignment vertical="center" wrapText="1"/>
      <protection locked="0"/>
    </xf>
    <xf numFmtId="164" fontId="29" fillId="0" borderId="19" xfId="0" applyNumberFormat="1" applyFont="1" applyBorder="1" applyAlignment="1" applyProtection="1">
      <alignment vertical="center" wrapText="1"/>
      <protection locked="0"/>
    </xf>
    <xf numFmtId="164" fontId="29" fillId="0" borderId="15" xfId="0" applyNumberFormat="1" applyFont="1" applyBorder="1" applyAlignment="1" applyProtection="1">
      <alignment vertical="center" wrapText="1"/>
      <protection locked="0"/>
    </xf>
    <xf numFmtId="164" fontId="29" fillId="0" borderId="30" xfId="0" applyNumberFormat="1" applyFont="1" applyBorder="1" applyAlignment="1" applyProtection="1">
      <alignment vertical="center" wrapText="1"/>
      <protection locked="0"/>
    </xf>
    <xf numFmtId="49" fontId="29" fillId="0" borderId="65" xfId="0" applyNumberFormat="1" applyFont="1" applyBorder="1" applyAlignment="1" applyProtection="1">
      <alignment horizontal="center" vertical="center" wrapText="1"/>
      <protection locked="0"/>
    </xf>
    <xf numFmtId="164" fontId="29" fillId="0" borderId="59" xfId="0" applyNumberFormat="1" applyFont="1" applyBorder="1" applyAlignment="1" applyProtection="1">
      <alignment vertical="center" wrapText="1"/>
      <protection locked="0"/>
    </xf>
    <xf numFmtId="164" fontId="29" fillId="0" borderId="16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39" xfId="0" applyNumberFormat="1" applyFont="1" applyBorder="1" applyAlignment="1" applyProtection="1">
      <alignment vertical="center" wrapText="1"/>
      <protection locked="0"/>
    </xf>
    <xf numFmtId="164" fontId="29" fillId="33" borderId="58" xfId="0" applyNumberFormat="1" applyFont="1" applyFill="1" applyBorder="1" applyAlignment="1">
      <alignment horizontal="left" vertical="center" wrapText="1" indent="2"/>
    </xf>
    <xf numFmtId="164" fontId="31" fillId="0" borderId="10" xfId="60" applyNumberFormat="1" applyFont="1" applyBorder="1" applyAlignment="1" applyProtection="1">
      <alignment vertical="center"/>
      <protection locked="0"/>
    </xf>
    <xf numFmtId="164" fontId="31" fillId="0" borderId="11" xfId="60" applyNumberFormat="1" applyFont="1" applyBorder="1" applyAlignment="1" applyProtection="1">
      <alignment vertical="center"/>
      <protection locked="0"/>
    </xf>
    <xf numFmtId="164" fontId="31" fillId="0" borderId="12" xfId="60" applyNumberFormat="1" applyFont="1" applyBorder="1" applyAlignment="1" applyProtection="1">
      <alignment vertical="center"/>
      <protection locked="0"/>
    </xf>
    <xf numFmtId="164" fontId="32" fillId="0" borderId="23" xfId="60" applyNumberFormat="1" applyFont="1" applyBorder="1" applyAlignment="1">
      <alignment vertical="center"/>
      <protection/>
    </xf>
    <xf numFmtId="164" fontId="32" fillId="0" borderId="23" xfId="60" applyNumberFormat="1" applyFont="1" applyBorder="1">
      <alignment/>
      <protection/>
    </xf>
    <xf numFmtId="3" fontId="29" fillId="0" borderId="46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6" fillId="0" borderId="3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4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4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8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4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>
      <alignment horizontal="left" vertical="center" wrapText="1" indent="1"/>
    </xf>
    <xf numFmtId="164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4" fontId="17" fillId="0" borderId="45" xfId="59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4" xfId="0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>
      <alignment horizontal="right"/>
    </xf>
    <xf numFmtId="0" fontId="16" fillId="0" borderId="44" xfId="0" applyFont="1" applyBorder="1" applyAlignment="1">
      <alignment horizontal="right" vertical="center"/>
    </xf>
    <xf numFmtId="164" fontId="16" fillId="0" borderId="0" xfId="0" applyNumberFormat="1" applyFont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horizontal="right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5" borderId="0" xfId="0" applyFont="1" applyFill="1" applyAlignment="1">
      <alignment horizontal="center" vertical="center"/>
    </xf>
    <xf numFmtId="0" fontId="84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 quotePrefix="1">
      <alignment horizontal="right" vertical="center" indent="1"/>
      <protection locked="0"/>
    </xf>
    <xf numFmtId="0" fontId="7" fillId="0" borderId="6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164" fontId="7" fillId="0" borderId="50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4" fontId="85" fillId="0" borderId="0" xfId="0" applyNumberFormat="1" applyFont="1" applyAlignment="1">
      <alignment horizontal="right" vertical="center" wrapText="1" indent="1"/>
    </xf>
    <xf numFmtId="49" fontId="7" fillId="0" borderId="46" xfId="0" applyNumberFormat="1" applyFont="1" applyBorder="1" applyAlignment="1" applyProtection="1">
      <alignment horizontal="right" vertical="center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85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4" fontId="86" fillId="0" borderId="0" xfId="59" applyNumberFormat="1" applyFont="1" applyAlignment="1">
      <alignment horizontal="right" vertical="center" indent="1"/>
      <protection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3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4" fontId="87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Border="1" applyAlignment="1">
      <alignment horizontal="center" vertical="center" wrapText="1"/>
    </xf>
    <xf numFmtId="164" fontId="87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4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6" xfId="59" applyFont="1" applyBorder="1" applyAlignment="1" applyProtection="1">
      <alignment horizontal="center" vertical="center" wrapText="1"/>
      <protection locked="0"/>
    </xf>
    <xf numFmtId="164" fontId="85" fillId="0" borderId="0" xfId="0" applyNumberFormat="1" applyFont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4" xfId="0" applyFont="1" applyBorder="1" applyAlignment="1" applyProtection="1">
      <alignment horizontal="right" vertical="center"/>
      <protection locked="0"/>
    </xf>
    <xf numFmtId="0" fontId="7" fillId="0" borderId="45" xfId="59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3" fillId="0" borderId="72" xfId="0" applyFont="1" applyBorder="1" applyAlignment="1">
      <alignment/>
    </xf>
    <xf numFmtId="0" fontId="21" fillId="0" borderId="40" xfId="0" applyFont="1" applyBorder="1" applyAlignment="1" applyProtection="1">
      <alignment horizontal="left" vertical="center" wrapText="1"/>
      <protection locked="0"/>
    </xf>
    <xf numFmtId="164" fontId="21" fillId="0" borderId="66" xfId="0" applyNumberFormat="1" applyFont="1" applyBorder="1" applyAlignment="1" applyProtection="1">
      <alignment horizontal="right" vertical="center" wrapText="1"/>
      <protection locked="0"/>
    </xf>
    <xf numFmtId="0" fontId="21" fillId="0" borderId="41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>
      <alignment/>
    </xf>
    <xf numFmtId="0" fontId="13" fillId="0" borderId="41" xfId="0" applyFont="1" applyBorder="1" applyAlignment="1" applyProtection="1">
      <alignment horizontal="left" vertical="center" wrapText="1"/>
      <protection locked="0"/>
    </xf>
    <xf numFmtId="164" fontId="13" fillId="0" borderId="66" xfId="0" applyNumberFormat="1" applyFont="1" applyBorder="1" applyAlignment="1" applyProtection="1">
      <alignment horizontal="right" vertical="center" wrapText="1"/>
      <protection locked="0"/>
    </xf>
    <xf numFmtId="0" fontId="17" fillId="0" borderId="72" xfId="0" applyFont="1" applyBorder="1" applyAlignment="1">
      <alignment/>
    </xf>
    <xf numFmtId="0" fontId="17" fillId="0" borderId="72" xfId="0" applyFont="1" applyBorder="1" applyAlignment="1">
      <alignment vertical="center"/>
    </xf>
    <xf numFmtId="0" fontId="37" fillId="0" borderId="22" xfId="0" applyFont="1" applyBorder="1" applyAlignment="1">
      <alignment vertical="center" wrapText="1"/>
    </xf>
    <xf numFmtId="164" fontId="37" fillId="0" borderId="26" xfId="0" applyNumberFormat="1" applyFont="1" applyBorder="1" applyAlignment="1">
      <alignment horizontal="right" vertical="center" wrapText="1"/>
    </xf>
    <xf numFmtId="164" fontId="0" fillId="0" borderId="17" xfId="0" applyNumberForma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/>
      <protection locked="0"/>
    </xf>
    <xf numFmtId="164" fontId="16" fillId="0" borderId="44" xfId="59" applyNumberFormat="1" applyFont="1" applyBorder="1" applyAlignment="1" applyProtection="1">
      <alignment horizontal="left" vertical="center"/>
      <protection locked="0"/>
    </xf>
    <xf numFmtId="164" fontId="16" fillId="0" borderId="44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4" fontId="16" fillId="0" borderId="44" xfId="59" applyNumberFormat="1" applyFont="1" applyBorder="1" applyAlignment="1">
      <alignment horizontal="left"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164" fontId="7" fillId="0" borderId="71" xfId="0" applyNumberFormat="1" applyFont="1" applyBorder="1" applyAlignment="1">
      <alignment horizontal="center" vertical="center" wrapText="1"/>
    </xf>
    <xf numFmtId="164" fontId="7" fillId="0" borderId="74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textRotation="180" wrapText="1"/>
    </xf>
    <xf numFmtId="164" fontId="89" fillId="0" borderId="64" xfId="0" applyNumberFormat="1" applyFont="1" applyBorder="1" applyAlignment="1">
      <alignment horizontal="center" vertical="center" wrapText="1"/>
    </xf>
    <xf numFmtId="164" fontId="7" fillId="0" borderId="75" xfId="0" applyNumberFormat="1" applyFont="1" applyBorder="1" applyAlignment="1">
      <alignment horizontal="center" vertical="center" wrapText="1"/>
    </xf>
    <xf numFmtId="164" fontId="7" fillId="0" borderId="76" xfId="0" applyNumberFormat="1" applyFont="1" applyBorder="1" applyAlignment="1">
      <alignment horizontal="center" vertical="center" wrapText="1"/>
    </xf>
    <xf numFmtId="164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6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4" xfId="59" applyFont="1" applyBorder="1" applyAlignment="1">
      <alignment horizontal="justify" vertical="center" wrapText="1"/>
      <protection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2" xfId="0" applyFont="1" applyBorder="1" applyAlignment="1">
      <alignment horizontal="left" indent="1"/>
    </xf>
    <xf numFmtId="0" fontId="7" fillId="0" borderId="53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6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17" fillId="0" borderId="67" xfId="0" applyFont="1" applyBorder="1" applyAlignment="1" applyProtection="1">
      <alignment horizontal="left" indent="1"/>
      <protection locked="0"/>
    </xf>
    <xf numFmtId="0" fontId="17" fillId="0" borderId="79" xfId="0" applyFont="1" applyBorder="1" applyAlignment="1" applyProtection="1">
      <alignment horizontal="left" indent="1"/>
      <protection locked="0"/>
    </xf>
    <xf numFmtId="0" fontId="17" fillId="0" borderId="80" xfId="0" applyFont="1" applyBorder="1" applyAlignment="1" applyProtection="1">
      <alignment horizontal="left" indent="1"/>
      <protection locked="0"/>
    </xf>
    <xf numFmtId="0" fontId="17" fillId="0" borderId="48" xfId="0" applyFont="1" applyBorder="1" applyAlignment="1" applyProtection="1">
      <alignment horizontal="left" indent="1"/>
      <protection locked="0"/>
    </xf>
    <xf numFmtId="0" fontId="17" fillId="0" borderId="49" xfId="0" applyFont="1" applyBorder="1" applyAlignment="1" applyProtection="1">
      <alignment horizontal="left" indent="1"/>
      <protection locked="0"/>
    </xf>
    <xf numFmtId="0" fontId="17" fillId="0" borderId="81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59" applyFont="1" applyAlignment="1" applyProtection="1">
      <alignment horizontal="center"/>
      <protection locked="0"/>
    </xf>
    <xf numFmtId="164" fontId="9" fillId="0" borderId="0" xfId="0" applyNumberFormat="1" applyFont="1" applyAlignment="1">
      <alignment horizontal="right" textRotation="180" wrapText="1"/>
    </xf>
    <xf numFmtId="164" fontId="7" fillId="0" borderId="52" xfId="0" applyNumberFormat="1" applyFont="1" applyBorder="1" applyAlignment="1">
      <alignment horizontal="left" vertical="center" wrapText="1" indent="2"/>
    </xf>
    <xf numFmtId="164" fontId="7" fillId="0" borderId="45" xfId="0" applyNumberFormat="1" applyFont="1" applyBorder="1" applyAlignment="1">
      <alignment horizontal="left" vertical="center" wrapText="1" indent="2"/>
    </xf>
    <xf numFmtId="164" fontId="7" fillId="0" borderId="71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center" vertical="center"/>
    </xf>
    <xf numFmtId="164" fontId="7" fillId="0" borderId="67" xfId="0" applyNumberFormat="1" applyFont="1" applyBorder="1" applyAlignment="1">
      <alignment horizontal="center" vertical="center"/>
    </xf>
    <xf numFmtId="164" fontId="7" fillId="0" borderId="79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 wrapText="1"/>
    </xf>
    <xf numFmtId="164" fontId="7" fillId="0" borderId="74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8" xfId="60" applyFont="1" applyBorder="1" applyAlignment="1">
      <alignment horizontal="left" vertical="center" indent="1"/>
      <protection/>
    </xf>
    <xf numFmtId="0" fontId="16" fillId="0" borderId="53" xfId="60" applyFont="1" applyBorder="1" applyAlignment="1">
      <alignment horizontal="left" vertical="center" indent="1"/>
      <protection/>
    </xf>
    <xf numFmtId="0" fontId="16" fillId="0" borderId="45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4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2" xfId="0" applyFont="1" applyBorder="1" applyAlignment="1">
      <alignment horizontal="left" vertical="center" indent="2"/>
    </xf>
    <xf numFmtId="0" fontId="7" fillId="0" borderId="51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4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61" t="s">
        <v>583</v>
      </c>
      <c r="B2" s="661"/>
      <c r="C2" s="661"/>
    </row>
    <row r="3" spans="1:3" ht="15">
      <c r="A3" s="544"/>
      <c r="B3" s="545"/>
      <c r="C3" s="544"/>
    </row>
    <row r="4" spans="1:3" ht="14.25">
      <c r="A4" s="546" t="s">
        <v>607</v>
      </c>
      <c r="B4" s="547" t="s">
        <v>606</v>
      </c>
      <c r="C4" s="546" t="s">
        <v>584</v>
      </c>
    </row>
    <row r="5" spans="1:3" ht="12.75">
      <c r="A5" s="548"/>
      <c r="B5" s="548"/>
      <c r="C5" s="548"/>
    </row>
    <row r="6" spans="1:3" ht="18.75">
      <c r="A6" s="662" t="s">
        <v>586</v>
      </c>
      <c r="B6" s="662"/>
      <c r="C6" s="662"/>
    </row>
    <row r="7" spans="1:3" ht="12.75">
      <c r="A7" s="548" t="s">
        <v>608</v>
      </c>
      <c r="B7" s="548" t="s">
        <v>609</v>
      </c>
      <c r="C7" s="611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48" t="s">
        <v>610</v>
      </c>
      <c r="B8" s="548" t="s">
        <v>611</v>
      </c>
      <c r="C8" s="611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48" t="s">
        <v>612</v>
      </c>
      <c r="B9" s="548" t="s">
        <v>613</v>
      </c>
      <c r="C9" s="611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48" t="s">
        <v>614</v>
      </c>
      <c r="B10" s="548" t="s">
        <v>616</v>
      </c>
      <c r="C10" s="611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48" t="s">
        <v>615</v>
      </c>
      <c r="B11" s="548" t="s">
        <v>617</v>
      </c>
      <c r="C11" s="611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48" t="s">
        <v>618</v>
      </c>
      <c r="B12" s="548" t="s">
        <v>619</v>
      </c>
      <c r="C12" s="611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48" t="s">
        <v>620</v>
      </c>
      <c r="B13" s="548" t="s">
        <v>621</v>
      </c>
      <c r="C13" s="611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48" t="s">
        <v>622</v>
      </c>
      <c r="B14" s="548" t="s">
        <v>623</v>
      </c>
      <c r="C14" s="611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48" t="s">
        <v>624</v>
      </c>
      <c r="B15" s="548" t="s">
        <v>625</v>
      </c>
      <c r="C15" s="611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48" t="s">
        <v>626</v>
      </c>
      <c r="B16" s="548" t="s">
        <v>627</v>
      </c>
      <c r="C16" s="611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48" t="s">
        <v>628</v>
      </c>
      <c r="B17" s="548" t="s">
        <v>629</v>
      </c>
      <c r="C17" s="611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48" t="s">
        <v>631</v>
      </c>
      <c r="B18" s="548" t="s">
        <v>630</v>
      </c>
      <c r="C18" s="611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48" t="s">
        <v>632</v>
      </c>
      <c r="B19" s="548" t="s">
        <v>633</v>
      </c>
      <c r="C19" s="611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48" t="s">
        <v>634</v>
      </c>
      <c r="B20" s="548" t="s">
        <v>635</v>
      </c>
      <c r="C20" s="611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48" t="s">
        <v>636</v>
      </c>
      <c r="B21" s="548" t="s">
        <v>637</v>
      </c>
      <c r="C21" s="611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55" t="s">
        <v>638</v>
      </c>
      <c r="B22" s="548" t="s">
        <v>639</v>
      </c>
      <c r="C22" s="611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56" t="s">
        <v>640</v>
      </c>
      <c r="B23" s="548" t="s">
        <v>641</v>
      </c>
      <c r="C23" s="611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48" t="s">
        <v>642</v>
      </c>
      <c r="B24" s="548" t="s">
        <v>643</v>
      </c>
      <c r="C24" s="611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48" t="s">
        <v>644</v>
      </c>
      <c r="B25" s="548" t="s">
        <v>645</v>
      </c>
      <c r="C25" s="611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48" t="s">
        <v>646</v>
      </c>
      <c r="B26" s="548" t="s">
        <v>647</v>
      </c>
      <c r="C26" s="611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48" t="s">
        <v>648</v>
      </c>
      <c r="B27" s="548" t="str">
        <f>CONCATENATE(ALAPADATOK!B13)</f>
        <v>Tiszaszőlősi Cseperedő Óvoda</v>
      </c>
      <c r="C27" s="611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48" t="s">
        <v>649</v>
      </c>
      <c r="B28" s="548" t="str">
        <f>CONCATENATE(ALAPADATOK!B15)</f>
        <v>Községi Könyvtár és Szabadidőközpont</v>
      </c>
      <c r="C28" s="611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48" t="s">
        <v>656</v>
      </c>
      <c r="B29" s="548" t="str">
        <f>CONCATENATE(ALAPADATOK!B17)</f>
        <v>3 kvi név  </v>
      </c>
      <c r="C29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48" t="s">
        <v>657</v>
      </c>
      <c r="B30" s="548" t="str">
        <f>CONCATENATE(ALAPADATOK!B19)</f>
        <v>4 kvi név</v>
      </c>
      <c r="C30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48" t="s">
        <v>658</v>
      </c>
      <c r="B31" s="548" t="str">
        <f>CONCATENATE(ALAPADATOK!B21)</f>
        <v>5 kvi név</v>
      </c>
      <c r="C31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48" t="s">
        <v>659</v>
      </c>
      <c r="B32" s="548" t="str">
        <f>CONCATENATE(ALAPADATOK!B23)</f>
        <v>6 kvi név</v>
      </c>
      <c r="C32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48" t="s">
        <v>660</v>
      </c>
      <c r="B33" s="548" t="str">
        <f>CONCATENATE(ALAPADATOK!B25)</f>
        <v>7 kvi név</v>
      </c>
      <c r="C33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48" t="s">
        <v>661</v>
      </c>
      <c r="B34" s="548" t="str">
        <f>CONCATENATE(ALAPADATOK!B27)</f>
        <v>8 kvi név</v>
      </c>
      <c r="C34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48" t="s">
        <v>662</v>
      </c>
      <c r="B35" s="548" t="str">
        <f>CONCATENATE(ALAPADATOK!B29)</f>
        <v>9 kvi név</v>
      </c>
      <c r="C35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48" t="s">
        <v>663</v>
      </c>
      <c r="B36" s="548" t="str">
        <f>CONCATENATE(ALAPADATOK!B31)</f>
        <v>10 kvi név</v>
      </c>
      <c r="C36" s="6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48" t="s">
        <v>664</v>
      </c>
      <c r="B37" s="548" t="s">
        <v>672</v>
      </c>
      <c r="C37" s="611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48" t="s">
        <v>665</v>
      </c>
      <c r="B38" s="548" t="s">
        <v>603</v>
      </c>
      <c r="C38" s="611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48" t="s">
        <v>666</v>
      </c>
      <c r="B39" s="612" t="s">
        <v>4</v>
      </c>
      <c r="C39" s="611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48" t="s">
        <v>667</v>
      </c>
      <c r="B40" s="548" t="s">
        <v>673</v>
      </c>
      <c r="C40" s="611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48" t="s">
        <v>668</v>
      </c>
      <c r="B41" s="548" t="s">
        <v>674</v>
      </c>
      <c r="C41" s="611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48" t="s">
        <v>669</v>
      </c>
      <c r="B42" s="548" t="s">
        <v>675</v>
      </c>
      <c r="C42" s="611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48" t="s">
        <v>670</v>
      </c>
      <c r="B43" s="548" t="s">
        <v>676</v>
      </c>
      <c r="C43" s="611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48" t="s">
        <v>671</v>
      </c>
      <c r="B44" s="548" t="s">
        <v>677</v>
      </c>
      <c r="C44" s="611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48"/>
      <c r="B45" s="548"/>
      <c r="C45" s="611"/>
    </row>
    <row r="46" spans="1:3" ht="18.75">
      <c r="A46" s="662"/>
      <c r="B46" s="662"/>
      <c r="C46" s="662"/>
    </row>
    <row r="47" spans="1:3" ht="12.75">
      <c r="A47" s="548"/>
      <c r="B47" s="548"/>
      <c r="C47" s="548"/>
    </row>
    <row r="48" spans="1:3" ht="12.75">
      <c r="A48" s="548"/>
      <c r="B48" s="548"/>
      <c r="C48" s="548"/>
    </row>
    <row r="49" spans="1:3" ht="12.75">
      <c r="A49" s="548"/>
      <c r="B49" s="548"/>
      <c r="C49" s="548"/>
    </row>
    <row r="50" spans="1:3" ht="12.75">
      <c r="A50" s="548"/>
      <c r="B50" s="548"/>
      <c r="C50" s="548"/>
    </row>
    <row r="51" spans="1:3" ht="12.75">
      <c r="A51" s="548"/>
      <c r="B51" s="548"/>
      <c r="C51" s="548"/>
    </row>
    <row r="52" spans="1:3" ht="12.75">
      <c r="A52" s="548"/>
      <c r="B52" s="548"/>
      <c r="C52" s="548"/>
    </row>
    <row r="53" spans="1:3" ht="12.75">
      <c r="A53" s="548"/>
      <c r="B53" s="548"/>
      <c r="C53" s="548"/>
    </row>
    <row r="54" spans="1:3" ht="12.75">
      <c r="A54" s="548"/>
      <c r="B54" s="548"/>
      <c r="C54" s="548"/>
    </row>
    <row r="55" spans="1:3" ht="12.75">
      <c r="A55" s="548"/>
      <c r="B55" s="548"/>
      <c r="C55" s="548"/>
    </row>
    <row r="56" spans="1:3" ht="12.75">
      <c r="A56" s="548"/>
      <c r="B56" s="548"/>
      <c r="C56" s="548"/>
    </row>
    <row r="57" spans="1:3" ht="12.75">
      <c r="A57" s="548"/>
      <c r="B57" s="548"/>
      <c r="C57" s="548"/>
    </row>
    <row r="58" spans="1:3" ht="12.75">
      <c r="A58" s="548"/>
      <c r="B58" s="548"/>
      <c r="C58" s="548"/>
    </row>
    <row r="59" spans="1:3" ht="12.75">
      <c r="A59" s="548"/>
      <c r="B59" s="548"/>
      <c r="C59" s="548"/>
    </row>
    <row r="60" spans="1:3" ht="12.75">
      <c r="A60" s="548"/>
      <c r="B60" s="548"/>
      <c r="C60" s="548"/>
    </row>
    <row r="61" spans="1:3" ht="33.75" customHeight="1">
      <c r="A61" s="663"/>
      <c r="B61" s="664"/>
      <c r="C61" s="664"/>
    </row>
    <row r="62" spans="1:3" ht="12.75">
      <c r="A62" s="548"/>
      <c r="B62" s="548"/>
      <c r="C62" s="548"/>
    </row>
    <row r="63" spans="1:3" ht="12.75">
      <c r="A63" s="548"/>
      <c r="B63" s="548"/>
      <c r="C63" s="548"/>
    </row>
    <row r="64" spans="1:3" ht="12.75">
      <c r="A64" s="548"/>
      <c r="B64" s="548"/>
      <c r="C64" s="548"/>
    </row>
    <row r="65" spans="1:3" ht="12.75">
      <c r="A65" s="548"/>
      <c r="B65" s="548"/>
      <c r="C65" s="548"/>
    </row>
    <row r="66" spans="1:3" ht="12.75">
      <c r="A66" s="548"/>
      <c r="B66" s="548"/>
      <c r="C66" s="548"/>
    </row>
    <row r="67" spans="1:3" ht="12.75">
      <c r="A67" s="548"/>
      <c r="B67" s="548"/>
      <c r="C67" s="548"/>
    </row>
    <row r="68" spans="1:3" ht="12.75">
      <c r="A68" s="548"/>
      <c r="B68" s="548"/>
      <c r="C68" s="548"/>
    </row>
    <row r="69" spans="1:3" ht="12.75">
      <c r="A69" s="548"/>
      <c r="B69" s="548"/>
      <c r="C69" s="548"/>
    </row>
    <row r="70" spans="1:3" ht="12.75">
      <c r="A70" s="548"/>
      <c r="B70" s="548"/>
      <c r="C70" s="548"/>
    </row>
    <row r="71" spans="1:3" ht="12.75">
      <c r="A71" s="548"/>
      <c r="B71" s="548"/>
      <c r="C71" s="548"/>
    </row>
    <row r="72" spans="1:3" ht="12.75">
      <c r="A72" s="548"/>
      <c r="B72" s="548"/>
      <c r="C72" s="548"/>
    </row>
    <row r="73" spans="1:3" ht="12.75">
      <c r="A73" s="548"/>
      <c r="B73" s="548"/>
      <c r="C73" s="548"/>
    </row>
    <row r="74" spans="1:3" ht="12.75">
      <c r="A74" s="548"/>
      <c r="B74" s="548"/>
      <c r="C74" s="548"/>
    </row>
    <row r="75" spans="1:3" ht="12.75">
      <c r="A75" s="548"/>
      <c r="B75" s="548"/>
      <c r="C75" s="548"/>
    </row>
    <row r="76" spans="1:3" ht="12.75">
      <c r="A76" s="548"/>
      <c r="B76" s="548"/>
      <c r="C76" s="548"/>
    </row>
    <row r="77" spans="1:3" ht="12.75">
      <c r="A77" s="548"/>
      <c r="B77" s="548"/>
      <c r="C77" s="548"/>
    </row>
    <row r="78" spans="1:3" ht="12.75">
      <c r="A78" s="548"/>
      <c r="B78" s="548"/>
      <c r="C78" s="548"/>
    </row>
    <row r="79" spans="1:3" ht="12.75">
      <c r="A79" s="548"/>
      <c r="B79" s="548"/>
      <c r="C79" s="548"/>
    </row>
    <row r="81" spans="1:3" ht="18.75">
      <c r="A81" s="662"/>
      <c r="B81" s="662"/>
      <c r="C81" s="662"/>
    </row>
    <row r="103" spans="1:3" ht="18.75">
      <c r="A103" s="662"/>
      <c r="B103" s="662"/>
      <c r="C103" s="662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5" t="s">
        <v>151</v>
      </c>
      <c r="E1" s="128" t="s">
        <v>155</v>
      </c>
    </row>
    <row r="3" spans="1:5" ht="12.75">
      <c r="A3" s="126"/>
      <c r="B3" s="134"/>
      <c r="C3" s="126"/>
      <c r="D3" s="127"/>
      <c r="E3" s="134"/>
    </row>
    <row r="4" spans="1:5" ht="15.75">
      <c r="A4" s="82" t="str">
        <f>+KV_ÖSSZEFÜGGÉSEK!A5</f>
        <v>2019. évi előirányzat BEVÉTELEK</v>
      </c>
      <c r="B4" s="135"/>
      <c r="C4" s="142"/>
      <c r="D4" s="127"/>
      <c r="E4" s="134"/>
    </row>
    <row r="5" spans="1:5" ht="12.75">
      <c r="A5" s="126"/>
      <c r="B5" s="134"/>
      <c r="C5" s="126"/>
      <c r="D5" s="127"/>
      <c r="E5" s="134"/>
    </row>
    <row r="6" spans="1:5" ht="12.75">
      <c r="A6" s="126" t="s">
        <v>543</v>
      </c>
      <c r="B6" s="134">
        <f>+'KV_1.1.sz.mell.'!C67</f>
        <v>301333365</v>
      </c>
      <c r="C6" s="126" t="s">
        <v>486</v>
      </c>
      <c r="D6" s="127">
        <f>+'KV_2.1.sz.mell.'!C18+'KV_2.2.sz.mell.'!C17</f>
        <v>301333365</v>
      </c>
      <c r="E6" s="134">
        <f aca="true" t="shared" si="0" ref="E6:E15">+B6-D6</f>
        <v>0</v>
      </c>
    </row>
    <row r="7" spans="1:5" ht="12.75">
      <c r="A7" s="126" t="s">
        <v>544</v>
      </c>
      <c r="B7" s="134">
        <f>+'KV_1.1.sz.mell.'!C91</f>
        <v>644050438</v>
      </c>
      <c r="C7" s="126" t="s">
        <v>487</v>
      </c>
      <c r="D7" s="127">
        <f>+'KV_2.1.sz.mell.'!C29+'KV_2.2.sz.mell.'!C30</f>
        <v>644050438</v>
      </c>
      <c r="E7" s="134">
        <f t="shared" si="0"/>
        <v>0</v>
      </c>
    </row>
    <row r="8" spans="1:5" ht="12.75">
      <c r="A8" s="126" t="s">
        <v>545</v>
      </c>
      <c r="B8" s="134">
        <f>+'KV_1.1.sz.mell.'!C92</f>
        <v>945383803</v>
      </c>
      <c r="C8" s="126" t="s">
        <v>488</v>
      </c>
      <c r="D8" s="127">
        <f>+'KV_2.1.sz.mell.'!C30+'KV_2.2.sz.mell.'!C31</f>
        <v>945383803</v>
      </c>
      <c r="E8" s="134">
        <f t="shared" si="0"/>
        <v>0</v>
      </c>
    </row>
    <row r="9" spans="1:5" ht="12.75">
      <c r="A9" s="126"/>
      <c r="B9" s="134"/>
      <c r="C9" s="126"/>
      <c r="D9" s="127"/>
      <c r="E9" s="134"/>
    </row>
    <row r="10" spans="1:5" ht="12.75">
      <c r="A10" s="126"/>
      <c r="B10" s="134"/>
      <c r="C10" s="126"/>
      <c r="D10" s="127"/>
      <c r="E10" s="134"/>
    </row>
    <row r="11" spans="1:5" ht="15.75">
      <c r="A11" s="82" t="str">
        <f>+KV_ÖSSZEFÜGGÉSEK!A12</f>
        <v>2019. évi előirányzat KIADÁSOK</v>
      </c>
      <c r="B11" s="135"/>
      <c r="C11" s="142"/>
      <c r="D11" s="127"/>
      <c r="E11" s="134"/>
    </row>
    <row r="12" spans="1:5" ht="12.75">
      <c r="A12" s="126"/>
      <c r="B12" s="134"/>
      <c r="C12" s="126"/>
      <c r="D12" s="127"/>
      <c r="E12" s="134"/>
    </row>
    <row r="13" spans="1:5" ht="12.75">
      <c r="A13" s="126" t="s">
        <v>546</v>
      </c>
      <c r="B13" s="134">
        <f>+'KV_1.1.sz.mell.'!C133</f>
        <v>945383803</v>
      </c>
      <c r="C13" s="126" t="s">
        <v>489</v>
      </c>
      <c r="D13" s="127">
        <f>+'KV_2.1.sz.mell.'!E18+'KV_2.2.sz.mell.'!E17</f>
        <v>945383806</v>
      </c>
      <c r="E13" s="134">
        <f t="shared" si="0"/>
        <v>-3</v>
      </c>
    </row>
    <row r="14" spans="1:5" ht="12.75">
      <c r="A14" s="126" t="s">
        <v>547</v>
      </c>
      <c r="B14" s="134">
        <f>+'KV_1.1.sz.mell.'!C158</f>
        <v>0</v>
      </c>
      <c r="C14" s="126" t="s">
        <v>490</v>
      </c>
      <c r="D14" s="127">
        <f>+'KV_2.1.sz.mell.'!E29+'KV_2.2.sz.mell.'!E30</f>
        <v>0</v>
      </c>
      <c r="E14" s="134">
        <f t="shared" si="0"/>
        <v>0</v>
      </c>
    </row>
    <row r="15" spans="1:5" ht="12.75">
      <c r="A15" s="126" t="s">
        <v>548</v>
      </c>
      <c r="B15" s="134">
        <f>+'KV_1.1.sz.mell.'!C159</f>
        <v>945383803</v>
      </c>
      <c r="C15" s="126" t="s">
        <v>491</v>
      </c>
      <c r="D15" s="127">
        <f>+'KV_2.1.sz.mell.'!E30+'KV_2.2.sz.mell.'!E31</f>
        <v>945383806</v>
      </c>
      <c r="E15" s="134">
        <f t="shared" si="0"/>
        <v>-3</v>
      </c>
    </row>
    <row r="16" spans="1:5" ht="12.75">
      <c r="A16" s="126"/>
      <c r="B16" s="126"/>
      <c r="C16" s="126"/>
      <c r="D16" s="12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8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15">
      <c r="A1" s="625"/>
      <c r="B1" s="625"/>
      <c r="C1" s="625"/>
      <c r="D1" s="625"/>
      <c r="E1" s="625"/>
      <c r="F1" s="625"/>
    </row>
    <row r="2" spans="1:6" ht="15">
      <c r="A2" s="625"/>
      <c r="B2" s="671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671"/>
      <c r="D2" s="671"/>
      <c r="E2" s="671"/>
      <c r="F2" s="671"/>
    </row>
    <row r="3" spans="1:6" ht="15">
      <c r="A3" s="625"/>
      <c r="B3" s="625"/>
      <c r="C3" s="625"/>
      <c r="D3" s="625"/>
      <c r="E3" s="625"/>
      <c r="F3" s="625"/>
    </row>
    <row r="4" spans="1:6" ht="33" customHeight="1">
      <c r="A4" s="685" t="s">
        <v>697</v>
      </c>
      <c r="B4" s="685"/>
      <c r="C4" s="685"/>
      <c r="D4" s="685"/>
      <c r="E4" s="685"/>
      <c r="F4" s="685"/>
    </row>
    <row r="5" spans="1:7" ht="15.75" customHeight="1" thickBot="1">
      <c r="A5" s="626"/>
      <c r="B5" s="626"/>
      <c r="C5" s="686"/>
      <c r="D5" s="686"/>
      <c r="E5" s="693" t="str">
        <f>'KV_2.2.sz.mell.'!E2</f>
        <v>Forintban!</v>
      </c>
      <c r="F5" s="693"/>
      <c r="G5" s="150"/>
    </row>
    <row r="6" spans="1:6" ht="63" customHeight="1">
      <c r="A6" s="689" t="s">
        <v>16</v>
      </c>
      <c r="B6" s="691" t="s">
        <v>197</v>
      </c>
      <c r="C6" s="691" t="s">
        <v>250</v>
      </c>
      <c r="D6" s="691"/>
      <c r="E6" s="691"/>
      <c r="F6" s="687" t="s">
        <v>501</v>
      </c>
    </row>
    <row r="7" spans="1:6" ht="15.75" thickBot="1">
      <c r="A7" s="690"/>
      <c r="B7" s="692"/>
      <c r="C7" s="443">
        <f>+LEFT(KV_ÖSSZEFÜGGÉSEK!A5,4)+1</f>
        <v>2020</v>
      </c>
      <c r="D7" s="443">
        <f>+C7+1</f>
        <v>2021</v>
      </c>
      <c r="E7" s="443">
        <f>+D7+1</f>
        <v>2022</v>
      </c>
      <c r="F7" s="688"/>
    </row>
    <row r="8" spans="1:6" ht="15.75" thickBot="1">
      <c r="A8" s="147"/>
      <c r="B8" s="148" t="s">
        <v>492</v>
      </c>
      <c r="C8" s="148" t="s">
        <v>493</v>
      </c>
      <c r="D8" s="148" t="s">
        <v>494</v>
      </c>
      <c r="E8" s="148" t="s">
        <v>496</v>
      </c>
      <c r="F8" s="149" t="s">
        <v>495</v>
      </c>
    </row>
    <row r="9" spans="1:6" ht="15">
      <c r="A9" s="146" t="s">
        <v>18</v>
      </c>
      <c r="B9" s="162"/>
      <c r="C9" s="477"/>
      <c r="D9" s="477"/>
      <c r="E9" s="477"/>
      <c r="F9" s="478">
        <f>SUM(C9:E9)</f>
        <v>0</v>
      </c>
    </row>
    <row r="10" spans="1:6" ht="15">
      <c r="A10" s="145" t="s">
        <v>19</v>
      </c>
      <c r="B10" s="163"/>
      <c r="C10" s="479"/>
      <c r="D10" s="479"/>
      <c r="E10" s="479"/>
      <c r="F10" s="480">
        <f>SUM(C10:E10)</f>
        <v>0</v>
      </c>
    </row>
    <row r="11" spans="1:6" ht="15">
      <c r="A11" s="145" t="s">
        <v>20</v>
      </c>
      <c r="B11" s="163"/>
      <c r="C11" s="479"/>
      <c r="D11" s="479"/>
      <c r="E11" s="479"/>
      <c r="F11" s="480">
        <f>SUM(C11:E11)</f>
        <v>0</v>
      </c>
    </row>
    <row r="12" spans="1:6" ht="15">
      <c r="A12" s="145" t="s">
        <v>21</v>
      </c>
      <c r="B12" s="163"/>
      <c r="C12" s="479"/>
      <c r="D12" s="479"/>
      <c r="E12" s="479"/>
      <c r="F12" s="480">
        <f>SUM(C12:E12)</f>
        <v>0</v>
      </c>
    </row>
    <row r="13" spans="1:6" ht="15.75" thickBot="1">
      <c r="A13" s="151" t="s">
        <v>22</v>
      </c>
      <c r="B13" s="164"/>
      <c r="C13" s="481"/>
      <c r="D13" s="481"/>
      <c r="E13" s="481"/>
      <c r="F13" s="480">
        <f>SUM(C13:E13)</f>
        <v>0</v>
      </c>
    </row>
    <row r="14" spans="1:6" s="431" customFormat="1" ht="15" thickBot="1">
      <c r="A14" s="430" t="s">
        <v>23</v>
      </c>
      <c r="B14" s="152" t="s">
        <v>198</v>
      </c>
      <c r="C14" s="482">
        <f>SUM(C9:C13)</f>
        <v>0</v>
      </c>
      <c r="D14" s="482">
        <f>SUM(D9:D13)</f>
        <v>0</v>
      </c>
      <c r="E14" s="482">
        <f>SUM(E9:E13)</f>
        <v>0</v>
      </c>
      <c r="F14" s="483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5">
      <c r="A1" s="625"/>
      <c r="B1" s="625"/>
      <c r="C1" s="625"/>
    </row>
    <row r="2" spans="1:3" ht="15">
      <c r="A2" s="625"/>
      <c r="B2" s="671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671"/>
    </row>
    <row r="3" spans="1:3" ht="15">
      <c r="A3" s="625"/>
      <c r="B3" s="625"/>
      <c r="C3" s="625"/>
    </row>
    <row r="4" spans="1:3" ht="33" customHeight="1">
      <c r="A4" s="694" t="s">
        <v>696</v>
      </c>
      <c r="B4" s="694"/>
      <c r="C4" s="694"/>
    </row>
    <row r="5" spans="1:4" ht="15.75" customHeight="1" thickBot="1">
      <c r="A5" s="626"/>
      <c r="B5" s="626"/>
      <c r="C5" s="627" t="str">
        <f>'KV_2.2.sz.mell.'!E2</f>
        <v>Forintban!</v>
      </c>
      <c r="D5" s="150"/>
    </row>
    <row r="6" spans="1:3" ht="26.25" customHeight="1" thickBot="1">
      <c r="A6" s="628" t="s">
        <v>16</v>
      </c>
      <c r="B6" s="629" t="s">
        <v>196</v>
      </c>
      <c r="C6" s="630" t="str">
        <f>+'KV_1.1.sz.mell.'!C8</f>
        <v>2019. évi előirányzat</v>
      </c>
    </row>
    <row r="7" spans="1:3" ht="15.75" thickBot="1">
      <c r="A7" s="165"/>
      <c r="B7" s="472" t="s">
        <v>492</v>
      </c>
      <c r="C7" s="473" t="s">
        <v>493</v>
      </c>
    </row>
    <row r="8" spans="1:3" ht="15">
      <c r="A8" s="166" t="s">
        <v>18</v>
      </c>
      <c r="B8" s="340" t="s">
        <v>502</v>
      </c>
      <c r="C8" s="337">
        <v>23480000</v>
      </c>
    </row>
    <row r="9" spans="1:3" ht="24.75">
      <c r="A9" s="167" t="s">
        <v>19</v>
      </c>
      <c r="B9" s="364" t="s">
        <v>247</v>
      </c>
      <c r="C9" s="338"/>
    </row>
    <row r="10" spans="1:3" ht="15">
      <c r="A10" s="167" t="s">
        <v>20</v>
      </c>
      <c r="B10" s="365" t="s">
        <v>503</v>
      </c>
      <c r="C10" s="338"/>
    </row>
    <row r="11" spans="1:3" ht="24.75">
      <c r="A11" s="167" t="s">
        <v>21</v>
      </c>
      <c r="B11" s="365" t="s">
        <v>249</v>
      </c>
      <c r="C11" s="338"/>
    </row>
    <row r="12" spans="1:3" ht="15">
      <c r="A12" s="168" t="s">
        <v>22</v>
      </c>
      <c r="B12" s="365" t="s">
        <v>248</v>
      </c>
      <c r="C12" s="339">
        <v>190000</v>
      </c>
    </row>
    <row r="13" spans="1:3" ht="15.75" thickBot="1">
      <c r="A13" s="167" t="s">
        <v>23</v>
      </c>
      <c r="B13" s="366" t="s">
        <v>504</v>
      </c>
      <c r="C13" s="338"/>
    </row>
    <row r="14" spans="1:3" ht="15.75" thickBot="1">
      <c r="A14" s="695" t="s">
        <v>199</v>
      </c>
      <c r="B14" s="696"/>
      <c r="C14" s="169">
        <f>SUM(C8:C13)</f>
        <v>23670000</v>
      </c>
    </row>
    <row r="15" spans="1:3" ht="23.25" customHeight="1">
      <c r="A15" s="697" t="s">
        <v>226</v>
      </c>
      <c r="B15" s="697"/>
      <c r="C15" s="697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15">
      <c r="A1" s="625"/>
      <c r="B1" s="625"/>
      <c r="C1" s="625"/>
    </row>
    <row r="2" spans="1:3" ht="15">
      <c r="A2" s="625"/>
      <c r="B2" s="671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671"/>
    </row>
    <row r="3" spans="1:3" ht="15">
      <c r="A3" s="625"/>
      <c r="B3" s="625"/>
      <c r="C3" s="625"/>
    </row>
    <row r="4" spans="1:3" ht="33" customHeight="1">
      <c r="A4" s="694" t="s">
        <v>695</v>
      </c>
      <c r="B4" s="694"/>
      <c r="C4" s="694"/>
    </row>
    <row r="5" spans="1:4" ht="15.75" customHeight="1" thickBot="1">
      <c r="A5" s="626"/>
      <c r="B5" s="626"/>
      <c r="C5" s="627" t="str">
        <f>'KV_4.sz.mell.'!C5</f>
        <v>Forintban!</v>
      </c>
      <c r="D5" s="150"/>
    </row>
    <row r="6" spans="1:3" ht="26.25" customHeight="1" thickBot="1">
      <c r="A6" s="628" t="s">
        <v>16</v>
      </c>
      <c r="B6" s="629" t="s">
        <v>200</v>
      </c>
      <c r="C6" s="630" t="s">
        <v>225</v>
      </c>
    </row>
    <row r="7" spans="1:3" ht="15.75" thickBot="1">
      <c r="A7" s="165"/>
      <c r="B7" s="472" t="s">
        <v>492</v>
      </c>
      <c r="C7" s="473" t="s">
        <v>493</v>
      </c>
    </row>
    <row r="8" spans="1:3" ht="15">
      <c r="A8" s="166" t="s">
        <v>18</v>
      </c>
      <c r="B8" s="173"/>
      <c r="C8" s="170"/>
    </row>
    <row r="9" spans="1:3" ht="15">
      <c r="A9" s="167" t="s">
        <v>19</v>
      </c>
      <c r="B9" s="174"/>
      <c r="C9" s="171"/>
    </row>
    <row r="10" spans="1:3" ht="15.75" thickBot="1">
      <c r="A10" s="168" t="s">
        <v>20</v>
      </c>
      <c r="B10" s="175"/>
      <c r="C10" s="172"/>
    </row>
    <row r="11" spans="1:3" s="431" customFormat="1" ht="17.25" customHeight="1" thickBot="1">
      <c r="A11" s="432" t="s">
        <v>21</v>
      </c>
      <c r="B11" s="129" t="s">
        <v>201</v>
      </c>
      <c r="C11" s="169">
        <f>SUM(C8:C10)</f>
        <v>0</v>
      </c>
    </row>
    <row r="15" ht="15.75">
      <c r="B15" s="12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="120" zoomScaleNormal="120" workbookViewId="0" topLeftCell="A4">
      <selection activeCell="C16" sqref="C16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598"/>
      <c r="B1" s="586"/>
      <c r="C1" s="586"/>
      <c r="D1" s="586"/>
      <c r="E1" s="586"/>
      <c r="F1" s="586"/>
    </row>
    <row r="2" spans="1:6" ht="18" customHeight="1">
      <c r="A2" s="598"/>
      <c r="B2" s="699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700"/>
      <c r="D2" s="700"/>
      <c r="E2" s="700"/>
      <c r="F2" s="700"/>
    </row>
    <row r="3" spans="1:6" ht="12.75">
      <c r="A3" s="598"/>
      <c r="B3" s="586"/>
      <c r="C3" s="586"/>
      <c r="D3" s="586"/>
      <c r="E3" s="586"/>
      <c r="F3" s="586"/>
    </row>
    <row r="4" spans="1:6" ht="25.5" customHeight="1">
      <c r="A4" s="698" t="s">
        <v>0</v>
      </c>
      <c r="B4" s="698"/>
      <c r="C4" s="698"/>
      <c r="D4" s="698"/>
      <c r="E4" s="698"/>
      <c r="F4" s="698"/>
    </row>
    <row r="5" spans="1:6" ht="22.5" customHeight="1" thickBot="1">
      <c r="A5" s="598"/>
      <c r="B5" s="586"/>
      <c r="C5" s="586"/>
      <c r="D5" s="586"/>
      <c r="E5" s="586"/>
      <c r="F5" s="599" t="str">
        <f>'KV_5.sz.mell.'!C5</f>
        <v>Forintban!</v>
      </c>
    </row>
    <row r="6" spans="1:6" s="43" customFormat="1" ht="44.25" customHeight="1" thickBot="1">
      <c r="A6" s="600" t="s">
        <v>64</v>
      </c>
      <c r="B6" s="601" t="s">
        <v>65</v>
      </c>
      <c r="C6" s="601" t="s">
        <v>66</v>
      </c>
      <c r="D6" s="601" t="str">
        <f>+CONCATENATE("Felhasználás   ",LEFT(KV_ÖSSZEFÜGGÉSEK!A5,4)-1,". XII. 31-ig")</f>
        <v>Felhasználás   2018. XII. 31-ig</v>
      </c>
      <c r="E6" s="601" t="str">
        <f>+'KV_1.1.sz.mell.'!C8</f>
        <v>2019. évi előirányzat</v>
      </c>
      <c r="F6" s="602" t="str">
        <f>+CONCATENATE(LEFT(KV_ÖSSZEFÜGGÉSEK!A5,4),". utáni szükséglet")</f>
        <v>2019. utáni szükséglet</v>
      </c>
    </row>
    <row r="7" spans="1:6" ht="12" customHeight="1" thickBot="1">
      <c r="A7" s="261" t="s">
        <v>492</v>
      </c>
      <c r="B7" s="49" t="s">
        <v>493</v>
      </c>
      <c r="C7" s="49" t="s">
        <v>494</v>
      </c>
      <c r="D7" s="49" t="s">
        <v>496</v>
      </c>
      <c r="E7" s="49" t="s">
        <v>495</v>
      </c>
      <c r="F7" s="475" t="s">
        <v>561</v>
      </c>
    </row>
    <row r="8" spans="1:6" ht="29.25" customHeight="1">
      <c r="A8" s="657" t="s">
        <v>759</v>
      </c>
      <c r="B8" s="25">
        <v>809744</v>
      </c>
      <c r="C8" s="434" t="s">
        <v>691</v>
      </c>
      <c r="D8" s="25"/>
      <c r="E8" s="25">
        <v>809744</v>
      </c>
      <c r="F8" s="50">
        <f aca="true" t="shared" si="0" ref="F8:F17">B8-D8-E8</f>
        <v>0</v>
      </c>
    </row>
    <row r="9" spans="1:6" ht="29.25" customHeight="1">
      <c r="A9" s="656" t="s">
        <v>760</v>
      </c>
      <c r="B9" s="25">
        <v>560192030</v>
      </c>
      <c r="C9" s="434" t="s">
        <v>691</v>
      </c>
      <c r="D9" s="25"/>
      <c r="E9" s="25">
        <v>560192030</v>
      </c>
      <c r="F9" s="50">
        <f t="shared" si="0"/>
        <v>0</v>
      </c>
    </row>
    <row r="10" spans="1:6" ht="29.25" customHeight="1">
      <c r="A10" s="433" t="s">
        <v>692</v>
      </c>
      <c r="B10" s="25">
        <v>53260167</v>
      </c>
      <c r="C10" s="434" t="s">
        <v>691</v>
      </c>
      <c r="D10" s="25"/>
      <c r="E10" s="25">
        <v>53260167</v>
      </c>
      <c r="F10" s="50"/>
    </row>
    <row r="11" spans="1:6" ht="29.25" customHeight="1">
      <c r="A11" s="433" t="s">
        <v>693</v>
      </c>
      <c r="B11" s="25">
        <v>762000</v>
      </c>
      <c r="C11" s="434" t="s">
        <v>691</v>
      </c>
      <c r="D11" s="25"/>
      <c r="E11" s="25">
        <v>762000</v>
      </c>
      <c r="F11" s="50">
        <f t="shared" si="0"/>
        <v>0</v>
      </c>
    </row>
    <row r="12" spans="1:6" ht="29.25" customHeight="1">
      <c r="A12" s="433" t="s">
        <v>694</v>
      </c>
      <c r="B12" s="25">
        <v>190500</v>
      </c>
      <c r="C12" s="434" t="s">
        <v>691</v>
      </c>
      <c r="D12" s="25"/>
      <c r="E12" s="25">
        <v>190500</v>
      </c>
      <c r="F12" s="50">
        <f t="shared" si="0"/>
        <v>0</v>
      </c>
    </row>
    <row r="13" spans="1:6" ht="15.75" customHeight="1">
      <c r="A13" s="433"/>
      <c r="B13" s="25"/>
      <c r="C13" s="434"/>
      <c r="D13" s="25"/>
      <c r="E13" s="25"/>
      <c r="F13" s="50">
        <f t="shared" si="0"/>
        <v>0</v>
      </c>
    </row>
    <row r="14" spans="1:6" ht="15.75" customHeight="1">
      <c r="A14" s="433"/>
      <c r="B14" s="25"/>
      <c r="C14" s="434"/>
      <c r="D14" s="25"/>
      <c r="E14" s="25"/>
      <c r="F14" s="50">
        <f t="shared" si="0"/>
        <v>0</v>
      </c>
    </row>
    <row r="15" spans="1:6" ht="15.75" customHeight="1">
      <c r="A15" s="433"/>
      <c r="B15" s="25"/>
      <c r="C15" s="434"/>
      <c r="D15" s="25"/>
      <c r="E15" s="25"/>
      <c r="F15" s="50">
        <f t="shared" si="0"/>
        <v>0</v>
      </c>
    </row>
    <row r="16" spans="1:6" ht="15.75" customHeight="1">
      <c r="A16" s="433"/>
      <c r="B16" s="25"/>
      <c r="C16" s="434"/>
      <c r="D16" s="25"/>
      <c r="E16" s="25"/>
      <c r="F16" s="50">
        <f t="shared" si="0"/>
        <v>0</v>
      </c>
    </row>
    <row r="17" spans="1:6" ht="15.75" customHeight="1" thickBot="1">
      <c r="A17" s="51"/>
      <c r="B17" s="26"/>
      <c r="C17" s="435"/>
      <c r="D17" s="26"/>
      <c r="E17" s="26"/>
      <c r="F17" s="52">
        <f t="shared" si="0"/>
        <v>0</v>
      </c>
    </row>
    <row r="18" spans="1:6" s="55" customFormat="1" ht="18" customHeight="1" thickBot="1">
      <c r="A18" s="180" t="s">
        <v>63</v>
      </c>
      <c r="B18" s="53">
        <f>SUM(B8:B17)</f>
        <v>615214441</v>
      </c>
      <c r="C18" s="117"/>
      <c r="D18" s="53">
        <f>SUM(D8:D17)</f>
        <v>0</v>
      </c>
      <c r="E18" s="53">
        <f>SUM(E8:E17)</f>
        <v>615214441</v>
      </c>
      <c r="F18" s="54">
        <f>SUM(F8:F17)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598"/>
      <c r="B1" s="586"/>
      <c r="C1" s="586"/>
      <c r="D1" s="586"/>
      <c r="E1" s="586"/>
      <c r="F1" s="586"/>
    </row>
    <row r="2" spans="1:6" ht="21" customHeight="1">
      <c r="A2" s="598"/>
      <c r="B2" s="699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699"/>
      <c r="D2" s="699"/>
      <c r="E2" s="699"/>
      <c r="F2" s="699"/>
    </row>
    <row r="3" spans="1:6" ht="12.75">
      <c r="A3" s="598"/>
      <c r="B3" s="586"/>
      <c r="C3" s="586"/>
      <c r="D3" s="586"/>
      <c r="E3" s="586"/>
      <c r="F3" s="586"/>
    </row>
    <row r="4" spans="1:6" ht="24.75" customHeight="1">
      <c r="A4" s="698" t="s">
        <v>1</v>
      </c>
      <c r="B4" s="698"/>
      <c r="C4" s="698"/>
      <c r="D4" s="698"/>
      <c r="E4" s="698"/>
      <c r="F4" s="698"/>
    </row>
    <row r="5" spans="1:6" ht="23.25" customHeight="1" thickBot="1">
      <c r="A5" s="598"/>
      <c r="B5" s="586"/>
      <c r="C5" s="586"/>
      <c r="D5" s="586"/>
      <c r="E5" s="586"/>
      <c r="F5" s="599" t="str">
        <f>'KV_6.sz.mell.'!F5</f>
        <v>Forintban!</v>
      </c>
    </row>
    <row r="6" spans="1:6" s="43" customFormat="1" ht="48.75" customHeight="1" thickBot="1">
      <c r="A6" s="600" t="s">
        <v>67</v>
      </c>
      <c r="B6" s="601" t="s">
        <v>65</v>
      </c>
      <c r="C6" s="601" t="s">
        <v>66</v>
      </c>
      <c r="D6" s="601" t="str">
        <f>+'KV_6.sz.mell.'!D6</f>
        <v>Felhasználás   2018. XII. 31-ig</v>
      </c>
      <c r="E6" s="601" t="str">
        <f>+'KV_6.sz.mell.'!E6</f>
        <v>2019. évi előirányzat</v>
      </c>
      <c r="F6" s="603" t="str">
        <f>+CONCATENATE(LEFT(KV_ÖSSZEFÜGGÉSEK!A5,4),". utáni szükséglet ",CHAR(10),"")</f>
        <v>2019. utáni szükséglet 
</v>
      </c>
    </row>
    <row r="7" spans="1:6" ht="15" customHeight="1" thickBot="1">
      <c r="A7" s="48" t="s">
        <v>492</v>
      </c>
      <c r="B7" s="49" t="s">
        <v>493</v>
      </c>
      <c r="C7" s="49" t="s">
        <v>494</v>
      </c>
      <c r="D7" s="49" t="s">
        <v>496</v>
      </c>
      <c r="E7" s="49" t="s">
        <v>495</v>
      </c>
      <c r="F7" s="476" t="s">
        <v>561</v>
      </c>
    </row>
    <row r="8" spans="1:6" ht="15.75" customHeight="1">
      <c r="A8" s="56" t="s">
        <v>690</v>
      </c>
      <c r="B8" s="57">
        <v>1058334</v>
      </c>
      <c r="C8" s="436" t="s">
        <v>691</v>
      </c>
      <c r="D8" s="57"/>
      <c r="E8" s="57">
        <v>1058334</v>
      </c>
      <c r="F8" s="58">
        <f aca="true" t="shared" si="0" ref="F8:F24">B8-D8-E8</f>
        <v>0</v>
      </c>
    </row>
    <row r="9" spans="1:6" ht="15.75" customHeight="1">
      <c r="A9" s="56"/>
      <c r="B9" s="57"/>
      <c r="C9" s="436"/>
      <c r="D9" s="57"/>
      <c r="E9" s="57"/>
      <c r="F9" s="58">
        <f t="shared" si="0"/>
        <v>0</v>
      </c>
    </row>
    <row r="10" spans="1:6" ht="15.75" customHeight="1">
      <c r="A10" s="56"/>
      <c r="B10" s="57"/>
      <c r="C10" s="436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436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436"/>
      <c r="D12" s="57"/>
      <c r="E12" s="57"/>
      <c r="F12" s="58">
        <f t="shared" si="0"/>
        <v>0</v>
      </c>
    </row>
    <row r="13" spans="1:6" ht="15.75" customHeight="1">
      <c r="A13" s="56"/>
      <c r="B13" s="57"/>
      <c r="C13" s="436"/>
      <c r="D13" s="57"/>
      <c r="E13" s="57"/>
      <c r="F13" s="58">
        <f t="shared" si="0"/>
        <v>0</v>
      </c>
    </row>
    <row r="14" spans="1:6" ht="15.75" customHeight="1">
      <c r="A14" s="56"/>
      <c r="B14" s="57"/>
      <c r="C14" s="436"/>
      <c r="D14" s="57"/>
      <c r="E14" s="57"/>
      <c r="F14" s="58">
        <f t="shared" si="0"/>
        <v>0</v>
      </c>
    </row>
    <row r="15" spans="1:6" ht="15.75" customHeight="1">
      <c r="A15" s="56"/>
      <c r="B15" s="57"/>
      <c r="C15" s="436"/>
      <c r="D15" s="57"/>
      <c r="E15" s="57"/>
      <c r="F15" s="58">
        <f t="shared" si="0"/>
        <v>0</v>
      </c>
    </row>
    <row r="16" spans="1:6" ht="15.75" customHeight="1">
      <c r="A16" s="56"/>
      <c r="B16" s="57"/>
      <c r="C16" s="436"/>
      <c r="D16" s="57"/>
      <c r="E16" s="57"/>
      <c r="F16" s="58">
        <f t="shared" si="0"/>
        <v>0</v>
      </c>
    </row>
    <row r="17" spans="1:6" ht="15.75" customHeight="1">
      <c r="A17" s="56"/>
      <c r="B17" s="57"/>
      <c r="C17" s="436"/>
      <c r="D17" s="57"/>
      <c r="E17" s="57"/>
      <c r="F17" s="58">
        <f t="shared" si="0"/>
        <v>0</v>
      </c>
    </row>
    <row r="18" spans="1:6" ht="15.75" customHeight="1">
      <c r="A18" s="56"/>
      <c r="B18" s="57"/>
      <c r="C18" s="436"/>
      <c r="D18" s="57"/>
      <c r="E18" s="57"/>
      <c r="F18" s="58">
        <f t="shared" si="0"/>
        <v>0</v>
      </c>
    </row>
    <row r="19" spans="1:6" ht="15.75" customHeight="1">
      <c r="A19" s="56"/>
      <c r="B19" s="57"/>
      <c r="C19" s="436"/>
      <c r="D19" s="57"/>
      <c r="E19" s="57"/>
      <c r="F19" s="58">
        <f t="shared" si="0"/>
        <v>0</v>
      </c>
    </row>
    <row r="20" spans="1:6" ht="15.75" customHeight="1">
      <c r="A20" s="56"/>
      <c r="B20" s="57"/>
      <c r="C20" s="436"/>
      <c r="D20" s="57"/>
      <c r="E20" s="57"/>
      <c r="F20" s="58">
        <f t="shared" si="0"/>
        <v>0</v>
      </c>
    </row>
    <row r="21" spans="1:6" ht="15.75" customHeight="1">
      <c r="A21" s="56"/>
      <c r="B21" s="57"/>
      <c r="C21" s="436"/>
      <c r="D21" s="57"/>
      <c r="E21" s="57"/>
      <c r="F21" s="58">
        <f t="shared" si="0"/>
        <v>0</v>
      </c>
    </row>
    <row r="22" spans="1:6" ht="15.75" customHeight="1">
      <c r="A22" s="56"/>
      <c r="B22" s="57"/>
      <c r="C22" s="436"/>
      <c r="D22" s="57"/>
      <c r="E22" s="57"/>
      <c r="F22" s="58">
        <f t="shared" si="0"/>
        <v>0</v>
      </c>
    </row>
    <row r="23" spans="1:6" ht="15.75" customHeight="1">
      <c r="A23" s="56"/>
      <c r="B23" s="57"/>
      <c r="C23" s="436"/>
      <c r="D23" s="57"/>
      <c r="E23" s="57"/>
      <c r="F23" s="58">
        <f t="shared" si="0"/>
        <v>0</v>
      </c>
    </row>
    <row r="24" spans="1:6" ht="15.75" customHeight="1" thickBot="1">
      <c r="A24" s="59"/>
      <c r="B24" s="60"/>
      <c r="C24" s="437"/>
      <c r="D24" s="60"/>
      <c r="E24" s="60"/>
      <c r="F24" s="61">
        <f t="shared" si="0"/>
        <v>0</v>
      </c>
    </row>
    <row r="25" spans="1:6" s="55" customFormat="1" ht="18" customHeight="1" thickBot="1">
      <c r="A25" s="180" t="s">
        <v>63</v>
      </c>
      <c r="B25" s="181">
        <f>SUM(B8:B24)</f>
        <v>1058334</v>
      </c>
      <c r="C25" s="118"/>
      <c r="D25" s="181">
        <f>SUM(D8:D24)</f>
        <v>0</v>
      </c>
      <c r="E25" s="181">
        <f>SUM(E8:E24)</f>
        <v>1058334</v>
      </c>
      <c r="F25" s="62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5"/>
  <sheetViews>
    <sheetView zoomScale="120" zoomScaleNormal="120" workbookViewId="0" topLeftCell="A262">
      <selection activeCell="B292" sqref="B292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72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706"/>
      <c r="C1" s="706"/>
      <c r="D1" s="706"/>
      <c r="E1" s="706"/>
    </row>
    <row r="2" spans="1:5" ht="10.5" customHeight="1">
      <c r="A2" s="614"/>
      <c r="B2" s="615"/>
      <c r="C2" s="615"/>
      <c r="D2" s="615"/>
      <c r="E2" s="615"/>
    </row>
    <row r="3" spans="1:5" ht="15.75">
      <c r="A3" s="701" t="s">
        <v>678</v>
      </c>
      <c r="B3" s="701"/>
      <c r="C3" s="701"/>
      <c r="D3" s="701"/>
      <c r="E3" s="701"/>
    </row>
    <row r="4" spans="1:5" ht="15.75">
      <c r="A4" s="701" t="s">
        <v>679</v>
      </c>
      <c r="B4" s="701"/>
      <c r="C4" s="701"/>
      <c r="D4" s="701"/>
      <c r="E4" s="701"/>
    </row>
    <row r="5" spans="1:5" ht="15.75">
      <c r="A5" s="590"/>
      <c r="B5" s="590"/>
      <c r="C5" s="590"/>
      <c r="D5" s="590"/>
      <c r="E5" s="590"/>
    </row>
    <row r="6" spans="1:5" ht="31.5" customHeight="1">
      <c r="A6" s="660" t="s">
        <v>761</v>
      </c>
      <c r="B6" s="705" t="s">
        <v>762</v>
      </c>
      <c r="C6" s="705"/>
      <c r="D6" s="705"/>
      <c r="E6" s="705"/>
    </row>
    <row r="7" spans="1:5" ht="14.25" thickBot="1">
      <c r="A7" s="155"/>
      <c r="B7" s="155"/>
      <c r="C7" s="155"/>
      <c r="D7" s="703" t="str">
        <f>'KV_7.sz.mell.'!F5</f>
        <v>Forintban!</v>
      </c>
      <c r="E7" s="703"/>
    </row>
    <row r="8" spans="1:5" ht="15" customHeight="1" thickBot="1">
      <c r="A8" s="604" t="s">
        <v>131</v>
      </c>
      <c r="B8" s="605" t="str">
        <f>CONCATENATE((LEFT(KV_ÖSSZEFÜGGÉSEK!A5,4)),".")</f>
        <v>2019.</v>
      </c>
      <c r="C8" s="605" t="str">
        <f>CONCATENATE((LEFT(KV_ÖSSZEFÜGGÉSEK!A5,4))+1,".")</f>
        <v>2020.</v>
      </c>
      <c r="D8" s="605" t="str">
        <f>CONCATENATE((LEFT(KV_ÖSSZEFÜGGÉSEK!A5,4))+1,". után")</f>
        <v>2020. után</v>
      </c>
      <c r="E8" s="606" t="s">
        <v>51</v>
      </c>
    </row>
    <row r="9" spans="1:5" ht="12.75">
      <c r="A9" s="201" t="s">
        <v>132</v>
      </c>
      <c r="B9" s="83"/>
      <c r="C9" s="83"/>
      <c r="D9" s="83"/>
      <c r="E9" s="202">
        <f aca="true" t="shared" si="0" ref="E9:E15">SUM(B9:D9)</f>
        <v>0</v>
      </c>
    </row>
    <row r="10" spans="1:5" ht="12.75">
      <c r="A10" s="203" t="s">
        <v>145</v>
      </c>
      <c r="B10" s="84"/>
      <c r="C10" s="84"/>
      <c r="D10" s="84"/>
      <c r="E10" s="204">
        <f t="shared" si="0"/>
        <v>0</v>
      </c>
    </row>
    <row r="11" spans="1:5" ht="12.75">
      <c r="A11" s="205" t="s">
        <v>133</v>
      </c>
      <c r="B11" s="85">
        <v>236376680</v>
      </c>
      <c r="C11" s="85"/>
      <c r="D11" s="85"/>
      <c r="E11" s="206">
        <f t="shared" si="0"/>
        <v>236376680</v>
      </c>
    </row>
    <row r="12" spans="1:5" ht="12.75">
      <c r="A12" s="205" t="s">
        <v>147</v>
      </c>
      <c r="B12" s="85"/>
      <c r="C12" s="85"/>
      <c r="D12" s="85"/>
      <c r="E12" s="206">
        <f t="shared" si="0"/>
        <v>0</v>
      </c>
    </row>
    <row r="13" spans="1:5" ht="12.75">
      <c r="A13" s="205" t="s">
        <v>134</v>
      </c>
      <c r="B13" s="85"/>
      <c r="C13" s="85"/>
      <c r="D13" s="85"/>
      <c r="E13" s="206">
        <f t="shared" si="0"/>
        <v>0</v>
      </c>
    </row>
    <row r="14" spans="1:5" ht="12.75">
      <c r="A14" s="205" t="s">
        <v>135</v>
      </c>
      <c r="B14" s="85"/>
      <c r="C14" s="85"/>
      <c r="D14" s="85"/>
      <c r="E14" s="206">
        <f t="shared" si="0"/>
        <v>0</v>
      </c>
    </row>
    <row r="15" spans="1:5" ht="13.5" thickBot="1">
      <c r="A15" s="86"/>
      <c r="B15" s="87"/>
      <c r="C15" s="87"/>
      <c r="D15" s="87"/>
      <c r="E15" s="206">
        <f t="shared" si="0"/>
        <v>0</v>
      </c>
    </row>
    <row r="16" spans="1:5" ht="13.5" thickBot="1">
      <c r="A16" s="207" t="s">
        <v>137</v>
      </c>
      <c r="B16" s="208">
        <f>B9+SUM(B11:B15)</f>
        <v>236376680</v>
      </c>
      <c r="C16" s="208">
        <f>C9+SUM(C11:C15)</f>
        <v>0</v>
      </c>
      <c r="D16" s="208">
        <f>D9+SUM(D11:D15)</f>
        <v>0</v>
      </c>
      <c r="E16" s="209">
        <f>E9+SUM(E11:E15)</f>
        <v>236376680</v>
      </c>
    </row>
    <row r="17" spans="1:5" ht="13.5" thickBot="1">
      <c r="A17" s="46"/>
      <c r="B17" s="46"/>
      <c r="C17" s="46"/>
      <c r="D17" s="46"/>
      <c r="E17" s="46"/>
    </row>
    <row r="18" spans="1:5" ht="15" customHeight="1" thickBot="1">
      <c r="A18" s="198" t="s">
        <v>136</v>
      </c>
      <c r="B18" s="199" t="str">
        <f>+B8</f>
        <v>2019.</v>
      </c>
      <c r="C18" s="199" t="str">
        <f>+C8</f>
        <v>2020.</v>
      </c>
      <c r="D18" s="199" t="str">
        <f>+D8</f>
        <v>2020. után</v>
      </c>
      <c r="E18" s="200" t="s">
        <v>51</v>
      </c>
    </row>
    <row r="19" spans="1:5" ht="12.75">
      <c r="A19" s="201" t="s">
        <v>141</v>
      </c>
      <c r="B19" s="83"/>
      <c r="C19" s="83"/>
      <c r="D19" s="83"/>
      <c r="E19" s="202">
        <f aca="true" t="shared" si="1" ref="E19:E24">SUM(B19:D19)</f>
        <v>0</v>
      </c>
    </row>
    <row r="20" spans="1:5" ht="12.75">
      <c r="A20" s="210" t="s">
        <v>142</v>
      </c>
      <c r="B20" s="85">
        <v>232107730</v>
      </c>
      <c r="C20" s="85"/>
      <c r="D20" s="85"/>
      <c r="E20" s="206">
        <f t="shared" si="1"/>
        <v>232107730</v>
      </c>
    </row>
    <row r="21" spans="1:5" ht="12.75">
      <c r="A21" s="205" t="s">
        <v>143</v>
      </c>
      <c r="B21" s="85">
        <v>4268950</v>
      </c>
      <c r="C21" s="85"/>
      <c r="D21" s="85"/>
      <c r="E21" s="206">
        <f t="shared" si="1"/>
        <v>4268950</v>
      </c>
    </row>
    <row r="22" spans="1:5" ht="12.75">
      <c r="A22" s="205" t="s">
        <v>144</v>
      </c>
      <c r="B22" s="85"/>
      <c r="C22" s="85"/>
      <c r="D22" s="85"/>
      <c r="E22" s="206">
        <f t="shared" si="1"/>
        <v>0</v>
      </c>
    </row>
    <row r="23" spans="1:5" ht="12.75">
      <c r="A23" s="88"/>
      <c r="B23" s="85"/>
      <c r="C23" s="85"/>
      <c r="D23" s="85"/>
      <c r="E23" s="206">
        <f t="shared" si="1"/>
        <v>0</v>
      </c>
    </row>
    <row r="24" spans="1:5" ht="13.5" thickBot="1">
      <c r="A24" s="86"/>
      <c r="B24" s="87"/>
      <c r="C24" s="87"/>
      <c r="D24" s="87"/>
      <c r="E24" s="206">
        <f t="shared" si="1"/>
        <v>0</v>
      </c>
    </row>
    <row r="25" spans="1:5" ht="13.5" thickBot="1">
      <c r="A25" s="207" t="s">
        <v>53</v>
      </c>
      <c r="B25" s="208">
        <f>SUM(B19:B24)</f>
        <v>236376680</v>
      </c>
      <c r="C25" s="208">
        <f>SUM(C19:C24)</f>
        <v>0</v>
      </c>
      <c r="D25" s="208">
        <f>SUM(D19:D24)</f>
        <v>0</v>
      </c>
      <c r="E25" s="209">
        <f>SUM(E19:E24)</f>
        <v>236376680</v>
      </c>
    </row>
    <row r="26" spans="1:5" ht="12.75">
      <c r="A26" s="658"/>
      <c r="B26" s="659"/>
      <c r="C26" s="659"/>
      <c r="D26" s="659"/>
      <c r="E26" s="659"/>
    </row>
    <row r="28" spans="1:5" ht="30.75" customHeight="1">
      <c r="A28" s="660" t="s">
        <v>138</v>
      </c>
      <c r="B28" s="705" t="s">
        <v>763</v>
      </c>
      <c r="C28" s="705"/>
      <c r="D28" s="705"/>
      <c r="E28" s="705"/>
    </row>
    <row r="29" spans="4:5" ht="14.25" thickBot="1">
      <c r="D29" s="704" t="str">
        <f>D7</f>
        <v>Forintban!</v>
      </c>
      <c r="E29" s="704"/>
    </row>
    <row r="30" spans="1:5" ht="13.5" thickBot="1">
      <c r="A30" s="198" t="s">
        <v>131</v>
      </c>
      <c r="B30" s="199" t="str">
        <f>+B18</f>
        <v>2019.</v>
      </c>
      <c r="C30" s="199" t="str">
        <f>+C18</f>
        <v>2020.</v>
      </c>
      <c r="D30" s="199" t="str">
        <f>+D18</f>
        <v>2020. után</v>
      </c>
      <c r="E30" s="200" t="s">
        <v>51</v>
      </c>
    </row>
    <row r="31" spans="1:5" ht="12.75">
      <c r="A31" s="201" t="s">
        <v>132</v>
      </c>
      <c r="B31" s="83"/>
      <c r="C31" s="83"/>
      <c r="D31" s="83"/>
      <c r="E31" s="202">
        <f aca="true" t="shared" si="2" ref="E31:E37">SUM(B31:D31)</f>
        <v>0</v>
      </c>
    </row>
    <row r="32" spans="1:5" ht="12.75">
      <c r="A32" s="203" t="s">
        <v>145</v>
      </c>
      <c r="B32" s="84"/>
      <c r="C32" s="84"/>
      <c r="D32" s="84"/>
      <c r="E32" s="204">
        <f t="shared" si="2"/>
        <v>0</v>
      </c>
    </row>
    <row r="33" spans="1:5" ht="12.75">
      <c r="A33" s="205" t="s">
        <v>133</v>
      </c>
      <c r="B33" s="85">
        <v>99447019</v>
      </c>
      <c r="C33" s="85"/>
      <c r="D33" s="85"/>
      <c r="E33" s="206">
        <f t="shared" si="2"/>
        <v>99447019</v>
      </c>
    </row>
    <row r="34" spans="1:5" ht="12.75">
      <c r="A34" s="205" t="s">
        <v>147</v>
      </c>
      <c r="B34" s="85"/>
      <c r="C34" s="85"/>
      <c r="D34" s="85"/>
      <c r="E34" s="206">
        <f t="shared" si="2"/>
        <v>0</v>
      </c>
    </row>
    <row r="35" spans="1:5" ht="12.75">
      <c r="A35" s="205" t="s">
        <v>134</v>
      </c>
      <c r="B35" s="85"/>
      <c r="C35" s="85"/>
      <c r="D35" s="85"/>
      <c r="E35" s="206">
        <f t="shared" si="2"/>
        <v>0</v>
      </c>
    </row>
    <row r="36" spans="1:5" ht="12.75">
      <c r="A36" s="205" t="s">
        <v>135</v>
      </c>
      <c r="B36" s="85"/>
      <c r="C36" s="85"/>
      <c r="D36" s="85"/>
      <c r="E36" s="206">
        <f t="shared" si="2"/>
        <v>0</v>
      </c>
    </row>
    <row r="37" spans="1:5" ht="13.5" thickBot="1">
      <c r="A37" s="86"/>
      <c r="B37" s="87"/>
      <c r="C37" s="87"/>
      <c r="D37" s="87"/>
      <c r="E37" s="206">
        <f t="shared" si="2"/>
        <v>0</v>
      </c>
    </row>
    <row r="38" spans="1:5" ht="13.5" thickBot="1">
      <c r="A38" s="207" t="s">
        <v>137</v>
      </c>
      <c r="B38" s="208">
        <f>B31+SUM(B33:B37)</f>
        <v>99447019</v>
      </c>
      <c r="C38" s="208">
        <f>C31+SUM(C33:C37)</f>
        <v>0</v>
      </c>
      <c r="D38" s="208">
        <f>D31+SUM(D33:D37)</f>
        <v>0</v>
      </c>
      <c r="E38" s="209">
        <f>E31+SUM(E33:E37)</f>
        <v>99447019</v>
      </c>
    </row>
    <row r="39" spans="1:5" ht="13.5" thickBot="1">
      <c r="A39" s="46"/>
      <c r="B39" s="46"/>
      <c r="C39" s="46"/>
      <c r="D39" s="46"/>
      <c r="E39" s="46"/>
    </row>
    <row r="40" spans="1:5" ht="13.5" thickBot="1">
      <c r="A40" s="198" t="s">
        <v>136</v>
      </c>
      <c r="B40" s="199" t="str">
        <f>+B30</f>
        <v>2019.</v>
      </c>
      <c r="C40" s="199" t="str">
        <f>+C30</f>
        <v>2020.</v>
      </c>
      <c r="D40" s="199" t="str">
        <f>+D30</f>
        <v>2020. után</v>
      </c>
      <c r="E40" s="200" t="s">
        <v>51</v>
      </c>
    </row>
    <row r="41" spans="1:5" ht="12.75">
      <c r="A41" s="201" t="s">
        <v>141</v>
      </c>
      <c r="B41" s="83"/>
      <c r="C41" s="83"/>
      <c r="D41" s="83"/>
      <c r="E41" s="202">
        <f>SUM(B41:D41)</f>
        <v>0</v>
      </c>
    </row>
    <row r="42" spans="1:5" ht="12.75">
      <c r="A42" s="210" t="s">
        <v>142</v>
      </c>
      <c r="B42" s="85">
        <v>97364219</v>
      </c>
      <c r="C42" s="85"/>
      <c r="D42" s="85"/>
      <c r="E42" s="206">
        <f>SUM(B42:D42)</f>
        <v>97364219</v>
      </c>
    </row>
    <row r="43" spans="1:5" ht="12.75">
      <c r="A43" s="205" t="s">
        <v>143</v>
      </c>
      <c r="B43" s="85">
        <v>2082800</v>
      </c>
      <c r="C43" s="85"/>
      <c r="D43" s="85"/>
      <c r="E43" s="206">
        <f>SUM(B43:D43)</f>
        <v>2082800</v>
      </c>
    </row>
    <row r="44" spans="1:5" ht="12.75">
      <c r="A44" s="205" t="s">
        <v>144</v>
      </c>
      <c r="B44" s="85"/>
      <c r="C44" s="85"/>
      <c r="D44" s="85"/>
      <c r="E44" s="206">
        <f>SUM(B44:D44)</f>
        <v>0</v>
      </c>
    </row>
    <row r="45" spans="1:5" ht="13.5" thickBot="1">
      <c r="A45" s="86"/>
      <c r="B45" s="87"/>
      <c r="C45" s="87"/>
      <c r="D45" s="87"/>
      <c r="E45" s="206">
        <f>SUM(B45:D45)</f>
        <v>0</v>
      </c>
    </row>
    <row r="46" spans="1:5" ht="13.5" thickBot="1">
      <c r="A46" s="207" t="s">
        <v>53</v>
      </c>
      <c r="B46" s="208">
        <f>SUM(B41:B45)</f>
        <v>99447019</v>
      </c>
      <c r="C46" s="208">
        <f>SUM(C41:C45)</f>
        <v>0</v>
      </c>
      <c r="D46" s="208">
        <f>SUM(D41:D45)</f>
        <v>0</v>
      </c>
      <c r="E46" s="209">
        <f>SUM(E41:E45)</f>
        <v>99447019</v>
      </c>
    </row>
    <row r="52" spans="1:5" ht="15.75">
      <c r="A52" s="701" t="s">
        <v>678</v>
      </c>
      <c r="B52" s="701"/>
      <c r="C52" s="701"/>
      <c r="D52" s="701"/>
      <c r="E52" s="701"/>
    </row>
    <row r="53" spans="1:5" ht="15.75">
      <c r="A53" s="701" t="s">
        <v>679</v>
      </c>
      <c r="B53" s="701"/>
      <c r="C53" s="701"/>
      <c r="D53" s="701"/>
      <c r="E53" s="701"/>
    </row>
    <row r="55" spans="1:5" ht="31.5" customHeight="1">
      <c r="A55" s="660" t="s">
        <v>138</v>
      </c>
      <c r="B55" s="705" t="s">
        <v>767</v>
      </c>
      <c r="C55" s="705"/>
      <c r="D55" s="705"/>
      <c r="E55" s="705"/>
    </row>
    <row r="56" spans="1:5" ht="14.25" thickBot="1">
      <c r="A56" s="155"/>
      <c r="B56" s="155"/>
      <c r="C56" s="155"/>
      <c r="D56" s="703" t="s">
        <v>563</v>
      </c>
      <c r="E56" s="703"/>
    </row>
    <row r="57" spans="1:5" ht="13.5" thickBot="1">
      <c r="A57" s="604" t="s">
        <v>131</v>
      </c>
      <c r="B57" s="605" t="s">
        <v>764</v>
      </c>
      <c r="C57" s="605" t="s">
        <v>765</v>
      </c>
      <c r="D57" s="605" t="s">
        <v>766</v>
      </c>
      <c r="E57" s="606" t="s">
        <v>51</v>
      </c>
    </row>
    <row r="58" spans="1:5" ht="12.75">
      <c r="A58" s="201" t="s">
        <v>132</v>
      </c>
      <c r="B58" s="83"/>
      <c r="C58" s="83"/>
      <c r="D58" s="83"/>
      <c r="E58" s="202">
        <f>SUM(B58:D58)</f>
        <v>0</v>
      </c>
    </row>
    <row r="59" spans="1:5" ht="12.75">
      <c r="A59" s="203" t="s">
        <v>145</v>
      </c>
      <c r="B59" s="84"/>
      <c r="C59" s="84"/>
      <c r="D59" s="84"/>
      <c r="E59" s="204">
        <f aca="true" t="shared" si="3" ref="E59:E64">SUM(B59:D59)</f>
        <v>0</v>
      </c>
    </row>
    <row r="60" spans="1:5" ht="12.75">
      <c r="A60" s="205" t="s">
        <v>133</v>
      </c>
      <c r="B60" s="85">
        <v>48580262</v>
      </c>
      <c r="C60" s="85"/>
      <c r="D60" s="85"/>
      <c r="E60" s="206">
        <f t="shared" si="3"/>
        <v>48580262</v>
      </c>
    </row>
    <row r="61" spans="1:5" ht="12.75">
      <c r="A61" s="205" t="s">
        <v>147</v>
      </c>
      <c r="B61" s="85"/>
      <c r="C61" s="85"/>
      <c r="D61" s="85"/>
      <c r="E61" s="206">
        <f t="shared" si="3"/>
        <v>0</v>
      </c>
    </row>
    <row r="62" spans="1:5" ht="12.75">
      <c r="A62" s="205" t="s">
        <v>134</v>
      </c>
      <c r="B62" s="85"/>
      <c r="C62" s="85"/>
      <c r="D62" s="85"/>
      <c r="E62" s="206">
        <f t="shared" si="3"/>
        <v>0</v>
      </c>
    </row>
    <row r="63" spans="1:5" ht="12.75">
      <c r="A63" s="205" t="s">
        <v>135</v>
      </c>
      <c r="B63" s="85"/>
      <c r="C63" s="85"/>
      <c r="D63" s="85"/>
      <c r="E63" s="206">
        <f t="shared" si="3"/>
        <v>0</v>
      </c>
    </row>
    <row r="64" spans="1:5" ht="13.5" thickBot="1">
      <c r="A64" s="86"/>
      <c r="B64" s="87"/>
      <c r="C64" s="87"/>
      <c r="D64" s="87"/>
      <c r="E64" s="206">
        <f t="shared" si="3"/>
        <v>0</v>
      </c>
    </row>
    <row r="65" spans="1:5" ht="13.5" thickBot="1">
      <c r="A65" s="207" t="s">
        <v>137</v>
      </c>
      <c r="B65" s="208">
        <f>B58+SUM(B60:B64)</f>
        <v>48580262</v>
      </c>
      <c r="C65" s="208">
        <f>C58+SUM(C60:C64)</f>
        <v>0</v>
      </c>
      <c r="D65" s="208">
        <f>D58+SUM(D60:D64)</f>
        <v>0</v>
      </c>
      <c r="E65" s="209">
        <f>E58+SUM(E60:E64)</f>
        <v>48580262</v>
      </c>
    </row>
    <row r="66" spans="1:5" ht="13.5" thickBot="1">
      <c r="A66" s="46"/>
      <c r="B66" s="46"/>
      <c r="C66" s="46"/>
      <c r="D66" s="46"/>
      <c r="E66" s="46"/>
    </row>
    <row r="67" spans="1:5" ht="13.5" thickBot="1">
      <c r="A67" s="198" t="s">
        <v>136</v>
      </c>
      <c r="B67" s="199" t="str">
        <f>+B57</f>
        <v>2019.</v>
      </c>
      <c r="C67" s="199" t="str">
        <f>+C57</f>
        <v>2020.</v>
      </c>
      <c r="D67" s="199" t="str">
        <f>+D57</f>
        <v>2020. után</v>
      </c>
      <c r="E67" s="200" t="s">
        <v>51</v>
      </c>
    </row>
    <row r="68" spans="1:5" ht="12.75">
      <c r="A68" s="201" t="s">
        <v>141</v>
      </c>
      <c r="B68" s="83"/>
      <c r="C68" s="83"/>
      <c r="D68" s="83"/>
      <c r="E68" s="202">
        <f aca="true" t="shared" si="4" ref="E68:E73">SUM(B68:D68)</f>
        <v>0</v>
      </c>
    </row>
    <row r="69" spans="1:5" ht="12.75">
      <c r="A69" s="210" t="s">
        <v>142</v>
      </c>
      <c r="B69" s="85">
        <v>47373942</v>
      </c>
      <c r="C69" s="85"/>
      <c r="D69" s="85"/>
      <c r="E69" s="206">
        <f t="shared" si="4"/>
        <v>47373942</v>
      </c>
    </row>
    <row r="70" spans="1:5" ht="12.75">
      <c r="A70" s="205" t="s">
        <v>143</v>
      </c>
      <c r="B70" s="85">
        <v>1206320</v>
      </c>
      <c r="C70" s="85"/>
      <c r="D70" s="85"/>
      <c r="E70" s="206">
        <f t="shared" si="4"/>
        <v>1206320</v>
      </c>
    </row>
    <row r="71" spans="1:5" ht="12.75">
      <c r="A71" s="205" t="s">
        <v>144</v>
      </c>
      <c r="B71" s="85"/>
      <c r="C71" s="85"/>
      <c r="D71" s="85"/>
      <c r="E71" s="206">
        <f t="shared" si="4"/>
        <v>0</v>
      </c>
    </row>
    <row r="72" spans="1:5" ht="12.75">
      <c r="A72" s="88"/>
      <c r="B72" s="85"/>
      <c r="C72" s="85"/>
      <c r="D72" s="85"/>
      <c r="E72" s="206">
        <f t="shared" si="4"/>
        <v>0</v>
      </c>
    </row>
    <row r="73" spans="1:5" ht="13.5" thickBot="1">
      <c r="A73" s="86"/>
      <c r="B73" s="87"/>
      <c r="C73" s="87"/>
      <c r="D73" s="87"/>
      <c r="E73" s="206">
        <f t="shared" si="4"/>
        <v>0</v>
      </c>
    </row>
    <row r="74" spans="1:5" ht="13.5" thickBot="1">
      <c r="A74" s="207" t="s">
        <v>53</v>
      </c>
      <c r="B74" s="208">
        <f>SUM(B68:B73)</f>
        <v>48580262</v>
      </c>
      <c r="C74" s="208">
        <f>SUM(C68:C73)</f>
        <v>0</v>
      </c>
      <c r="D74" s="208">
        <f>SUM(D68:D73)</f>
        <v>0</v>
      </c>
      <c r="E74" s="209">
        <f>SUM(E68:E73)</f>
        <v>48580262</v>
      </c>
    </row>
    <row r="75" spans="1:5" ht="12.75">
      <c r="A75" s="658"/>
      <c r="B75" s="659"/>
      <c r="C75" s="659"/>
      <c r="D75" s="659"/>
      <c r="E75" s="659"/>
    </row>
    <row r="77" spans="1:5" ht="28.5" customHeight="1">
      <c r="A77" s="660" t="s">
        <v>138</v>
      </c>
      <c r="B77" s="705" t="s">
        <v>768</v>
      </c>
      <c r="C77" s="705"/>
      <c r="D77" s="705"/>
      <c r="E77" s="705"/>
    </row>
    <row r="78" spans="4:5" ht="14.25" thickBot="1">
      <c r="D78" s="704" t="str">
        <f>D56</f>
        <v>Forintban!</v>
      </c>
      <c r="E78" s="704"/>
    </row>
    <row r="79" spans="1:5" ht="13.5" thickBot="1">
      <c r="A79" s="198" t="s">
        <v>131</v>
      </c>
      <c r="B79" s="199" t="str">
        <f>+B67</f>
        <v>2019.</v>
      </c>
      <c r="C79" s="199" t="str">
        <f>+C67</f>
        <v>2020.</v>
      </c>
      <c r="D79" s="199" t="str">
        <f>+D67</f>
        <v>2020. után</v>
      </c>
      <c r="E79" s="200" t="s">
        <v>51</v>
      </c>
    </row>
    <row r="80" spans="1:5" ht="12.75">
      <c r="A80" s="201" t="s">
        <v>132</v>
      </c>
      <c r="B80" s="83"/>
      <c r="C80" s="83"/>
      <c r="D80" s="83"/>
      <c r="E80" s="202">
        <f aca="true" t="shared" si="5" ref="E80:E86">SUM(B80:D80)</f>
        <v>0</v>
      </c>
    </row>
    <row r="81" spans="1:5" ht="12.75">
      <c r="A81" s="203" t="s">
        <v>145</v>
      </c>
      <c r="B81" s="84"/>
      <c r="C81" s="84"/>
      <c r="D81" s="84"/>
      <c r="E81" s="204">
        <f t="shared" si="5"/>
        <v>0</v>
      </c>
    </row>
    <row r="82" spans="1:5" ht="12.75">
      <c r="A82" s="205" t="s">
        <v>133</v>
      </c>
      <c r="B82" s="85">
        <v>20318955</v>
      </c>
      <c r="C82" s="85"/>
      <c r="D82" s="85"/>
      <c r="E82" s="206">
        <f t="shared" si="5"/>
        <v>20318955</v>
      </c>
    </row>
    <row r="83" spans="1:5" ht="12.75">
      <c r="A83" s="205" t="s">
        <v>147</v>
      </c>
      <c r="B83" s="85"/>
      <c r="C83" s="85"/>
      <c r="D83" s="85"/>
      <c r="E83" s="206">
        <f t="shared" si="5"/>
        <v>0</v>
      </c>
    </row>
    <row r="84" spans="1:5" ht="12.75">
      <c r="A84" s="205" t="s">
        <v>134</v>
      </c>
      <c r="B84" s="85"/>
      <c r="C84" s="85"/>
      <c r="D84" s="85"/>
      <c r="E84" s="206">
        <f t="shared" si="5"/>
        <v>0</v>
      </c>
    </row>
    <row r="85" spans="1:5" ht="12.75">
      <c r="A85" s="205" t="s">
        <v>135</v>
      </c>
      <c r="B85" s="85"/>
      <c r="C85" s="85"/>
      <c r="D85" s="85"/>
      <c r="E85" s="206">
        <f t="shared" si="5"/>
        <v>0</v>
      </c>
    </row>
    <row r="86" spans="1:5" ht="13.5" thickBot="1">
      <c r="A86" s="86"/>
      <c r="B86" s="87"/>
      <c r="C86" s="87"/>
      <c r="D86" s="87"/>
      <c r="E86" s="206">
        <f t="shared" si="5"/>
        <v>0</v>
      </c>
    </row>
    <row r="87" spans="1:5" ht="13.5" thickBot="1">
      <c r="A87" s="207" t="s">
        <v>137</v>
      </c>
      <c r="B87" s="208">
        <f>B80+SUM(B82:B86)</f>
        <v>20318955</v>
      </c>
      <c r="C87" s="208">
        <f>C80+SUM(C82:C86)</f>
        <v>0</v>
      </c>
      <c r="D87" s="208">
        <f>D80+SUM(D82:D86)</f>
        <v>0</v>
      </c>
      <c r="E87" s="209">
        <f>E80+SUM(E82:E86)</f>
        <v>20318955</v>
      </c>
    </row>
    <row r="88" spans="1:5" ht="13.5" thickBot="1">
      <c r="A88" s="46"/>
      <c r="B88" s="46"/>
      <c r="C88" s="46"/>
      <c r="D88" s="46"/>
      <c r="E88" s="46"/>
    </row>
    <row r="89" spans="1:5" ht="13.5" thickBot="1">
      <c r="A89" s="198" t="s">
        <v>136</v>
      </c>
      <c r="B89" s="199" t="str">
        <f>+B79</f>
        <v>2019.</v>
      </c>
      <c r="C89" s="199" t="str">
        <f>+C79</f>
        <v>2020.</v>
      </c>
      <c r="D89" s="199" t="str">
        <f>+D79</f>
        <v>2020. után</v>
      </c>
      <c r="E89" s="200" t="s">
        <v>51</v>
      </c>
    </row>
    <row r="90" spans="1:5" ht="12.75">
      <c r="A90" s="201" t="s">
        <v>141</v>
      </c>
      <c r="B90" s="83"/>
      <c r="C90" s="83"/>
      <c r="D90" s="83"/>
      <c r="E90" s="202">
        <f>SUM(B90:D90)</f>
        <v>0</v>
      </c>
    </row>
    <row r="91" spans="1:5" ht="12.75">
      <c r="A91" s="210" t="s">
        <v>142</v>
      </c>
      <c r="B91" s="85">
        <v>19798465</v>
      </c>
      <c r="C91" s="85"/>
      <c r="D91" s="85"/>
      <c r="E91" s="206">
        <f>SUM(B91:D91)</f>
        <v>19798465</v>
      </c>
    </row>
    <row r="92" spans="1:5" ht="12.75">
      <c r="A92" s="205" t="s">
        <v>143</v>
      </c>
      <c r="B92" s="85">
        <v>520490</v>
      </c>
      <c r="C92" s="85"/>
      <c r="D92" s="85"/>
      <c r="E92" s="206">
        <f>SUM(B92:D92)</f>
        <v>520490</v>
      </c>
    </row>
    <row r="93" spans="1:5" ht="12.75">
      <c r="A93" s="205" t="s">
        <v>144</v>
      </c>
      <c r="B93" s="85"/>
      <c r="C93" s="85"/>
      <c r="D93" s="85"/>
      <c r="E93" s="206">
        <f>SUM(B93:D93)</f>
        <v>0</v>
      </c>
    </row>
    <row r="94" spans="1:5" ht="13.5" thickBot="1">
      <c r="A94" s="86"/>
      <c r="B94" s="87"/>
      <c r="C94" s="87"/>
      <c r="D94" s="87"/>
      <c r="E94" s="206">
        <f>SUM(B94:D94)</f>
        <v>0</v>
      </c>
    </row>
    <row r="95" spans="1:5" ht="13.5" thickBot="1">
      <c r="A95" s="207" t="s">
        <v>53</v>
      </c>
      <c r="B95" s="208">
        <f>SUM(B90:B94)</f>
        <v>20318955</v>
      </c>
      <c r="C95" s="208">
        <f>SUM(C90:C94)</f>
        <v>0</v>
      </c>
      <c r="D95" s="208">
        <f>SUM(D90:D94)</f>
        <v>0</v>
      </c>
      <c r="E95" s="209">
        <f>SUM(E90:E94)</f>
        <v>20318955</v>
      </c>
    </row>
    <row r="96" spans="1:5" ht="12.75">
      <c r="A96" s="155"/>
      <c r="B96" s="155"/>
      <c r="C96" s="155"/>
      <c r="D96" s="155"/>
      <c r="E96" s="155"/>
    </row>
    <row r="97" spans="1:5" ht="12.75">
      <c r="A97" s="155"/>
      <c r="B97" s="155"/>
      <c r="C97" s="155"/>
      <c r="D97" s="155"/>
      <c r="E97" s="155"/>
    </row>
    <row r="98" spans="1:5" ht="12.75">
      <c r="A98" s="155"/>
      <c r="B98" s="155"/>
      <c r="C98" s="155"/>
      <c r="D98" s="155"/>
      <c r="E98" s="155"/>
    </row>
    <row r="99" spans="1:5" ht="12.75">
      <c r="A99" s="155"/>
      <c r="B99" s="155"/>
      <c r="C99" s="155"/>
      <c r="D99" s="155"/>
      <c r="E99" s="155"/>
    </row>
    <row r="100" spans="1:5" ht="12.75">
      <c r="A100" s="155"/>
      <c r="B100" s="155"/>
      <c r="C100" s="155"/>
      <c r="D100" s="155"/>
      <c r="E100" s="155"/>
    </row>
    <row r="101" spans="1:5" ht="12.75">
      <c r="A101" s="155"/>
      <c r="B101" s="155"/>
      <c r="C101" s="155"/>
      <c r="D101" s="155"/>
      <c r="E101" s="155"/>
    </row>
    <row r="102" spans="1:5" ht="12.75">
      <c r="A102" s="155"/>
      <c r="B102" s="155"/>
      <c r="C102" s="155"/>
      <c r="D102" s="155"/>
      <c r="E102" s="155"/>
    </row>
    <row r="103" spans="1:5" ht="15.75">
      <c r="A103" s="701" t="s">
        <v>678</v>
      </c>
      <c r="B103" s="701"/>
      <c r="C103" s="701"/>
      <c r="D103" s="701"/>
      <c r="E103" s="701"/>
    </row>
    <row r="104" spans="1:5" ht="15.75">
      <c r="A104" s="701" t="s">
        <v>679</v>
      </c>
      <c r="B104" s="701"/>
      <c r="C104" s="701"/>
      <c r="D104" s="701"/>
      <c r="E104" s="701"/>
    </row>
    <row r="105" spans="1:5" ht="12.75">
      <c r="A105" s="155"/>
      <c r="B105" s="155"/>
      <c r="C105" s="155"/>
      <c r="D105" s="155"/>
      <c r="E105" s="155"/>
    </row>
    <row r="106" spans="1:5" ht="33.75" customHeight="1">
      <c r="A106" s="660" t="s">
        <v>138</v>
      </c>
      <c r="B106" s="702" t="s">
        <v>769</v>
      </c>
      <c r="C106" s="702"/>
      <c r="D106" s="702"/>
      <c r="E106" s="702"/>
    </row>
    <row r="107" spans="1:5" ht="14.25" thickBot="1">
      <c r="A107" s="155"/>
      <c r="B107" s="155"/>
      <c r="C107" s="155"/>
      <c r="D107" s="703" t="s">
        <v>563</v>
      </c>
      <c r="E107" s="703"/>
    </row>
    <row r="108" spans="1:5" ht="13.5" thickBot="1">
      <c r="A108" s="604" t="s">
        <v>131</v>
      </c>
      <c r="B108" s="605" t="s">
        <v>764</v>
      </c>
      <c r="C108" s="605" t="s">
        <v>765</v>
      </c>
      <c r="D108" s="605" t="s">
        <v>766</v>
      </c>
      <c r="E108" s="606" t="s">
        <v>51</v>
      </c>
    </row>
    <row r="109" spans="1:5" ht="12.75">
      <c r="A109" s="201" t="s">
        <v>132</v>
      </c>
      <c r="B109" s="83"/>
      <c r="C109" s="83"/>
      <c r="D109" s="83"/>
      <c r="E109" s="202">
        <f>SUM(B109:D109)</f>
        <v>0</v>
      </c>
    </row>
    <row r="110" spans="1:5" ht="12.75">
      <c r="A110" s="203" t="s">
        <v>145</v>
      </c>
      <c r="B110" s="84"/>
      <c r="C110" s="84"/>
      <c r="D110" s="84"/>
      <c r="E110" s="204">
        <f aca="true" t="shared" si="6" ref="E110:E115">SUM(B110:D110)</f>
        <v>0</v>
      </c>
    </row>
    <row r="111" spans="1:5" ht="12.75">
      <c r="A111" s="205" t="s">
        <v>133</v>
      </c>
      <c r="B111" s="85">
        <v>65106</v>
      </c>
      <c r="C111" s="85"/>
      <c r="D111" s="85"/>
      <c r="E111" s="206">
        <f t="shared" si="6"/>
        <v>65106</v>
      </c>
    </row>
    <row r="112" spans="1:5" ht="12.75">
      <c r="A112" s="205" t="s">
        <v>147</v>
      </c>
      <c r="B112" s="85"/>
      <c r="C112" s="85"/>
      <c r="D112" s="85"/>
      <c r="E112" s="206">
        <f t="shared" si="6"/>
        <v>0</v>
      </c>
    </row>
    <row r="113" spans="1:5" ht="12.75">
      <c r="A113" s="205" t="s">
        <v>134</v>
      </c>
      <c r="B113" s="85"/>
      <c r="C113" s="85"/>
      <c r="D113" s="85"/>
      <c r="E113" s="206">
        <f t="shared" si="6"/>
        <v>0</v>
      </c>
    </row>
    <row r="114" spans="1:5" ht="12.75">
      <c r="A114" s="205" t="s">
        <v>135</v>
      </c>
      <c r="B114" s="85"/>
      <c r="C114" s="85"/>
      <c r="D114" s="85"/>
      <c r="E114" s="206">
        <f t="shared" si="6"/>
        <v>0</v>
      </c>
    </row>
    <row r="115" spans="1:5" ht="13.5" thickBot="1">
      <c r="A115" s="86"/>
      <c r="B115" s="87"/>
      <c r="C115" s="87"/>
      <c r="D115" s="87"/>
      <c r="E115" s="206">
        <f t="shared" si="6"/>
        <v>0</v>
      </c>
    </row>
    <row r="116" spans="1:5" ht="13.5" thickBot="1">
      <c r="A116" s="207" t="s">
        <v>137</v>
      </c>
      <c r="B116" s="208">
        <f>B109+SUM(B111:B115)</f>
        <v>65106</v>
      </c>
      <c r="C116" s="208">
        <f>C109+SUM(C111:C115)</f>
        <v>0</v>
      </c>
      <c r="D116" s="208">
        <f>D109+SUM(D111:D115)</f>
        <v>0</v>
      </c>
      <c r="E116" s="209">
        <f>E109+SUM(E111:E115)</f>
        <v>65106</v>
      </c>
    </row>
    <row r="117" spans="1:5" ht="13.5" thickBot="1">
      <c r="A117" s="46"/>
      <c r="B117" s="46"/>
      <c r="C117" s="46"/>
      <c r="D117" s="46"/>
      <c r="E117" s="46"/>
    </row>
    <row r="118" spans="1:5" ht="13.5" thickBot="1">
      <c r="A118" s="198" t="s">
        <v>136</v>
      </c>
      <c r="B118" s="199" t="str">
        <f>+B108</f>
        <v>2019.</v>
      </c>
      <c r="C118" s="199" t="str">
        <f>+C108</f>
        <v>2020.</v>
      </c>
      <c r="D118" s="199" t="str">
        <f>+D108</f>
        <v>2020. után</v>
      </c>
      <c r="E118" s="200" t="s">
        <v>51</v>
      </c>
    </row>
    <row r="119" spans="1:5" ht="12.75">
      <c r="A119" s="201" t="s">
        <v>141</v>
      </c>
      <c r="B119" s="83"/>
      <c r="C119" s="83"/>
      <c r="D119" s="83"/>
      <c r="E119" s="202">
        <f aca="true" t="shared" si="7" ref="E119:E124">SUM(B119:D119)</f>
        <v>0</v>
      </c>
    </row>
    <row r="120" spans="1:5" ht="12.75">
      <c r="A120" s="210" t="s">
        <v>142</v>
      </c>
      <c r="B120" s="85">
        <v>31706</v>
      </c>
      <c r="C120" s="85"/>
      <c r="D120" s="85"/>
      <c r="E120" s="206">
        <f t="shared" si="7"/>
        <v>31706</v>
      </c>
    </row>
    <row r="121" spans="1:5" ht="12.75">
      <c r="A121" s="205" t="s">
        <v>143</v>
      </c>
      <c r="B121" s="85">
        <v>33400</v>
      </c>
      <c r="C121" s="85"/>
      <c r="D121" s="85"/>
      <c r="E121" s="206">
        <f t="shared" si="7"/>
        <v>33400</v>
      </c>
    </row>
    <row r="122" spans="1:5" ht="12.75">
      <c r="A122" s="205" t="s">
        <v>144</v>
      </c>
      <c r="B122" s="85"/>
      <c r="C122" s="85"/>
      <c r="D122" s="85"/>
      <c r="E122" s="206">
        <f t="shared" si="7"/>
        <v>0</v>
      </c>
    </row>
    <row r="123" spans="1:5" ht="12.75">
      <c r="A123" s="88"/>
      <c r="B123" s="85"/>
      <c r="C123" s="85"/>
      <c r="D123" s="85"/>
      <c r="E123" s="206">
        <f t="shared" si="7"/>
        <v>0</v>
      </c>
    </row>
    <row r="124" spans="1:5" ht="13.5" thickBot="1">
      <c r="A124" s="86"/>
      <c r="B124" s="87"/>
      <c r="C124" s="87"/>
      <c r="D124" s="87"/>
      <c r="E124" s="206">
        <f t="shared" si="7"/>
        <v>0</v>
      </c>
    </row>
    <row r="125" spans="1:5" ht="13.5" thickBot="1">
      <c r="A125" s="207" t="s">
        <v>53</v>
      </c>
      <c r="B125" s="208">
        <f>SUM(B119:B124)</f>
        <v>65106</v>
      </c>
      <c r="C125" s="208">
        <f>SUM(C119:C124)</f>
        <v>0</v>
      </c>
      <c r="D125" s="208">
        <f>SUM(D119:D124)</f>
        <v>0</v>
      </c>
      <c r="E125" s="209">
        <f>SUM(E119:E124)</f>
        <v>65106</v>
      </c>
    </row>
    <row r="126" spans="1:5" ht="12.75">
      <c r="A126" s="658"/>
      <c r="B126" s="659"/>
      <c r="C126" s="659"/>
      <c r="D126" s="659"/>
      <c r="E126" s="659"/>
    </row>
    <row r="128" spans="1:5" ht="30.75" customHeight="1">
      <c r="A128" s="660" t="s">
        <v>138</v>
      </c>
      <c r="B128" s="702" t="s">
        <v>770</v>
      </c>
      <c r="C128" s="702"/>
      <c r="D128" s="702"/>
      <c r="E128" s="702"/>
    </row>
    <row r="129" spans="4:5" ht="14.25" thickBot="1">
      <c r="D129" s="704" t="str">
        <f>D107</f>
        <v>Forintban!</v>
      </c>
      <c r="E129" s="704"/>
    </row>
    <row r="130" spans="1:5" ht="13.5" thickBot="1">
      <c r="A130" s="198" t="s">
        <v>131</v>
      </c>
      <c r="B130" s="199" t="str">
        <f>+B118</f>
        <v>2019.</v>
      </c>
      <c r="C130" s="199" t="str">
        <f>+C118</f>
        <v>2020.</v>
      </c>
      <c r="D130" s="199" t="str">
        <f>+D118</f>
        <v>2020. után</v>
      </c>
      <c r="E130" s="200" t="s">
        <v>51</v>
      </c>
    </row>
    <row r="131" spans="1:5" ht="12.75">
      <c r="A131" s="201" t="s">
        <v>132</v>
      </c>
      <c r="B131" s="83"/>
      <c r="C131" s="83"/>
      <c r="D131" s="83"/>
      <c r="E131" s="202">
        <f aca="true" t="shared" si="8" ref="E131:E137">SUM(B131:D131)</f>
        <v>0</v>
      </c>
    </row>
    <row r="132" spans="1:5" ht="12.75">
      <c r="A132" s="203" t="s">
        <v>145</v>
      </c>
      <c r="B132" s="84"/>
      <c r="C132" s="84"/>
      <c r="D132" s="84"/>
      <c r="E132" s="204">
        <f t="shared" si="8"/>
        <v>0</v>
      </c>
    </row>
    <row r="133" spans="1:5" ht="12.75">
      <c r="A133" s="205" t="s">
        <v>133</v>
      </c>
      <c r="B133" s="85">
        <v>52799605</v>
      </c>
      <c r="C133" s="85"/>
      <c r="D133" s="85"/>
      <c r="E133" s="206">
        <f t="shared" si="8"/>
        <v>52799605</v>
      </c>
    </row>
    <row r="134" spans="1:5" ht="12.75">
      <c r="A134" s="205" t="s">
        <v>147</v>
      </c>
      <c r="B134" s="85"/>
      <c r="C134" s="85"/>
      <c r="D134" s="85"/>
      <c r="E134" s="206">
        <f t="shared" si="8"/>
        <v>0</v>
      </c>
    </row>
    <row r="135" spans="1:5" ht="12.75">
      <c r="A135" s="205" t="s">
        <v>134</v>
      </c>
      <c r="B135" s="85"/>
      <c r="C135" s="85"/>
      <c r="D135" s="85"/>
      <c r="E135" s="206">
        <f t="shared" si="8"/>
        <v>0</v>
      </c>
    </row>
    <row r="136" spans="1:5" ht="12.75">
      <c r="A136" s="205" t="s">
        <v>135</v>
      </c>
      <c r="B136" s="85"/>
      <c r="C136" s="85"/>
      <c r="D136" s="85"/>
      <c r="E136" s="206">
        <f t="shared" si="8"/>
        <v>0</v>
      </c>
    </row>
    <row r="137" spans="1:5" ht="13.5" thickBot="1">
      <c r="A137" s="86"/>
      <c r="B137" s="87"/>
      <c r="C137" s="87"/>
      <c r="D137" s="87"/>
      <c r="E137" s="206">
        <f t="shared" si="8"/>
        <v>0</v>
      </c>
    </row>
    <row r="138" spans="1:5" ht="13.5" thickBot="1">
      <c r="A138" s="207" t="s">
        <v>137</v>
      </c>
      <c r="B138" s="208">
        <f>B131+SUM(B133:B137)</f>
        <v>52799605</v>
      </c>
      <c r="C138" s="208">
        <f>C131+SUM(C133:C137)</f>
        <v>0</v>
      </c>
      <c r="D138" s="208">
        <f>D131+SUM(D133:D137)</f>
        <v>0</v>
      </c>
      <c r="E138" s="209">
        <f>E131+SUM(E133:E137)</f>
        <v>52799605</v>
      </c>
    </row>
    <row r="139" spans="1:5" ht="13.5" thickBot="1">
      <c r="A139" s="46"/>
      <c r="B139" s="46"/>
      <c r="C139" s="46"/>
      <c r="D139" s="46"/>
      <c r="E139" s="46"/>
    </row>
    <row r="140" spans="1:5" ht="13.5" thickBot="1">
      <c r="A140" s="198" t="s">
        <v>136</v>
      </c>
      <c r="B140" s="199" t="str">
        <f>+B130</f>
        <v>2019.</v>
      </c>
      <c r="C140" s="199" t="str">
        <f>+C130</f>
        <v>2020.</v>
      </c>
      <c r="D140" s="199" t="str">
        <f>+D130</f>
        <v>2020. után</v>
      </c>
      <c r="E140" s="200" t="s">
        <v>51</v>
      </c>
    </row>
    <row r="141" spans="1:5" ht="12.75">
      <c r="A141" s="201" t="s">
        <v>141</v>
      </c>
      <c r="B141" s="83"/>
      <c r="C141" s="83"/>
      <c r="D141" s="83"/>
      <c r="E141" s="202">
        <f>SUM(B141:D141)</f>
        <v>0</v>
      </c>
    </row>
    <row r="142" spans="1:5" ht="12.75">
      <c r="A142" s="210" t="s">
        <v>142</v>
      </c>
      <c r="B142" s="85">
        <v>50875855</v>
      </c>
      <c r="C142" s="85"/>
      <c r="D142" s="85"/>
      <c r="E142" s="206">
        <f>SUM(B142:D142)</f>
        <v>50875855</v>
      </c>
    </row>
    <row r="143" spans="1:5" ht="12.75">
      <c r="A143" s="205" t="s">
        <v>143</v>
      </c>
      <c r="B143" s="85">
        <v>1923750</v>
      </c>
      <c r="C143" s="85"/>
      <c r="D143" s="85"/>
      <c r="E143" s="206">
        <f>SUM(B143:D143)</f>
        <v>1923750</v>
      </c>
    </row>
    <row r="144" spans="1:5" ht="12.75">
      <c r="A144" s="205" t="s">
        <v>144</v>
      </c>
      <c r="B144" s="85"/>
      <c r="C144" s="85"/>
      <c r="D144" s="85"/>
      <c r="E144" s="206">
        <f>SUM(B144:D144)</f>
        <v>0</v>
      </c>
    </row>
    <row r="145" spans="1:5" ht="13.5" thickBot="1">
      <c r="A145" s="86"/>
      <c r="B145" s="87"/>
      <c r="C145" s="87"/>
      <c r="D145" s="87"/>
      <c r="E145" s="206">
        <f>SUM(B145:D145)</f>
        <v>0</v>
      </c>
    </row>
    <row r="146" spans="1:5" ht="13.5" thickBot="1">
      <c r="A146" s="207" t="s">
        <v>53</v>
      </c>
      <c r="B146" s="208">
        <f>SUM(B141:B145)</f>
        <v>52799605</v>
      </c>
      <c r="C146" s="208">
        <f>SUM(C141:C145)</f>
        <v>0</v>
      </c>
      <c r="D146" s="208">
        <f>SUM(D141:D145)</f>
        <v>0</v>
      </c>
      <c r="E146" s="209">
        <f>SUM(E141:E145)</f>
        <v>52799605</v>
      </c>
    </row>
    <row r="147" spans="1:5" ht="12.75">
      <c r="A147" s="155"/>
      <c r="B147" s="155"/>
      <c r="C147" s="155"/>
      <c r="D147" s="155"/>
      <c r="E147" s="155"/>
    </row>
    <row r="148" spans="1:5" ht="12.75">
      <c r="A148" s="155"/>
      <c r="B148" s="155"/>
      <c r="C148" s="155"/>
      <c r="D148" s="155"/>
      <c r="E148" s="155"/>
    </row>
    <row r="149" spans="1:5" ht="12.75">
      <c r="A149" s="155"/>
      <c r="B149" s="155"/>
      <c r="C149" s="155"/>
      <c r="D149" s="155"/>
      <c r="E149" s="155"/>
    </row>
    <row r="150" spans="1:5" ht="12.75">
      <c r="A150" s="155"/>
      <c r="B150" s="155"/>
      <c r="C150" s="155"/>
      <c r="D150" s="155"/>
      <c r="E150" s="155"/>
    </row>
    <row r="151" spans="1:5" ht="12.75">
      <c r="A151" s="155"/>
      <c r="B151" s="155"/>
      <c r="C151" s="155"/>
      <c r="D151" s="155"/>
      <c r="E151" s="155"/>
    </row>
    <row r="152" spans="1:5" ht="12.75">
      <c r="A152" s="155"/>
      <c r="B152" s="155"/>
      <c r="C152" s="155"/>
      <c r="D152" s="155"/>
      <c r="E152" s="155"/>
    </row>
    <row r="153" spans="1:5" ht="15.75">
      <c r="A153" s="701" t="s">
        <v>678</v>
      </c>
      <c r="B153" s="701"/>
      <c r="C153" s="701"/>
      <c r="D153" s="701"/>
      <c r="E153" s="701"/>
    </row>
    <row r="154" spans="1:5" ht="15.75">
      <c r="A154" s="701" t="s">
        <v>679</v>
      </c>
      <c r="B154" s="701"/>
      <c r="C154" s="701"/>
      <c r="D154" s="701"/>
      <c r="E154" s="701"/>
    </row>
    <row r="155" spans="1:5" ht="12.75">
      <c r="A155" s="155"/>
      <c r="B155" s="155"/>
      <c r="C155" s="155"/>
      <c r="D155" s="155"/>
      <c r="E155" s="155"/>
    </row>
    <row r="156" spans="1:5" ht="29.25" customHeight="1">
      <c r="A156" s="660" t="s">
        <v>138</v>
      </c>
      <c r="B156" s="705" t="s">
        <v>771</v>
      </c>
      <c r="C156" s="705"/>
      <c r="D156" s="705"/>
      <c r="E156" s="705"/>
    </row>
    <row r="157" spans="1:5" ht="14.25" thickBot="1">
      <c r="A157" s="155"/>
      <c r="B157" s="155"/>
      <c r="C157" s="155"/>
      <c r="D157" s="703" t="s">
        <v>563</v>
      </c>
      <c r="E157" s="703"/>
    </row>
    <row r="158" spans="1:5" ht="13.5" thickBot="1">
      <c r="A158" s="604" t="s">
        <v>131</v>
      </c>
      <c r="B158" s="605" t="s">
        <v>764</v>
      </c>
      <c r="C158" s="605" t="s">
        <v>765</v>
      </c>
      <c r="D158" s="605" t="s">
        <v>766</v>
      </c>
      <c r="E158" s="606" t="s">
        <v>51</v>
      </c>
    </row>
    <row r="159" spans="1:5" ht="12.75">
      <c r="A159" s="201" t="s">
        <v>132</v>
      </c>
      <c r="B159" s="83"/>
      <c r="C159" s="83"/>
      <c r="D159" s="83"/>
      <c r="E159" s="202">
        <f>SUM(B159:D159)</f>
        <v>0</v>
      </c>
    </row>
    <row r="160" spans="1:5" ht="12.75">
      <c r="A160" s="203" t="s">
        <v>145</v>
      </c>
      <c r="B160" s="84"/>
      <c r="C160" s="84"/>
      <c r="D160" s="84"/>
      <c r="E160" s="204">
        <f aca="true" t="shared" si="9" ref="E160:E165">SUM(B160:D160)</f>
        <v>0</v>
      </c>
    </row>
    <row r="161" spans="1:5" ht="12.75">
      <c r="A161" s="205" t="s">
        <v>133</v>
      </c>
      <c r="B161" s="85">
        <v>95099320</v>
      </c>
      <c r="C161" s="85"/>
      <c r="D161" s="85"/>
      <c r="E161" s="206">
        <f t="shared" si="9"/>
        <v>95099320</v>
      </c>
    </row>
    <row r="162" spans="1:5" ht="12.75">
      <c r="A162" s="205" t="s">
        <v>147</v>
      </c>
      <c r="B162" s="85"/>
      <c r="C162" s="85"/>
      <c r="D162" s="85"/>
      <c r="E162" s="206">
        <f t="shared" si="9"/>
        <v>0</v>
      </c>
    </row>
    <row r="163" spans="1:5" ht="12.75">
      <c r="A163" s="205" t="s">
        <v>134</v>
      </c>
      <c r="B163" s="85"/>
      <c r="C163" s="85"/>
      <c r="D163" s="85"/>
      <c r="E163" s="206">
        <f t="shared" si="9"/>
        <v>0</v>
      </c>
    </row>
    <row r="164" spans="1:5" ht="12.75">
      <c r="A164" s="205" t="s">
        <v>135</v>
      </c>
      <c r="B164" s="85"/>
      <c r="C164" s="85"/>
      <c r="D164" s="85"/>
      <c r="E164" s="206">
        <f t="shared" si="9"/>
        <v>0</v>
      </c>
    </row>
    <row r="165" spans="1:5" ht="13.5" thickBot="1">
      <c r="A165" s="86"/>
      <c r="B165" s="87"/>
      <c r="C165" s="87"/>
      <c r="D165" s="87"/>
      <c r="E165" s="206">
        <f t="shared" si="9"/>
        <v>0</v>
      </c>
    </row>
    <row r="166" spans="1:5" ht="13.5" thickBot="1">
      <c r="A166" s="207" t="s">
        <v>137</v>
      </c>
      <c r="B166" s="208">
        <f>B159+SUM(B161:B165)</f>
        <v>95099320</v>
      </c>
      <c r="C166" s="208">
        <f>C159+SUM(C161:C165)</f>
        <v>0</v>
      </c>
      <c r="D166" s="208">
        <f>D159+SUM(D161:D165)</f>
        <v>0</v>
      </c>
      <c r="E166" s="209">
        <f>E159+SUM(E161:E165)</f>
        <v>95099320</v>
      </c>
    </row>
    <row r="167" spans="1:5" ht="13.5" thickBot="1">
      <c r="A167" s="46"/>
      <c r="B167" s="46"/>
      <c r="C167" s="46"/>
      <c r="D167" s="46"/>
      <c r="E167" s="46"/>
    </row>
    <row r="168" spans="1:5" ht="13.5" thickBot="1">
      <c r="A168" s="198" t="s">
        <v>136</v>
      </c>
      <c r="B168" s="199" t="str">
        <f>+B158</f>
        <v>2019.</v>
      </c>
      <c r="C168" s="199" t="str">
        <f>+C158</f>
        <v>2020.</v>
      </c>
      <c r="D168" s="199" t="str">
        <f>+D158</f>
        <v>2020. után</v>
      </c>
      <c r="E168" s="200" t="s">
        <v>51</v>
      </c>
    </row>
    <row r="169" spans="1:5" ht="12.75">
      <c r="A169" s="201" t="s">
        <v>141</v>
      </c>
      <c r="B169" s="83"/>
      <c r="C169" s="83"/>
      <c r="D169" s="83"/>
      <c r="E169" s="202">
        <f aca="true" t="shared" si="10" ref="E169:E174">SUM(B169:D169)</f>
        <v>0</v>
      </c>
    </row>
    <row r="170" spans="1:5" ht="12.75">
      <c r="A170" s="210" t="s">
        <v>142</v>
      </c>
      <c r="B170" s="85">
        <v>92495000</v>
      </c>
      <c r="C170" s="85"/>
      <c r="D170" s="85"/>
      <c r="E170" s="206">
        <f t="shared" si="10"/>
        <v>92495000</v>
      </c>
    </row>
    <row r="171" spans="1:5" ht="12.75">
      <c r="A171" s="205" t="s">
        <v>143</v>
      </c>
      <c r="B171" s="85">
        <v>2604320</v>
      </c>
      <c r="C171" s="85"/>
      <c r="D171" s="85"/>
      <c r="E171" s="206">
        <f t="shared" si="10"/>
        <v>2604320</v>
      </c>
    </row>
    <row r="172" spans="1:5" ht="12.75">
      <c r="A172" s="205" t="s">
        <v>144</v>
      </c>
      <c r="B172" s="85"/>
      <c r="C172" s="85"/>
      <c r="D172" s="85"/>
      <c r="E172" s="206">
        <f t="shared" si="10"/>
        <v>0</v>
      </c>
    </row>
    <row r="173" spans="1:5" ht="12.75">
      <c r="A173" s="88"/>
      <c r="B173" s="85"/>
      <c r="C173" s="85"/>
      <c r="D173" s="85"/>
      <c r="E173" s="206">
        <f t="shared" si="10"/>
        <v>0</v>
      </c>
    </row>
    <row r="174" spans="1:5" ht="13.5" thickBot="1">
      <c r="A174" s="86"/>
      <c r="B174" s="87"/>
      <c r="C174" s="87"/>
      <c r="D174" s="87"/>
      <c r="E174" s="206">
        <f t="shared" si="10"/>
        <v>0</v>
      </c>
    </row>
    <row r="175" spans="1:5" ht="13.5" thickBot="1">
      <c r="A175" s="207" t="s">
        <v>53</v>
      </c>
      <c r="B175" s="208">
        <f>SUM(B169:B174)</f>
        <v>95099320</v>
      </c>
      <c r="C175" s="208">
        <f>SUM(C169:C174)</f>
        <v>0</v>
      </c>
      <c r="D175" s="208">
        <f>SUM(D169:D174)</f>
        <v>0</v>
      </c>
      <c r="E175" s="209">
        <f>SUM(E169:E174)</f>
        <v>95099320</v>
      </c>
    </row>
    <row r="176" spans="1:5" ht="12.75">
      <c r="A176" s="658"/>
      <c r="B176" s="659"/>
      <c r="C176" s="659"/>
      <c r="D176" s="659"/>
      <c r="E176" s="659"/>
    </row>
    <row r="178" spans="1:5" ht="30" customHeight="1">
      <c r="A178" s="660" t="s">
        <v>138</v>
      </c>
      <c r="B178" s="702" t="s">
        <v>772</v>
      </c>
      <c r="C178" s="702"/>
      <c r="D178" s="702"/>
      <c r="E178" s="702"/>
    </row>
    <row r="179" spans="4:5" ht="14.25" thickBot="1">
      <c r="D179" s="704" t="str">
        <f>D157</f>
        <v>Forintban!</v>
      </c>
      <c r="E179" s="704"/>
    </row>
    <row r="180" spans="1:5" ht="13.5" thickBot="1">
      <c r="A180" s="198" t="s">
        <v>131</v>
      </c>
      <c r="B180" s="199" t="str">
        <f>+B168</f>
        <v>2019.</v>
      </c>
      <c r="C180" s="199" t="str">
        <f>+C168</f>
        <v>2020.</v>
      </c>
      <c r="D180" s="199" t="str">
        <f>+D168</f>
        <v>2020. után</v>
      </c>
      <c r="E180" s="200" t="s">
        <v>51</v>
      </c>
    </row>
    <row r="181" spans="1:5" ht="12.75">
      <c r="A181" s="201" t="s">
        <v>132</v>
      </c>
      <c r="B181" s="83"/>
      <c r="C181" s="83"/>
      <c r="D181" s="83"/>
      <c r="E181" s="202">
        <f aca="true" t="shared" si="11" ref="E181:E187">SUM(B181:D181)</f>
        <v>0</v>
      </c>
    </row>
    <row r="182" spans="1:5" ht="12.75">
      <c r="A182" s="203" t="s">
        <v>145</v>
      </c>
      <c r="B182" s="84"/>
      <c r="C182" s="84"/>
      <c r="D182" s="84"/>
      <c r="E182" s="204">
        <f t="shared" si="11"/>
        <v>0</v>
      </c>
    </row>
    <row r="183" spans="1:5" ht="12.75">
      <c r="A183" s="205" t="s">
        <v>133</v>
      </c>
      <c r="B183" s="85">
        <v>4910257</v>
      </c>
      <c r="C183" s="85"/>
      <c r="D183" s="85"/>
      <c r="E183" s="206">
        <f t="shared" si="11"/>
        <v>4910257</v>
      </c>
    </row>
    <row r="184" spans="1:5" ht="12.75">
      <c r="A184" s="205" t="s">
        <v>147</v>
      </c>
      <c r="B184" s="85"/>
      <c r="C184" s="85"/>
      <c r="D184" s="85"/>
      <c r="E184" s="206">
        <f t="shared" si="11"/>
        <v>0</v>
      </c>
    </row>
    <row r="185" spans="1:5" ht="12.75">
      <c r="A185" s="205" t="s">
        <v>134</v>
      </c>
      <c r="B185" s="85"/>
      <c r="C185" s="85"/>
      <c r="D185" s="85"/>
      <c r="E185" s="206">
        <f t="shared" si="11"/>
        <v>0</v>
      </c>
    </row>
    <row r="186" spans="1:5" ht="12.75">
      <c r="A186" s="205" t="s">
        <v>135</v>
      </c>
      <c r="B186" s="85"/>
      <c r="C186" s="85"/>
      <c r="D186" s="85"/>
      <c r="E186" s="206">
        <f t="shared" si="11"/>
        <v>0</v>
      </c>
    </row>
    <row r="187" spans="1:5" ht="13.5" thickBot="1">
      <c r="A187" s="86"/>
      <c r="B187" s="87"/>
      <c r="C187" s="87"/>
      <c r="D187" s="87"/>
      <c r="E187" s="206">
        <f t="shared" si="11"/>
        <v>0</v>
      </c>
    </row>
    <row r="188" spans="1:5" ht="13.5" thickBot="1">
      <c r="A188" s="207" t="s">
        <v>137</v>
      </c>
      <c r="B188" s="208">
        <f>B181+SUM(B183:B187)</f>
        <v>4910257</v>
      </c>
      <c r="C188" s="208">
        <f>C181+SUM(C183:C187)</f>
        <v>0</v>
      </c>
      <c r="D188" s="208">
        <f>D181+SUM(D183:D187)</f>
        <v>0</v>
      </c>
      <c r="E188" s="209">
        <f>E181+SUM(E183:E187)</f>
        <v>4910257</v>
      </c>
    </row>
    <row r="189" spans="1:5" ht="13.5" thickBot="1">
      <c r="A189" s="46"/>
      <c r="B189" s="46"/>
      <c r="C189" s="46"/>
      <c r="D189" s="46"/>
      <c r="E189" s="46"/>
    </row>
    <row r="190" spans="1:5" ht="13.5" thickBot="1">
      <c r="A190" s="198" t="s">
        <v>136</v>
      </c>
      <c r="B190" s="199" t="str">
        <f>+B180</f>
        <v>2019.</v>
      </c>
      <c r="C190" s="199" t="str">
        <f>+C180</f>
        <v>2020.</v>
      </c>
      <c r="D190" s="199" t="str">
        <f>+D180</f>
        <v>2020. után</v>
      </c>
      <c r="E190" s="200" t="s">
        <v>51</v>
      </c>
    </row>
    <row r="191" spans="1:5" ht="12.75">
      <c r="A191" s="201" t="s">
        <v>141</v>
      </c>
      <c r="B191" s="83">
        <v>4910257</v>
      </c>
      <c r="C191" s="83"/>
      <c r="D191" s="83"/>
      <c r="E191" s="202">
        <f>SUM(B191:D191)</f>
        <v>4910257</v>
      </c>
    </row>
    <row r="192" spans="1:5" ht="12.75">
      <c r="A192" s="210" t="s">
        <v>142</v>
      </c>
      <c r="B192" s="85"/>
      <c r="C192" s="85"/>
      <c r="D192" s="85"/>
      <c r="E192" s="206">
        <f>SUM(B192:D192)</f>
        <v>0</v>
      </c>
    </row>
    <row r="193" spans="1:5" ht="12.75">
      <c r="A193" s="205" t="s">
        <v>143</v>
      </c>
      <c r="B193" s="85"/>
      <c r="C193" s="85"/>
      <c r="D193" s="85"/>
      <c r="E193" s="206">
        <f>SUM(B193:D193)</f>
        <v>0</v>
      </c>
    </row>
    <row r="194" spans="1:5" ht="12.75">
      <c r="A194" s="205" t="s">
        <v>144</v>
      </c>
      <c r="B194" s="85"/>
      <c r="C194" s="85"/>
      <c r="D194" s="85"/>
      <c r="E194" s="206">
        <f>SUM(B194:D194)</f>
        <v>0</v>
      </c>
    </row>
    <row r="195" spans="1:5" ht="13.5" thickBot="1">
      <c r="A195" s="86"/>
      <c r="B195" s="87"/>
      <c r="C195" s="87"/>
      <c r="D195" s="87"/>
      <c r="E195" s="206">
        <f>SUM(B195:D195)</f>
        <v>0</v>
      </c>
    </row>
    <row r="196" spans="1:5" ht="13.5" thickBot="1">
      <c r="A196" s="207" t="s">
        <v>53</v>
      </c>
      <c r="B196" s="208">
        <f>SUM(B191:B195)</f>
        <v>4910257</v>
      </c>
      <c r="C196" s="208">
        <f>SUM(C191:C195)</f>
        <v>0</v>
      </c>
      <c r="D196" s="208">
        <f>SUM(D191:D195)</f>
        <v>0</v>
      </c>
      <c r="E196" s="209">
        <f>SUM(E191:E195)</f>
        <v>4910257</v>
      </c>
    </row>
    <row r="204" spans="1:5" ht="15.75">
      <c r="A204" s="701" t="s">
        <v>678</v>
      </c>
      <c r="B204" s="701"/>
      <c r="C204" s="701"/>
      <c r="D204" s="701"/>
      <c r="E204" s="701"/>
    </row>
    <row r="205" spans="1:5" ht="15.75">
      <c r="A205" s="701" t="s">
        <v>679</v>
      </c>
      <c r="B205" s="701"/>
      <c r="C205" s="701"/>
      <c r="D205" s="701"/>
      <c r="E205" s="701"/>
    </row>
    <row r="207" spans="1:5" ht="29.25" customHeight="1">
      <c r="A207" s="660" t="s">
        <v>138</v>
      </c>
      <c r="B207" s="702" t="s">
        <v>773</v>
      </c>
      <c r="C207" s="702"/>
      <c r="D207" s="702"/>
      <c r="E207" s="702"/>
    </row>
    <row r="208" spans="1:5" ht="14.25" thickBot="1">
      <c r="A208" s="155"/>
      <c r="B208" s="155"/>
      <c r="C208" s="155"/>
      <c r="D208" s="703" t="s">
        <v>563</v>
      </c>
      <c r="E208" s="703"/>
    </row>
    <row r="209" spans="1:5" ht="13.5" thickBot="1">
      <c r="A209" s="604" t="s">
        <v>131</v>
      </c>
      <c r="B209" s="605" t="s">
        <v>764</v>
      </c>
      <c r="C209" s="605" t="s">
        <v>765</v>
      </c>
      <c r="D209" s="605" t="s">
        <v>766</v>
      </c>
      <c r="E209" s="606" t="s">
        <v>51</v>
      </c>
    </row>
    <row r="210" spans="1:5" ht="12.75">
      <c r="A210" s="201" t="s">
        <v>132</v>
      </c>
      <c r="B210" s="83"/>
      <c r="C210" s="83"/>
      <c r="D210" s="83"/>
      <c r="E210" s="202">
        <f>SUM(B210:D210)</f>
        <v>0</v>
      </c>
    </row>
    <row r="211" spans="1:5" ht="12.75">
      <c r="A211" s="203" t="s">
        <v>145</v>
      </c>
      <c r="B211" s="84"/>
      <c r="C211" s="84"/>
      <c r="D211" s="84"/>
      <c r="E211" s="204">
        <f aca="true" t="shared" si="12" ref="E211:E216">SUM(B211:D211)</f>
        <v>0</v>
      </c>
    </row>
    <row r="212" spans="1:5" ht="12.75">
      <c r="A212" s="205" t="s">
        <v>133</v>
      </c>
      <c r="B212" s="85">
        <v>2905244</v>
      </c>
      <c r="C212" s="85"/>
      <c r="D212" s="85"/>
      <c r="E212" s="206">
        <f t="shared" si="12"/>
        <v>2905244</v>
      </c>
    </row>
    <row r="213" spans="1:5" ht="12.75">
      <c r="A213" s="205" t="s">
        <v>147</v>
      </c>
      <c r="B213" s="85"/>
      <c r="C213" s="85"/>
      <c r="D213" s="85"/>
      <c r="E213" s="206">
        <f t="shared" si="12"/>
        <v>0</v>
      </c>
    </row>
    <row r="214" spans="1:5" ht="12.75">
      <c r="A214" s="205" t="s">
        <v>134</v>
      </c>
      <c r="B214" s="85"/>
      <c r="C214" s="85"/>
      <c r="D214" s="85"/>
      <c r="E214" s="206">
        <f t="shared" si="12"/>
        <v>0</v>
      </c>
    </row>
    <row r="215" spans="1:5" ht="12.75">
      <c r="A215" s="205" t="s">
        <v>135</v>
      </c>
      <c r="B215" s="85"/>
      <c r="C215" s="85"/>
      <c r="D215" s="85"/>
      <c r="E215" s="206">
        <f t="shared" si="12"/>
        <v>0</v>
      </c>
    </row>
    <row r="216" spans="1:5" ht="13.5" thickBot="1">
      <c r="A216" s="86"/>
      <c r="B216" s="87"/>
      <c r="C216" s="87"/>
      <c r="D216" s="87"/>
      <c r="E216" s="206">
        <f t="shared" si="12"/>
        <v>0</v>
      </c>
    </row>
    <row r="217" spans="1:5" ht="13.5" thickBot="1">
      <c r="A217" s="207" t="s">
        <v>137</v>
      </c>
      <c r="B217" s="208">
        <f>B210+SUM(B212:B216)</f>
        <v>2905244</v>
      </c>
      <c r="C217" s="208">
        <f>C210+SUM(C212:C216)</f>
        <v>0</v>
      </c>
      <c r="D217" s="208">
        <f>D210+SUM(D212:D216)</f>
        <v>0</v>
      </c>
      <c r="E217" s="209">
        <f>E210+SUM(E212:E216)</f>
        <v>2905244</v>
      </c>
    </row>
    <row r="218" spans="1:5" ht="13.5" thickBot="1">
      <c r="A218" s="46"/>
      <c r="B218" s="46"/>
      <c r="C218" s="46"/>
      <c r="D218" s="46"/>
      <c r="E218" s="46"/>
    </row>
    <row r="219" spans="1:5" ht="13.5" thickBot="1">
      <c r="A219" s="198" t="s">
        <v>136</v>
      </c>
      <c r="B219" s="199" t="str">
        <f>+B209</f>
        <v>2019.</v>
      </c>
      <c r="C219" s="199" t="str">
        <f>+C209</f>
        <v>2020.</v>
      </c>
      <c r="D219" s="199" t="str">
        <f>+D209</f>
        <v>2020. után</v>
      </c>
      <c r="E219" s="200" t="s">
        <v>51</v>
      </c>
    </row>
    <row r="220" spans="1:5" ht="12.75">
      <c r="A220" s="201" t="s">
        <v>141</v>
      </c>
      <c r="B220" s="83"/>
      <c r="C220" s="83"/>
      <c r="D220" s="83"/>
      <c r="E220" s="202">
        <f aca="true" t="shared" si="13" ref="E220:E225">SUM(B220:D220)</f>
        <v>0</v>
      </c>
    </row>
    <row r="221" spans="1:5" ht="12.75">
      <c r="A221" s="210" t="s">
        <v>142</v>
      </c>
      <c r="B221" s="85">
        <v>2905244</v>
      </c>
      <c r="C221" s="85"/>
      <c r="D221" s="85"/>
      <c r="E221" s="206">
        <f t="shared" si="13"/>
        <v>2905244</v>
      </c>
    </row>
    <row r="222" spans="1:5" ht="12.75">
      <c r="A222" s="205" t="s">
        <v>143</v>
      </c>
      <c r="B222" s="85"/>
      <c r="C222" s="85"/>
      <c r="D222" s="85"/>
      <c r="E222" s="206">
        <f t="shared" si="13"/>
        <v>0</v>
      </c>
    </row>
    <row r="223" spans="1:5" ht="12.75">
      <c r="A223" s="205" t="s">
        <v>144</v>
      </c>
      <c r="B223" s="85"/>
      <c r="C223" s="85"/>
      <c r="D223" s="85"/>
      <c r="E223" s="206">
        <f t="shared" si="13"/>
        <v>0</v>
      </c>
    </row>
    <row r="224" spans="1:5" ht="12.75">
      <c r="A224" s="88"/>
      <c r="B224" s="85"/>
      <c r="C224" s="85"/>
      <c r="D224" s="85"/>
      <c r="E224" s="206">
        <f t="shared" si="13"/>
        <v>0</v>
      </c>
    </row>
    <row r="225" spans="1:5" ht="13.5" thickBot="1">
      <c r="A225" s="86"/>
      <c r="B225" s="87"/>
      <c r="C225" s="87"/>
      <c r="D225" s="87"/>
      <c r="E225" s="206">
        <f t="shared" si="13"/>
        <v>0</v>
      </c>
    </row>
    <row r="226" spans="1:5" ht="13.5" thickBot="1">
      <c r="A226" s="207" t="s">
        <v>53</v>
      </c>
      <c r="B226" s="208">
        <f>SUM(B220:B225)</f>
        <v>2905244</v>
      </c>
      <c r="C226" s="208">
        <f>SUM(C220:C225)</f>
        <v>0</v>
      </c>
      <c r="D226" s="208">
        <f>SUM(D220:D225)</f>
        <v>0</v>
      </c>
      <c r="E226" s="209">
        <f>SUM(E220:E225)</f>
        <v>2905244</v>
      </c>
    </row>
    <row r="227" spans="1:5" ht="12.75">
      <c r="A227" s="658"/>
      <c r="B227" s="659"/>
      <c r="C227" s="659"/>
      <c r="D227" s="659"/>
      <c r="E227" s="659"/>
    </row>
    <row r="229" spans="1:5" ht="29.25" customHeight="1">
      <c r="A229" s="660" t="s">
        <v>138</v>
      </c>
      <c r="B229" s="702" t="s">
        <v>774</v>
      </c>
      <c r="C229" s="702"/>
      <c r="D229" s="702"/>
      <c r="E229" s="702"/>
    </row>
    <row r="230" spans="4:5" ht="14.25" thickBot="1">
      <c r="D230" s="704" t="str">
        <f>D208</f>
        <v>Forintban!</v>
      </c>
      <c r="E230" s="704"/>
    </row>
    <row r="231" spans="1:5" ht="13.5" thickBot="1">
      <c r="A231" s="198" t="s">
        <v>131</v>
      </c>
      <c r="B231" s="199" t="str">
        <f>+B219</f>
        <v>2019.</v>
      </c>
      <c r="C231" s="199" t="str">
        <f>+C219</f>
        <v>2020.</v>
      </c>
      <c r="D231" s="199" t="str">
        <f>+D219</f>
        <v>2020. után</v>
      </c>
      <c r="E231" s="200" t="s">
        <v>51</v>
      </c>
    </row>
    <row r="232" spans="1:5" ht="12.75">
      <c r="A232" s="201" t="s">
        <v>132</v>
      </c>
      <c r="B232" s="83"/>
      <c r="C232" s="83"/>
      <c r="D232" s="83"/>
      <c r="E232" s="202">
        <f aca="true" t="shared" si="14" ref="E232:E238">SUM(B232:D232)</f>
        <v>0</v>
      </c>
    </row>
    <row r="233" spans="1:5" ht="12.75">
      <c r="A233" s="203" t="s">
        <v>145</v>
      </c>
      <c r="B233" s="84"/>
      <c r="C233" s="84"/>
      <c r="D233" s="84"/>
      <c r="E233" s="204">
        <f t="shared" si="14"/>
        <v>0</v>
      </c>
    </row>
    <row r="234" spans="1:5" ht="12.75">
      <c r="A234" s="205" t="s">
        <v>133</v>
      </c>
      <c r="B234" s="85">
        <v>10068567</v>
      </c>
      <c r="C234" s="85"/>
      <c r="D234" s="85"/>
      <c r="E234" s="206">
        <f t="shared" si="14"/>
        <v>10068567</v>
      </c>
    </row>
    <row r="235" spans="1:5" ht="12.75">
      <c r="A235" s="205" t="s">
        <v>147</v>
      </c>
      <c r="B235" s="85"/>
      <c r="C235" s="85"/>
      <c r="D235" s="85"/>
      <c r="E235" s="206">
        <f t="shared" si="14"/>
        <v>0</v>
      </c>
    </row>
    <row r="236" spans="1:5" ht="12.75">
      <c r="A236" s="205" t="s">
        <v>134</v>
      </c>
      <c r="B236" s="85"/>
      <c r="C236" s="85"/>
      <c r="D236" s="85"/>
      <c r="E236" s="206">
        <f t="shared" si="14"/>
        <v>0</v>
      </c>
    </row>
    <row r="237" spans="1:5" ht="12.75">
      <c r="A237" s="205" t="s">
        <v>135</v>
      </c>
      <c r="B237" s="85"/>
      <c r="C237" s="85"/>
      <c r="D237" s="85"/>
      <c r="E237" s="206">
        <f t="shared" si="14"/>
        <v>0</v>
      </c>
    </row>
    <row r="238" spans="1:5" ht="13.5" thickBot="1">
      <c r="A238" s="86"/>
      <c r="B238" s="87"/>
      <c r="C238" s="87"/>
      <c r="D238" s="87"/>
      <c r="E238" s="206">
        <f t="shared" si="14"/>
        <v>0</v>
      </c>
    </row>
    <row r="239" spans="1:5" ht="13.5" thickBot="1">
      <c r="A239" s="207" t="s">
        <v>137</v>
      </c>
      <c r="B239" s="208">
        <f>B232+SUM(B234:B238)</f>
        <v>10068567</v>
      </c>
      <c r="C239" s="208">
        <f>C232+SUM(C234:C238)</f>
        <v>0</v>
      </c>
      <c r="D239" s="208">
        <f>D232+SUM(D234:D238)</f>
        <v>0</v>
      </c>
      <c r="E239" s="209">
        <f>E232+SUM(E234:E238)</f>
        <v>10068567</v>
      </c>
    </row>
    <row r="240" spans="1:5" ht="13.5" thickBot="1">
      <c r="A240" s="46"/>
      <c r="B240" s="46"/>
      <c r="C240" s="46"/>
      <c r="D240" s="46"/>
      <c r="E240" s="46"/>
    </row>
    <row r="241" spans="1:5" ht="13.5" thickBot="1">
      <c r="A241" s="198" t="s">
        <v>136</v>
      </c>
      <c r="B241" s="199" t="str">
        <f>+B231</f>
        <v>2019.</v>
      </c>
      <c r="C241" s="199" t="str">
        <f>+C231</f>
        <v>2020.</v>
      </c>
      <c r="D241" s="199" t="str">
        <f>+D231</f>
        <v>2020. után</v>
      </c>
      <c r="E241" s="200" t="s">
        <v>51</v>
      </c>
    </row>
    <row r="242" spans="1:5" ht="12.75">
      <c r="A242" s="201" t="s">
        <v>141</v>
      </c>
      <c r="B242" s="83"/>
      <c r="C242" s="83"/>
      <c r="D242" s="83"/>
      <c r="E242" s="202">
        <f>SUM(B242:D242)</f>
        <v>0</v>
      </c>
    </row>
    <row r="243" spans="1:5" ht="12.75">
      <c r="A243" s="210" t="s">
        <v>142</v>
      </c>
      <c r="B243" s="85">
        <v>10068567</v>
      </c>
      <c r="C243" s="85"/>
      <c r="D243" s="85"/>
      <c r="E243" s="206">
        <f>SUM(B243:D243)</f>
        <v>10068567</v>
      </c>
    </row>
    <row r="244" spans="1:5" ht="12.75">
      <c r="A244" s="205" t="s">
        <v>143</v>
      </c>
      <c r="B244" s="85"/>
      <c r="C244" s="85"/>
      <c r="D244" s="85"/>
      <c r="E244" s="206">
        <f>SUM(B244:D244)</f>
        <v>0</v>
      </c>
    </row>
    <row r="245" spans="1:5" ht="12.75">
      <c r="A245" s="205" t="s">
        <v>144</v>
      </c>
      <c r="B245" s="85"/>
      <c r="C245" s="85"/>
      <c r="D245" s="85"/>
      <c r="E245" s="206">
        <f>SUM(B245:D245)</f>
        <v>0</v>
      </c>
    </row>
    <row r="246" spans="1:5" ht="13.5" thickBot="1">
      <c r="A246" s="86"/>
      <c r="B246" s="87"/>
      <c r="C246" s="87"/>
      <c r="D246" s="87"/>
      <c r="E246" s="206">
        <f>SUM(B246:D246)</f>
        <v>0</v>
      </c>
    </row>
    <row r="247" spans="1:5" ht="13.5" thickBot="1">
      <c r="A247" s="207" t="s">
        <v>53</v>
      </c>
      <c r="B247" s="208">
        <f>SUM(B242:B246)</f>
        <v>10068567</v>
      </c>
      <c r="C247" s="208">
        <f>SUM(C242:C246)</f>
        <v>0</v>
      </c>
      <c r="D247" s="208">
        <f>SUM(D242:D246)</f>
        <v>0</v>
      </c>
      <c r="E247" s="209">
        <f>SUM(E242:E246)</f>
        <v>10068567</v>
      </c>
    </row>
    <row r="255" spans="1:5" ht="15.75">
      <c r="A255" s="701" t="s">
        <v>678</v>
      </c>
      <c r="B255" s="701"/>
      <c r="C255" s="701"/>
      <c r="D255" s="701"/>
      <c r="E255" s="701"/>
    </row>
    <row r="256" spans="1:5" ht="15.75">
      <c r="A256" s="701" t="s">
        <v>679</v>
      </c>
      <c r="B256" s="701"/>
      <c r="C256" s="701"/>
      <c r="D256" s="701"/>
      <c r="E256" s="701"/>
    </row>
    <row r="258" spans="1:5" ht="29.25" customHeight="1">
      <c r="A258" s="660" t="s">
        <v>138</v>
      </c>
      <c r="B258" s="702" t="s">
        <v>775</v>
      </c>
      <c r="C258" s="702"/>
      <c r="D258" s="702"/>
      <c r="E258" s="702"/>
    </row>
    <row r="259" spans="1:5" ht="14.25" thickBot="1">
      <c r="A259" s="155"/>
      <c r="B259" s="155"/>
      <c r="C259" s="155"/>
      <c r="D259" s="703" t="s">
        <v>563</v>
      </c>
      <c r="E259" s="703"/>
    </row>
    <row r="260" spans="1:5" ht="13.5" thickBot="1">
      <c r="A260" s="604" t="s">
        <v>131</v>
      </c>
      <c r="B260" s="605" t="s">
        <v>764</v>
      </c>
      <c r="C260" s="605" t="s">
        <v>765</v>
      </c>
      <c r="D260" s="605" t="s">
        <v>766</v>
      </c>
      <c r="E260" s="606" t="s">
        <v>51</v>
      </c>
    </row>
    <row r="261" spans="1:5" ht="12.75">
      <c r="A261" s="201" t="s">
        <v>132</v>
      </c>
      <c r="B261" s="83"/>
      <c r="C261" s="83"/>
      <c r="D261" s="83"/>
      <c r="E261" s="202">
        <f>SUM(B261:D261)</f>
        <v>0</v>
      </c>
    </row>
    <row r="262" spans="1:5" ht="12.75">
      <c r="A262" s="203" t="s">
        <v>145</v>
      </c>
      <c r="B262" s="84"/>
      <c r="C262" s="84"/>
      <c r="D262" s="84"/>
      <c r="E262" s="204">
        <f aca="true" t="shared" si="15" ref="E262:E267">SUM(B262:D262)</f>
        <v>0</v>
      </c>
    </row>
    <row r="263" spans="1:5" ht="12.75">
      <c r="A263" s="205" t="s">
        <v>133</v>
      </c>
      <c r="B263" s="85">
        <v>13479723</v>
      </c>
      <c r="C263" s="85"/>
      <c r="D263" s="85"/>
      <c r="E263" s="206">
        <f t="shared" si="15"/>
        <v>13479723</v>
      </c>
    </row>
    <row r="264" spans="1:5" ht="12.75">
      <c r="A264" s="205" t="s">
        <v>147</v>
      </c>
      <c r="B264" s="85"/>
      <c r="C264" s="85"/>
      <c r="D264" s="85"/>
      <c r="E264" s="206">
        <f t="shared" si="15"/>
        <v>0</v>
      </c>
    </row>
    <row r="265" spans="1:5" ht="12.75">
      <c r="A265" s="205" t="s">
        <v>134</v>
      </c>
      <c r="B265" s="85"/>
      <c r="C265" s="85"/>
      <c r="D265" s="85"/>
      <c r="E265" s="206">
        <f t="shared" si="15"/>
        <v>0</v>
      </c>
    </row>
    <row r="266" spans="1:5" ht="12.75">
      <c r="A266" s="205" t="s">
        <v>135</v>
      </c>
      <c r="B266" s="85"/>
      <c r="C266" s="85"/>
      <c r="D266" s="85"/>
      <c r="E266" s="206">
        <f t="shared" si="15"/>
        <v>0</v>
      </c>
    </row>
    <row r="267" spans="1:5" ht="13.5" thickBot="1">
      <c r="A267" s="86"/>
      <c r="B267" s="87"/>
      <c r="C267" s="87"/>
      <c r="D267" s="87"/>
      <c r="E267" s="206">
        <f t="shared" si="15"/>
        <v>0</v>
      </c>
    </row>
    <row r="268" spans="1:5" ht="13.5" thickBot="1">
      <c r="A268" s="207" t="s">
        <v>137</v>
      </c>
      <c r="B268" s="208">
        <f>B261+SUM(B263:B267)</f>
        <v>13479723</v>
      </c>
      <c r="C268" s="208">
        <f>C261+SUM(C263:C267)</f>
        <v>0</v>
      </c>
      <c r="D268" s="208">
        <f>D261+SUM(D263:D267)</f>
        <v>0</v>
      </c>
      <c r="E268" s="209">
        <f>E261+SUM(E263:E267)</f>
        <v>13479723</v>
      </c>
    </row>
    <row r="269" spans="1:5" ht="13.5" thickBot="1">
      <c r="A269" s="46"/>
      <c r="B269" s="46"/>
      <c r="C269" s="46"/>
      <c r="D269" s="46"/>
      <c r="E269" s="46"/>
    </row>
    <row r="270" spans="1:5" ht="13.5" thickBot="1">
      <c r="A270" s="198" t="s">
        <v>136</v>
      </c>
      <c r="B270" s="199" t="str">
        <f>+B260</f>
        <v>2019.</v>
      </c>
      <c r="C270" s="199" t="str">
        <f>+C260</f>
        <v>2020.</v>
      </c>
      <c r="D270" s="199" t="str">
        <f>+D260</f>
        <v>2020. után</v>
      </c>
      <c r="E270" s="200" t="s">
        <v>51</v>
      </c>
    </row>
    <row r="271" spans="1:5" ht="12.75">
      <c r="A271" s="201" t="s">
        <v>141</v>
      </c>
      <c r="B271" s="83">
        <v>9105900</v>
      </c>
      <c r="C271" s="83"/>
      <c r="D271" s="83"/>
      <c r="E271" s="202">
        <f aca="true" t="shared" si="16" ref="E271:E276">SUM(B271:D271)</f>
        <v>9105900</v>
      </c>
    </row>
    <row r="272" spans="1:5" ht="12.75">
      <c r="A272" s="210" t="s">
        <v>142</v>
      </c>
      <c r="B272" s="85"/>
      <c r="C272" s="85"/>
      <c r="D272" s="85"/>
      <c r="E272" s="206">
        <f t="shared" si="16"/>
        <v>0</v>
      </c>
    </row>
    <row r="273" spans="1:5" ht="12.75">
      <c r="A273" s="205" t="s">
        <v>143</v>
      </c>
      <c r="B273" s="85">
        <v>4373523</v>
      </c>
      <c r="C273" s="85"/>
      <c r="D273" s="85"/>
      <c r="E273" s="206">
        <f t="shared" si="16"/>
        <v>4373523</v>
      </c>
    </row>
    <row r="274" spans="1:5" ht="12.75">
      <c r="A274" s="205" t="s">
        <v>144</v>
      </c>
      <c r="B274" s="85"/>
      <c r="C274" s="85"/>
      <c r="D274" s="85"/>
      <c r="E274" s="206">
        <f t="shared" si="16"/>
        <v>0</v>
      </c>
    </row>
    <row r="275" spans="1:5" ht="12.75">
      <c r="A275" s="88"/>
      <c r="B275" s="85"/>
      <c r="C275" s="85"/>
      <c r="D275" s="85"/>
      <c r="E275" s="206">
        <f t="shared" si="16"/>
        <v>0</v>
      </c>
    </row>
    <row r="276" spans="1:5" ht="13.5" thickBot="1">
      <c r="A276" s="86"/>
      <c r="B276" s="87"/>
      <c r="C276" s="87"/>
      <c r="D276" s="87"/>
      <c r="E276" s="206">
        <f t="shared" si="16"/>
        <v>0</v>
      </c>
    </row>
    <row r="277" spans="1:5" ht="13.5" thickBot="1">
      <c r="A277" s="207" t="s">
        <v>53</v>
      </c>
      <c r="B277" s="208">
        <f>SUM(B271:B276)</f>
        <v>13479423</v>
      </c>
      <c r="C277" s="208">
        <f>SUM(C271:C276)</f>
        <v>0</v>
      </c>
      <c r="D277" s="208">
        <f>SUM(D271:D276)</f>
        <v>0</v>
      </c>
      <c r="E277" s="209">
        <f>SUM(E271:E276)</f>
        <v>13479423</v>
      </c>
    </row>
    <row r="278" spans="1:5" ht="12.75">
      <c r="A278" s="658"/>
      <c r="B278" s="659"/>
      <c r="C278" s="659"/>
      <c r="D278" s="659"/>
      <c r="E278" s="659"/>
    </row>
    <row r="280" spans="1:5" ht="14.25">
      <c r="A280" s="714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280" s="714"/>
      <c r="C280" s="714"/>
      <c r="D280" s="714"/>
      <c r="E280" s="714"/>
    </row>
    <row r="281" ht="13.5" thickBot="1"/>
    <row r="282" spans="1:5" ht="13.5" thickBot="1">
      <c r="A282" s="719" t="s">
        <v>139</v>
      </c>
      <c r="B282" s="720"/>
      <c r="C282" s="721"/>
      <c r="D282" s="717" t="s">
        <v>564</v>
      </c>
      <c r="E282" s="718"/>
    </row>
    <row r="283" spans="1:5" ht="12.75">
      <c r="A283" s="722"/>
      <c r="B283" s="723"/>
      <c r="C283" s="724"/>
      <c r="D283" s="710"/>
      <c r="E283" s="711"/>
    </row>
    <row r="284" spans="1:5" ht="13.5" thickBot="1">
      <c r="A284" s="725"/>
      <c r="B284" s="726"/>
      <c r="C284" s="727"/>
      <c r="D284" s="712"/>
      <c r="E284" s="713"/>
    </row>
    <row r="285" spans="1:5" ht="13.5" thickBot="1">
      <c r="A285" s="707" t="s">
        <v>53</v>
      </c>
      <c r="B285" s="708"/>
      <c r="C285" s="709"/>
      <c r="D285" s="715">
        <f>SUM(D283:E284)</f>
        <v>0</v>
      </c>
      <c r="E285" s="716"/>
    </row>
  </sheetData>
  <sheetProtection/>
  <mergeCells count="44">
    <mergeCell ref="A1:E1"/>
    <mergeCell ref="A285:C285"/>
    <mergeCell ref="D283:E283"/>
    <mergeCell ref="D284:E284"/>
    <mergeCell ref="A280:E280"/>
    <mergeCell ref="D285:E285"/>
    <mergeCell ref="D282:E282"/>
    <mergeCell ref="A282:C282"/>
    <mergeCell ref="A283:C283"/>
    <mergeCell ref="A284:C284"/>
    <mergeCell ref="B6:E6"/>
    <mergeCell ref="B28:E28"/>
    <mergeCell ref="D7:E7"/>
    <mergeCell ref="D29:E29"/>
    <mergeCell ref="A3:E3"/>
    <mergeCell ref="A4:E4"/>
    <mergeCell ref="B55:E55"/>
    <mergeCell ref="D56:E56"/>
    <mergeCell ref="B77:E77"/>
    <mergeCell ref="D78:E78"/>
    <mergeCell ref="B106:E106"/>
    <mergeCell ref="D107:E107"/>
    <mergeCell ref="B128:E128"/>
    <mergeCell ref="D129:E129"/>
    <mergeCell ref="B156:E156"/>
    <mergeCell ref="D157:E157"/>
    <mergeCell ref="B178:E178"/>
    <mergeCell ref="D179:E179"/>
    <mergeCell ref="B207:E207"/>
    <mergeCell ref="D208:E208"/>
    <mergeCell ref="B229:E229"/>
    <mergeCell ref="D230:E230"/>
    <mergeCell ref="B258:E258"/>
    <mergeCell ref="D259:E259"/>
    <mergeCell ref="A204:E204"/>
    <mergeCell ref="A205:E205"/>
    <mergeCell ref="A255:E255"/>
    <mergeCell ref="A256:E256"/>
    <mergeCell ref="A52:E52"/>
    <mergeCell ref="A53:E53"/>
    <mergeCell ref="A103:E103"/>
    <mergeCell ref="A104:E104"/>
    <mergeCell ref="A153:E153"/>
    <mergeCell ref="A154:E154"/>
  </mergeCells>
  <conditionalFormatting sqref="B46:D46 D285:E285 E31:E38 B38:D38 E41:E46 B25:E26 E9:E16 B16:D16 E19:E24">
    <cfRule type="cellIs" priority="7" dxfId="9" operator="equal" stopIfTrue="1">
      <formula>0</formula>
    </cfRule>
  </conditionalFormatting>
  <conditionalFormatting sqref="B95:D95 E80:E87 B87:D87 E90:E95 B74:E75 E58:E65 B65:D65 E68:E73">
    <cfRule type="cellIs" priority="6" dxfId="9" operator="equal" stopIfTrue="1">
      <formula>0</formula>
    </cfRule>
  </conditionalFormatting>
  <conditionalFormatting sqref="B146:D146 E131:E138 B138:D138 E141:E146 B125:E126 E109:E116 B116:D116 E119:E124">
    <cfRule type="cellIs" priority="5" dxfId="9" operator="equal" stopIfTrue="1">
      <formula>0</formula>
    </cfRule>
  </conditionalFormatting>
  <conditionalFormatting sqref="B196:D196 E181:E188 B188:D188 E191:E196 B175:E176 E159:E166 B166:D166 E169:E174">
    <cfRule type="cellIs" priority="4" dxfId="9" operator="equal" stopIfTrue="1">
      <formula>0</formula>
    </cfRule>
  </conditionalFormatting>
  <conditionalFormatting sqref="B247:D247 E232:E239 B239:D239 E242:E247 B226:E227 E210:E217 B217:D217 E220:E225">
    <cfRule type="cellIs" priority="3" dxfId="9" operator="equal" stopIfTrue="1">
      <formula>0</formula>
    </cfRule>
  </conditionalFormatting>
  <conditionalFormatting sqref="B277:E278 E261:E268 B268:D268 E271:E276">
    <cfRule type="cellIs" priority="2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24">
      <selection activeCell="C158" sqref="C158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3" customWidth="1"/>
  </cols>
  <sheetData>
    <row r="1" spans="1:3" s="2" customFormat="1" ht="16.5" customHeight="1" thickBot="1">
      <c r="A1" s="557"/>
      <c r="B1" s="558"/>
      <c r="C1" s="552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89" customFormat="1" ht="21" customHeight="1">
      <c r="A2" s="559" t="s">
        <v>61</v>
      </c>
      <c r="B2" s="560" t="str">
        <f>CONCATENATE(ALAPADATOK!A3)</f>
        <v>Tiszaszőlős Községi Önkormányzat</v>
      </c>
      <c r="C2" s="561" t="s">
        <v>54</v>
      </c>
    </row>
    <row r="3" spans="1:3" s="89" customFormat="1" ht="16.5" thickBot="1">
      <c r="A3" s="562" t="s">
        <v>203</v>
      </c>
      <c r="B3" s="563" t="s">
        <v>397</v>
      </c>
      <c r="C3" s="564" t="s">
        <v>54</v>
      </c>
    </row>
    <row r="4" spans="1:3" s="90" customFormat="1" ht="15.75" customHeight="1" thickBot="1">
      <c r="A4" s="565"/>
      <c r="B4" s="565"/>
      <c r="C4" s="566" t="str">
        <f>'KV_7.sz.mell.'!F5</f>
        <v>Forintban!</v>
      </c>
    </row>
    <row r="5" spans="1:3" ht="13.5" thickBot="1">
      <c r="A5" s="567" t="s">
        <v>205</v>
      </c>
      <c r="B5" s="568" t="s">
        <v>562</v>
      </c>
      <c r="C5" s="569" t="s">
        <v>55</v>
      </c>
    </row>
    <row r="6" spans="1:3" s="63" customFormat="1" ht="12.75" customHeight="1" thickBot="1">
      <c r="A6" s="570"/>
      <c r="B6" s="571" t="s">
        <v>492</v>
      </c>
      <c r="C6" s="572" t="s">
        <v>493</v>
      </c>
    </row>
    <row r="7" spans="1:3" s="63" customFormat="1" ht="15.75" customHeight="1" thickBot="1">
      <c r="A7" s="573"/>
      <c r="B7" s="574" t="s">
        <v>56</v>
      </c>
      <c r="C7" s="575"/>
    </row>
    <row r="8" spans="1:3" s="63" customFormat="1" ht="12" customHeight="1" thickBot="1">
      <c r="A8" s="32" t="s">
        <v>18</v>
      </c>
      <c r="B8" s="21" t="s">
        <v>251</v>
      </c>
      <c r="C8" s="282">
        <f>+C9+C10+C11+C12+C13+C14</f>
        <v>210669075</v>
      </c>
    </row>
    <row r="9" spans="1:3" s="91" customFormat="1" ht="12" customHeight="1">
      <c r="A9" s="404" t="s">
        <v>98</v>
      </c>
      <c r="B9" s="389" t="s">
        <v>252</v>
      </c>
      <c r="C9" s="285">
        <v>71877535</v>
      </c>
    </row>
    <row r="10" spans="1:3" s="92" customFormat="1" ht="12" customHeight="1">
      <c r="A10" s="405" t="s">
        <v>99</v>
      </c>
      <c r="B10" s="390" t="s">
        <v>253</v>
      </c>
      <c r="C10" s="284">
        <v>41062433</v>
      </c>
    </row>
    <row r="11" spans="1:3" s="92" customFormat="1" ht="12" customHeight="1">
      <c r="A11" s="405" t="s">
        <v>100</v>
      </c>
      <c r="B11" s="390" t="s">
        <v>549</v>
      </c>
      <c r="C11" s="284">
        <v>52466094</v>
      </c>
    </row>
    <row r="12" spans="1:3" s="92" customFormat="1" ht="12" customHeight="1">
      <c r="A12" s="405" t="s">
        <v>101</v>
      </c>
      <c r="B12" s="390" t="s">
        <v>255</v>
      </c>
      <c r="C12" s="284">
        <v>1882760</v>
      </c>
    </row>
    <row r="13" spans="1:3" s="92" customFormat="1" ht="12" customHeight="1">
      <c r="A13" s="405" t="s">
        <v>148</v>
      </c>
      <c r="B13" s="390" t="s">
        <v>505</v>
      </c>
      <c r="C13" s="284">
        <v>43380253</v>
      </c>
    </row>
    <row r="14" spans="1:3" s="91" customFormat="1" ht="12" customHeight="1" thickBot="1">
      <c r="A14" s="406" t="s">
        <v>102</v>
      </c>
      <c r="B14" s="515" t="s">
        <v>574</v>
      </c>
      <c r="C14" s="284">
        <v>0</v>
      </c>
    </row>
    <row r="15" spans="1:3" s="91" customFormat="1" ht="12" customHeight="1" thickBot="1">
      <c r="A15" s="32" t="s">
        <v>19</v>
      </c>
      <c r="B15" s="277" t="s">
        <v>256</v>
      </c>
      <c r="C15" s="282">
        <f>+C16+C17+C18+C19+C20</f>
        <v>29395637</v>
      </c>
    </row>
    <row r="16" spans="1:3" s="91" customFormat="1" ht="12" customHeight="1">
      <c r="A16" s="404" t="s">
        <v>104</v>
      </c>
      <c r="B16" s="389" t="s">
        <v>257</v>
      </c>
      <c r="C16" s="285"/>
    </row>
    <row r="17" spans="1:3" s="91" customFormat="1" ht="12" customHeight="1">
      <c r="A17" s="405" t="s">
        <v>105</v>
      </c>
      <c r="B17" s="390" t="s">
        <v>258</v>
      </c>
      <c r="C17" s="284"/>
    </row>
    <row r="18" spans="1:3" s="91" customFormat="1" ht="12" customHeight="1">
      <c r="A18" s="405" t="s">
        <v>106</v>
      </c>
      <c r="B18" s="390" t="s">
        <v>421</v>
      </c>
      <c r="C18" s="284"/>
    </row>
    <row r="19" spans="1:3" s="91" customFormat="1" ht="12" customHeight="1">
      <c r="A19" s="405" t="s">
        <v>107</v>
      </c>
      <c r="B19" s="390" t="s">
        <v>422</v>
      </c>
      <c r="C19" s="284"/>
    </row>
    <row r="20" spans="1:3" s="91" customFormat="1" ht="12" customHeight="1">
      <c r="A20" s="405" t="s">
        <v>108</v>
      </c>
      <c r="B20" s="390" t="s">
        <v>259</v>
      </c>
      <c r="C20" s="284">
        <v>29395637</v>
      </c>
    </row>
    <row r="21" spans="1:3" s="92" customFormat="1" ht="12" customHeight="1" thickBot="1">
      <c r="A21" s="406" t="s">
        <v>117</v>
      </c>
      <c r="B21" s="515" t="s">
        <v>575</v>
      </c>
      <c r="C21" s="286"/>
    </row>
    <row r="22" spans="1:3" s="92" customFormat="1" ht="12" customHeight="1" thickBot="1">
      <c r="A22" s="32" t="s">
        <v>20</v>
      </c>
      <c r="B22" s="21" t="s">
        <v>261</v>
      </c>
      <c r="C22" s="282">
        <f>+C23+C24+C25+C26+C27</f>
        <v>0</v>
      </c>
    </row>
    <row r="23" spans="1:3" s="92" customFormat="1" ht="12" customHeight="1">
      <c r="A23" s="404" t="s">
        <v>87</v>
      </c>
      <c r="B23" s="389" t="s">
        <v>262</v>
      </c>
      <c r="C23" s="285"/>
    </row>
    <row r="24" spans="1:3" s="91" customFormat="1" ht="12" customHeight="1">
      <c r="A24" s="405" t="s">
        <v>88</v>
      </c>
      <c r="B24" s="390" t="s">
        <v>263</v>
      </c>
      <c r="C24" s="284"/>
    </row>
    <row r="25" spans="1:3" s="92" customFormat="1" ht="12" customHeight="1">
      <c r="A25" s="405" t="s">
        <v>89</v>
      </c>
      <c r="B25" s="390" t="s">
        <v>423</v>
      </c>
      <c r="C25" s="284"/>
    </row>
    <row r="26" spans="1:3" s="92" customFormat="1" ht="12" customHeight="1">
      <c r="A26" s="405" t="s">
        <v>90</v>
      </c>
      <c r="B26" s="390" t="s">
        <v>424</v>
      </c>
      <c r="C26" s="284"/>
    </row>
    <row r="27" spans="1:3" s="92" customFormat="1" ht="12" customHeight="1">
      <c r="A27" s="405" t="s">
        <v>171</v>
      </c>
      <c r="B27" s="390" t="s">
        <v>264</v>
      </c>
      <c r="C27" s="284"/>
    </row>
    <row r="28" spans="1:3" s="92" customFormat="1" ht="12" customHeight="1" thickBot="1">
      <c r="A28" s="406" t="s">
        <v>172</v>
      </c>
      <c r="B28" s="515" t="s">
        <v>567</v>
      </c>
      <c r="C28" s="516"/>
    </row>
    <row r="29" spans="1:3" s="92" customFormat="1" ht="12" customHeight="1" thickBot="1">
      <c r="A29" s="32" t="s">
        <v>173</v>
      </c>
      <c r="B29" s="21" t="s">
        <v>559</v>
      </c>
      <c r="C29" s="288">
        <f>SUM(C30:C36)</f>
        <v>23670000</v>
      </c>
    </row>
    <row r="30" spans="1:3" s="92" customFormat="1" ht="12" customHeight="1">
      <c r="A30" s="404" t="s">
        <v>267</v>
      </c>
      <c r="B30" s="389" t="s">
        <v>554</v>
      </c>
      <c r="C30" s="387">
        <v>480000</v>
      </c>
    </row>
    <row r="31" spans="1:3" s="92" customFormat="1" ht="12" customHeight="1">
      <c r="A31" s="405" t="s">
        <v>268</v>
      </c>
      <c r="B31" s="390" t="s">
        <v>555</v>
      </c>
      <c r="C31" s="284">
        <v>1000000</v>
      </c>
    </row>
    <row r="32" spans="1:3" s="92" customFormat="1" ht="12" customHeight="1">
      <c r="A32" s="405" t="s">
        <v>269</v>
      </c>
      <c r="B32" s="390" t="s">
        <v>556</v>
      </c>
      <c r="C32" s="284">
        <v>19500000</v>
      </c>
    </row>
    <row r="33" spans="1:3" s="92" customFormat="1" ht="12" customHeight="1">
      <c r="A33" s="405" t="s">
        <v>270</v>
      </c>
      <c r="B33" s="390" t="s">
        <v>557</v>
      </c>
      <c r="C33" s="284">
        <v>20000</v>
      </c>
    </row>
    <row r="34" spans="1:3" s="92" customFormat="1" ht="12" customHeight="1">
      <c r="A34" s="405" t="s">
        <v>551</v>
      </c>
      <c r="B34" s="390" t="s">
        <v>271</v>
      </c>
      <c r="C34" s="284">
        <v>2500000</v>
      </c>
    </row>
    <row r="35" spans="1:3" s="92" customFormat="1" ht="12" customHeight="1">
      <c r="A35" s="405" t="s">
        <v>552</v>
      </c>
      <c r="B35" s="390" t="s">
        <v>272</v>
      </c>
      <c r="C35" s="284"/>
    </row>
    <row r="36" spans="1:3" s="92" customFormat="1" ht="12" customHeight="1" thickBot="1">
      <c r="A36" s="406" t="s">
        <v>553</v>
      </c>
      <c r="B36" s="471" t="s">
        <v>273</v>
      </c>
      <c r="C36" s="286">
        <v>170000</v>
      </c>
    </row>
    <row r="37" spans="1:3" s="92" customFormat="1" ht="12" customHeight="1" thickBot="1">
      <c r="A37" s="32" t="s">
        <v>22</v>
      </c>
      <c r="B37" s="21" t="s">
        <v>433</v>
      </c>
      <c r="C37" s="282">
        <f>SUM(C38:C48)</f>
        <v>16512172</v>
      </c>
    </row>
    <row r="38" spans="1:3" s="92" customFormat="1" ht="12" customHeight="1">
      <c r="A38" s="404" t="s">
        <v>91</v>
      </c>
      <c r="B38" s="389" t="s">
        <v>276</v>
      </c>
      <c r="C38" s="285">
        <v>2000000</v>
      </c>
    </row>
    <row r="39" spans="1:3" s="92" customFormat="1" ht="12" customHeight="1">
      <c r="A39" s="405" t="s">
        <v>92</v>
      </c>
      <c r="B39" s="390" t="s">
        <v>277</v>
      </c>
      <c r="C39" s="284">
        <v>8115000</v>
      </c>
    </row>
    <row r="40" spans="1:3" s="92" customFormat="1" ht="12" customHeight="1">
      <c r="A40" s="405" t="s">
        <v>93</v>
      </c>
      <c r="B40" s="390" t="s">
        <v>278</v>
      </c>
      <c r="C40" s="284">
        <v>1566000</v>
      </c>
    </row>
    <row r="41" spans="1:3" s="92" customFormat="1" ht="12" customHeight="1">
      <c r="A41" s="405" t="s">
        <v>175</v>
      </c>
      <c r="B41" s="390" t="s">
        <v>279</v>
      </c>
      <c r="C41" s="284"/>
    </row>
    <row r="42" spans="1:3" s="92" customFormat="1" ht="12" customHeight="1">
      <c r="A42" s="405" t="s">
        <v>176</v>
      </c>
      <c r="B42" s="390" t="s">
        <v>280</v>
      </c>
      <c r="C42" s="284">
        <v>768398</v>
      </c>
    </row>
    <row r="43" spans="1:3" s="92" customFormat="1" ht="12" customHeight="1">
      <c r="A43" s="405" t="s">
        <v>177</v>
      </c>
      <c r="B43" s="390" t="s">
        <v>281</v>
      </c>
      <c r="C43" s="284">
        <v>2738547</v>
      </c>
    </row>
    <row r="44" spans="1:3" s="92" customFormat="1" ht="12" customHeight="1">
      <c r="A44" s="405" t="s">
        <v>178</v>
      </c>
      <c r="B44" s="390" t="s">
        <v>282</v>
      </c>
      <c r="C44" s="284">
        <v>1324227</v>
      </c>
    </row>
    <row r="45" spans="1:3" s="92" customFormat="1" ht="12" customHeight="1">
      <c r="A45" s="405" t="s">
        <v>179</v>
      </c>
      <c r="B45" s="390" t="s">
        <v>558</v>
      </c>
      <c r="C45" s="284"/>
    </row>
    <row r="46" spans="1:3" s="92" customFormat="1" ht="12" customHeight="1">
      <c r="A46" s="405" t="s">
        <v>274</v>
      </c>
      <c r="B46" s="390" t="s">
        <v>284</v>
      </c>
      <c r="C46" s="287"/>
    </row>
    <row r="47" spans="1:3" s="92" customFormat="1" ht="12" customHeight="1">
      <c r="A47" s="406" t="s">
        <v>275</v>
      </c>
      <c r="B47" s="391" t="s">
        <v>435</v>
      </c>
      <c r="C47" s="379"/>
    </row>
    <row r="48" spans="1:3" s="92" customFormat="1" ht="12" customHeight="1" thickBot="1">
      <c r="A48" s="406" t="s">
        <v>434</v>
      </c>
      <c r="B48" s="515" t="s">
        <v>576</v>
      </c>
      <c r="C48" s="518"/>
    </row>
    <row r="49" spans="1:3" s="92" customFormat="1" ht="12" customHeight="1" thickBot="1">
      <c r="A49" s="32" t="s">
        <v>23</v>
      </c>
      <c r="B49" s="21" t="s">
        <v>286</v>
      </c>
      <c r="C49" s="282">
        <f>SUM(C50:C54)</f>
        <v>0</v>
      </c>
    </row>
    <row r="50" spans="1:3" s="92" customFormat="1" ht="12" customHeight="1">
      <c r="A50" s="404" t="s">
        <v>94</v>
      </c>
      <c r="B50" s="389" t="s">
        <v>290</v>
      </c>
      <c r="C50" s="424"/>
    </row>
    <row r="51" spans="1:3" s="92" customFormat="1" ht="12" customHeight="1">
      <c r="A51" s="405" t="s">
        <v>95</v>
      </c>
      <c r="B51" s="390" t="s">
        <v>291</v>
      </c>
      <c r="C51" s="287"/>
    </row>
    <row r="52" spans="1:3" s="92" customFormat="1" ht="12" customHeight="1">
      <c r="A52" s="405" t="s">
        <v>287</v>
      </c>
      <c r="B52" s="390" t="s">
        <v>292</v>
      </c>
      <c r="C52" s="287"/>
    </row>
    <row r="53" spans="1:3" s="92" customFormat="1" ht="12" customHeight="1">
      <c r="A53" s="405" t="s">
        <v>288</v>
      </c>
      <c r="B53" s="390" t="s">
        <v>293</v>
      </c>
      <c r="C53" s="287"/>
    </row>
    <row r="54" spans="1:3" s="92" customFormat="1" ht="12" customHeight="1" thickBot="1">
      <c r="A54" s="406" t="s">
        <v>289</v>
      </c>
      <c r="B54" s="391" t="s">
        <v>294</v>
      </c>
      <c r="C54" s="379"/>
    </row>
    <row r="55" spans="1:3" s="92" customFormat="1" ht="12" customHeight="1" thickBot="1">
      <c r="A55" s="32" t="s">
        <v>180</v>
      </c>
      <c r="B55" s="21" t="s">
        <v>295</v>
      </c>
      <c r="C55" s="282">
        <f>SUM(C56:C58)</f>
        <v>280000</v>
      </c>
    </row>
    <row r="56" spans="1:3" s="92" customFormat="1" ht="12" customHeight="1">
      <c r="A56" s="404" t="s">
        <v>96</v>
      </c>
      <c r="B56" s="389" t="s">
        <v>296</v>
      </c>
      <c r="C56" s="285"/>
    </row>
    <row r="57" spans="1:3" s="92" customFormat="1" ht="12" customHeight="1">
      <c r="A57" s="405" t="s">
        <v>97</v>
      </c>
      <c r="B57" s="390" t="s">
        <v>425</v>
      </c>
      <c r="C57" s="284"/>
    </row>
    <row r="58" spans="1:3" s="92" customFormat="1" ht="12" customHeight="1">
      <c r="A58" s="405" t="s">
        <v>299</v>
      </c>
      <c r="B58" s="390" t="s">
        <v>297</v>
      </c>
      <c r="C58" s="284">
        <v>280000</v>
      </c>
    </row>
    <row r="59" spans="1:3" s="92" customFormat="1" ht="12" customHeight="1" thickBot="1">
      <c r="A59" s="406" t="s">
        <v>300</v>
      </c>
      <c r="B59" s="391" t="s">
        <v>298</v>
      </c>
      <c r="C59" s="286"/>
    </row>
    <row r="60" spans="1:3" s="92" customFormat="1" ht="12" customHeight="1" thickBot="1">
      <c r="A60" s="32" t="s">
        <v>25</v>
      </c>
      <c r="B60" s="277" t="s">
        <v>301</v>
      </c>
      <c r="C60" s="282">
        <f>SUM(C61:C63)</f>
        <v>0</v>
      </c>
    </row>
    <row r="61" spans="1:3" s="92" customFormat="1" ht="12" customHeight="1">
      <c r="A61" s="404" t="s">
        <v>181</v>
      </c>
      <c r="B61" s="389" t="s">
        <v>303</v>
      </c>
      <c r="C61" s="287"/>
    </row>
    <row r="62" spans="1:3" s="92" customFormat="1" ht="12" customHeight="1">
      <c r="A62" s="405" t="s">
        <v>182</v>
      </c>
      <c r="B62" s="390" t="s">
        <v>426</v>
      </c>
      <c r="C62" s="287"/>
    </row>
    <row r="63" spans="1:3" s="92" customFormat="1" ht="12" customHeight="1">
      <c r="A63" s="405" t="s">
        <v>230</v>
      </c>
      <c r="B63" s="390" t="s">
        <v>304</v>
      </c>
      <c r="C63" s="287"/>
    </row>
    <row r="64" spans="1:3" s="92" customFormat="1" ht="12" customHeight="1" thickBot="1">
      <c r="A64" s="406" t="s">
        <v>302</v>
      </c>
      <c r="B64" s="391" t="s">
        <v>305</v>
      </c>
      <c r="C64" s="287"/>
    </row>
    <row r="65" spans="1:3" s="92" customFormat="1" ht="12" customHeight="1" thickBot="1">
      <c r="A65" s="32" t="s">
        <v>26</v>
      </c>
      <c r="B65" s="21" t="s">
        <v>306</v>
      </c>
      <c r="C65" s="288">
        <f>+C8+C15+C22+C29+C37+C49+C55+C60</f>
        <v>280526884</v>
      </c>
    </row>
    <row r="66" spans="1:3" s="92" customFormat="1" ht="12" customHeight="1" thickBot="1">
      <c r="A66" s="407" t="s">
        <v>393</v>
      </c>
      <c r="B66" s="277" t="s">
        <v>308</v>
      </c>
      <c r="C66" s="282">
        <f>SUM(C67:C69)</f>
        <v>0</v>
      </c>
    </row>
    <row r="67" spans="1:3" s="92" customFormat="1" ht="12" customHeight="1">
      <c r="A67" s="404" t="s">
        <v>336</v>
      </c>
      <c r="B67" s="389" t="s">
        <v>309</v>
      </c>
      <c r="C67" s="287"/>
    </row>
    <row r="68" spans="1:3" s="92" customFormat="1" ht="12" customHeight="1">
      <c r="A68" s="405" t="s">
        <v>345</v>
      </c>
      <c r="B68" s="390" t="s">
        <v>310</v>
      </c>
      <c r="C68" s="287"/>
    </row>
    <row r="69" spans="1:3" s="92" customFormat="1" ht="12" customHeight="1" thickBot="1">
      <c r="A69" s="406" t="s">
        <v>346</v>
      </c>
      <c r="B69" s="392" t="s">
        <v>460</v>
      </c>
      <c r="C69" s="287"/>
    </row>
    <row r="70" spans="1:3" s="92" customFormat="1" ht="12" customHeight="1" thickBot="1">
      <c r="A70" s="407" t="s">
        <v>312</v>
      </c>
      <c r="B70" s="277" t="s">
        <v>313</v>
      </c>
      <c r="C70" s="282">
        <f>SUM(C71:C74)</f>
        <v>0</v>
      </c>
    </row>
    <row r="71" spans="1:3" s="92" customFormat="1" ht="12" customHeight="1">
      <c r="A71" s="404" t="s">
        <v>149</v>
      </c>
      <c r="B71" s="389" t="s">
        <v>314</v>
      </c>
      <c r="C71" s="287"/>
    </row>
    <row r="72" spans="1:3" s="92" customFormat="1" ht="12" customHeight="1">
      <c r="A72" s="405" t="s">
        <v>150</v>
      </c>
      <c r="B72" s="390" t="s">
        <v>569</v>
      </c>
      <c r="C72" s="287"/>
    </row>
    <row r="73" spans="1:3" s="92" customFormat="1" ht="12" customHeight="1">
      <c r="A73" s="405" t="s">
        <v>337</v>
      </c>
      <c r="B73" s="390" t="s">
        <v>315</v>
      </c>
      <c r="C73" s="287"/>
    </row>
    <row r="74" spans="1:3" s="92" customFormat="1" ht="12" customHeight="1" thickBot="1">
      <c r="A74" s="406" t="s">
        <v>338</v>
      </c>
      <c r="B74" s="279" t="s">
        <v>570</v>
      </c>
      <c r="C74" s="287"/>
    </row>
    <row r="75" spans="1:3" s="92" customFormat="1" ht="12" customHeight="1" thickBot="1">
      <c r="A75" s="407" t="s">
        <v>316</v>
      </c>
      <c r="B75" s="277" t="s">
        <v>317</v>
      </c>
      <c r="C75" s="282">
        <f>SUM(C76:C77)</f>
        <v>630571015</v>
      </c>
    </row>
    <row r="76" spans="1:3" s="92" customFormat="1" ht="12" customHeight="1">
      <c r="A76" s="404" t="s">
        <v>339</v>
      </c>
      <c r="B76" s="389" t="s">
        <v>318</v>
      </c>
      <c r="C76" s="287">
        <v>630571015</v>
      </c>
    </row>
    <row r="77" spans="1:3" s="92" customFormat="1" ht="12" customHeight="1" thickBot="1">
      <c r="A77" s="406" t="s">
        <v>340</v>
      </c>
      <c r="B77" s="391" t="s">
        <v>319</v>
      </c>
      <c r="C77" s="287"/>
    </row>
    <row r="78" spans="1:3" s="91" customFormat="1" ht="12" customHeight="1" thickBot="1">
      <c r="A78" s="407" t="s">
        <v>320</v>
      </c>
      <c r="B78" s="277" t="s">
        <v>321</v>
      </c>
      <c r="C78" s="282">
        <f>SUM(C79:C81)</f>
        <v>0</v>
      </c>
    </row>
    <row r="79" spans="1:3" s="92" customFormat="1" ht="12" customHeight="1">
      <c r="A79" s="404" t="s">
        <v>341</v>
      </c>
      <c r="B79" s="389" t="s">
        <v>322</v>
      </c>
      <c r="C79" s="287"/>
    </row>
    <row r="80" spans="1:3" s="92" customFormat="1" ht="12" customHeight="1">
      <c r="A80" s="405" t="s">
        <v>342</v>
      </c>
      <c r="B80" s="390" t="s">
        <v>323</v>
      </c>
      <c r="C80" s="287"/>
    </row>
    <row r="81" spans="1:3" s="92" customFormat="1" ht="12" customHeight="1" thickBot="1">
      <c r="A81" s="406" t="s">
        <v>343</v>
      </c>
      <c r="B81" s="391" t="s">
        <v>571</v>
      </c>
      <c r="C81" s="287"/>
    </row>
    <row r="82" spans="1:3" s="92" customFormat="1" ht="12" customHeight="1" thickBot="1">
      <c r="A82" s="407" t="s">
        <v>324</v>
      </c>
      <c r="B82" s="277" t="s">
        <v>344</v>
      </c>
      <c r="C82" s="282">
        <f>SUM(C83:C86)</f>
        <v>0</v>
      </c>
    </row>
    <row r="83" spans="1:3" s="92" customFormat="1" ht="12" customHeight="1">
      <c r="A83" s="408" t="s">
        <v>325</v>
      </c>
      <c r="B83" s="389" t="s">
        <v>326</v>
      </c>
      <c r="C83" s="287"/>
    </row>
    <row r="84" spans="1:3" s="92" customFormat="1" ht="12" customHeight="1">
      <c r="A84" s="409" t="s">
        <v>327</v>
      </c>
      <c r="B84" s="390" t="s">
        <v>328</v>
      </c>
      <c r="C84" s="287"/>
    </row>
    <row r="85" spans="1:3" s="92" customFormat="1" ht="12" customHeight="1">
      <c r="A85" s="409" t="s">
        <v>329</v>
      </c>
      <c r="B85" s="390" t="s">
        <v>330</v>
      </c>
      <c r="C85" s="287"/>
    </row>
    <row r="86" spans="1:3" s="91" customFormat="1" ht="12" customHeight="1" thickBot="1">
      <c r="A86" s="410" t="s">
        <v>331</v>
      </c>
      <c r="B86" s="391" t="s">
        <v>332</v>
      </c>
      <c r="C86" s="287"/>
    </row>
    <row r="87" spans="1:3" s="91" customFormat="1" ht="12" customHeight="1" thickBot="1">
      <c r="A87" s="407" t="s">
        <v>333</v>
      </c>
      <c r="B87" s="277" t="s">
        <v>474</v>
      </c>
      <c r="C87" s="425"/>
    </row>
    <row r="88" spans="1:3" s="91" customFormat="1" ht="12" customHeight="1" thickBot="1">
      <c r="A88" s="407" t="s">
        <v>506</v>
      </c>
      <c r="B88" s="277" t="s">
        <v>334</v>
      </c>
      <c r="C88" s="425"/>
    </row>
    <row r="89" spans="1:3" s="91" customFormat="1" ht="12" customHeight="1" thickBot="1">
      <c r="A89" s="407" t="s">
        <v>507</v>
      </c>
      <c r="B89" s="396" t="s">
        <v>477</v>
      </c>
      <c r="C89" s="288">
        <f>+C66+C70+C75+C78+C82+C88+C87</f>
        <v>630571015</v>
      </c>
    </row>
    <row r="90" spans="1:3" s="91" customFormat="1" ht="12" customHeight="1" thickBot="1">
      <c r="A90" s="411" t="s">
        <v>508</v>
      </c>
      <c r="B90" s="397" t="s">
        <v>509</v>
      </c>
      <c r="C90" s="288">
        <f>+C65+C89</f>
        <v>911097899</v>
      </c>
    </row>
    <row r="91" spans="1:3" s="92" customFormat="1" ht="15" customHeight="1" thickBot="1">
      <c r="A91" s="222"/>
      <c r="B91" s="223"/>
      <c r="C91" s="346"/>
    </row>
    <row r="92" spans="1:3" s="63" customFormat="1" ht="16.5" customHeight="1" thickBot="1">
      <c r="A92" s="226"/>
      <c r="B92" s="227" t="s">
        <v>57</v>
      </c>
      <c r="C92" s="348"/>
    </row>
    <row r="93" spans="1:3" s="93" customFormat="1" ht="12" customHeight="1" thickBot="1">
      <c r="A93" s="385" t="s">
        <v>18</v>
      </c>
      <c r="B93" s="28" t="s">
        <v>513</v>
      </c>
      <c r="C93" s="281">
        <f>+C94+C95+C96+C97+C98+C111</f>
        <v>175960007</v>
      </c>
    </row>
    <row r="94" spans="1:3" ht="12" customHeight="1">
      <c r="A94" s="412" t="s">
        <v>98</v>
      </c>
      <c r="B94" s="10" t="s">
        <v>49</v>
      </c>
      <c r="C94" s="283">
        <v>57783503</v>
      </c>
    </row>
    <row r="95" spans="1:3" ht="12" customHeight="1">
      <c r="A95" s="405" t="s">
        <v>99</v>
      </c>
      <c r="B95" s="8" t="s">
        <v>183</v>
      </c>
      <c r="C95" s="284">
        <v>8895118</v>
      </c>
    </row>
    <row r="96" spans="1:3" ht="12" customHeight="1">
      <c r="A96" s="405" t="s">
        <v>100</v>
      </c>
      <c r="B96" s="8" t="s">
        <v>140</v>
      </c>
      <c r="C96" s="286">
        <v>80822386</v>
      </c>
    </row>
    <row r="97" spans="1:3" ht="12" customHeight="1">
      <c r="A97" s="405" t="s">
        <v>101</v>
      </c>
      <c r="B97" s="11" t="s">
        <v>184</v>
      </c>
      <c r="C97" s="286">
        <v>19308000</v>
      </c>
    </row>
    <row r="98" spans="1:3" ht="12" customHeight="1">
      <c r="A98" s="405" t="s">
        <v>112</v>
      </c>
      <c r="B98" s="19" t="s">
        <v>185</v>
      </c>
      <c r="C98" s="286">
        <f>SUM(C99:C110)</f>
        <v>8751000</v>
      </c>
    </row>
    <row r="99" spans="1:3" ht="12" customHeight="1">
      <c r="A99" s="405" t="s">
        <v>102</v>
      </c>
      <c r="B99" s="8" t="s">
        <v>510</v>
      </c>
      <c r="C99" s="286"/>
    </row>
    <row r="100" spans="1:3" ht="12" customHeight="1">
      <c r="A100" s="405" t="s">
        <v>103</v>
      </c>
      <c r="B100" s="138" t="s">
        <v>440</v>
      </c>
      <c r="C100" s="286"/>
    </row>
    <row r="101" spans="1:3" ht="12" customHeight="1">
      <c r="A101" s="405" t="s">
        <v>113</v>
      </c>
      <c r="B101" s="138" t="s">
        <v>439</v>
      </c>
      <c r="C101" s="286"/>
    </row>
    <row r="102" spans="1:3" ht="12" customHeight="1">
      <c r="A102" s="405" t="s">
        <v>114</v>
      </c>
      <c r="B102" s="138" t="s">
        <v>350</v>
      </c>
      <c r="C102" s="286"/>
    </row>
    <row r="103" spans="1:3" ht="12" customHeight="1">
      <c r="A103" s="405" t="s">
        <v>115</v>
      </c>
      <c r="B103" s="139" t="s">
        <v>351</v>
      </c>
      <c r="C103" s="286"/>
    </row>
    <row r="104" spans="1:3" ht="12" customHeight="1">
      <c r="A104" s="405" t="s">
        <v>116</v>
      </c>
      <c r="B104" s="139" t="s">
        <v>352</v>
      </c>
      <c r="C104" s="286"/>
    </row>
    <row r="105" spans="1:3" ht="12" customHeight="1">
      <c r="A105" s="405" t="s">
        <v>118</v>
      </c>
      <c r="B105" s="138" t="s">
        <v>353</v>
      </c>
      <c r="C105" s="286">
        <v>1300000</v>
      </c>
    </row>
    <row r="106" spans="1:3" ht="12" customHeight="1">
      <c r="A106" s="405" t="s">
        <v>186</v>
      </c>
      <c r="B106" s="138" t="s">
        <v>354</v>
      </c>
      <c r="C106" s="286"/>
    </row>
    <row r="107" spans="1:3" ht="12" customHeight="1">
      <c r="A107" s="405" t="s">
        <v>348</v>
      </c>
      <c r="B107" s="139" t="s">
        <v>355</v>
      </c>
      <c r="C107" s="286"/>
    </row>
    <row r="108" spans="1:3" ht="12" customHeight="1">
      <c r="A108" s="413" t="s">
        <v>349</v>
      </c>
      <c r="B108" s="140" t="s">
        <v>356</v>
      </c>
      <c r="C108" s="286"/>
    </row>
    <row r="109" spans="1:3" ht="12" customHeight="1">
      <c r="A109" s="405" t="s">
        <v>437</v>
      </c>
      <c r="B109" s="140" t="s">
        <v>357</v>
      </c>
      <c r="C109" s="286"/>
    </row>
    <row r="110" spans="1:3" ht="12" customHeight="1">
      <c r="A110" s="405" t="s">
        <v>438</v>
      </c>
      <c r="B110" s="139" t="s">
        <v>358</v>
      </c>
      <c r="C110" s="284">
        <v>7451000</v>
      </c>
    </row>
    <row r="111" spans="1:3" ht="12" customHeight="1">
      <c r="A111" s="405" t="s">
        <v>442</v>
      </c>
      <c r="B111" s="11" t="s">
        <v>50</v>
      </c>
      <c r="C111" s="284">
        <f>SUM(C112:C113)</f>
        <v>400000</v>
      </c>
    </row>
    <row r="112" spans="1:3" ht="12" customHeight="1">
      <c r="A112" s="406" t="s">
        <v>443</v>
      </c>
      <c r="B112" s="8" t="s">
        <v>511</v>
      </c>
      <c r="C112" s="286">
        <v>400000</v>
      </c>
    </row>
    <row r="113" spans="1:3" ht="12" customHeight="1" thickBot="1">
      <c r="A113" s="414" t="s">
        <v>444</v>
      </c>
      <c r="B113" s="141" t="s">
        <v>512</v>
      </c>
      <c r="C113" s="290"/>
    </row>
    <row r="114" spans="1:3" ht="12" customHeight="1" thickBot="1">
      <c r="A114" s="32" t="s">
        <v>19</v>
      </c>
      <c r="B114" s="27" t="s">
        <v>359</v>
      </c>
      <c r="C114" s="282">
        <f>+C115+C117+C119</f>
        <v>615320275</v>
      </c>
    </row>
    <row r="115" spans="1:3" ht="12" customHeight="1">
      <c r="A115" s="404" t="s">
        <v>104</v>
      </c>
      <c r="B115" s="8" t="s">
        <v>229</v>
      </c>
      <c r="C115" s="285">
        <v>614261941</v>
      </c>
    </row>
    <row r="116" spans="1:3" ht="12" customHeight="1">
      <c r="A116" s="404" t="s">
        <v>105</v>
      </c>
      <c r="B116" s="12" t="s">
        <v>363</v>
      </c>
      <c r="C116" s="285">
        <v>553020728</v>
      </c>
    </row>
    <row r="117" spans="1:3" ht="12" customHeight="1">
      <c r="A117" s="404" t="s">
        <v>106</v>
      </c>
      <c r="B117" s="12" t="s">
        <v>187</v>
      </c>
      <c r="C117" s="284">
        <v>1058334</v>
      </c>
    </row>
    <row r="118" spans="1:3" ht="12" customHeight="1">
      <c r="A118" s="404" t="s">
        <v>107</v>
      </c>
      <c r="B118" s="12" t="s">
        <v>364</v>
      </c>
      <c r="C118" s="249"/>
    </row>
    <row r="119" spans="1:3" ht="12" customHeight="1">
      <c r="A119" s="404" t="s">
        <v>108</v>
      </c>
      <c r="B119" s="279" t="s">
        <v>231</v>
      </c>
      <c r="C119" s="249"/>
    </row>
    <row r="120" spans="1:3" ht="12" customHeight="1">
      <c r="A120" s="404" t="s">
        <v>117</v>
      </c>
      <c r="B120" s="278" t="s">
        <v>427</v>
      </c>
      <c r="C120" s="249"/>
    </row>
    <row r="121" spans="1:3" ht="12" customHeight="1">
      <c r="A121" s="404" t="s">
        <v>119</v>
      </c>
      <c r="B121" s="388" t="s">
        <v>369</v>
      </c>
      <c r="C121" s="249"/>
    </row>
    <row r="122" spans="1:3" ht="12" customHeight="1">
      <c r="A122" s="404" t="s">
        <v>188</v>
      </c>
      <c r="B122" s="139" t="s">
        <v>352</v>
      </c>
      <c r="C122" s="249"/>
    </row>
    <row r="123" spans="1:3" ht="12" customHeight="1">
      <c r="A123" s="404" t="s">
        <v>189</v>
      </c>
      <c r="B123" s="139" t="s">
        <v>368</v>
      </c>
      <c r="C123" s="249"/>
    </row>
    <row r="124" spans="1:3" ht="12" customHeight="1">
      <c r="A124" s="404" t="s">
        <v>190</v>
      </c>
      <c r="B124" s="139" t="s">
        <v>367</v>
      </c>
      <c r="C124" s="249"/>
    </row>
    <row r="125" spans="1:3" ht="12" customHeight="1">
      <c r="A125" s="404" t="s">
        <v>360</v>
      </c>
      <c r="B125" s="139" t="s">
        <v>355</v>
      </c>
      <c r="C125" s="249"/>
    </row>
    <row r="126" spans="1:3" ht="12" customHeight="1">
      <c r="A126" s="404" t="s">
        <v>361</v>
      </c>
      <c r="B126" s="139" t="s">
        <v>366</v>
      </c>
      <c r="C126" s="249"/>
    </row>
    <row r="127" spans="1:3" ht="12" customHeight="1" thickBot="1">
      <c r="A127" s="413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447</v>
      </c>
      <c r="C128" s="282">
        <f>+C93+C114</f>
        <v>791280282</v>
      </c>
    </row>
    <row r="129" spans="1:3" ht="12" customHeight="1" thickBot="1">
      <c r="A129" s="32" t="s">
        <v>21</v>
      </c>
      <c r="B129" s="122" t="s">
        <v>448</v>
      </c>
      <c r="C129" s="282">
        <f>+C130+C131+C132</f>
        <v>0</v>
      </c>
    </row>
    <row r="130" spans="1:3" s="93" customFormat="1" ht="12" customHeight="1">
      <c r="A130" s="404" t="s">
        <v>267</v>
      </c>
      <c r="B130" s="9" t="s">
        <v>516</v>
      </c>
      <c r="C130" s="249"/>
    </row>
    <row r="131" spans="1:3" ht="12" customHeight="1">
      <c r="A131" s="404" t="s">
        <v>268</v>
      </c>
      <c r="B131" s="9" t="s">
        <v>456</v>
      </c>
      <c r="C131" s="249"/>
    </row>
    <row r="132" spans="1:3" ht="12" customHeight="1" thickBot="1">
      <c r="A132" s="413" t="s">
        <v>269</v>
      </c>
      <c r="B132" s="7" t="s">
        <v>515</v>
      </c>
      <c r="C132" s="249"/>
    </row>
    <row r="133" spans="1:3" ht="12" customHeight="1" thickBot="1">
      <c r="A133" s="32" t="s">
        <v>22</v>
      </c>
      <c r="B133" s="122" t="s">
        <v>449</v>
      </c>
      <c r="C133" s="282">
        <f>+C134+C135+C136+C137+C138+C139</f>
        <v>0</v>
      </c>
    </row>
    <row r="134" spans="1:3" ht="12" customHeight="1">
      <c r="A134" s="404" t="s">
        <v>91</v>
      </c>
      <c r="B134" s="9" t="s">
        <v>458</v>
      </c>
      <c r="C134" s="249"/>
    </row>
    <row r="135" spans="1:3" ht="12" customHeight="1">
      <c r="A135" s="404" t="s">
        <v>92</v>
      </c>
      <c r="B135" s="9" t="s">
        <v>450</v>
      </c>
      <c r="C135" s="249"/>
    </row>
    <row r="136" spans="1:3" ht="12" customHeight="1">
      <c r="A136" s="404" t="s">
        <v>93</v>
      </c>
      <c r="B136" s="9" t="s">
        <v>451</v>
      </c>
      <c r="C136" s="249"/>
    </row>
    <row r="137" spans="1:3" ht="12" customHeight="1">
      <c r="A137" s="404" t="s">
        <v>175</v>
      </c>
      <c r="B137" s="9" t="s">
        <v>514</v>
      </c>
      <c r="C137" s="249"/>
    </row>
    <row r="138" spans="1:3" ht="12" customHeight="1">
      <c r="A138" s="404" t="s">
        <v>176</v>
      </c>
      <c r="B138" s="9" t="s">
        <v>453</v>
      </c>
      <c r="C138" s="249"/>
    </row>
    <row r="139" spans="1:3" s="93" customFormat="1" ht="12" customHeight="1" thickBot="1">
      <c r="A139" s="413" t="s">
        <v>177</v>
      </c>
      <c r="B139" s="7" t="s">
        <v>454</v>
      </c>
      <c r="C139" s="249"/>
    </row>
    <row r="140" spans="1:11" ht="12" customHeight="1" thickBot="1">
      <c r="A140" s="32" t="s">
        <v>23</v>
      </c>
      <c r="B140" s="122" t="s">
        <v>540</v>
      </c>
      <c r="C140" s="288">
        <f>+C141+C142+C144+C145+C143</f>
        <v>0</v>
      </c>
      <c r="K140" s="232"/>
    </row>
    <row r="141" spans="1:3" ht="12.75">
      <c r="A141" s="404" t="s">
        <v>94</v>
      </c>
      <c r="B141" s="9" t="s">
        <v>370</v>
      </c>
      <c r="C141" s="249"/>
    </row>
    <row r="142" spans="1:3" ht="12" customHeight="1">
      <c r="A142" s="404" t="s">
        <v>95</v>
      </c>
      <c r="B142" s="9" t="s">
        <v>371</v>
      </c>
      <c r="C142" s="249"/>
    </row>
    <row r="143" spans="1:3" ht="12" customHeight="1">
      <c r="A143" s="404" t="s">
        <v>287</v>
      </c>
      <c r="B143" s="9" t="s">
        <v>539</v>
      </c>
      <c r="C143" s="249"/>
    </row>
    <row r="144" spans="1:3" s="93" customFormat="1" ht="12" customHeight="1">
      <c r="A144" s="404" t="s">
        <v>288</v>
      </c>
      <c r="B144" s="9" t="s">
        <v>463</v>
      </c>
      <c r="C144" s="249"/>
    </row>
    <row r="145" spans="1:3" s="93" customFormat="1" ht="12" customHeight="1" thickBot="1">
      <c r="A145" s="413" t="s">
        <v>289</v>
      </c>
      <c r="B145" s="7" t="s">
        <v>389</v>
      </c>
      <c r="C145" s="249"/>
    </row>
    <row r="146" spans="1:3" s="93" customFormat="1" ht="12" customHeight="1" thickBot="1">
      <c r="A146" s="32" t="s">
        <v>24</v>
      </c>
      <c r="B146" s="122" t="s">
        <v>464</v>
      </c>
      <c r="C146" s="291">
        <f>+C147+C148+C149+C150+C151</f>
        <v>0</v>
      </c>
    </row>
    <row r="147" spans="1:3" s="93" customFormat="1" ht="12" customHeight="1">
      <c r="A147" s="404" t="s">
        <v>96</v>
      </c>
      <c r="B147" s="9" t="s">
        <v>459</v>
      </c>
      <c r="C147" s="249"/>
    </row>
    <row r="148" spans="1:3" s="93" customFormat="1" ht="12" customHeight="1">
      <c r="A148" s="404" t="s">
        <v>97</v>
      </c>
      <c r="B148" s="9" t="s">
        <v>466</v>
      </c>
      <c r="C148" s="249"/>
    </row>
    <row r="149" spans="1:3" s="93" customFormat="1" ht="12" customHeight="1">
      <c r="A149" s="404" t="s">
        <v>299</v>
      </c>
      <c r="B149" s="9" t="s">
        <v>461</v>
      </c>
      <c r="C149" s="249"/>
    </row>
    <row r="150" spans="1:3" s="93" customFormat="1" ht="12" customHeight="1">
      <c r="A150" s="404" t="s">
        <v>300</v>
      </c>
      <c r="B150" s="9" t="s">
        <v>517</v>
      </c>
      <c r="C150" s="249"/>
    </row>
    <row r="151" spans="1:3" ht="12.75" customHeight="1" thickBot="1">
      <c r="A151" s="413" t="s">
        <v>465</v>
      </c>
      <c r="B151" s="7" t="s">
        <v>468</v>
      </c>
      <c r="C151" s="251"/>
    </row>
    <row r="152" spans="1:3" ht="12.75" customHeight="1" thickBot="1">
      <c r="A152" s="452" t="s">
        <v>25</v>
      </c>
      <c r="B152" s="122" t="s">
        <v>469</v>
      </c>
      <c r="C152" s="291"/>
    </row>
    <row r="153" spans="1:3" ht="12.75" customHeight="1" thickBot="1">
      <c r="A153" s="452" t="s">
        <v>26</v>
      </c>
      <c r="B153" s="122" t="s">
        <v>470</v>
      </c>
      <c r="C153" s="291"/>
    </row>
    <row r="154" spans="1:3" ht="12" customHeight="1" thickBot="1">
      <c r="A154" s="32" t="s">
        <v>27</v>
      </c>
      <c r="B154" s="122" t="s">
        <v>472</v>
      </c>
      <c r="C154" s="398">
        <f>+C129+C133+C140+C146+C152+C153</f>
        <v>0</v>
      </c>
    </row>
    <row r="155" spans="1:3" ht="15" customHeight="1" thickBot="1">
      <c r="A155" s="415" t="s">
        <v>28</v>
      </c>
      <c r="B155" s="362" t="s">
        <v>471</v>
      </c>
      <c r="C155" s="398">
        <f>+C128+C154</f>
        <v>791280282</v>
      </c>
    </row>
    <row r="156" spans="1:3" ht="13.5" thickBot="1">
      <c r="A156" s="367"/>
      <c r="B156" s="368"/>
      <c r="C156" s="579">
        <f>C90-C155</f>
        <v>119817617</v>
      </c>
    </row>
    <row r="157" spans="1:3" ht="15" customHeight="1" thickBot="1">
      <c r="A157" s="230" t="s">
        <v>518</v>
      </c>
      <c r="B157" s="231"/>
      <c r="C157" s="119">
        <v>11</v>
      </c>
    </row>
    <row r="158" spans="1:3" ht="14.25" customHeight="1" thickBot="1">
      <c r="A158" s="230" t="s">
        <v>206</v>
      </c>
      <c r="B158" s="231"/>
      <c r="C158" s="119">
        <v>69</v>
      </c>
    </row>
    <row r="159" spans="1:3" ht="12.75">
      <c r="A159" s="576"/>
      <c r="B159" s="577"/>
      <c r="C159" s="631"/>
    </row>
    <row r="160" spans="1:2" ht="12.75">
      <c r="A160" s="576"/>
      <c r="B160" s="577"/>
    </row>
    <row r="161" spans="1:3" ht="12.75">
      <c r="A161" s="576"/>
      <c r="B161" s="577"/>
      <c r="C161" s="578"/>
    </row>
    <row r="162" spans="1:3" ht="12.75">
      <c r="A162" s="576"/>
      <c r="B162" s="577"/>
      <c r="C162" s="578"/>
    </row>
    <row r="163" spans="1:3" ht="12.75">
      <c r="A163" s="576"/>
      <c r="B163" s="577"/>
      <c r="C163" s="578"/>
    </row>
    <row r="164" spans="1:3" ht="12.75">
      <c r="A164" s="576"/>
      <c r="B164" s="577"/>
      <c r="C164" s="578"/>
    </row>
    <row r="165" spans="1:3" ht="12.75">
      <c r="A165" s="576"/>
      <c r="B165" s="577"/>
      <c r="C165" s="578"/>
    </row>
    <row r="166" spans="1:3" ht="12.75">
      <c r="A166" s="576"/>
      <c r="B166" s="577"/>
      <c r="C166" s="578"/>
    </row>
    <row r="167" spans="1:3" ht="12.75">
      <c r="A167" s="576"/>
      <c r="B167" s="577"/>
      <c r="C167" s="578"/>
    </row>
    <row r="168" spans="1:3" ht="12.75">
      <c r="A168" s="576"/>
      <c r="B168" s="577"/>
      <c r="C168" s="578"/>
    </row>
    <row r="169" spans="1:3" ht="12.75">
      <c r="A169" s="576"/>
      <c r="B169" s="577"/>
      <c r="C169" s="578"/>
    </row>
    <row r="170" spans="1:3" ht="12.75">
      <c r="A170" s="576"/>
      <c r="B170" s="577"/>
      <c r="C170" s="578"/>
    </row>
    <row r="171" spans="1:3" ht="12.75">
      <c r="A171" s="576"/>
      <c r="B171" s="577"/>
      <c r="C171" s="578"/>
    </row>
    <row r="172" spans="1:3" ht="12.75">
      <c r="A172" s="576"/>
      <c r="B172" s="577"/>
      <c r="C172" s="578"/>
    </row>
    <row r="173" spans="1:3" ht="12.75">
      <c r="A173" s="576"/>
      <c r="B173" s="577"/>
      <c r="C173" s="578"/>
    </row>
    <row r="174" spans="1:3" ht="12.75">
      <c r="A174" s="576"/>
      <c r="B174" s="577"/>
      <c r="C174" s="578"/>
    </row>
    <row r="175" spans="1:3" ht="12.75">
      <c r="A175" s="576"/>
      <c r="B175" s="577"/>
      <c r="C175" s="578"/>
    </row>
    <row r="176" spans="1:3" ht="12.75">
      <c r="A176" s="576"/>
      <c r="B176" s="577"/>
      <c r="C176" s="578"/>
    </row>
    <row r="177" spans="1:3" ht="12.75">
      <c r="A177" s="576"/>
      <c r="B177" s="577"/>
      <c r="C177" s="578"/>
    </row>
    <row r="178" spans="1:3" ht="12.75">
      <c r="A178" s="576"/>
      <c r="B178" s="577"/>
      <c r="C178" s="578"/>
    </row>
    <row r="179" spans="1:3" ht="12.75">
      <c r="A179" s="576"/>
      <c r="B179" s="577"/>
      <c r="C179" s="5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76">
      <selection activeCell="C158" sqref="C158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3" customWidth="1"/>
  </cols>
  <sheetData>
    <row r="1" spans="1:3" s="2" customFormat="1" ht="16.5" customHeight="1" thickBot="1">
      <c r="A1" s="557"/>
      <c r="B1" s="558"/>
      <c r="C1" s="552" t="str">
        <f>CONCATENATE("9.1.1. melléklet ",ALAPADATOK!A7," ",ALAPADATOK!B7," ",ALAPADATOK!C7," ",ALAPADATOK!D7," ",ALAPADATOK!E7," ",ALAPADATOK!F7," ",ALAPADATOK!G7," ",ALAPADATOK!H7)</f>
        <v>9.1.1. melléklet a … / 2019 ( … ) önkormányzati rendelethez</v>
      </c>
    </row>
    <row r="2" spans="1:3" s="89" customFormat="1" ht="21" customHeight="1">
      <c r="A2" s="559" t="s">
        <v>61</v>
      </c>
      <c r="B2" s="560" t="str">
        <f>CONCATENATE(ALAPADATOK!A3)</f>
        <v>Tiszaszőlős Községi Önkormányzat</v>
      </c>
      <c r="C2" s="561" t="s">
        <v>54</v>
      </c>
    </row>
    <row r="3" spans="1:3" s="89" customFormat="1" ht="16.5" thickBot="1">
      <c r="A3" s="562" t="s">
        <v>203</v>
      </c>
      <c r="B3" s="563" t="s">
        <v>428</v>
      </c>
      <c r="C3" s="564" t="s">
        <v>59</v>
      </c>
    </row>
    <row r="4" spans="1:3" s="90" customFormat="1" ht="15.75" customHeight="1" thickBot="1">
      <c r="A4" s="565"/>
      <c r="B4" s="565"/>
      <c r="C4" s="566" t="str">
        <f>'KV_9.1.sz.mell'!C4</f>
        <v>Forintban!</v>
      </c>
    </row>
    <row r="5" spans="1:3" ht="13.5" thickBot="1">
      <c r="A5" s="567" t="s">
        <v>205</v>
      </c>
      <c r="B5" s="568" t="s">
        <v>562</v>
      </c>
      <c r="C5" s="569" t="s">
        <v>55</v>
      </c>
    </row>
    <row r="6" spans="1:3" s="63" customFormat="1" ht="12.75" customHeight="1" thickBot="1">
      <c r="A6" s="570"/>
      <c r="B6" s="571" t="s">
        <v>492</v>
      </c>
      <c r="C6" s="572" t="s">
        <v>493</v>
      </c>
    </row>
    <row r="7" spans="1:3" s="63" customFormat="1" ht="15.75" customHeight="1" thickBot="1">
      <c r="A7" s="216"/>
      <c r="B7" s="217" t="s">
        <v>56</v>
      </c>
      <c r="C7" s="341"/>
    </row>
    <row r="8" spans="1:3" s="63" customFormat="1" ht="12" customHeight="1" thickBot="1">
      <c r="A8" s="32" t="s">
        <v>18</v>
      </c>
      <c r="B8" s="21" t="s">
        <v>251</v>
      </c>
      <c r="C8" s="282">
        <f>+C9+C10+C11+C12+C13+C14</f>
        <v>210669075</v>
      </c>
    </row>
    <row r="9" spans="1:3" s="91" customFormat="1" ht="12" customHeight="1">
      <c r="A9" s="404" t="s">
        <v>98</v>
      </c>
      <c r="B9" s="389" t="s">
        <v>252</v>
      </c>
      <c r="C9" s="285">
        <v>71877535</v>
      </c>
    </row>
    <row r="10" spans="1:3" s="92" customFormat="1" ht="12" customHeight="1">
      <c r="A10" s="405" t="s">
        <v>99</v>
      </c>
      <c r="B10" s="390" t="s">
        <v>253</v>
      </c>
      <c r="C10" s="284">
        <v>41062433</v>
      </c>
    </row>
    <row r="11" spans="1:3" s="92" customFormat="1" ht="12" customHeight="1">
      <c r="A11" s="405" t="s">
        <v>100</v>
      </c>
      <c r="B11" s="390" t="s">
        <v>549</v>
      </c>
      <c r="C11" s="284">
        <v>52466094</v>
      </c>
    </row>
    <row r="12" spans="1:3" s="92" customFormat="1" ht="12" customHeight="1">
      <c r="A12" s="405" t="s">
        <v>101</v>
      </c>
      <c r="B12" s="390" t="s">
        <v>255</v>
      </c>
      <c r="C12" s="284">
        <v>1882760</v>
      </c>
    </row>
    <row r="13" spans="1:3" s="92" customFormat="1" ht="12" customHeight="1">
      <c r="A13" s="405" t="s">
        <v>148</v>
      </c>
      <c r="B13" s="390" t="s">
        <v>505</v>
      </c>
      <c r="C13" s="284">
        <v>43380253</v>
      </c>
    </row>
    <row r="14" spans="1:3" s="91" customFormat="1" ht="12" customHeight="1" thickBot="1">
      <c r="A14" s="406" t="s">
        <v>102</v>
      </c>
      <c r="B14" s="391" t="s">
        <v>432</v>
      </c>
      <c r="C14" s="284">
        <v>0</v>
      </c>
    </row>
    <row r="15" spans="1:3" s="91" customFormat="1" ht="12" customHeight="1" thickBot="1">
      <c r="A15" s="32" t="s">
        <v>19</v>
      </c>
      <c r="B15" s="277" t="s">
        <v>256</v>
      </c>
      <c r="C15" s="282">
        <f>+C16+C17+C18+C19+C20</f>
        <v>29395637</v>
      </c>
    </row>
    <row r="16" spans="1:3" s="91" customFormat="1" ht="12" customHeight="1">
      <c r="A16" s="404" t="s">
        <v>104</v>
      </c>
      <c r="B16" s="389" t="s">
        <v>257</v>
      </c>
      <c r="C16" s="285"/>
    </row>
    <row r="17" spans="1:3" s="91" customFormat="1" ht="12" customHeight="1">
      <c r="A17" s="405" t="s">
        <v>105</v>
      </c>
      <c r="B17" s="390" t="s">
        <v>258</v>
      </c>
      <c r="C17" s="284"/>
    </row>
    <row r="18" spans="1:3" s="91" customFormat="1" ht="12" customHeight="1">
      <c r="A18" s="405" t="s">
        <v>106</v>
      </c>
      <c r="B18" s="390" t="s">
        <v>421</v>
      </c>
      <c r="C18" s="284"/>
    </row>
    <row r="19" spans="1:3" s="91" customFormat="1" ht="12" customHeight="1">
      <c r="A19" s="405" t="s">
        <v>107</v>
      </c>
      <c r="B19" s="390" t="s">
        <v>422</v>
      </c>
      <c r="C19" s="284"/>
    </row>
    <row r="20" spans="1:3" s="91" customFormat="1" ht="12" customHeight="1">
      <c r="A20" s="405" t="s">
        <v>108</v>
      </c>
      <c r="B20" s="390" t="s">
        <v>259</v>
      </c>
      <c r="C20" s="284">
        <v>29395637</v>
      </c>
    </row>
    <row r="21" spans="1:3" s="92" customFormat="1" ht="12" customHeight="1" thickBot="1">
      <c r="A21" s="406" t="s">
        <v>117</v>
      </c>
      <c r="B21" s="391" t="s">
        <v>260</v>
      </c>
      <c r="C21" s="286"/>
    </row>
    <row r="22" spans="1:3" s="92" customFormat="1" ht="12" customHeight="1" thickBot="1">
      <c r="A22" s="32" t="s">
        <v>20</v>
      </c>
      <c r="B22" s="21" t="s">
        <v>261</v>
      </c>
      <c r="C22" s="282">
        <f>+C23+C24+C25+C26+C27</f>
        <v>0</v>
      </c>
    </row>
    <row r="23" spans="1:3" s="92" customFormat="1" ht="12" customHeight="1">
      <c r="A23" s="404" t="s">
        <v>87</v>
      </c>
      <c r="B23" s="389" t="s">
        <v>262</v>
      </c>
      <c r="C23" s="285"/>
    </row>
    <row r="24" spans="1:3" s="91" customFormat="1" ht="12" customHeight="1">
      <c r="A24" s="405" t="s">
        <v>88</v>
      </c>
      <c r="B24" s="390" t="s">
        <v>263</v>
      </c>
      <c r="C24" s="284"/>
    </row>
    <row r="25" spans="1:3" s="92" customFormat="1" ht="12" customHeight="1">
      <c r="A25" s="405" t="s">
        <v>89</v>
      </c>
      <c r="B25" s="390" t="s">
        <v>423</v>
      </c>
      <c r="C25" s="284"/>
    </row>
    <row r="26" spans="1:3" s="92" customFormat="1" ht="12" customHeight="1">
      <c r="A26" s="405" t="s">
        <v>90</v>
      </c>
      <c r="B26" s="390" t="s">
        <v>424</v>
      </c>
      <c r="C26" s="284"/>
    </row>
    <row r="27" spans="1:3" s="92" customFormat="1" ht="12" customHeight="1">
      <c r="A27" s="405" t="s">
        <v>171</v>
      </c>
      <c r="B27" s="390" t="s">
        <v>264</v>
      </c>
      <c r="C27" s="284"/>
    </row>
    <row r="28" spans="1:3" s="92" customFormat="1" ht="12" customHeight="1" thickBot="1">
      <c r="A28" s="406" t="s">
        <v>172</v>
      </c>
      <c r="B28" s="391" t="s">
        <v>265</v>
      </c>
      <c r="C28" s="286"/>
    </row>
    <row r="29" spans="1:3" s="92" customFormat="1" ht="12" customHeight="1" thickBot="1">
      <c r="A29" s="32" t="s">
        <v>173</v>
      </c>
      <c r="B29" s="21" t="s">
        <v>559</v>
      </c>
      <c r="C29" s="288">
        <f>SUM(C30:C36)</f>
        <v>23670000</v>
      </c>
    </row>
    <row r="30" spans="1:3" s="92" customFormat="1" ht="12" customHeight="1">
      <c r="A30" s="404" t="s">
        <v>267</v>
      </c>
      <c r="B30" s="389" t="s">
        <v>554</v>
      </c>
      <c r="C30" s="285">
        <v>480000</v>
      </c>
    </row>
    <row r="31" spans="1:3" s="92" customFormat="1" ht="12" customHeight="1">
      <c r="A31" s="405" t="s">
        <v>268</v>
      </c>
      <c r="B31" s="390" t="s">
        <v>555</v>
      </c>
      <c r="C31" s="284">
        <v>1000000</v>
      </c>
    </row>
    <row r="32" spans="1:3" s="92" customFormat="1" ht="12" customHeight="1">
      <c r="A32" s="405" t="s">
        <v>269</v>
      </c>
      <c r="B32" s="390" t="s">
        <v>556</v>
      </c>
      <c r="C32" s="284">
        <v>19500000</v>
      </c>
    </row>
    <row r="33" spans="1:3" s="92" customFormat="1" ht="12" customHeight="1">
      <c r="A33" s="405" t="s">
        <v>270</v>
      </c>
      <c r="B33" s="390" t="s">
        <v>557</v>
      </c>
      <c r="C33" s="284">
        <v>20000</v>
      </c>
    </row>
    <row r="34" spans="1:3" s="92" customFormat="1" ht="12" customHeight="1">
      <c r="A34" s="405" t="s">
        <v>551</v>
      </c>
      <c r="B34" s="390" t="s">
        <v>271</v>
      </c>
      <c r="C34" s="284">
        <v>2500000</v>
      </c>
    </row>
    <row r="35" spans="1:3" s="92" customFormat="1" ht="12" customHeight="1">
      <c r="A35" s="405" t="s">
        <v>552</v>
      </c>
      <c r="B35" s="390" t="s">
        <v>272</v>
      </c>
      <c r="C35" s="284"/>
    </row>
    <row r="36" spans="1:3" s="92" customFormat="1" ht="12" customHeight="1" thickBot="1">
      <c r="A36" s="406" t="s">
        <v>553</v>
      </c>
      <c r="B36" s="471" t="s">
        <v>273</v>
      </c>
      <c r="C36" s="286">
        <v>170000</v>
      </c>
    </row>
    <row r="37" spans="1:3" s="92" customFormat="1" ht="12" customHeight="1" thickBot="1">
      <c r="A37" s="32" t="s">
        <v>22</v>
      </c>
      <c r="B37" s="21" t="s">
        <v>433</v>
      </c>
      <c r="C37" s="282">
        <f>SUM(C38:C48)</f>
        <v>15212172</v>
      </c>
    </row>
    <row r="38" spans="1:3" s="92" customFormat="1" ht="12" customHeight="1">
      <c r="A38" s="404" t="s">
        <v>91</v>
      </c>
      <c r="B38" s="389" t="s">
        <v>276</v>
      </c>
      <c r="C38" s="285">
        <v>2000000</v>
      </c>
    </row>
    <row r="39" spans="1:3" s="92" customFormat="1" ht="12" customHeight="1">
      <c r="A39" s="405" t="s">
        <v>92</v>
      </c>
      <c r="B39" s="390" t="s">
        <v>277</v>
      </c>
      <c r="C39" s="284">
        <v>7015000</v>
      </c>
    </row>
    <row r="40" spans="1:3" s="92" customFormat="1" ht="12" customHeight="1">
      <c r="A40" s="405" t="s">
        <v>93</v>
      </c>
      <c r="B40" s="390" t="s">
        <v>278</v>
      </c>
      <c r="C40" s="284">
        <v>1366000</v>
      </c>
    </row>
    <row r="41" spans="1:3" s="92" customFormat="1" ht="12" customHeight="1">
      <c r="A41" s="405" t="s">
        <v>175</v>
      </c>
      <c r="B41" s="390" t="s">
        <v>279</v>
      </c>
      <c r="C41" s="284"/>
    </row>
    <row r="42" spans="1:3" s="92" customFormat="1" ht="12" customHeight="1">
      <c r="A42" s="405" t="s">
        <v>176</v>
      </c>
      <c r="B42" s="390" t="s">
        <v>280</v>
      </c>
      <c r="C42" s="284">
        <v>768398</v>
      </c>
    </row>
    <row r="43" spans="1:3" s="92" customFormat="1" ht="12" customHeight="1">
      <c r="A43" s="405" t="s">
        <v>177</v>
      </c>
      <c r="B43" s="390" t="s">
        <v>281</v>
      </c>
      <c r="C43" s="284">
        <v>2738547</v>
      </c>
    </row>
    <row r="44" spans="1:3" s="92" customFormat="1" ht="12" customHeight="1">
      <c r="A44" s="405" t="s">
        <v>178</v>
      </c>
      <c r="B44" s="390" t="s">
        <v>282</v>
      </c>
      <c r="C44" s="284">
        <v>1324227</v>
      </c>
    </row>
    <row r="45" spans="1:3" s="92" customFormat="1" ht="12" customHeight="1">
      <c r="A45" s="405" t="s">
        <v>179</v>
      </c>
      <c r="B45" s="390" t="s">
        <v>558</v>
      </c>
      <c r="C45" s="284"/>
    </row>
    <row r="46" spans="1:3" s="92" customFormat="1" ht="12" customHeight="1">
      <c r="A46" s="405" t="s">
        <v>274</v>
      </c>
      <c r="B46" s="390" t="s">
        <v>284</v>
      </c>
      <c r="C46" s="287"/>
    </row>
    <row r="47" spans="1:3" s="92" customFormat="1" ht="12" customHeight="1">
      <c r="A47" s="406" t="s">
        <v>275</v>
      </c>
      <c r="B47" s="391" t="s">
        <v>435</v>
      </c>
      <c r="C47" s="379"/>
    </row>
    <row r="48" spans="1:3" s="92" customFormat="1" ht="12" customHeight="1" thickBot="1">
      <c r="A48" s="406" t="s">
        <v>434</v>
      </c>
      <c r="B48" s="391" t="s">
        <v>285</v>
      </c>
      <c r="C48" s="379"/>
    </row>
    <row r="49" spans="1:3" s="92" customFormat="1" ht="12" customHeight="1" thickBot="1">
      <c r="A49" s="32" t="s">
        <v>23</v>
      </c>
      <c r="B49" s="21" t="s">
        <v>286</v>
      </c>
      <c r="C49" s="282">
        <f>SUM(C50:C54)</f>
        <v>0</v>
      </c>
    </row>
    <row r="50" spans="1:3" s="92" customFormat="1" ht="12" customHeight="1">
      <c r="A50" s="404" t="s">
        <v>94</v>
      </c>
      <c r="B50" s="389" t="s">
        <v>290</v>
      </c>
      <c r="C50" s="424"/>
    </row>
    <row r="51" spans="1:3" s="92" customFormat="1" ht="12" customHeight="1">
      <c r="A51" s="405" t="s">
        <v>95</v>
      </c>
      <c r="B51" s="390" t="s">
        <v>291</v>
      </c>
      <c r="C51" s="287"/>
    </row>
    <row r="52" spans="1:3" s="92" customFormat="1" ht="12" customHeight="1">
      <c r="A52" s="405" t="s">
        <v>287</v>
      </c>
      <c r="B52" s="390" t="s">
        <v>292</v>
      </c>
      <c r="C52" s="287"/>
    </row>
    <row r="53" spans="1:3" s="92" customFormat="1" ht="12" customHeight="1">
      <c r="A53" s="405" t="s">
        <v>288</v>
      </c>
      <c r="B53" s="390" t="s">
        <v>293</v>
      </c>
      <c r="C53" s="287"/>
    </row>
    <row r="54" spans="1:3" s="92" customFormat="1" ht="12" customHeight="1" thickBot="1">
      <c r="A54" s="406" t="s">
        <v>289</v>
      </c>
      <c r="B54" s="391" t="s">
        <v>294</v>
      </c>
      <c r="C54" s="379"/>
    </row>
    <row r="55" spans="1:3" s="92" customFormat="1" ht="12" customHeight="1" thickBot="1">
      <c r="A55" s="32" t="s">
        <v>180</v>
      </c>
      <c r="B55" s="21" t="s">
        <v>295</v>
      </c>
      <c r="C55" s="282">
        <f>SUM(C56:C58)</f>
        <v>0</v>
      </c>
    </row>
    <row r="56" spans="1:3" s="92" customFormat="1" ht="12" customHeight="1">
      <c r="A56" s="404" t="s">
        <v>96</v>
      </c>
      <c r="B56" s="389" t="s">
        <v>296</v>
      </c>
      <c r="C56" s="285"/>
    </row>
    <row r="57" spans="1:3" s="92" customFormat="1" ht="12" customHeight="1">
      <c r="A57" s="405" t="s">
        <v>97</v>
      </c>
      <c r="B57" s="390" t="s">
        <v>425</v>
      </c>
      <c r="C57" s="284"/>
    </row>
    <row r="58" spans="1:3" s="92" customFormat="1" ht="12" customHeight="1">
      <c r="A58" s="405" t="s">
        <v>299</v>
      </c>
      <c r="B58" s="390" t="s">
        <v>297</v>
      </c>
      <c r="C58" s="284"/>
    </row>
    <row r="59" spans="1:3" s="92" customFormat="1" ht="12" customHeight="1" thickBot="1">
      <c r="A59" s="406" t="s">
        <v>300</v>
      </c>
      <c r="B59" s="391" t="s">
        <v>298</v>
      </c>
      <c r="C59" s="286"/>
    </row>
    <row r="60" spans="1:3" s="92" customFormat="1" ht="12" customHeight="1" thickBot="1">
      <c r="A60" s="32" t="s">
        <v>25</v>
      </c>
      <c r="B60" s="277" t="s">
        <v>301</v>
      </c>
      <c r="C60" s="282">
        <f>SUM(C61:C63)</f>
        <v>0</v>
      </c>
    </row>
    <row r="61" spans="1:3" s="92" customFormat="1" ht="12" customHeight="1">
      <c r="A61" s="404" t="s">
        <v>181</v>
      </c>
      <c r="B61" s="389" t="s">
        <v>303</v>
      </c>
      <c r="C61" s="287"/>
    </row>
    <row r="62" spans="1:3" s="92" customFormat="1" ht="12" customHeight="1">
      <c r="A62" s="405" t="s">
        <v>182</v>
      </c>
      <c r="B62" s="390" t="s">
        <v>426</v>
      </c>
      <c r="C62" s="287"/>
    </row>
    <row r="63" spans="1:3" s="92" customFormat="1" ht="12" customHeight="1">
      <c r="A63" s="405" t="s">
        <v>230</v>
      </c>
      <c r="B63" s="390" t="s">
        <v>304</v>
      </c>
      <c r="C63" s="287"/>
    </row>
    <row r="64" spans="1:3" s="92" customFormat="1" ht="12" customHeight="1" thickBot="1">
      <c r="A64" s="406" t="s">
        <v>302</v>
      </c>
      <c r="B64" s="391" t="s">
        <v>305</v>
      </c>
      <c r="C64" s="287"/>
    </row>
    <row r="65" spans="1:3" s="92" customFormat="1" ht="12" customHeight="1" thickBot="1">
      <c r="A65" s="32" t="s">
        <v>26</v>
      </c>
      <c r="B65" s="21" t="s">
        <v>306</v>
      </c>
      <c r="C65" s="288">
        <f>+C8+C15+C22+C29+C37+C49+C55+C60</f>
        <v>278946884</v>
      </c>
    </row>
    <row r="66" spans="1:3" s="92" customFormat="1" ht="12" customHeight="1" thickBot="1">
      <c r="A66" s="407" t="s">
        <v>393</v>
      </c>
      <c r="B66" s="277" t="s">
        <v>308</v>
      </c>
      <c r="C66" s="282">
        <f>SUM(C67:C69)</f>
        <v>0</v>
      </c>
    </row>
    <row r="67" spans="1:3" s="92" customFormat="1" ht="12" customHeight="1">
      <c r="A67" s="404" t="s">
        <v>336</v>
      </c>
      <c r="B67" s="389" t="s">
        <v>309</v>
      </c>
      <c r="C67" s="287"/>
    </row>
    <row r="68" spans="1:3" s="92" customFormat="1" ht="12" customHeight="1">
      <c r="A68" s="405" t="s">
        <v>345</v>
      </c>
      <c r="B68" s="390" t="s">
        <v>310</v>
      </c>
      <c r="C68" s="287"/>
    </row>
    <row r="69" spans="1:3" s="92" customFormat="1" ht="12" customHeight="1" thickBot="1">
      <c r="A69" s="406" t="s">
        <v>346</v>
      </c>
      <c r="B69" s="392" t="s">
        <v>311</v>
      </c>
      <c r="C69" s="287"/>
    </row>
    <row r="70" spans="1:3" s="92" customFormat="1" ht="12" customHeight="1" thickBot="1">
      <c r="A70" s="407" t="s">
        <v>312</v>
      </c>
      <c r="B70" s="277" t="s">
        <v>313</v>
      </c>
      <c r="C70" s="282">
        <f>SUM(C71:C74)</f>
        <v>0</v>
      </c>
    </row>
    <row r="71" spans="1:3" s="92" customFormat="1" ht="12" customHeight="1">
      <c r="A71" s="404" t="s">
        <v>149</v>
      </c>
      <c r="B71" s="389" t="s">
        <v>314</v>
      </c>
      <c r="C71" s="287"/>
    </row>
    <row r="72" spans="1:3" s="92" customFormat="1" ht="12" customHeight="1">
      <c r="A72" s="405" t="s">
        <v>150</v>
      </c>
      <c r="B72" s="390" t="s">
        <v>569</v>
      </c>
      <c r="C72" s="287"/>
    </row>
    <row r="73" spans="1:3" s="92" customFormat="1" ht="12" customHeight="1">
      <c r="A73" s="405" t="s">
        <v>337</v>
      </c>
      <c r="B73" s="390" t="s">
        <v>315</v>
      </c>
      <c r="C73" s="287"/>
    </row>
    <row r="74" spans="1:3" s="92" customFormat="1" ht="12" customHeight="1" thickBot="1">
      <c r="A74" s="406" t="s">
        <v>338</v>
      </c>
      <c r="B74" s="279" t="s">
        <v>570</v>
      </c>
      <c r="C74" s="287"/>
    </row>
    <row r="75" spans="1:3" s="92" customFormat="1" ht="12" customHeight="1" thickBot="1">
      <c r="A75" s="407" t="s">
        <v>316</v>
      </c>
      <c r="B75" s="277" t="s">
        <v>317</v>
      </c>
      <c r="C75" s="282">
        <f>SUM(C76:C77)</f>
        <v>630571015</v>
      </c>
    </row>
    <row r="76" spans="1:3" s="92" customFormat="1" ht="12" customHeight="1">
      <c r="A76" s="404" t="s">
        <v>339</v>
      </c>
      <c r="B76" s="389" t="s">
        <v>318</v>
      </c>
      <c r="C76" s="287">
        <v>630571015</v>
      </c>
    </row>
    <row r="77" spans="1:3" s="92" customFormat="1" ht="12" customHeight="1" thickBot="1">
      <c r="A77" s="406" t="s">
        <v>340</v>
      </c>
      <c r="B77" s="391" t="s">
        <v>319</v>
      </c>
      <c r="C77" s="287"/>
    </row>
    <row r="78" spans="1:3" s="91" customFormat="1" ht="12" customHeight="1" thickBot="1">
      <c r="A78" s="407" t="s">
        <v>320</v>
      </c>
      <c r="B78" s="277" t="s">
        <v>321</v>
      </c>
      <c r="C78" s="282">
        <f>SUM(C79:C81)</f>
        <v>0</v>
      </c>
    </row>
    <row r="79" spans="1:3" s="92" customFormat="1" ht="12" customHeight="1">
      <c r="A79" s="404" t="s">
        <v>341</v>
      </c>
      <c r="B79" s="389" t="s">
        <v>322</v>
      </c>
      <c r="C79" s="287"/>
    </row>
    <row r="80" spans="1:3" s="92" customFormat="1" ht="12" customHeight="1">
      <c r="A80" s="405" t="s">
        <v>342</v>
      </c>
      <c r="B80" s="390" t="s">
        <v>323</v>
      </c>
      <c r="C80" s="287"/>
    </row>
    <row r="81" spans="1:3" s="92" customFormat="1" ht="12" customHeight="1" thickBot="1">
      <c r="A81" s="406" t="s">
        <v>343</v>
      </c>
      <c r="B81" s="391" t="s">
        <v>571</v>
      </c>
      <c r="C81" s="287"/>
    </row>
    <row r="82" spans="1:3" s="92" customFormat="1" ht="12" customHeight="1" thickBot="1">
      <c r="A82" s="407" t="s">
        <v>324</v>
      </c>
      <c r="B82" s="277" t="s">
        <v>344</v>
      </c>
      <c r="C82" s="282">
        <f>SUM(C83:C86)</f>
        <v>0</v>
      </c>
    </row>
    <row r="83" spans="1:3" s="92" customFormat="1" ht="12" customHeight="1">
      <c r="A83" s="408" t="s">
        <v>325</v>
      </c>
      <c r="B83" s="389" t="s">
        <v>326</v>
      </c>
      <c r="C83" s="287"/>
    </row>
    <row r="84" spans="1:3" s="92" customFormat="1" ht="12" customHeight="1">
      <c r="A84" s="409" t="s">
        <v>327</v>
      </c>
      <c r="B84" s="390" t="s">
        <v>328</v>
      </c>
      <c r="C84" s="287"/>
    </row>
    <row r="85" spans="1:3" s="92" customFormat="1" ht="12" customHeight="1">
      <c r="A85" s="409" t="s">
        <v>329</v>
      </c>
      <c r="B85" s="390" t="s">
        <v>330</v>
      </c>
      <c r="C85" s="287"/>
    </row>
    <row r="86" spans="1:3" s="91" customFormat="1" ht="12" customHeight="1" thickBot="1">
      <c r="A86" s="410" t="s">
        <v>331</v>
      </c>
      <c r="B86" s="391" t="s">
        <v>332</v>
      </c>
      <c r="C86" s="287"/>
    </row>
    <row r="87" spans="1:3" s="91" customFormat="1" ht="12" customHeight="1" thickBot="1">
      <c r="A87" s="407" t="s">
        <v>333</v>
      </c>
      <c r="B87" s="277" t="s">
        <v>474</v>
      </c>
      <c r="C87" s="425"/>
    </row>
    <row r="88" spans="1:3" s="91" customFormat="1" ht="12" customHeight="1" thickBot="1">
      <c r="A88" s="407" t="s">
        <v>506</v>
      </c>
      <c r="B88" s="277" t="s">
        <v>334</v>
      </c>
      <c r="C88" s="425"/>
    </row>
    <row r="89" spans="1:3" s="91" customFormat="1" ht="12" customHeight="1" thickBot="1">
      <c r="A89" s="407" t="s">
        <v>507</v>
      </c>
      <c r="B89" s="396" t="s">
        <v>477</v>
      </c>
      <c r="C89" s="288">
        <f>+C66+C70+C75+C78+C82+C88+C87</f>
        <v>630571015</v>
      </c>
    </row>
    <row r="90" spans="1:3" s="91" customFormat="1" ht="12" customHeight="1" thickBot="1">
      <c r="A90" s="411" t="s">
        <v>508</v>
      </c>
      <c r="B90" s="397" t="s">
        <v>509</v>
      </c>
      <c r="C90" s="288">
        <f>+C65+C89</f>
        <v>909517899</v>
      </c>
    </row>
    <row r="91" spans="1:3" s="92" customFormat="1" ht="15" customHeight="1" thickBot="1">
      <c r="A91" s="222"/>
      <c r="B91" s="223"/>
      <c r="C91" s="346"/>
    </row>
    <row r="92" spans="1:3" s="63" customFormat="1" ht="16.5" customHeight="1" thickBot="1">
      <c r="A92" s="226"/>
      <c r="B92" s="227" t="s">
        <v>57</v>
      </c>
      <c r="C92" s="348"/>
    </row>
    <row r="93" spans="1:3" s="93" customFormat="1" ht="12" customHeight="1" thickBot="1">
      <c r="A93" s="385" t="s">
        <v>18</v>
      </c>
      <c r="B93" s="28" t="s">
        <v>513</v>
      </c>
      <c r="C93" s="281">
        <f>+C94+C95+C96+C97+C98+C111</f>
        <v>170284107</v>
      </c>
    </row>
    <row r="94" spans="1:3" ht="12" customHeight="1">
      <c r="A94" s="412" t="s">
        <v>98</v>
      </c>
      <c r="B94" s="10" t="s">
        <v>49</v>
      </c>
      <c r="C94" s="283">
        <v>57549193</v>
      </c>
    </row>
    <row r="95" spans="1:3" ht="12" customHeight="1">
      <c r="A95" s="405" t="s">
        <v>99</v>
      </c>
      <c r="B95" s="8" t="s">
        <v>183</v>
      </c>
      <c r="C95" s="284">
        <v>8849428</v>
      </c>
    </row>
    <row r="96" spans="1:3" ht="12" customHeight="1">
      <c r="A96" s="405" t="s">
        <v>100</v>
      </c>
      <c r="B96" s="8" t="s">
        <v>140</v>
      </c>
      <c r="C96" s="286">
        <v>78074486</v>
      </c>
    </row>
    <row r="97" spans="1:3" ht="12" customHeight="1">
      <c r="A97" s="405" t="s">
        <v>101</v>
      </c>
      <c r="B97" s="11" t="s">
        <v>184</v>
      </c>
      <c r="C97" s="286">
        <v>19308000</v>
      </c>
    </row>
    <row r="98" spans="1:3" ht="12" customHeight="1">
      <c r="A98" s="405" t="s">
        <v>112</v>
      </c>
      <c r="B98" s="19" t="s">
        <v>185</v>
      </c>
      <c r="C98" s="286">
        <f>SUM(C99:C110)</f>
        <v>6103000</v>
      </c>
    </row>
    <row r="99" spans="1:3" ht="12" customHeight="1">
      <c r="A99" s="405" t="s">
        <v>102</v>
      </c>
      <c r="B99" s="8" t="s">
        <v>510</v>
      </c>
      <c r="C99" s="286"/>
    </row>
    <row r="100" spans="1:3" ht="12" customHeight="1">
      <c r="A100" s="405" t="s">
        <v>103</v>
      </c>
      <c r="B100" s="138" t="s">
        <v>440</v>
      </c>
      <c r="C100" s="286"/>
    </row>
    <row r="101" spans="1:3" ht="12" customHeight="1">
      <c r="A101" s="405" t="s">
        <v>113</v>
      </c>
      <c r="B101" s="138" t="s">
        <v>439</v>
      </c>
      <c r="C101" s="286"/>
    </row>
    <row r="102" spans="1:3" ht="12" customHeight="1">
      <c r="A102" s="405" t="s">
        <v>114</v>
      </c>
      <c r="B102" s="138" t="s">
        <v>350</v>
      </c>
      <c r="C102" s="286"/>
    </row>
    <row r="103" spans="1:3" ht="12" customHeight="1">
      <c r="A103" s="405" t="s">
        <v>115</v>
      </c>
      <c r="B103" s="139" t="s">
        <v>351</v>
      </c>
      <c r="C103" s="286"/>
    </row>
    <row r="104" spans="1:3" ht="12" customHeight="1">
      <c r="A104" s="405" t="s">
        <v>116</v>
      </c>
      <c r="B104" s="139" t="s">
        <v>352</v>
      </c>
      <c r="C104" s="286"/>
    </row>
    <row r="105" spans="1:3" ht="12" customHeight="1">
      <c r="A105" s="405" t="s">
        <v>118</v>
      </c>
      <c r="B105" s="138" t="s">
        <v>353</v>
      </c>
      <c r="C105" s="286">
        <v>1150000</v>
      </c>
    </row>
    <row r="106" spans="1:3" ht="12" customHeight="1">
      <c r="A106" s="405" t="s">
        <v>186</v>
      </c>
      <c r="B106" s="138" t="s">
        <v>354</v>
      </c>
      <c r="C106" s="286"/>
    </row>
    <row r="107" spans="1:3" ht="12" customHeight="1">
      <c r="A107" s="405" t="s">
        <v>348</v>
      </c>
      <c r="B107" s="139" t="s">
        <v>355</v>
      </c>
      <c r="C107" s="286"/>
    </row>
    <row r="108" spans="1:3" ht="12" customHeight="1">
      <c r="A108" s="413" t="s">
        <v>349</v>
      </c>
      <c r="B108" s="140" t="s">
        <v>356</v>
      </c>
      <c r="C108" s="286"/>
    </row>
    <row r="109" spans="1:3" ht="12" customHeight="1">
      <c r="A109" s="405" t="s">
        <v>437</v>
      </c>
      <c r="B109" s="140" t="s">
        <v>357</v>
      </c>
      <c r="C109" s="286"/>
    </row>
    <row r="110" spans="1:3" ht="12" customHeight="1">
      <c r="A110" s="405" t="s">
        <v>438</v>
      </c>
      <c r="B110" s="139" t="s">
        <v>358</v>
      </c>
      <c r="C110" s="284">
        <v>4953000</v>
      </c>
    </row>
    <row r="111" spans="1:3" ht="12" customHeight="1">
      <c r="A111" s="405" t="s">
        <v>442</v>
      </c>
      <c r="B111" s="11" t="s">
        <v>50</v>
      </c>
      <c r="C111" s="284">
        <f>SUM(C112:C113)</f>
        <v>400000</v>
      </c>
    </row>
    <row r="112" spans="1:3" ht="12" customHeight="1">
      <c r="A112" s="406" t="s">
        <v>443</v>
      </c>
      <c r="B112" s="8" t="s">
        <v>511</v>
      </c>
      <c r="C112" s="286">
        <v>400000</v>
      </c>
    </row>
    <row r="113" spans="1:3" ht="12" customHeight="1" thickBot="1">
      <c r="A113" s="414" t="s">
        <v>444</v>
      </c>
      <c r="B113" s="141" t="s">
        <v>512</v>
      </c>
      <c r="C113" s="290"/>
    </row>
    <row r="114" spans="1:3" ht="12" customHeight="1" thickBot="1">
      <c r="A114" s="32" t="s">
        <v>19</v>
      </c>
      <c r="B114" s="27" t="s">
        <v>359</v>
      </c>
      <c r="C114" s="282">
        <f>+C115+C117+C119</f>
        <v>615320275</v>
      </c>
    </row>
    <row r="115" spans="1:3" ht="12" customHeight="1">
      <c r="A115" s="404" t="s">
        <v>104</v>
      </c>
      <c r="B115" s="8" t="s">
        <v>229</v>
      </c>
      <c r="C115" s="285">
        <v>614261941</v>
      </c>
    </row>
    <row r="116" spans="1:3" ht="12" customHeight="1">
      <c r="A116" s="404" t="s">
        <v>105</v>
      </c>
      <c r="B116" s="12" t="s">
        <v>363</v>
      </c>
      <c r="C116" s="285">
        <v>553020728</v>
      </c>
    </row>
    <row r="117" spans="1:3" ht="12" customHeight="1">
      <c r="A117" s="404" t="s">
        <v>106</v>
      </c>
      <c r="B117" s="12" t="s">
        <v>187</v>
      </c>
      <c r="C117" s="284">
        <v>1058334</v>
      </c>
    </row>
    <row r="118" spans="1:3" ht="12" customHeight="1">
      <c r="A118" s="404" t="s">
        <v>107</v>
      </c>
      <c r="B118" s="12" t="s">
        <v>364</v>
      </c>
      <c r="C118" s="249"/>
    </row>
    <row r="119" spans="1:3" ht="12" customHeight="1">
      <c r="A119" s="404" t="s">
        <v>108</v>
      </c>
      <c r="B119" s="279" t="s">
        <v>231</v>
      </c>
      <c r="C119" s="249"/>
    </row>
    <row r="120" spans="1:3" ht="12" customHeight="1">
      <c r="A120" s="404" t="s">
        <v>117</v>
      </c>
      <c r="B120" s="278" t="s">
        <v>427</v>
      </c>
      <c r="C120" s="249"/>
    </row>
    <row r="121" spans="1:3" ht="12" customHeight="1">
      <c r="A121" s="404" t="s">
        <v>119</v>
      </c>
      <c r="B121" s="388" t="s">
        <v>369</v>
      </c>
      <c r="C121" s="249"/>
    </row>
    <row r="122" spans="1:3" ht="12" customHeight="1">
      <c r="A122" s="404" t="s">
        <v>188</v>
      </c>
      <c r="B122" s="139" t="s">
        <v>352</v>
      </c>
      <c r="C122" s="249"/>
    </row>
    <row r="123" spans="1:3" ht="12" customHeight="1">
      <c r="A123" s="404" t="s">
        <v>189</v>
      </c>
      <c r="B123" s="139" t="s">
        <v>368</v>
      </c>
      <c r="C123" s="249"/>
    </row>
    <row r="124" spans="1:3" ht="12" customHeight="1">
      <c r="A124" s="404" t="s">
        <v>190</v>
      </c>
      <c r="B124" s="139" t="s">
        <v>367</v>
      </c>
      <c r="C124" s="249"/>
    </row>
    <row r="125" spans="1:3" ht="12" customHeight="1">
      <c r="A125" s="404" t="s">
        <v>360</v>
      </c>
      <c r="B125" s="139" t="s">
        <v>355</v>
      </c>
      <c r="C125" s="249"/>
    </row>
    <row r="126" spans="1:3" ht="12" customHeight="1">
      <c r="A126" s="404" t="s">
        <v>361</v>
      </c>
      <c r="B126" s="139" t="s">
        <v>366</v>
      </c>
      <c r="C126" s="249"/>
    </row>
    <row r="127" spans="1:3" ht="12" customHeight="1" thickBot="1">
      <c r="A127" s="413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447</v>
      </c>
      <c r="C128" s="282">
        <f>+C93+C114</f>
        <v>785604382</v>
      </c>
    </row>
    <row r="129" spans="1:3" ht="12" customHeight="1" thickBot="1">
      <c r="A129" s="32" t="s">
        <v>21</v>
      </c>
      <c r="B129" s="122" t="s">
        <v>448</v>
      </c>
      <c r="C129" s="282">
        <f>+C130+C131+C132</f>
        <v>0</v>
      </c>
    </row>
    <row r="130" spans="1:3" s="93" customFormat="1" ht="12" customHeight="1">
      <c r="A130" s="404" t="s">
        <v>267</v>
      </c>
      <c r="B130" s="9" t="s">
        <v>516</v>
      </c>
      <c r="C130" s="249"/>
    </row>
    <row r="131" spans="1:3" ht="12" customHeight="1">
      <c r="A131" s="404" t="s">
        <v>268</v>
      </c>
      <c r="B131" s="9" t="s">
        <v>456</v>
      </c>
      <c r="C131" s="249"/>
    </row>
    <row r="132" spans="1:3" ht="12" customHeight="1" thickBot="1">
      <c r="A132" s="413" t="s">
        <v>269</v>
      </c>
      <c r="B132" s="7" t="s">
        <v>515</v>
      </c>
      <c r="C132" s="249"/>
    </row>
    <row r="133" spans="1:3" ht="12" customHeight="1" thickBot="1">
      <c r="A133" s="32" t="s">
        <v>22</v>
      </c>
      <c r="B133" s="122" t="s">
        <v>449</v>
      </c>
      <c r="C133" s="282">
        <f>+C134+C135+C136+C137+C138+C139</f>
        <v>0</v>
      </c>
    </row>
    <row r="134" spans="1:3" ht="12" customHeight="1">
      <c r="A134" s="404" t="s">
        <v>91</v>
      </c>
      <c r="B134" s="9" t="s">
        <v>458</v>
      </c>
      <c r="C134" s="249"/>
    </row>
    <row r="135" spans="1:3" ht="12" customHeight="1">
      <c r="A135" s="404" t="s">
        <v>92</v>
      </c>
      <c r="B135" s="9" t="s">
        <v>450</v>
      </c>
      <c r="C135" s="249"/>
    </row>
    <row r="136" spans="1:3" ht="12" customHeight="1">
      <c r="A136" s="404" t="s">
        <v>93</v>
      </c>
      <c r="B136" s="9" t="s">
        <v>451</v>
      </c>
      <c r="C136" s="249"/>
    </row>
    <row r="137" spans="1:3" ht="12" customHeight="1">
      <c r="A137" s="404" t="s">
        <v>175</v>
      </c>
      <c r="B137" s="9" t="s">
        <v>514</v>
      </c>
      <c r="C137" s="249"/>
    </row>
    <row r="138" spans="1:3" ht="12" customHeight="1">
      <c r="A138" s="404" t="s">
        <v>176</v>
      </c>
      <c r="B138" s="9" t="s">
        <v>453</v>
      </c>
      <c r="C138" s="249"/>
    </row>
    <row r="139" spans="1:3" s="93" customFormat="1" ht="12" customHeight="1" thickBot="1">
      <c r="A139" s="413" t="s">
        <v>177</v>
      </c>
      <c r="B139" s="7" t="s">
        <v>454</v>
      </c>
      <c r="C139" s="249"/>
    </row>
    <row r="140" spans="1:11" ht="12" customHeight="1" thickBot="1">
      <c r="A140" s="32" t="s">
        <v>23</v>
      </c>
      <c r="B140" s="122" t="s">
        <v>540</v>
      </c>
      <c r="C140" s="288">
        <f>+C141+C142+C144+C145+C143</f>
        <v>0</v>
      </c>
      <c r="K140" s="232"/>
    </row>
    <row r="141" spans="1:3" ht="12.75">
      <c r="A141" s="404" t="s">
        <v>94</v>
      </c>
      <c r="B141" s="9" t="s">
        <v>370</v>
      </c>
      <c r="C141" s="249"/>
    </row>
    <row r="142" spans="1:3" ht="12" customHeight="1">
      <c r="A142" s="404" t="s">
        <v>95</v>
      </c>
      <c r="B142" s="9" t="s">
        <v>371</v>
      </c>
      <c r="C142" s="249"/>
    </row>
    <row r="143" spans="1:3" s="93" customFormat="1" ht="12" customHeight="1">
      <c r="A143" s="404" t="s">
        <v>287</v>
      </c>
      <c r="B143" s="9" t="s">
        <v>539</v>
      </c>
      <c r="C143" s="249"/>
    </row>
    <row r="144" spans="1:3" s="93" customFormat="1" ht="12" customHeight="1">
      <c r="A144" s="404" t="s">
        <v>288</v>
      </c>
      <c r="B144" s="9" t="s">
        <v>463</v>
      </c>
      <c r="C144" s="249"/>
    </row>
    <row r="145" spans="1:3" s="93" customFormat="1" ht="12" customHeight="1" thickBot="1">
      <c r="A145" s="413" t="s">
        <v>289</v>
      </c>
      <c r="B145" s="7" t="s">
        <v>389</v>
      </c>
      <c r="C145" s="249"/>
    </row>
    <row r="146" spans="1:3" s="93" customFormat="1" ht="12" customHeight="1" thickBot="1">
      <c r="A146" s="32" t="s">
        <v>24</v>
      </c>
      <c r="B146" s="122" t="s">
        <v>464</v>
      </c>
      <c r="C146" s="291">
        <f>+C147+C148+C149+C150+C151</f>
        <v>0</v>
      </c>
    </row>
    <row r="147" spans="1:3" s="93" customFormat="1" ht="12" customHeight="1">
      <c r="A147" s="404" t="s">
        <v>96</v>
      </c>
      <c r="B147" s="9" t="s">
        <v>459</v>
      </c>
      <c r="C147" s="249"/>
    </row>
    <row r="148" spans="1:3" s="93" customFormat="1" ht="12" customHeight="1">
      <c r="A148" s="404" t="s">
        <v>97</v>
      </c>
      <c r="B148" s="9" t="s">
        <v>466</v>
      </c>
      <c r="C148" s="249"/>
    </row>
    <row r="149" spans="1:3" s="93" customFormat="1" ht="12" customHeight="1">
      <c r="A149" s="404" t="s">
        <v>299</v>
      </c>
      <c r="B149" s="9" t="s">
        <v>461</v>
      </c>
      <c r="C149" s="249"/>
    </row>
    <row r="150" spans="1:3" ht="12.75" customHeight="1">
      <c r="A150" s="404" t="s">
        <v>300</v>
      </c>
      <c r="B150" s="9" t="s">
        <v>517</v>
      </c>
      <c r="C150" s="249"/>
    </row>
    <row r="151" spans="1:3" ht="12.75" customHeight="1" thickBot="1">
      <c r="A151" s="413" t="s">
        <v>465</v>
      </c>
      <c r="B151" s="7" t="s">
        <v>468</v>
      </c>
      <c r="C151" s="251"/>
    </row>
    <row r="152" spans="1:3" ht="12.75" customHeight="1" thickBot="1">
      <c r="A152" s="452" t="s">
        <v>25</v>
      </c>
      <c r="B152" s="122" t="s">
        <v>469</v>
      </c>
      <c r="C152" s="291"/>
    </row>
    <row r="153" spans="1:3" ht="12" customHeight="1" thickBot="1">
      <c r="A153" s="452" t="s">
        <v>26</v>
      </c>
      <c r="B153" s="122" t="s">
        <v>470</v>
      </c>
      <c r="C153" s="291"/>
    </row>
    <row r="154" spans="1:3" ht="15" customHeight="1" thickBot="1">
      <c r="A154" s="32" t="s">
        <v>27</v>
      </c>
      <c r="B154" s="122" t="s">
        <v>472</v>
      </c>
      <c r="C154" s="398">
        <f>+C129+C133+C140+C146+C152+C153</f>
        <v>0</v>
      </c>
    </row>
    <row r="155" spans="1:3" ht="13.5" thickBot="1">
      <c r="A155" s="415" t="s">
        <v>28</v>
      </c>
      <c r="B155" s="362" t="s">
        <v>471</v>
      </c>
      <c r="C155" s="398">
        <f>+C128+C154</f>
        <v>785604382</v>
      </c>
    </row>
    <row r="156" spans="1:3" ht="15" customHeight="1" thickBot="1">
      <c r="A156" s="367"/>
      <c r="B156" s="368"/>
      <c r="C156" s="579">
        <f>C90-C155</f>
        <v>123913517</v>
      </c>
    </row>
    <row r="157" spans="1:3" ht="14.25" customHeight="1" thickBot="1">
      <c r="A157" s="230" t="s">
        <v>518</v>
      </c>
      <c r="B157" s="231"/>
      <c r="C157" s="119">
        <v>11</v>
      </c>
    </row>
    <row r="158" spans="1:3" ht="13.5" thickBot="1">
      <c r="A158" s="230" t="s">
        <v>206</v>
      </c>
      <c r="B158" s="231"/>
      <c r="C158" s="119">
        <v>69</v>
      </c>
    </row>
    <row r="159" spans="1:3" ht="12.75">
      <c r="A159" s="576"/>
      <c r="B159" s="577"/>
      <c r="C159" s="578"/>
    </row>
    <row r="160" spans="1:2" ht="12.75">
      <c r="A160" s="576"/>
      <c r="B160" s="577"/>
    </row>
    <row r="161" spans="1:3" ht="12.75">
      <c r="A161" s="576"/>
      <c r="B161" s="577"/>
      <c r="C161" s="578"/>
    </row>
    <row r="162" spans="1:3" ht="12.75">
      <c r="A162" s="576"/>
      <c r="B162" s="577"/>
      <c r="C162" s="578"/>
    </row>
    <row r="163" spans="1:3" ht="12.75">
      <c r="A163" s="576"/>
      <c r="B163" s="577"/>
      <c r="C163" s="578"/>
    </row>
    <row r="164" spans="1:3" ht="12.75">
      <c r="A164" s="576"/>
      <c r="B164" s="577"/>
      <c r="C164" s="578"/>
    </row>
    <row r="165" spans="1:3" ht="12.75">
      <c r="A165" s="576"/>
      <c r="B165" s="577"/>
      <c r="C165" s="578"/>
    </row>
    <row r="166" spans="1:3" ht="12.75">
      <c r="A166" s="576"/>
      <c r="B166" s="577"/>
      <c r="C166" s="578"/>
    </row>
    <row r="167" spans="1:3" ht="12.75">
      <c r="A167" s="576"/>
      <c r="B167" s="577"/>
      <c r="C167" s="578"/>
    </row>
    <row r="168" spans="1:3" ht="12.75">
      <c r="A168" s="576"/>
      <c r="B168" s="577"/>
      <c r="C168" s="578"/>
    </row>
    <row r="169" spans="1:3" ht="12.75">
      <c r="A169" s="576"/>
      <c r="B169" s="577"/>
      <c r="C169" s="578"/>
    </row>
    <row r="170" spans="1:3" ht="12.75">
      <c r="A170" s="576"/>
      <c r="B170" s="577"/>
      <c r="C170" s="578"/>
    </row>
    <row r="171" spans="1:3" ht="12.75">
      <c r="A171" s="576"/>
      <c r="B171" s="577"/>
      <c r="C171" s="578"/>
    </row>
    <row r="172" spans="1:3" ht="12.75">
      <c r="A172" s="576"/>
      <c r="B172" s="577"/>
      <c r="C172" s="578"/>
    </row>
    <row r="173" spans="1:3" ht="12.75">
      <c r="A173" s="576"/>
      <c r="B173" s="577"/>
      <c r="C173" s="578"/>
    </row>
    <row r="174" spans="1:3" ht="12.75">
      <c r="A174" s="576"/>
      <c r="B174" s="577"/>
      <c r="C174" s="578"/>
    </row>
    <row r="175" spans="1:3" ht="12.75">
      <c r="A175" s="576"/>
      <c r="B175" s="577"/>
      <c r="C175" s="578"/>
    </row>
    <row r="176" spans="1:3" ht="12.75">
      <c r="A176" s="576"/>
      <c r="B176" s="577"/>
      <c r="C176" s="578"/>
    </row>
    <row r="177" spans="1:3" ht="12.75">
      <c r="A177" s="576"/>
      <c r="B177" s="577"/>
      <c r="C177" s="578"/>
    </row>
    <row r="178" spans="1:3" ht="12.75">
      <c r="A178" s="576"/>
      <c r="B178" s="577"/>
      <c r="C178" s="57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33">
      <selection activeCell="C158" sqref="C158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3" customWidth="1"/>
  </cols>
  <sheetData>
    <row r="1" spans="1:3" s="2" customFormat="1" ht="16.5" customHeight="1" thickBot="1">
      <c r="A1" s="557"/>
      <c r="B1" s="558"/>
      <c r="C1" s="552" t="str">
        <f>CONCATENATE("9.1.2. melléklet ",ALAPADATOK!A7," ",ALAPADATOK!B7," ",ALAPADATOK!C7," ",ALAPADATOK!D7," ",ALAPADATOK!E7," ",ALAPADATOK!F7," ",ALAPADATOK!G7," ",ALAPADATOK!H7)</f>
        <v>9.1.2. melléklet a … / 2019 ( … ) önkormányzati rendelethez</v>
      </c>
    </row>
    <row r="2" spans="1:3" s="89" customFormat="1" ht="21" customHeight="1">
      <c r="A2" s="559" t="s">
        <v>61</v>
      </c>
      <c r="B2" s="560" t="str">
        <f>CONCATENATE(ALAPADATOK!A3)</f>
        <v>Tiszaszőlős Községi Önkormányzat</v>
      </c>
      <c r="C2" s="561" t="s">
        <v>54</v>
      </c>
    </row>
    <row r="3" spans="1:3" s="89" customFormat="1" ht="16.5" thickBot="1">
      <c r="A3" s="562" t="s">
        <v>203</v>
      </c>
      <c r="B3" s="563" t="s">
        <v>429</v>
      </c>
      <c r="C3" s="564" t="s">
        <v>60</v>
      </c>
    </row>
    <row r="4" spans="1:3" s="90" customFormat="1" ht="15.75" customHeight="1" thickBot="1">
      <c r="A4" s="565"/>
      <c r="B4" s="565"/>
      <c r="C4" s="566" t="str">
        <f>'KV_9.1.1.sz.mell'!C4</f>
        <v>Forintban!</v>
      </c>
    </row>
    <row r="5" spans="1:3" ht="13.5" thickBot="1">
      <c r="A5" s="567" t="s">
        <v>205</v>
      </c>
      <c r="B5" s="568" t="s">
        <v>562</v>
      </c>
      <c r="C5" s="569" t="s">
        <v>55</v>
      </c>
    </row>
    <row r="6" spans="1:3" s="63" customFormat="1" ht="12.75" customHeight="1" thickBot="1">
      <c r="A6" s="570"/>
      <c r="B6" s="571" t="s">
        <v>492</v>
      </c>
      <c r="C6" s="572" t="s">
        <v>493</v>
      </c>
    </row>
    <row r="7" spans="1:3" s="63" customFormat="1" ht="15.75" customHeight="1" thickBot="1">
      <c r="A7" s="216"/>
      <c r="B7" s="217" t="s">
        <v>56</v>
      </c>
      <c r="C7" s="341"/>
    </row>
    <row r="8" spans="1:3" s="63" customFormat="1" ht="12" customHeight="1" thickBot="1">
      <c r="A8" s="32" t="s">
        <v>18</v>
      </c>
      <c r="B8" s="21" t="s">
        <v>251</v>
      </c>
      <c r="C8" s="282">
        <f>+C9+C10+C11+C12+C13+C14</f>
        <v>0</v>
      </c>
    </row>
    <row r="9" spans="1:3" s="91" customFormat="1" ht="12" customHeight="1">
      <c r="A9" s="404" t="s">
        <v>98</v>
      </c>
      <c r="B9" s="389" t="s">
        <v>252</v>
      </c>
      <c r="C9" s="285"/>
    </row>
    <row r="10" spans="1:3" s="92" customFormat="1" ht="12" customHeight="1">
      <c r="A10" s="405" t="s">
        <v>99</v>
      </c>
      <c r="B10" s="390" t="s">
        <v>253</v>
      </c>
      <c r="C10" s="284"/>
    </row>
    <row r="11" spans="1:3" s="92" customFormat="1" ht="12" customHeight="1">
      <c r="A11" s="405" t="s">
        <v>100</v>
      </c>
      <c r="B11" s="390" t="s">
        <v>549</v>
      </c>
      <c r="C11" s="284"/>
    </row>
    <row r="12" spans="1:3" s="92" customFormat="1" ht="12" customHeight="1">
      <c r="A12" s="405" t="s">
        <v>101</v>
      </c>
      <c r="B12" s="390" t="s">
        <v>255</v>
      </c>
      <c r="C12" s="284"/>
    </row>
    <row r="13" spans="1:3" s="92" customFormat="1" ht="12" customHeight="1">
      <c r="A13" s="405" t="s">
        <v>148</v>
      </c>
      <c r="B13" s="390" t="s">
        <v>505</v>
      </c>
      <c r="C13" s="284"/>
    </row>
    <row r="14" spans="1:3" s="91" customFormat="1" ht="12" customHeight="1" thickBot="1">
      <c r="A14" s="406" t="s">
        <v>102</v>
      </c>
      <c r="B14" s="391" t="s">
        <v>432</v>
      </c>
      <c r="C14" s="284"/>
    </row>
    <row r="15" spans="1:3" s="91" customFormat="1" ht="12" customHeight="1" thickBot="1">
      <c r="A15" s="32" t="s">
        <v>19</v>
      </c>
      <c r="B15" s="277" t="s">
        <v>256</v>
      </c>
      <c r="C15" s="282">
        <f>+C16+C17+C18+C19+C20</f>
        <v>0</v>
      </c>
    </row>
    <row r="16" spans="1:3" s="91" customFormat="1" ht="12" customHeight="1">
      <c r="A16" s="404" t="s">
        <v>104</v>
      </c>
      <c r="B16" s="389" t="s">
        <v>257</v>
      </c>
      <c r="C16" s="285"/>
    </row>
    <row r="17" spans="1:3" s="91" customFormat="1" ht="12" customHeight="1">
      <c r="A17" s="405" t="s">
        <v>105</v>
      </c>
      <c r="B17" s="390" t="s">
        <v>258</v>
      </c>
      <c r="C17" s="284"/>
    </row>
    <row r="18" spans="1:3" s="91" customFormat="1" ht="12" customHeight="1">
      <c r="A18" s="405" t="s">
        <v>106</v>
      </c>
      <c r="B18" s="390" t="s">
        <v>421</v>
      </c>
      <c r="C18" s="284"/>
    </row>
    <row r="19" spans="1:3" s="91" customFormat="1" ht="12" customHeight="1">
      <c r="A19" s="405" t="s">
        <v>107</v>
      </c>
      <c r="B19" s="390" t="s">
        <v>422</v>
      </c>
      <c r="C19" s="284"/>
    </row>
    <row r="20" spans="1:3" s="91" customFormat="1" ht="12" customHeight="1">
      <c r="A20" s="405" t="s">
        <v>108</v>
      </c>
      <c r="B20" s="390" t="s">
        <v>259</v>
      </c>
      <c r="C20" s="284"/>
    </row>
    <row r="21" spans="1:3" s="92" customFormat="1" ht="12" customHeight="1" thickBot="1">
      <c r="A21" s="406" t="s">
        <v>117</v>
      </c>
      <c r="B21" s="391" t="s">
        <v>260</v>
      </c>
      <c r="C21" s="286"/>
    </row>
    <row r="22" spans="1:3" s="92" customFormat="1" ht="12" customHeight="1" thickBot="1">
      <c r="A22" s="32" t="s">
        <v>20</v>
      </c>
      <c r="B22" s="21" t="s">
        <v>261</v>
      </c>
      <c r="C22" s="282">
        <f>+C23+C24+C25+C26+C27</f>
        <v>0</v>
      </c>
    </row>
    <row r="23" spans="1:3" s="92" customFormat="1" ht="12" customHeight="1">
      <c r="A23" s="404" t="s">
        <v>87</v>
      </c>
      <c r="B23" s="389" t="s">
        <v>262</v>
      </c>
      <c r="C23" s="285"/>
    </row>
    <row r="24" spans="1:3" s="91" customFormat="1" ht="12" customHeight="1">
      <c r="A24" s="405" t="s">
        <v>88</v>
      </c>
      <c r="B24" s="390" t="s">
        <v>263</v>
      </c>
      <c r="C24" s="284"/>
    </row>
    <row r="25" spans="1:3" s="92" customFormat="1" ht="12" customHeight="1">
      <c r="A25" s="405" t="s">
        <v>89</v>
      </c>
      <c r="B25" s="390" t="s">
        <v>423</v>
      </c>
      <c r="C25" s="284"/>
    </row>
    <row r="26" spans="1:3" s="92" customFormat="1" ht="12" customHeight="1">
      <c r="A26" s="405" t="s">
        <v>90</v>
      </c>
      <c r="B26" s="390" t="s">
        <v>424</v>
      </c>
      <c r="C26" s="284"/>
    </row>
    <row r="27" spans="1:3" s="92" customFormat="1" ht="12" customHeight="1">
      <c r="A27" s="405" t="s">
        <v>171</v>
      </c>
      <c r="B27" s="390" t="s">
        <v>264</v>
      </c>
      <c r="C27" s="284"/>
    </row>
    <row r="28" spans="1:3" s="92" customFormat="1" ht="12" customHeight="1" thickBot="1">
      <c r="A28" s="406" t="s">
        <v>172</v>
      </c>
      <c r="B28" s="391" t="s">
        <v>265</v>
      </c>
      <c r="C28" s="286"/>
    </row>
    <row r="29" spans="1:3" s="92" customFormat="1" ht="12" customHeight="1" thickBot="1">
      <c r="A29" s="32" t="s">
        <v>173</v>
      </c>
      <c r="B29" s="21" t="s">
        <v>266</v>
      </c>
      <c r="C29" s="288">
        <f>SUM(C30:C36)</f>
        <v>0</v>
      </c>
    </row>
    <row r="30" spans="1:3" s="92" customFormat="1" ht="12" customHeight="1">
      <c r="A30" s="404" t="s">
        <v>267</v>
      </c>
      <c r="B30" s="389" t="s">
        <v>554</v>
      </c>
      <c r="C30" s="285"/>
    </row>
    <row r="31" spans="1:3" s="92" customFormat="1" ht="12" customHeight="1">
      <c r="A31" s="405" t="s">
        <v>268</v>
      </c>
      <c r="B31" s="390" t="s">
        <v>555</v>
      </c>
      <c r="C31" s="284"/>
    </row>
    <row r="32" spans="1:3" s="92" customFormat="1" ht="12" customHeight="1">
      <c r="A32" s="405" t="s">
        <v>269</v>
      </c>
      <c r="B32" s="390" t="s">
        <v>556</v>
      </c>
      <c r="C32" s="284"/>
    </row>
    <row r="33" spans="1:3" s="92" customFormat="1" ht="12" customHeight="1">
      <c r="A33" s="405" t="s">
        <v>270</v>
      </c>
      <c r="B33" s="390" t="s">
        <v>557</v>
      </c>
      <c r="C33" s="284"/>
    </row>
    <row r="34" spans="1:3" s="92" customFormat="1" ht="12" customHeight="1">
      <c r="A34" s="405" t="s">
        <v>551</v>
      </c>
      <c r="B34" s="390" t="s">
        <v>271</v>
      </c>
      <c r="C34" s="284"/>
    </row>
    <row r="35" spans="1:3" s="92" customFormat="1" ht="12" customHeight="1">
      <c r="A35" s="405" t="s">
        <v>552</v>
      </c>
      <c r="B35" s="390" t="s">
        <v>272</v>
      </c>
      <c r="C35" s="284"/>
    </row>
    <row r="36" spans="1:3" s="92" customFormat="1" ht="12" customHeight="1" thickBot="1">
      <c r="A36" s="406" t="s">
        <v>553</v>
      </c>
      <c r="B36" s="391" t="s">
        <v>273</v>
      </c>
      <c r="C36" s="286"/>
    </row>
    <row r="37" spans="1:3" s="92" customFormat="1" ht="12" customHeight="1" thickBot="1">
      <c r="A37" s="32" t="s">
        <v>22</v>
      </c>
      <c r="B37" s="21" t="s">
        <v>433</v>
      </c>
      <c r="C37" s="282">
        <f>SUM(C38:C48)</f>
        <v>1300000</v>
      </c>
    </row>
    <row r="38" spans="1:3" s="92" customFormat="1" ht="12" customHeight="1">
      <c r="A38" s="404" t="s">
        <v>91</v>
      </c>
      <c r="B38" s="389" t="s">
        <v>276</v>
      </c>
      <c r="C38" s="285"/>
    </row>
    <row r="39" spans="1:3" s="92" customFormat="1" ht="12" customHeight="1">
      <c r="A39" s="405" t="s">
        <v>92</v>
      </c>
      <c r="B39" s="390" t="s">
        <v>277</v>
      </c>
      <c r="C39" s="284">
        <v>1100000</v>
      </c>
    </row>
    <row r="40" spans="1:3" s="92" customFormat="1" ht="12" customHeight="1">
      <c r="A40" s="405" t="s">
        <v>93</v>
      </c>
      <c r="B40" s="390" t="s">
        <v>278</v>
      </c>
      <c r="C40" s="284">
        <v>200000</v>
      </c>
    </row>
    <row r="41" spans="1:3" s="92" customFormat="1" ht="12" customHeight="1">
      <c r="A41" s="405" t="s">
        <v>175</v>
      </c>
      <c r="B41" s="390" t="s">
        <v>279</v>
      </c>
      <c r="C41" s="284"/>
    </row>
    <row r="42" spans="1:3" s="92" customFormat="1" ht="12" customHeight="1">
      <c r="A42" s="405" t="s">
        <v>176</v>
      </c>
      <c r="B42" s="390" t="s">
        <v>280</v>
      </c>
      <c r="C42" s="284"/>
    </row>
    <row r="43" spans="1:3" s="92" customFormat="1" ht="12" customHeight="1">
      <c r="A43" s="405" t="s">
        <v>177</v>
      </c>
      <c r="B43" s="390" t="s">
        <v>281</v>
      </c>
      <c r="C43" s="284"/>
    </row>
    <row r="44" spans="1:3" s="92" customFormat="1" ht="12" customHeight="1">
      <c r="A44" s="405" t="s">
        <v>178</v>
      </c>
      <c r="B44" s="390" t="s">
        <v>282</v>
      </c>
      <c r="C44" s="284"/>
    </row>
    <row r="45" spans="1:3" s="92" customFormat="1" ht="12" customHeight="1">
      <c r="A45" s="405" t="s">
        <v>179</v>
      </c>
      <c r="B45" s="390" t="s">
        <v>560</v>
      </c>
      <c r="C45" s="284"/>
    </row>
    <row r="46" spans="1:3" s="92" customFormat="1" ht="12" customHeight="1">
      <c r="A46" s="405" t="s">
        <v>274</v>
      </c>
      <c r="B46" s="390" t="s">
        <v>284</v>
      </c>
      <c r="C46" s="287"/>
    </row>
    <row r="47" spans="1:3" s="92" customFormat="1" ht="12" customHeight="1">
      <c r="A47" s="406" t="s">
        <v>275</v>
      </c>
      <c r="B47" s="391" t="s">
        <v>435</v>
      </c>
      <c r="C47" s="379"/>
    </row>
    <row r="48" spans="1:3" s="92" customFormat="1" ht="12" customHeight="1" thickBot="1">
      <c r="A48" s="406" t="s">
        <v>434</v>
      </c>
      <c r="B48" s="391" t="s">
        <v>285</v>
      </c>
      <c r="C48" s="379"/>
    </row>
    <row r="49" spans="1:3" s="92" customFormat="1" ht="12" customHeight="1" thickBot="1">
      <c r="A49" s="32" t="s">
        <v>23</v>
      </c>
      <c r="B49" s="21" t="s">
        <v>286</v>
      </c>
      <c r="C49" s="282">
        <f>SUM(C50:C54)</f>
        <v>0</v>
      </c>
    </row>
    <row r="50" spans="1:3" s="92" customFormat="1" ht="12" customHeight="1">
      <c r="A50" s="404" t="s">
        <v>94</v>
      </c>
      <c r="B50" s="389" t="s">
        <v>290</v>
      </c>
      <c r="C50" s="424"/>
    </row>
    <row r="51" spans="1:3" s="92" customFormat="1" ht="12" customHeight="1">
      <c r="A51" s="405" t="s">
        <v>95</v>
      </c>
      <c r="B51" s="390" t="s">
        <v>291</v>
      </c>
      <c r="C51" s="287"/>
    </row>
    <row r="52" spans="1:3" s="92" customFormat="1" ht="12" customHeight="1">
      <c r="A52" s="405" t="s">
        <v>287</v>
      </c>
      <c r="B52" s="390" t="s">
        <v>292</v>
      </c>
      <c r="C52" s="287"/>
    </row>
    <row r="53" spans="1:3" s="92" customFormat="1" ht="12" customHeight="1">
      <c r="A53" s="405" t="s">
        <v>288</v>
      </c>
      <c r="B53" s="390" t="s">
        <v>293</v>
      </c>
      <c r="C53" s="287"/>
    </row>
    <row r="54" spans="1:3" s="92" customFormat="1" ht="12" customHeight="1" thickBot="1">
      <c r="A54" s="406" t="s">
        <v>289</v>
      </c>
      <c r="B54" s="391" t="s">
        <v>294</v>
      </c>
      <c r="C54" s="379"/>
    </row>
    <row r="55" spans="1:3" s="92" customFormat="1" ht="12" customHeight="1" thickBot="1">
      <c r="A55" s="32" t="s">
        <v>180</v>
      </c>
      <c r="B55" s="21" t="s">
        <v>295</v>
      </c>
      <c r="C55" s="282">
        <f>SUM(C56:C58)</f>
        <v>280000</v>
      </c>
    </row>
    <row r="56" spans="1:3" s="92" customFormat="1" ht="12" customHeight="1">
      <c r="A56" s="404" t="s">
        <v>96</v>
      </c>
      <c r="B56" s="389" t="s">
        <v>296</v>
      </c>
      <c r="C56" s="285"/>
    </row>
    <row r="57" spans="1:3" s="92" customFormat="1" ht="12" customHeight="1">
      <c r="A57" s="405" t="s">
        <v>97</v>
      </c>
      <c r="B57" s="390" t="s">
        <v>425</v>
      </c>
      <c r="C57" s="284"/>
    </row>
    <row r="58" spans="1:3" s="92" customFormat="1" ht="12" customHeight="1">
      <c r="A58" s="405" t="s">
        <v>299</v>
      </c>
      <c r="B58" s="390" t="s">
        <v>297</v>
      </c>
      <c r="C58" s="284">
        <v>280000</v>
      </c>
    </row>
    <row r="59" spans="1:3" s="92" customFormat="1" ht="12" customHeight="1" thickBot="1">
      <c r="A59" s="406" t="s">
        <v>300</v>
      </c>
      <c r="B59" s="391" t="s">
        <v>298</v>
      </c>
      <c r="C59" s="286"/>
    </row>
    <row r="60" spans="1:3" s="92" customFormat="1" ht="12" customHeight="1" thickBot="1">
      <c r="A60" s="32" t="s">
        <v>25</v>
      </c>
      <c r="B60" s="277" t="s">
        <v>301</v>
      </c>
      <c r="C60" s="282">
        <f>SUM(C61:C63)</f>
        <v>0</v>
      </c>
    </row>
    <row r="61" spans="1:3" s="92" customFormat="1" ht="12" customHeight="1">
      <c r="A61" s="404" t="s">
        <v>181</v>
      </c>
      <c r="B61" s="389" t="s">
        <v>303</v>
      </c>
      <c r="C61" s="287"/>
    </row>
    <row r="62" spans="1:3" s="92" customFormat="1" ht="12" customHeight="1">
      <c r="A62" s="405" t="s">
        <v>182</v>
      </c>
      <c r="B62" s="390" t="s">
        <v>426</v>
      </c>
      <c r="C62" s="287"/>
    </row>
    <row r="63" spans="1:3" s="92" customFormat="1" ht="12" customHeight="1">
      <c r="A63" s="405" t="s">
        <v>230</v>
      </c>
      <c r="B63" s="390" t="s">
        <v>304</v>
      </c>
      <c r="C63" s="287"/>
    </row>
    <row r="64" spans="1:3" s="92" customFormat="1" ht="12" customHeight="1" thickBot="1">
      <c r="A64" s="406" t="s">
        <v>302</v>
      </c>
      <c r="B64" s="391" t="s">
        <v>305</v>
      </c>
      <c r="C64" s="287"/>
    </row>
    <row r="65" spans="1:3" s="92" customFormat="1" ht="12" customHeight="1" thickBot="1">
      <c r="A65" s="32" t="s">
        <v>26</v>
      </c>
      <c r="B65" s="21" t="s">
        <v>306</v>
      </c>
      <c r="C65" s="288">
        <f>+C8+C15+C22+C29+C37+C49+C55+C60</f>
        <v>1580000</v>
      </c>
    </row>
    <row r="66" spans="1:3" s="92" customFormat="1" ht="12" customHeight="1" thickBot="1">
      <c r="A66" s="407" t="s">
        <v>393</v>
      </c>
      <c r="B66" s="277" t="s">
        <v>308</v>
      </c>
      <c r="C66" s="282">
        <f>SUM(C67:C69)</f>
        <v>0</v>
      </c>
    </row>
    <row r="67" spans="1:3" s="92" customFormat="1" ht="12" customHeight="1">
      <c r="A67" s="404" t="s">
        <v>336</v>
      </c>
      <c r="B67" s="389" t="s">
        <v>309</v>
      </c>
      <c r="C67" s="287"/>
    </row>
    <row r="68" spans="1:3" s="92" customFormat="1" ht="12" customHeight="1">
      <c r="A68" s="405" t="s">
        <v>345</v>
      </c>
      <c r="B68" s="390" t="s">
        <v>310</v>
      </c>
      <c r="C68" s="287"/>
    </row>
    <row r="69" spans="1:3" s="92" customFormat="1" ht="12" customHeight="1" thickBot="1">
      <c r="A69" s="406" t="s">
        <v>346</v>
      </c>
      <c r="B69" s="392" t="s">
        <v>311</v>
      </c>
      <c r="C69" s="287"/>
    </row>
    <row r="70" spans="1:3" s="92" customFormat="1" ht="12" customHeight="1" thickBot="1">
      <c r="A70" s="407" t="s">
        <v>312</v>
      </c>
      <c r="B70" s="277" t="s">
        <v>313</v>
      </c>
      <c r="C70" s="282">
        <f>SUM(C71:C74)</f>
        <v>0</v>
      </c>
    </row>
    <row r="71" spans="1:3" s="92" customFormat="1" ht="12" customHeight="1">
      <c r="A71" s="404" t="s">
        <v>149</v>
      </c>
      <c r="B71" s="389" t="s">
        <v>314</v>
      </c>
      <c r="C71" s="287"/>
    </row>
    <row r="72" spans="1:3" s="92" customFormat="1" ht="12" customHeight="1">
      <c r="A72" s="405" t="s">
        <v>150</v>
      </c>
      <c r="B72" s="390" t="s">
        <v>569</v>
      </c>
      <c r="C72" s="287"/>
    </row>
    <row r="73" spans="1:3" s="92" customFormat="1" ht="12" customHeight="1">
      <c r="A73" s="405" t="s">
        <v>337</v>
      </c>
      <c r="B73" s="390" t="s">
        <v>315</v>
      </c>
      <c r="C73" s="287"/>
    </row>
    <row r="74" spans="1:3" s="92" customFormat="1" ht="12" customHeight="1" thickBot="1">
      <c r="A74" s="406" t="s">
        <v>338</v>
      </c>
      <c r="B74" s="279" t="s">
        <v>570</v>
      </c>
      <c r="C74" s="287"/>
    </row>
    <row r="75" spans="1:3" s="92" customFormat="1" ht="12" customHeight="1" thickBot="1">
      <c r="A75" s="407" t="s">
        <v>316</v>
      </c>
      <c r="B75" s="277" t="s">
        <v>317</v>
      </c>
      <c r="C75" s="282">
        <f>SUM(C76:C77)</f>
        <v>0</v>
      </c>
    </row>
    <row r="76" spans="1:3" s="92" customFormat="1" ht="12" customHeight="1">
      <c r="A76" s="404" t="s">
        <v>339</v>
      </c>
      <c r="B76" s="389" t="s">
        <v>318</v>
      </c>
      <c r="C76" s="287"/>
    </row>
    <row r="77" spans="1:3" s="92" customFormat="1" ht="12" customHeight="1" thickBot="1">
      <c r="A77" s="406" t="s">
        <v>340</v>
      </c>
      <c r="B77" s="391" t="s">
        <v>319</v>
      </c>
      <c r="C77" s="287"/>
    </row>
    <row r="78" spans="1:3" s="91" customFormat="1" ht="12" customHeight="1" thickBot="1">
      <c r="A78" s="407" t="s">
        <v>320</v>
      </c>
      <c r="B78" s="277" t="s">
        <v>321</v>
      </c>
      <c r="C78" s="282">
        <f>SUM(C79:C81)</f>
        <v>0</v>
      </c>
    </row>
    <row r="79" spans="1:3" s="92" customFormat="1" ht="12" customHeight="1">
      <c r="A79" s="404" t="s">
        <v>341</v>
      </c>
      <c r="B79" s="389" t="s">
        <v>322</v>
      </c>
      <c r="C79" s="287"/>
    </row>
    <row r="80" spans="1:3" s="92" customFormat="1" ht="12" customHeight="1">
      <c r="A80" s="405" t="s">
        <v>342</v>
      </c>
      <c r="B80" s="390" t="s">
        <v>323</v>
      </c>
      <c r="C80" s="287"/>
    </row>
    <row r="81" spans="1:3" s="92" customFormat="1" ht="12" customHeight="1" thickBot="1">
      <c r="A81" s="406" t="s">
        <v>343</v>
      </c>
      <c r="B81" s="391" t="s">
        <v>571</v>
      </c>
      <c r="C81" s="287"/>
    </row>
    <row r="82" spans="1:3" s="92" customFormat="1" ht="12" customHeight="1" thickBot="1">
      <c r="A82" s="407" t="s">
        <v>324</v>
      </c>
      <c r="B82" s="277" t="s">
        <v>344</v>
      </c>
      <c r="C82" s="282">
        <f>SUM(C83:C86)</f>
        <v>0</v>
      </c>
    </row>
    <row r="83" spans="1:3" s="92" customFormat="1" ht="12" customHeight="1">
      <c r="A83" s="408" t="s">
        <v>325</v>
      </c>
      <c r="B83" s="389" t="s">
        <v>326</v>
      </c>
      <c r="C83" s="287"/>
    </row>
    <row r="84" spans="1:3" s="92" customFormat="1" ht="12" customHeight="1">
      <c r="A84" s="409" t="s">
        <v>327</v>
      </c>
      <c r="B84" s="390" t="s">
        <v>328</v>
      </c>
      <c r="C84" s="287"/>
    </row>
    <row r="85" spans="1:3" s="92" customFormat="1" ht="12" customHeight="1">
      <c r="A85" s="409" t="s">
        <v>329</v>
      </c>
      <c r="B85" s="390" t="s">
        <v>330</v>
      </c>
      <c r="C85" s="287"/>
    </row>
    <row r="86" spans="1:3" s="91" customFormat="1" ht="12" customHeight="1" thickBot="1">
      <c r="A86" s="410" t="s">
        <v>331</v>
      </c>
      <c r="B86" s="391" t="s">
        <v>332</v>
      </c>
      <c r="C86" s="287"/>
    </row>
    <row r="87" spans="1:3" s="91" customFormat="1" ht="12" customHeight="1" thickBot="1">
      <c r="A87" s="407" t="s">
        <v>333</v>
      </c>
      <c r="B87" s="277" t="s">
        <v>474</v>
      </c>
      <c r="C87" s="425"/>
    </row>
    <row r="88" spans="1:3" s="91" customFormat="1" ht="12" customHeight="1" thickBot="1">
      <c r="A88" s="407" t="s">
        <v>506</v>
      </c>
      <c r="B88" s="277" t="s">
        <v>334</v>
      </c>
      <c r="C88" s="425"/>
    </row>
    <row r="89" spans="1:3" s="91" customFormat="1" ht="12" customHeight="1" thickBot="1">
      <c r="A89" s="407" t="s">
        <v>507</v>
      </c>
      <c r="B89" s="396" t="s">
        <v>477</v>
      </c>
      <c r="C89" s="288">
        <f>+C66+C70+C75+C78+C82+C88+C87</f>
        <v>0</v>
      </c>
    </row>
    <row r="90" spans="1:3" s="91" customFormat="1" ht="12" customHeight="1" thickBot="1">
      <c r="A90" s="411" t="s">
        <v>508</v>
      </c>
      <c r="B90" s="397" t="s">
        <v>509</v>
      </c>
      <c r="C90" s="288">
        <f>+C65+C89</f>
        <v>1580000</v>
      </c>
    </row>
    <row r="91" spans="1:3" s="92" customFormat="1" ht="15" customHeight="1" thickBot="1">
      <c r="A91" s="222"/>
      <c r="B91" s="223"/>
      <c r="C91" s="346"/>
    </row>
    <row r="92" spans="1:3" s="63" customFormat="1" ht="16.5" customHeight="1" thickBot="1">
      <c r="A92" s="226"/>
      <c r="B92" s="227" t="s">
        <v>57</v>
      </c>
      <c r="C92" s="348"/>
    </row>
    <row r="93" spans="1:3" s="93" customFormat="1" ht="12" customHeight="1" thickBot="1">
      <c r="A93" s="385" t="s">
        <v>18</v>
      </c>
      <c r="B93" s="28" t="s">
        <v>513</v>
      </c>
      <c r="C93" s="281">
        <f>+C94+C95+C96+C97+C98+C111</f>
        <v>5675900</v>
      </c>
    </row>
    <row r="94" spans="1:3" ht="12" customHeight="1">
      <c r="A94" s="412" t="s">
        <v>98</v>
      </c>
      <c r="B94" s="10" t="s">
        <v>49</v>
      </c>
      <c r="C94" s="283">
        <v>234310</v>
      </c>
    </row>
    <row r="95" spans="1:3" ht="12" customHeight="1">
      <c r="A95" s="405" t="s">
        <v>99</v>
      </c>
      <c r="B95" s="8" t="s">
        <v>183</v>
      </c>
      <c r="C95" s="284">
        <v>45690</v>
      </c>
    </row>
    <row r="96" spans="1:3" ht="12" customHeight="1">
      <c r="A96" s="405" t="s">
        <v>100</v>
      </c>
      <c r="B96" s="8" t="s">
        <v>140</v>
      </c>
      <c r="C96" s="286">
        <v>2747900</v>
      </c>
    </row>
    <row r="97" spans="1:3" ht="12" customHeight="1">
      <c r="A97" s="405" t="s">
        <v>101</v>
      </c>
      <c r="B97" s="11" t="s">
        <v>184</v>
      </c>
      <c r="C97" s="286"/>
    </row>
    <row r="98" spans="1:3" ht="12" customHeight="1">
      <c r="A98" s="405" t="s">
        <v>112</v>
      </c>
      <c r="B98" s="19" t="s">
        <v>185</v>
      </c>
      <c r="C98" s="286">
        <f>SUM(C99:C110)</f>
        <v>2648000</v>
      </c>
    </row>
    <row r="99" spans="1:3" ht="12" customHeight="1">
      <c r="A99" s="405" t="s">
        <v>102</v>
      </c>
      <c r="B99" s="8" t="s">
        <v>510</v>
      </c>
      <c r="C99" s="286"/>
    </row>
    <row r="100" spans="1:3" ht="12" customHeight="1">
      <c r="A100" s="405" t="s">
        <v>103</v>
      </c>
      <c r="B100" s="138" t="s">
        <v>440</v>
      </c>
      <c r="C100" s="286"/>
    </row>
    <row r="101" spans="1:3" ht="12" customHeight="1">
      <c r="A101" s="405" t="s">
        <v>113</v>
      </c>
      <c r="B101" s="138" t="s">
        <v>439</v>
      </c>
      <c r="C101" s="286"/>
    </row>
    <row r="102" spans="1:3" ht="12" customHeight="1">
      <c r="A102" s="405" t="s">
        <v>114</v>
      </c>
      <c r="B102" s="138" t="s">
        <v>350</v>
      </c>
      <c r="C102" s="286"/>
    </row>
    <row r="103" spans="1:3" ht="12" customHeight="1">
      <c r="A103" s="405" t="s">
        <v>115</v>
      </c>
      <c r="B103" s="139" t="s">
        <v>351</v>
      </c>
      <c r="C103" s="286"/>
    </row>
    <row r="104" spans="1:3" ht="12" customHeight="1">
      <c r="A104" s="405" t="s">
        <v>116</v>
      </c>
      <c r="B104" s="139" t="s">
        <v>352</v>
      </c>
      <c r="C104" s="286"/>
    </row>
    <row r="105" spans="1:3" ht="12" customHeight="1">
      <c r="A105" s="405" t="s">
        <v>118</v>
      </c>
      <c r="B105" s="138" t="s">
        <v>353</v>
      </c>
      <c r="C105" s="286">
        <v>150000</v>
      </c>
    </row>
    <row r="106" spans="1:3" ht="12" customHeight="1">
      <c r="A106" s="405" t="s">
        <v>186</v>
      </c>
      <c r="B106" s="138" t="s">
        <v>354</v>
      </c>
      <c r="C106" s="286"/>
    </row>
    <row r="107" spans="1:3" ht="12" customHeight="1">
      <c r="A107" s="405" t="s">
        <v>348</v>
      </c>
      <c r="B107" s="139" t="s">
        <v>355</v>
      </c>
      <c r="C107" s="286"/>
    </row>
    <row r="108" spans="1:3" ht="12" customHeight="1">
      <c r="A108" s="413" t="s">
        <v>349</v>
      </c>
      <c r="B108" s="140" t="s">
        <v>356</v>
      </c>
      <c r="C108" s="286"/>
    </row>
    <row r="109" spans="1:3" ht="12" customHeight="1">
      <c r="A109" s="405" t="s">
        <v>437</v>
      </c>
      <c r="B109" s="140" t="s">
        <v>357</v>
      </c>
      <c r="C109" s="286"/>
    </row>
    <row r="110" spans="1:3" ht="12" customHeight="1">
      <c r="A110" s="405" t="s">
        <v>438</v>
      </c>
      <c r="B110" s="139" t="s">
        <v>358</v>
      </c>
      <c r="C110" s="284">
        <v>2498000</v>
      </c>
    </row>
    <row r="111" spans="1:3" ht="12" customHeight="1">
      <c r="A111" s="405" t="s">
        <v>442</v>
      </c>
      <c r="B111" s="11" t="s">
        <v>50</v>
      </c>
      <c r="C111" s="284"/>
    </row>
    <row r="112" spans="1:3" ht="12" customHeight="1">
      <c r="A112" s="406" t="s">
        <v>443</v>
      </c>
      <c r="B112" s="8" t="s">
        <v>511</v>
      </c>
      <c r="C112" s="286"/>
    </row>
    <row r="113" spans="1:3" ht="12" customHeight="1" thickBot="1">
      <c r="A113" s="414" t="s">
        <v>444</v>
      </c>
      <c r="B113" s="141" t="s">
        <v>512</v>
      </c>
      <c r="C113" s="290"/>
    </row>
    <row r="114" spans="1:3" ht="12" customHeight="1" thickBot="1">
      <c r="A114" s="32" t="s">
        <v>19</v>
      </c>
      <c r="B114" s="27" t="s">
        <v>359</v>
      </c>
      <c r="C114" s="282">
        <f>+C115+C117+C119</f>
        <v>0</v>
      </c>
    </row>
    <row r="115" spans="1:3" ht="12" customHeight="1">
      <c r="A115" s="404" t="s">
        <v>104</v>
      </c>
      <c r="B115" s="8" t="s">
        <v>229</v>
      </c>
      <c r="C115" s="285">
        <v>0</v>
      </c>
    </row>
    <row r="116" spans="1:3" ht="12" customHeight="1">
      <c r="A116" s="404" t="s">
        <v>105</v>
      </c>
      <c r="B116" s="12" t="s">
        <v>363</v>
      </c>
      <c r="C116" s="285"/>
    </row>
    <row r="117" spans="1:3" ht="12" customHeight="1">
      <c r="A117" s="404" t="s">
        <v>106</v>
      </c>
      <c r="B117" s="12" t="s">
        <v>187</v>
      </c>
      <c r="C117" s="284"/>
    </row>
    <row r="118" spans="1:3" ht="12" customHeight="1">
      <c r="A118" s="404" t="s">
        <v>107</v>
      </c>
      <c r="B118" s="12" t="s">
        <v>364</v>
      </c>
      <c r="C118" s="249"/>
    </row>
    <row r="119" spans="1:3" ht="12" customHeight="1">
      <c r="A119" s="404" t="s">
        <v>108</v>
      </c>
      <c r="B119" s="279" t="s">
        <v>231</v>
      </c>
      <c r="C119" s="249"/>
    </row>
    <row r="120" spans="1:3" ht="12" customHeight="1">
      <c r="A120" s="404" t="s">
        <v>117</v>
      </c>
      <c r="B120" s="278" t="s">
        <v>427</v>
      </c>
      <c r="C120" s="249"/>
    </row>
    <row r="121" spans="1:3" ht="12" customHeight="1">
      <c r="A121" s="404" t="s">
        <v>119</v>
      </c>
      <c r="B121" s="388" t="s">
        <v>369</v>
      </c>
      <c r="C121" s="249"/>
    </row>
    <row r="122" spans="1:3" ht="12" customHeight="1">
      <c r="A122" s="404" t="s">
        <v>188</v>
      </c>
      <c r="B122" s="139" t="s">
        <v>352</v>
      </c>
      <c r="C122" s="249"/>
    </row>
    <row r="123" spans="1:3" ht="12" customHeight="1">
      <c r="A123" s="404" t="s">
        <v>189</v>
      </c>
      <c r="B123" s="139" t="s">
        <v>368</v>
      </c>
      <c r="C123" s="249"/>
    </row>
    <row r="124" spans="1:3" ht="12" customHeight="1">
      <c r="A124" s="404" t="s">
        <v>190</v>
      </c>
      <c r="B124" s="139" t="s">
        <v>367</v>
      </c>
      <c r="C124" s="249"/>
    </row>
    <row r="125" spans="1:3" ht="12" customHeight="1">
      <c r="A125" s="404" t="s">
        <v>360</v>
      </c>
      <c r="B125" s="139" t="s">
        <v>355</v>
      </c>
      <c r="C125" s="249"/>
    </row>
    <row r="126" spans="1:3" ht="12" customHeight="1">
      <c r="A126" s="404" t="s">
        <v>361</v>
      </c>
      <c r="B126" s="139" t="s">
        <v>366</v>
      </c>
      <c r="C126" s="249"/>
    </row>
    <row r="127" spans="1:3" ht="12" customHeight="1" thickBot="1">
      <c r="A127" s="413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447</v>
      </c>
      <c r="C128" s="282">
        <f>+C93+C114</f>
        <v>5675900</v>
      </c>
    </row>
    <row r="129" spans="1:3" ht="12" customHeight="1" thickBot="1">
      <c r="A129" s="32" t="s">
        <v>21</v>
      </c>
      <c r="B129" s="122" t="s">
        <v>448</v>
      </c>
      <c r="C129" s="282">
        <f>+C130+C131+C132</f>
        <v>0</v>
      </c>
    </row>
    <row r="130" spans="1:3" s="93" customFormat="1" ht="12" customHeight="1">
      <c r="A130" s="404" t="s">
        <v>267</v>
      </c>
      <c r="B130" s="9" t="s">
        <v>516</v>
      </c>
      <c r="C130" s="249"/>
    </row>
    <row r="131" spans="1:3" ht="12" customHeight="1">
      <c r="A131" s="404" t="s">
        <v>268</v>
      </c>
      <c r="B131" s="9" t="s">
        <v>456</v>
      </c>
      <c r="C131" s="249"/>
    </row>
    <row r="132" spans="1:3" ht="12" customHeight="1" thickBot="1">
      <c r="A132" s="413" t="s">
        <v>269</v>
      </c>
      <c r="B132" s="7" t="s">
        <v>515</v>
      </c>
      <c r="C132" s="249"/>
    </row>
    <row r="133" spans="1:3" ht="12" customHeight="1" thickBot="1">
      <c r="A133" s="32" t="s">
        <v>22</v>
      </c>
      <c r="B133" s="122" t="s">
        <v>449</v>
      </c>
      <c r="C133" s="282">
        <f>+C134+C135+C136+C137+C138+C139</f>
        <v>0</v>
      </c>
    </row>
    <row r="134" spans="1:3" ht="12" customHeight="1">
      <c r="A134" s="404" t="s">
        <v>91</v>
      </c>
      <c r="B134" s="9" t="s">
        <v>458</v>
      </c>
      <c r="C134" s="249"/>
    </row>
    <row r="135" spans="1:3" ht="12" customHeight="1">
      <c r="A135" s="404" t="s">
        <v>92</v>
      </c>
      <c r="B135" s="9" t="s">
        <v>450</v>
      </c>
      <c r="C135" s="249"/>
    </row>
    <row r="136" spans="1:3" ht="12" customHeight="1">
      <c r="A136" s="404" t="s">
        <v>93</v>
      </c>
      <c r="B136" s="9" t="s">
        <v>451</v>
      </c>
      <c r="C136" s="249"/>
    </row>
    <row r="137" spans="1:3" ht="12" customHeight="1">
      <c r="A137" s="404" t="s">
        <v>175</v>
      </c>
      <c r="B137" s="9" t="s">
        <v>514</v>
      </c>
      <c r="C137" s="249"/>
    </row>
    <row r="138" spans="1:3" ht="12" customHeight="1">
      <c r="A138" s="404" t="s">
        <v>176</v>
      </c>
      <c r="B138" s="9" t="s">
        <v>453</v>
      </c>
      <c r="C138" s="249"/>
    </row>
    <row r="139" spans="1:3" s="93" customFormat="1" ht="12" customHeight="1" thickBot="1">
      <c r="A139" s="413" t="s">
        <v>177</v>
      </c>
      <c r="B139" s="7" t="s">
        <v>454</v>
      </c>
      <c r="C139" s="249"/>
    </row>
    <row r="140" spans="1:11" ht="12" customHeight="1" thickBot="1">
      <c r="A140" s="32" t="s">
        <v>23</v>
      </c>
      <c r="B140" s="122" t="s">
        <v>540</v>
      </c>
      <c r="C140" s="288">
        <f>+C141+C142+C144+C145+C143</f>
        <v>0</v>
      </c>
      <c r="K140" s="232"/>
    </row>
    <row r="141" spans="1:3" ht="12.75">
      <c r="A141" s="404" t="s">
        <v>94</v>
      </c>
      <c r="B141" s="9" t="s">
        <v>370</v>
      </c>
      <c r="C141" s="249"/>
    </row>
    <row r="142" spans="1:3" ht="12" customHeight="1">
      <c r="A142" s="404" t="s">
        <v>95</v>
      </c>
      <c r="B142" s="9" t="s">
        <v>371</v>
      </c>
      <c r="C142" s="249"/>
    </row>
    <row r="143" spans="1:3" s="93" customFormat="1" ht="12" customHeight="1">
      <c r="A143" s="404" t="s">
        <v>287</v>
      </c>
      <c r="B143" s="9" t="s">
        <v>539</v>
      </c>
      <c r="C143" s="249"/>
    </row>
    <row r="144" spans="1:3" s="93" customFormat="1" ht="12" customHeight="1">
      <c r="A144" s="404" t="s">
        <v>288</v>
      </c>
      <c r="B144" s="9" t="s">
        <v>463</v>
      </c>
      <c r="C144" s="249"/>
    </row>
    <row r="145" spans="1:3" s="93" customFormat="1" ht="12" customHeight="1" thickBot="1">
      <c r="A145" s="413" t="s">
        <v>289</v>
      </c>
      <c r="B145" s="7" t="s">
        <v>389</v>
      </c>
      <c r="C145" s="249"/>
    </row>
    <row r="146" spans="1:3" s="93" customFormat="1" ht="12" customHeight="1" thickBot="1">
      <c r="A146" s="32" t="s">
        <v>24</v>
      </c>
      <c r="B146" s="122" t="s">
        <v>464</v>
      </c>
      <c r="C146" s="291">
        <f>+C147+C148+C149+C150+C151</f>
        <v>0</v>
      </c>
    </row>
    <row r="147" spans="1:3" s="93" customFormat="1" ht="12" customHeight="1">
      <c r="A147" s="404" t="s">
        <v>96</v>
      </c>
      <c r="B147" s="9" t="s">
        <v>459</v>
      </c>
      <c r="C147" s="249"/>
    </row>
    <row r="148" spans="1:3" s="93" customFormat="1" ht="12" customHeight="1">
      <c r="A148" s="404" t="s">
        <v>97</v>
      </c>
      <c r="B148" s="9" t="s">
        <v>466</v>
      </c>
      <c r="C148" s="249"/>
    </row>
    <row r="149" spans="1:3" s="93" customFormat="1" ht="12" customHeight="1">
      <c r="A149" s="404" t="s">
        <v>299</v>
      </c>
      <c r="B149" s="9" t="s">
        <v>461</v>
      </c>
      <c r="C149" s="249"/>
    </row>
    <row r="150" spans="1:3" ht="12.75" customHeight="1">
      <c r="A150" s="404" t="s">
        <v>300</v>
      </c>
      <c r="B150" s="9" t="s">
        <v>517</v>
      </c>
      <c r="C150" s="249"/>
    </row>
    <row r="151" spans="1:3" ht="12.75" customHeight="1" thickBot="1">
      <c r="A151" s="413" t="s">
        <v>465</v>
      </c>
      <c r="B151" s="7" t="s">
        <v>468</v>
      </c>
      <c r="C151" s="251"/>
    </row>
    <row r="152" spans="1:3" ht="12.75" customHeight="1" thickBot="1">
      <c r="A152" s="452" t="s">
        <v>25</v>
      </c>
      <c r="B152" s="122" t="s">
        <v>469</v>
      </c>
      <c r="C152" s="291"/>
    </row>
    <row r="153" spans="1:3" ht="12" customHeight="1" thickBot="1">
      <c r="A153" s="452" t="s">
        <v>26</v>
      </c>
      <c r="B153" s="122" t="s">
        <v>470</v>
      </c>
      <c r="C153" s="291"/>
    </row>
    <row r="154" spans="1:3" ht="15" customHeight="1" thickBot="1">
      <c r="A154" s="32" t="s">
        <v>27</v>
      </c>
      <c r="B154" s="122" t="s">
        <v>472</v>
      </c>
      <c r="C154" s="398">
        <f>+C129+C133+C140+C146+C152+C153</f>
        <v>0</v>
      </c>
    </row>
    <row r="155" spans="1:3" ht="13.5" thickBot="1">
      <c r="A155" s="415" t="s">
        <v>28</v>
      </c>
      <c r="B155" s="362" t="s">
        <v>471</v>
      </c>
      <c r="C155" s="398">
        <f>+C128+C154</f>
        <v>5675900</v>
      </c>
    </row>
    <row r="156" spans="1:3" ht="15" customHeight="1" thickBot="1">
      <c r="A156" s="367"/>
      <c r="B156" s="368"/>
      <c r="C156" s="579">
        <f>C90-C155</f>
        <v>-4095900</v>
      </c>
    </row>
    <row r="157" spans="1:3" ht="14.25" customHeight="1" thickBot="1">
      <c r="A157" s="230" t="s">
        <v>518</v>
      </c>
      <c r="B157" s="231"/>
      <c r="C157" s="119"/>
    </row>
    <row r="158" spans="1:3" ht="13.5" thickBot="1">
      <c r="A158" s="230" t="s">
        <v>206</v>
      </c>
      <c r="B158" s="231"/>
      <c r="C158" s="119" t="s">
        <v>778</v>
      </c>
    </row>
    <row r="159" spans="1:3" ht="12.75">
      <c r="A159" s="576"/>
      <c r="B159" s="577"/>
      <c r="C159" s="578"/>
    </row>
    <row r="160" spans="1:2" ht="12.75">
      <c r="A160" s="576"/>
      <c r="B160" s="577"/>
    </row>
    <row r="161" spans="1:3" ht="12.75">
      <c r="A161" s="576"/>
      <c r="B161" s="577"/>
      <c r="C161" s="578"/>
    </row>
    <row r="162" spans="1:3" ht="12.75">
      <c r="A162" s="576"/>
      <c r="B162" s="577"/>
      <c r="C162" s="578"/>
    </row>
    <row r="163" spans="1:3" ht="12.75">
      <c r="A163" s="576"/>
      <c r="B163" s="577"/>
      <c r="C163" s="578"/>
    </row>
    <row r="164" spans="1:3" ht="12.75">
      <c r="A164" s="576"/>
      <c r="B164" s="577"/>
      <c r="C164" s="578"/>
    </row>
    <row r="165" spans="1:3" ht="12.75">
      <c r="A165" s="576"/>
      <c r="B165" s="577"/>
      <c r="C165" s="578"/>
    </row>
    <row r="166" spans="1:3" ht="12.75">
      <c r="A166" s="576"/>
      <c r="B166" s="577"/>
      <c r="C166" s="578"/>
    </row>
    <row r="167" spans="1:3" ht="12.75">
      <c r="A167" s="576"/>
      <c r="B167" s="577"/>
      <c r="C167" s="578"/>
    </row>
    <row r="168" spans="1:3" ht="12.75">
      <c r="A168" s="576"/>
      <c r="B168" s="577"/>
      <c r="C168" s="578"/>
    </row>
    <row r="169" spans="1:3" ht="12.75">
      <c r="A169" s="576"/>
      <c r="B169" s="577"/>
      <c r="C169" s="578"/>
    </row>
    <row r="170" spans="1:3" ht="12.75">
      <c r="A170" s="576"/>
      <c r="B170" s="577"/>
      <c r="C170" s="578"/>
    </row>
    <row r="171" spans="1:3" ht="12.75">
      <c r="A171" s="576"/>
      <c r="B171" s="577"/>
      <c r="C171" s="578"/>
    </row>
    <row r="172" spans="1:3" ht="12.75">
      <c r="A172" s="576"/>
      <c r="B172" s="577"/>
      <c r="C172" s="578"/>
    </row>
    <row r="173" spans="1:3" ht="12.75">
      <c r="A173" s="576"/>
      <c r="B173" s="577"/>
      <c r="C173" s="578"/>
    </row>
    <row r="174" spans="1:3" ht="12.75">
      <c r="A174" s="576"/>
      <c r="B174" s="577"/>
      <c r="C174" s="578"/>
    </row>
    <row r="175" spans="1:3" ht="12.75">
      <c r="A175" s="576"/>
      <c r="B175" s="577"/>
      <c r="C175" s="578"/>
    </row>
    <row r="176" spans="1:3" ht="12.75">
      <c r="A176" s="576"/>
      <c r="B176" s="577"/>
      <c r="C176" s="578"/>
    </row>
    <row r="177" spans="1:3" ht="12.75">
      <c r="A177" s="576"/>
      <c r="B177" s="577"/>
      <c r="C177" s="578"/>
    </row>
    <row r="178" spans="1:3" ht="12.75">
      <c r="A178" s="576"/>
      <c r="B178" s="577"/>
      <c r="C178" s="57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B16" sqref="B16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65" t="s">
        <v>585</v>
      </c>
      <c r="B1" s="665"/>
      <c r="C1" s="665"/>
      <c r="D1" s="665"/>
      <c r="E1" s="665"/>
      <c r="F1" s="665"/>
      <c r="G1" s="665"/>
      <c r="H1" s="665"/>
      <c r="I1" s="665"/>
      <c r="J1" s="665"/>
    </row>
    <row r="3" spans="1:9" ht="15.75">
      <c r="A3" s="668" t="s">
        <v>686</v>
      </c>
      <c r="B3" s="669"/>
      <c r="C3" s="669"/>
      <c r="D3" s="669"/>
      <c r="E3" s="669"/>
      <c r="F3" s="669"/>
      <c r="G3" s="155"/>
      <c r="H3" s="155"/>
      <c r="I3" s="155"/>
    </row>
    <row r="6" ht="15">
      <c r="A6" s="538" t="s">
        <v>680</v>
      </c>
    </row>
    <row r="7" spans="1:11" ht="12.75">
      <c r="A7" s="623" t="s">
        <v>654</v>
      </c>
      <c r="B7" s="643" t="s">
        <v>653</v>
      </c>
      <c r="C7" s="624" t="s">
        <v>650</v>
      </c>
      <c r="D7" s="624">
        <v>2019</v>
      </c>
      <c r="E7" s="624" t="s">
        <v>651</v>
      </c>
      <c r="F7" s="643" t="s">
        <v>653</v>
      </c>
      <c r="G7" s="624" t="s">
        <v>652</v>
      </c>
      <c r="H7" s="624" t="s">
        <v>655</v>
      </c>
      <c r="I7" s="624"/>
      <c r="J7" s="624"/>
      <c r="K7" s="624"/>
    </row>
    <row r="8" spans="1:6" ht="12.75">
      <c r="A8" s="554"/>
      <c r="B8" s="553"/>
      <c r="F8" s="553"/>
    </row>
    <row r="9" spans="1:6" ht="12.75">
      <c r="A9" s="554"/>
      <c r="B9" s="553"/>
      <c r="F9" s="553"/>
    </row>
    <row r="11" spans="1:10" ht="15.75">
      <c r="A11" s="668" t="s">
        <v>687</v>
      </c>
      <c r="B11" s="669"/>
      <c r="C11" s="669"/>
      <c r="D11" s="669"/>
      <c r="E11" s="669"/>
      <c r="F11" s="669"/>
      <c r="G11" s="669"/>
      <c r="H11" s="670"/>
      <c r="I11" s="670"/>
      <c r="J11" s="670"/>
    </row>
    <row r="13" spans="1:10" ht="14.25">
      <c r="A13" s="549" t="s">
        <v>587</v>
      </c>
      <c r="B13" s="666" t="s">
        <v>688</v>
      </c>
      <c r="C13" s="667"/>
      <c r="D13" s="667"/>
      <c r="E13" s="667"/>
      <c r="F13" s="667"/>
      <c r="G13" s="667"/>
      <c r="H13" s="667"/>
      <c r="I13" s="667"/>
      <c r="J13" s="667"/>
    </row>
    <row r="14" spans="2:10" ht="14.25">
      <c r="B14" s="619"/>
      <c r="C14" s="155"/>
      <c r="D14" s="155"/>
      <c r="E14" s="155"/>
      <c r="F14" s="155"/>
      <c r="G14" s="155"/>
      <c r="H14" s="155"/>
      <c r="I14" s="155"/>
      <c r="J14" s="155"/>
    </row>
    <row r="15" spans="1:10" ht="14.25">
      <c r="A15" s="549" t="s">
        <v>588</v>
      </c>
      <c r="B15" s="666" t="s">
        <v>689</v>
      </c>
      <c r="C15" s="667"/>
      <c r="D15" s="667"/>
      <c r="E15" s="667"/>
      <c r="F15" s="667"/>
      <c r="G15" s="667"/>
      <c r="H15" s="667"/>
      <c r="I15" s="667"/>
      <c r="J15" s="667"/>
    </row>
    <row r="16" spans="2:10" ht="14.25">
      <c r="B16" s="619"/>
      <c r="C16" s="155"/>
      <c r="D16" s="155"/>
      <c r="E16" s="155"/>
      <c r="F16" s="155"/>
      <c r="G16" s="155"/>
      <c r="H16" s="155"/>
      <c r="I16" s="155"/>
      <c r="J16" s="155"/>
    </row>
    <row r="17" spans="1:10" ht="14.25">
      <c r="A17" s="549" t="s">
        <v>589</v>
      </c>
      <c r="B17" s="666" t="s">
        <v>681</v>
      </c>
      <c r="C17" s="667"/>
      <c r="D17" s="667"/>
      <c r="E17" s="667"/>
      <c r="F17" s="667"/>
      <c r="G17" s="667"/>
      <c r="H17" s="667"/>
      <c r="I17" s="667"/>
      <c r="J17" s="667"/>
    </row>
    <row r="18" spans="2:10" ht="14.25">
      <c r="B18" s="619"/>
      <c r="C18" s="155"/>
      <c r="D18" s="155"/>
      <c r="E18" s="155"/>
      <c r="F18" s="155"/>
      <c r="G18" s="155"/>
      <c r="H18" s="155"/>
      <c r="I18" s="155"/>
      <c r="J18" s="155"/>
    </row>
    <row r="19" spans="1:10" ht="14.25">
      <c r="A19" s="549" t="s">
        <v>590</v>
      </c>
      <c r="B19" s="666" t="s">
        <v>596</v>
      </c>
      <c r="C19" s="667"/>
      <c r="D19" s="667"/>
      <c r="E19" s="667"/>
      <c r="F19" s="667"/>
      <c r="G19" s="667"/>
      <c r="H19" s="667"/>
      <c r="I19" s="667"/>
      <c r="J19" s="667"/>
    </row>
    <row r="20" spans="2:10" ht="14.25">
      <c r="B20" s="619"/>
      <c r="C20" s="155"/>
      <c r="D20" s="155"/>
      <c r="E20" s="155"/>
      <c r="F20" s="155"/>
      <c r="G20" s="155"/>
      <c r="H20" s="155"/>
      <c r="I20" s="155"/>
      <c r="J20" s="155"/>
    </row>
    <row r="21" spans="1:10" ht="14.25">
      <c r="A21" s="549" t="s">
        <v>591</v>
      </c>
      <c r="B21" s="666" t="s">
        <v>597</v>
      </c>
      <c r="C21" s="667"/>
      <c r="D21" s="667"/>
      <c r="E21" s="667"/>
      <c r="F21" s="667"/>
      <c r="G21" s="667"/>
      <c r="H21" s="667"/>
      <c r="I21" s="667"/>
      <c r="J21" s="667"/>
    </row>
    <row r="22" spans="2:10" ht="14.25">
      <c r="B22" s="619"/>
      <c r="C22" s="155"/>
      <c r="D22" s="155"/>
      <c r="E22" s="155"/>
      <c r="F22" s="155"/>
      <c r="G22" s="155"/>
      <c r="H22" s="155"/>
      <c r="I22" s="155"/>
      <c r="J22" s="155"/>
    </row>
    <row r="23" spans="1:10" ht="14.25">
      <c r="A23" s="549" t="s">
        <v>592</v>
      </c>
      <c r="B23" s="666" t="s">
        <v>598</v>
      </c>
      <c r="C23" s="667"/>
      <c r="D23" s="667"/>
      <c r="E23" s="667"/>
      <c r="F23" s="667"/>
      <c r="G23" s="667"/>
      <c r="H23" s="667"/>
      <c r="I23" s="667"/>
      <c r="J23" s="667"/>
    </row>
    <row r="24" spans="2:10" ht="14.25">
      <c r="B24" s="619"/>
      <c r="C24" s="155"/>
      <c r="D24" s="155"/>
      <c r="E24" s="155"/>
      <c r="F24" s="155"/>
      <c r="G24" s="155"/>
      <c r="H24" s="155"/>
      <c r="I24" s="155"/>
      <c r="J24" s="155"/>
    </row>
    <row r="25" spans="1:10" ht="14.25">
      <c r="A25" s="549" t="s">
        <v>593</v>
      </c>
      <c r="B25" s="666" t="s">
        <v>599</v>
      </c>
      <c r="C25" s="667"/>
      <c r="D25" s="667"/>
      <c r="E25" s="667"/>
      <c r="F25" s="667"/>
      <c r="G25" s="667"/>
      <c r="H25" s="667"/>
      <c r="I25" s="667"/>
      <c r="J25" s="667"/>
    </row>
    <row r="26" spans="2:10" ht="14.25">
      <c r="B26" s="619"/>
      <c r="C26" s="155"/>
      <c r="D26" s="155"/>
      <c r="E26" s="155"/>
      <c r="F26" s="155"/>
      <c r="G26" s="155"/>
      <c r="H26" s="155"/>
      <c r="I26" s="155"/>
      <c r="J26" s="155"/>
    </row>
    <row r="27" spans="1:10" ht="14.25">
      <c r="A27" s="549" t="s">
        <v>594</v>
      </c>
      <c r="B27" s="666" t="s">
        <v>600</v>
      </c>
      <c r="C27" s="667"/>
      <c r="D27" s="667"/>
      <c r="E27" s="667"/>
      <c r="F27" s="667"/>
      <c r="G27" s="667"/>
      <c r="H27" s="667"/>
      <c r="I27" s="667"/>
      <c r="J27" s="667"/>
    </row>
    <row r="28" spans="2:10" ht="14.25">
      <c r="B28" s="619"/>
      <c r="C28" s="155"/>
      <c r="D28" s="155"/>
      <c r="E28" s="155"/>
      <c r="F28" s="155"/>
      <c r="G28" s="155"/>
      <c r="H28" s="155"/>
      <c r="I28" s="155"/>
      <c r="J28" s="155"/>
    </row>
    <row r="29" spans="1:10" ht="14.25">
      <c r="A29" s="549" t="s">
        <v>594</v>
      </c>
      <c r="B29" s="666" t="s">
        <v>601</v>
      </c>
      <c r="C29" s="667"/>
      <c r="D29" s="667"/>
      <c r="E29" s="667"/>
      <c r="F29" s="667"/>
      <c r="G29" s="667"/>
      <c r="H29" s="667"/>
      <c r="I29" s="667"/>
      <c r="J29" s="667"/>
    </row>
    <row r="30" spans="2:10" ht="14.25">
      <c r="B30" s="619"/>
      <c r="C30" s="155"/>
      <c r="D30" s="155"/>
      <c r="E30" s="155"/>
      <c r="F30" s="155"/>
      <c r="G30" s="155"/>
      <c r="H30" s="155"/>
      <c r="I30" s="155"/>
      <c r="J30" s="155"/>
    </row>
    <row r="31" spans="1:10" ht="14.25">
      <c r="A31" s="549" t="s">
        <v>595</v>
      </c>
      <c r="B31" s="666" t="s">
        <v>602</v>
      </c>
      <c r="C31" s="667"/>
      <c r="D31" s="667"/>
      <c r="E31" s="667"/>
      <c r="F31" s="667"/>
      <c r="G31" s="667"/>
      <c r="H31" s="667"/>
      <c r="I31" s="667"/>
      <c r="J31" s="667"/>
    </row>
    <row r="33" ht="14.25">
      <c r="A33" s="549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9">
      <selection activeCell="C39" sqref="C39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3" customWidth="1"/>
  </cols>
  <sheetData>
    <row r="1" spans="1:3" s="2" customFormat="1" ht="16.5" customHeight="1" thickBot="1">
      <c r="A1" s="557"/>
      <c r="B1" s="558"/>
      <c r="C1" s="552" t="str">
        <f>CONCATENATE("9.1.3. melléklet ",ALAPADATOK!A7," ",ALAPADATOK!B7," ",ALAPADATOK!C7," ",ALAPADATOK!D7," ",ALAPADATOK!E7," ",ALAPADATOK!F7," ",ALAPADATOK!G7," ",ALAPADATOK!H7)</f>
        <v>9.1.3. melléklet a … / 2019 ( … ) önkormányzati rendelethez</v>
      </c>
    </row>
    <row r="2" spans="1:3" s="89" customFormat="1" ht="21" customHeight="1">
      <c r="A2" s="559" t="s">
        <v>61</v>
      </c>
      <c r="B2" s="560" t="str">
        <f>CONCATENATE(ALAPADATOK!A3)</f>
        <v>Tiszaszőlős Községi Önkormányzat</v>
      </c>
      <c r="C2" s="561" t="s">
        <v>54</v>
      </c>
    </row>
    <row r="3" spans="1:3" s="89" customFormat="1" ht="16.5" thickBot="1">
      <c r="A3" s="562" t="s">
        <v>203</v>
      </c>
      <c r="B3" s="563" t="s">
        <v>527</v>
      </c>
      <c r="C3" s="564" t="s">
        <v>430</v>
      </c>
    </row>
    <row r="4" spans="1:3" s="90" customFormat="1" ht="15.75" customHeight="1" thickBot="1">
      <c r="A4" s="565"/>
      <c r="B4" s="565"/>
      <c r="C4" s="566" t="str">
        <f>'KV_9.1.2.sz.mell.'!C4</f>
        <v>Forintban!</v>
      </c>
    </row>
    <row r="5" spans="1:3" ht="13.5" thickBot="1">
      <c r="A5" s="567" t="s">
        <v>205</v>
      </c>
      <c r="B5" s="568" t="s">
        <v>562</v>
      </c>
      <c r="C5" s="569" t="s">
        <v>55</v>
      </c>
    </row>
    <row r="6" spans="1:3" s="63" customFormat="1" ht="12.75" customHeight="1" thickBot="1">
      <c r="A6" s="570"/>
      <c r="B6" s="571" t="s">
        <v>492</v>
      </c>
      <c r="C6" s="572" t="s">
        <v>493</v>
      </c>
    </row>
    <row r="7" spans="1:3" s="63" customFormat="1" ht="15.75" customHeight="1" thickBot="1">
      <c r="A7" s="216"/>
      <c r="B7" s="217" t="s">
        <v>56</v>
      </c>
      <c r="C7" s="341"/>
    </row>
    <row r="8" spans="1:3" s="63" customFormat="1" ht="12" customHeight="1" thickBot="1">
      <c r="A8" s="32" t="s">
        <v>18</v>
      </c>
      <c r="B8" s="21" t="s">
        <v>251</v>
      </c>
      <c r="C8" s="282">
        <f>+C9+C10+C11+C12+C13+C14</f>
        <v>0</v>
      </c>
    </row>
    <row r="9" spans="1:3" s="91" customFormat="1" ht="12" customHeight="1">
      <c r="A9" s="404" t="s">
        <v>98</v>
      </c>
      <c r="B9" s="389" t="s">
        <v>252</v>
      </c>
      <c r="C9" s="285"/>
    </row>
    <row r="10" spans="1:3" s="92" customFormat="1" ht="12" customHeight="1">
      <c r="A10" s="405" t="s">
        <v>99</v>
      </c>
      <c r="B10" s="390" t="s">
        <v>253</v>
      </c>
      <c r="C10" s="284"/>
    </row>
    <row r="11" spans="1:3" s="92" customFormat="1" ht="12" customHeight="1">
      <c r="A11" s="405" t="s">
        <v>100</v>
      </c>
      <c r="B11" s="390" t="s">
        <v>549</v>
      </c>
      <c r="C11" s="284"/>
    </row>
    <row r="12" spans="1:3" s="92" customFormat="1" ht="12" customHeight="1">
      <c r="A12" s="405" t="s">
        <v>101</v>
      </c>
      <c r="B12" s="390" t="s">
        <v>255</v>
      </c>
      <c r="C12" s="284"/>
    </row>
    <row r="13" spans="1:3" s="92" customFormat="1" ht="12" customHeight="1">
      <c r="A13" s="405" t="s">
        <v>148</v>
      </c>
      <c r="B13" s="390" t="s">
        <v>505</v>
      </c>
      <c r="C13" s="284"/>
    </row>
    <row r="14" spans="1:3" s="91" customFormat="1" ht="12" customHeight="1" thickBot="1">
      <c r="A14" s="406" t="s">
        <v>102</v>
      </c>
      <c r="B14" s="391" t="s">
        <v>432</v>
      </c>
      <c r="C14" s="284"/>
    </row>
    <row r="15" spans="1:3" s="91" customFormat="1" ht="12" customHeight="1" thickBot="1">
      <c r="A15" s="32" t="s">
        <v>19</v>
      </c>
      <c r="B15" s="277" t="s">
        <v>256</v>
      </c>
      <c r="C15" s="282">
        <f>+C16+C17+C18+C19+C20</f>
        <v>0</v>
      </c>
    </row>
    <row r="16" spans="1:3" s="91" customFormat="1" ht="12" customHeight="1">
      <c r="A16" s="404" t="s">
        <v>104</v>
      </c>
      <c r="B16" s="389" t="s">
        <v>257</v>
      </c>
      <c r="C16" s="285"/>
    </row>
    <row r="17" spans="1:3" s="91" customFormat="1" ht="12" customHeight="1">
      <c r="A17" s="405" t="s">
        <v>105</v>
      </c>
      <c r="B17" s="390" t="s">
        <v>258</v>
      </c>
      <c r="C17" s="284"/>
    </row>
    <row r="18" spans="1:3" s="91" customFormat="1" ht="12" customHeight="1">
      <c r="A18" s="405" t="s">
        <v>106</v>
      </c>
      <c r="B18" s="390" t="s">
        <v>421</v>
      </c>
      <c r="C18" s="284"/>
    </row>
    <row r="19" spans="1:3" s="91" customFormat="1" ht="12" customHeight="1">
      <c r="A19" s="405" t="s">
        <v>107</v>
      </c>
      <c r="B19" s="390" t="s">
        <v>422</v>
      </c>
      <c r="C19" s="284"/>
    </row>
    <row r="20" spans="1:3" s="91" customFormat="1" ht="12" customHeight="1">
      <c r="A20" s="405" t="s">
        <v>108</v>
      </c>
      <c r="B20" s="390" t="s">
        <v>259</v>
      </c>
      <c r="C20" s="284"/>
    </row>
    <row r="21" spans="1:3" s="92" customFormat="1" ht="12" customHeight="1" thickBot="1">
      <c r="A21" s="406" t="s">
        <v>117</v>
      </c>
      <c r="B21" s="391" t="s">
        <v>260</v>
      </c>
      <c r="C21" s="286"/>
    </row>
    <row r="22" spans="1:3" s="92" customFormat="1" ht="12" customHeight="1" thickBot="1">
      <c r="A22" s="32" t="s">
        <v>20</v>
      </c>
      <c r="B22" s="21" t="s">
        <v>261</v>
      </c>
      <c r="C22" s="282">
        <f>+C23+C24+C25+C26+C27</f>
        <v>0</v>
      </c>
    </row>
    <row r="23" spans="1:3" s="92" customFormat="1" ht="12" customHeight="1">
      <c r="A23" s="404" t="s">
        <v>87</v>
      </c>
      <c r="B23" s="389" t="s">
        <v>262</v>
      </c>
      <c r="C23" s="285"/>
    </row>
    <row r="24" spans="1:3" s="91" customFormat="1" ht="12" customHeight="1">
      <c r="A24" s="405" t="s">
        <v>88</v>
      </c>
      <c r="B24" s="390" t="s">
        <v>263</v>
      </c>
      <c r="C24" s="284"/>
    </row>
    <row r="25" spans="1:3" s="92" customFormat="1" ht="12" customHeight="1">
      <c r="A25" s="405" t="s">
        <v>89</v>
      </c>
      <c r="B25" s="390" t="s">
        <v>423</v>
      </c>
      <c r="C25" s="284"/>
    </row>
    <row r="26" spans="1:3" s="92" customFormat="1" ht="12" customHeight="1">
      <c r="A26" s="405" t="s">
        <v>90</v>
      </c>
      <c r="B26" s="390" t="s">
        <v>424</v>
      </c>
      <c r="C26" s="284"/>
    </row>
    <row r="27" spans="1:3" s="92" customFormat="1" ht="12" customHeight="1">
      <c r="A27" s="405" t="s">
        <v>171</v>
      </c>
      <c r="B27" s="390" t="s">
        <v>264</v>
      </c>
      <c r="C27" s="284"/>
    </row>
    <row r="28" spans="1:3" s="92" customFormat="1" ht="12" customHeight="1" thickBot="1">
      <c r="A28" s="406" t="s">
        <v>172</v>
      </c>
      <c r="B28" s="391" t="s">
        <v>265</v>
      </c>
      <c r="C28" s="286"/>
    </row>
    <row r="29" spans="1:3" s="92" customFormat="1" ht="12" customHeight="1" thickBot="1">
      <c r="A29" s="32" t="s">
        <v>173</v>
      </c>
      <c r="B29" s="21" t="s">
        <v>266</v>
      </c>
      <c r="C29" s="288">
        <f>SUM(C30:C36)</f>
        <v>0</v>
      </c>
    </row>
    <row r="30" spans="1:3" s="92" customFormat="1" ht="12" customHeight="1">
      <c r="A30" s="404" t="s">
        <v>267</v>
      </c>
      <c r="B30" s="389" t="s">
        <v>554</v>
      </c>
      <c r="C30" s="285"/>
    </row>
    <row r="31" spans="1:3" s="92" customFormat="1" ht="12" customHeight="1">
      <c r="A31" s="405" t="s">
        <v>268</v>
      </c>
      <c r="B31" s="390" t="s">
        <v>555</v>
      </c>
      <c r="C31" s="284"/>
    </row>
    <row r="32" spans="1:3" s="92" customFormat="1" ht="12" customHeight="1">
      <c r="A32" s="405" t="s">
        <v>269</v>
      </c>
      <c r="B32" s="390" t="s">
        <v>556</v>
      </c>
      <c r="C32" s="284"/>
    </row>
    <row r="33" spans="1:3" s="92" customFormat="1" ht="12" customHeight="1">
      <c r="A33" s="405" t="s">
        <v>270</v>
      </c>
      <c r="B33" s="390" t="s">
        <v>557</v>
      </c>
      <c r="C33" s="284"/>
    </row>
    <row r="34" spans="1:3" s="92" customFormat="1" ht="12" customHeight="1">
      <c r="A34" s="405" t="s">
        <v>551</v>
      </c>
      <c r="B34" s="390" t="s">
        <v>271</v>
      </c>
      <c r="C34" s="284"/>
    </row>
    <row r="35" spans="1:3" s="92" customFormat="1" ht="12" customHeight="1">
      <c r="A35" s="405" t="s">
        <v>552</v>
      </c>
      <c r="B35" s="390" t="s">
        <v>272</v>
      </c>
      <c r="C35" s="284"/>
    </row>
    <row r="36" spans="1:3" s="92" customFormat="1" ht="12" customHeight="1" thickBot="1">
      <c r="A36" s="406" t="s">
        <v>553</v>
      </c>
      <c r="B36" s="471" t="s">
        <v>273</v>
      </c>
      <c r="C36" s="286"/>
    </row>
    <row r="37" spans="1:3" s="92" customFormat="1" ht="12" customHeight="1" thickBot="1">
      <c r="A37" s="32" t="s">
        <v>22</v>
      </c>
      <c r="B37" s="21" t="s">
        <v>433</v>
      </c>
      <c r="C37" s="282">
        <f>SUM(C38:C48)</f>
        <v>0</v>
      </c>
    </row>
    <row r="38" spans="1:3" s="92" customFormat="1" ht="12" customHeight="1">
      <c r="A38" s="404" t="s">
        <v>91</v>
      </c>
      <c r="B38" s="389" t="s">
        <v>276</v>
      </c>
      <c r="C38" s="285"/>
    </row>
    <row r="39" spans="1:3" s="92" customFormat="1" ht="12" customHeight="1">
      <c r="A39" s="405" t="s">
        <v>92</v>
      </c>
      <c r="B39" s="390" t="s">
        <v>277</v>
      </c>
      <c r="C39" s="284"/>
    </row>
    <row r="40" spans="1:3" s="92" customFormat="1" ht="12" customHeight="1">
      <c r="A40" s="405" t="s">
        <v>93</v>
      </c>
      <c r="B40" s="390" t="s">
        <v>278</v>
      </c>
      <c r="C40" s="284"/>
    </row>
    <row r="41" spans="1:3" s="92" customFormat="1" ht="12" customHeight="1">
      <c r="A41" s="405" t="s">
        <v>175</v>
      </c>
      <c r="B41" s="390" t="s">
        <v>279</v>
      </c>
      <c r="C41" s="284"/>
    </row>
    <row r="42" spans="1:3" s="92" customFormat="1" ht="12" customHeight="1">
      <c r="A42" s="405" t="s">
        <v>176</v>
      </c>
      <c r="B42" s="390" t="s">
        <v>280</v>
      </c>
      <c r="C42" s="284"/>
    </row>
    <row r="43" spans="1:3" s="92" customFormat="1" ht="12" customHeight="1">
      <c r="A43" s="405" t="s">
        <v>177</v>
      </c>
      <c r="B43" s="390" t="s">
        <v>281</v>
      </c>
      <c r="C43" s="284"/>
    </row>
    <row r="44" spans="1:3" s="92" customFormat="1" ht="12" customHeight="1">
      <c r="A44" s="405" t="s">
        <v>178</v>
      </c>
      <c r="B44" s="390" t="s">
        <v>282</v>
      </c>
      <c r="C44" s="284"/>
    </row>
    <row r="45" spans="1:3" s="92" customFormat="1" ht="12" customHeight="1">
      <c r="A45" s="405" t="s">
        <v>179</v>
      </c>
      <c r="B45" s="390" t="s">
        <v>558</v>
      </c>
      <c r="C45" s="284"/>
    </row>
    <row r="46" spans="1:3" s="92" customFormat="1" ht="12" customHeight="1">
      <c r="A46" s="405" t="s">
        <v>274</v>
      </c>
      <c r="B46" s="390" t="s">
        <v>284</v>
      </c>
      <c r="C46" s="287"/>
    </row>
    <row r="47" spans="1:3" s="92" customFormat="1" ht="12" customHeight="1">
      <c r="A47" s="406" t="s">
        <v>275</v>
      </c>
      <c r="B47" s="391" t="s">
        <v>435</v>
      </c>
      <c r="C47" s="379"/>
    </row>
    <row r="48" spans="1:3" s="92" customFormat="1" ht="12" customHeight="1" thickBot="1">
      <c r="A48" s="406" t="s">
        <v>434</v>
      </c>
      <c r="B48" s="391" t="s">
        <v>285</v>
      </c>
      <c r="C48" s="379"/>
    </row>
    <row r="49" spans="1:3" s="92" customFormat="1" ht="12" customHeight="1" thickBot="1">
      <c r="A49" s="32" t="s">
        <v>23</v>
      </c>
      <c r="B49" s="21" t="s">
        <v>286</v>
      </c>
      <c r="C49" s="282">
        <f>SUM(C50:C54)</f>
        <v>0</v>
      </c>
    </row>
    <row r="50" spans="1:3" s="92" customFormat="1" ht="12" customHeight="1">
      <c r="A50" s="404" t="s">
        <v>94</v>
      </c>
      <c r="B50" s="389" t="s">
        <v>290</v>
      </c>
      <c r="C50" s="424"/>
    </row>
    <row r="51" spans="1:3" s="92" customFormat="1" ht="12" customHeight="1">
      <c r="A51" s="405" t="s">
        <v>95</v>
      </c>
      <c r="B51" s="390" t="s">
        <v>291</v>
      </c>
      <c r="C51" s="287"/>
    </row>
    <row r="52" spans="1:3" s="92" customFormat="1" ht="12" customHeight="1">
      <c r="A52" s="405" t="s">
        <v>287</v>
      </c>
      <c r="B52" s="390" t="s">
        <v>292</v>
      </c>
      <c r="C52" s="287"/>
    </row>
    <row r="53" spans="1:3" s="92" customFormat="1" ht="12" customHeight="1">
      <c r="A53" s="405" t="s">
        <v>288</v>
      </c>
      <c r="B53" s="390" t="s">
        <v>293</v>
      </c>
      <c r="C53" s="287"/>
    </row>
    <row r="54" spans="1:3" s="92" customFormat="1" ht="12" customHeight="1" thickBot="1">
      <c r="A54" s="406" t="s">
        <v>289</v>
      </c>
      <c r="B54" s="471" t="s">
        <v>294</v>
      </c>
      <c r="C54" s="379"/>
    </row>
    <row r="55" spans="1:3" s="92" customFormat="1" ht="12" customHeight="1" thickBot="1">
      <c r="A55" s="32" t="s">
        <v>180</v>
      </c>
      <c r="B55" s="21" t="s">
        <v>295</v>
      </c>
      <c r="C55" s="282">
        <f>SUM(C56:C58)</f>
        <v>0</v>
      </c>
    </row>
    <row r="56" spans="1:3" s="92" customFormat="1" ht="12" customHeight="1">
      <c r="A56" s="404" t="s">
        <v>96</v>
      </c>
      <c r="B56" s="389" t="s">
        <v>296</v>
      </c>
      <c r="C56" s="285"/>
    </row>
    <row r="57" spans="1:3" s="92" customFormat="1" ht="12" customHeight="1">
      <c r="A57" s="405" t="s">
        <v>97</v>
      </c>
      <c r="B57" s="390" t="s">
        <v>425</v>
      </c>
      <c r="C57" s="284"/>
    </row>
    <row r="58" spans="1:3" s="92" customFormat="1" ht="12" customHeight="1">
      <c r="A58" s="405" t="s">
        <v>299</v>
      </c>
      <c r="B58" s="390" t="s">
        <v>297</v>
      </c>
      <c r="C58" s="284"/>
    </row>
    <row r="59" spans="1:3" s="92" customFormat="1" ht="12" customHeight="1" thickBot="1">
      <c r="A59" s="406" t="s">
        <v>300</v>
      </c>
      <c r="B59" s="471" t="s">
        <v>298</v>
      </c>
      <c r="C59" s="286"/>
    </row>
    <row r="60" spans="1:3" s="92" customFormat="1" ht="12" customHeight="1" thickBot="1">
      <c r="A60" s="32" t="s">
        <v>25</v>
      </c>
      <c r="B60" s="277" t="s">
        <v>301</v>
      </c>
      <c r="C60" s="282">
        <f>SUM(C61:C63)</f>
        <v>0</v>
      </c>
    </row>
    <row r="61" spans="1:3" s="92" customFormat="1" ht="12" customHeight="1">
      <c r="A61" s="404" t="s">
        <v>181</v>
      </c>
      <c r="B61" s="389" t="s">
        <v>303</v>
      </c>
      <c r="C61" s="287"/>
    </row>
    <row r="62" spans="1:3" s="92" customFormat="1" ht="12" customHeight="1">
      <c r="A62" s="405" t="s">
        <v>182</v>
      </c>
      <c r="B62" s="390" t="s">
        <v>426</v>
      </c>
      <c r="C62" s="287"/>
    </row>
    <row r="63" spans="1:3" s="92" customFormat="1" ht="12" customHeight="1">
      <c r="A63" s="405" t="s">
        <v>230</v>
      </c>
      <c r="B63" s="390" t="s">
        <v>304</v>
      </c>
      <c r="C63" s="287"/>
    </row>
    <row r="64" spans="1:3" s="92" customFormat="1" ht="12" customHeight="1" thickBot="1">
      <c r="A64" s="406" t="s">
        <v>302</v>
      </c>
      <c r="B64" s="471" t="s">
        <v>305</v>
      </c>
      <c r="C64" s="287"/>
    </row>
    <row r="65" spans="1:3" s="92" customFormat="1" ht="12" customHeight="1" thickBot="1">
      <c r="A65" s="32" t="s">
        <v>26</v>
      </c>
      <c r="B65" s="21" t="s">
        <v>306</v>
      </c>
      <c r="C65" s="288">
        <f>+C8+C15+C22+C29+C37+C49+C55+C60</f>
        <v>0</v>
      </c>
    </row>
    <row r="66" spans="1:3" s="92" customFormat="1" ht="12" customHeight="1" thickBot="1">
      <c r="A66" s="407" t="s">
        <v>393</v>
      </c>
      <c r="B66" s="277" t="s">
        <v>308</v>
      </c>
      <c r="C66" s="282">
        <f>SUM(C67:C69)</f>
        <v>0</v>
      </c>
    </row>
    <row r="67" spans="1:3" s="92" customFormat="1" ht="12" customHeight="1">
      <c r="A67" s="404" t="s">
        <v>336</v>
      </c>
      <c r="B67" s="389" t="s">
        <v>309</v>
      </c>
      <c r="C67" s="287"/>
    </row>
    <row r="68" spans="1:3" s="92" customFormat="1" ht="12" customHeight="1">
      <c r="A68" s="405" t="s">
        <v>345</v>
      </c>
      <c r="B68" s="390" t="s">
        <v>310</v>
      </c>
      <c r="C68" s="287"/>
    </row>
    <row r="69" spans="1:3" s="92" customFormat="1" ht="12" customHeight="1" thickBot="1">
      <c r="A69" s="406" t="s">
        <v>346</v>
      </c>
      <c r="B69" s="474" t="s">
        <v>311</v>
      </c>
      <c r="C69" s="287"/>
    </row>
    <row r="70" spans="1:3" s="92" customFormat="1" ht="12" customHeight="1" thickBot="1">
      <c r="A70" s="407" t="s">
        <v>312</v>
      </c>
      <c r="B70" s="277" t="s">
        <v>313</v>
      </c>
      <c r="C70" s="282">
        <f>SUM(C71:C74)</f>
        <v>0</v>
      </c>
    </row>
    <row r="71" spans="1:3" s="92" customFormat="1" ht="12" customHeight="1">
      <c r="A71" s="404" t="s">
        <v>149</v>
      </c>
      <c r="B71" s="389" t="s">
        <v>314</v>
      </c>
      <c r="C71" s="287"/>
    </row>
    <row r="72" spans="1:3" s="92" customFormat="1" ht="12" customHeight="1">
      <c r="A72" s="405" t="s">
        <v>150</v>
      </c>
      <c r="B72" s="390" t="s">
        <v>569</v>
      </c>
      <c r="C72" s="287"/>
    </row>
    <row r="73" spans="1:3" s="92" customFormat="1" ht="12" customHeight="1">
      <c r="A73" s="405" t="s">
        <v>337</v>
      </c>
      <c r="B73" s="390" t="s">
        <v>315</v>
      </c>
      <c r="C73" s="287"/>
    </row>
    <row r="74" spans="1:3" s="92" customFormat="1" ht="12" customHeight="1" thickBot="1">
      <c r="A74" s="406" t="s">
        <v>338</v>
      </c>
      <c r="B74" s="279" t="s">
        <v>570</v>
      </c>
      <c r="C74" s="287"/>
    </row>
    <row r="75" spans="1:3" s="92" customFormat="1" ht="12" customHeight="1" thickBot="1">
      <c r="A75" s="407" t="s">
        <v>316</v>
      </c>
      <c r="B75" s="277" t="s">
        <v>317</v>
      </c>
      <c r="C75" s="282">
        <f>SUM(C76:C77)</f>
        <v>0</v>
      </c>
    </row>
    <row r="76" spans="1:3" s="92" customFormat="1" ht="12" customHeight="1">
      <c r="A76" s="404" t="s">
        <v>339</v>
      </c>
      <c r="B76" s="389" t="s">
        <v>318</v>
      </c>
      <c r="C76" s="287"/>
    </row>
    <row r="77" spans="1:3" s="92" customFormat="1" ht="12" customHeight="1" thickBot="1">
      <c r="A77" s="406" t="s">
        <v>340</v>
      </c>
      <c r="B77" s="391" t="s">
        <v>319</v>
      </c>
      <c r="C77" s="287"/>
    </row>
    <row r="78" spans="1:3" s="91" customFormat="1" ht="12" customHeight="1" thickBot="1">
      <c r="A78" s="407" t="s">
        <v>320</v>
      </c>
      <c r="B78" s="277" t="s">
        <v>321</v>
      </c>
      <c r="C78" s="282">
        <f>SUM(C79:C81)</f>
        <v>0</v>
      </c>
    </row>
    <row r="79" spans="1:3" s="92" customFormat="1" ht="12" customHeight="1">
      <c r="A79" s="404" t="s">
        <v>341</v>
      </c>
      <c r="B79" s="389" t="s">
        <v>322</v>
      </c>
      <c r="C79" s="287"/>
    </row>
    <row r="80" spans="1:3" s="92" customFormat="1" ht="12" customHeight="1">
      <c r="A80" s="405" t="s">
        <v>342</v>
      </c>
      <c r="B80" s="390" t="s">
        <v>323</v>
      </c>
      <c r="C80" s="287"/>
    </row>
    <row r="81" spans="1:3" s="92" customFormat="1" ht="12" customHeight="1" thickBot="1">
      <c r="A81" s="406" t="s">
        <v>343</v>
      </c>
      <c r="B81" s="391" t="s">
        <v>571</v>
      </c>
      <c r="C81" s="287"/>
    </row>
    <row r="82" spans="1:3" s="92" customFormat="1" ht="12" customHeight="1" thickBot="1">
      <c r="A82" s="407" t="s">
        <v>324</v>
      </c>
      <c r="B82" s="277" t="s">
        <v>344</v>
      </c>
      <c r="C82" s="282">
        <f>SUM(C83:C86)</f>
        <v>0</v>
      </c>
    </row>
    <row r="83" spans="1:3" s="92" customFormat="1" ht="12" customHeight="1">
      <c r="A83" s="408" t="s">
        <v>325</v>
      </c>
      <c r="B83" s="389" t="s">
        <v>326</v>
      </c>
      <c r="C83" s="287"/>
    </row>
    <row r="84" spans="1:3" s="92" customFormat="1" ht="12" customHeight="1">
      <c r="A84" s="409" t="s">
        <v>327</v>
      </c>
      <c r="B84" s="390" t="s">
        <v>328</v>
      </c>
      <c r="C84" s="287"/>
    </row>
    <row r="85" spans="1:3" s="92" customFormat="1" ht="12" customHeight="1">
      <c r="A85" s="409" t="s">
        <v>329</v>
      </c>
      <c r="B85" s="390" t="s">
        <v>330</v>
      </c>
      <c r="C85" s="287"/>
    </row>
    <row r="86" spans="1:3" s="91" customFormat="1" ht="12" customHeight="1" thickBot="1">
      <c r="A86" s="410" t="s">
        <v>331</v>
      </c>
      <c r="B86" s="391" t="s">
        <v>332</v>
      </c>
      <c r="C86" s="287"/>
    </row>
    <row r="87" spans="1:3" s="91" customFormat="1" ht="12" customHeight="1" thickBot="1">
      <c r="A87" s="407" t="s">
        <v>333</v>
      </c>
      <c r="B87" s="277" t="s">
        <v>474</v>
      </c>
      <c r="C87" s="425"/>
    </row>
    <row r="88" spans="1:3" s="91" customFormat="1" ht="12" customHeight="1" thickBot="1">
      <c r="A88" s="407" t="s">
        <v>506</v>
      </c>
      <c r="B88" s="277" t="s">
        <v>334</v>
      </c>
      <c r="C88" s="425"/>
    </row>
    <row r="89" spans="1:3" s="91" customFormat="1" ht="12" customHeight="1" thickBot="1">
      <c r="A89" s="407" t="s">
        <v>507</v>
      </c>
      <c r="B89" s="396" t="s">
        <v>477</v>
      </c>
      <c r="C89" s="288">
        <f>+C66+C70+C75+C78+C82+C88+C87</f>
        <v>0</v>
      </c>
    </row>
    <row r="90" spans="1:3" s="91" customFormat="1" ht="12" customHeight="1" thickBot="1">
      <c r="A90" s="411" t="s">
        <v>508</v>
      </c>
      <c r="B90" s="397" t="s">
        <v>509</v>
      </c>
      <c r="C90" s="288">
        <f>+C65+C89</f>
        <v>0</v>
      </c>
    </row>
    <row r="91" spans="1:3" s="92" customFormat="1" ht="15" customHeight="1" thickBot="1">
      <c r="A91" s="222"/>
      <c r="B91" s="223"/>
      <c r="C91" s="346"/>
    </row>
    <row r="92" spans="1:3" s="63" customFormat="1" ht="16.5" customHeight="1" thickBot="1">
      <c r="A92" s="226"/>
      <c r="B92" s="227" t="s">
        <v>57</v>
      </c>
      <c r="C92" s="348"/>
    </row>
    <row r="93" spans="1:3" s="93" customFormat="1" ht="12" customHeight="1" thickBot="1">
      <c r="A93" s="385" t="s">
        <v>18</v>
      </c>
      <c r="B93" s="28" t="s">
        <v>513</v>
      </c>
      <c r="C93" s="281">
        <f>+C94+C95+C96+C97+C98+C111</f>
        <v>0</v>
      </c>
    </row>
    <row r="94" spans="1:3" ht="12" customHeight="1">
      <c r="A94" s="412" t="s">
        <v>98</v>
      </c>
      <c r="B94" s="10" t="s">
        <v>49</v>
      </c>
      <c r="C94" s="283"/>
    </row>
    <row r="95" spans="1:3" ht="12" customHeight="1">
      <c r="A95" s="405" t="s">
        <v>99</v>
      </c>
      <c r="B95" s="8" t="s">
        <v>183</v>
      </c>
      <c r="C95" s="284"/>
    </row>
    <row r="96" spans="1:3" ht="12" customHeight="1">
      <c r="A96" s="405" t="s">
        <v>100</v>
      </c>
      <c r="B96" s="8" t="s">
        <v>140</v>
      </c>
      <c r="C96" s="286"/>
    </row>
    <row r="97" spans="1:3" ht="12" customHeight="1">
      <c r="A97" s="405" t="s">
        <v>101</v>
      </c>
      <c r="B97" s="11" t="s">
        <v>184</v>
      </c>
      <c r="C97" s="286"/>
    </row>
    <row r="98" spans="1:3" ht="12" customHeight="1">
      <c r="A98" s="405" t="s">
        <v>112</v>
      </c>
      <c r="B98" s="19" t="s">
        <v>185</v>
      </c>
      <c r="C98" s="286"/>
    </row>
    <row r="99" spans="1:3" ht="12" customHeight="1">
      <c r="A99" s="405" t="s">
        <v>102</v>
      </c>
      <c r="B99" s="8" t="s">
        <v>510</v>
      </c>
      <c r="C99" s="286"/>
    </row>
    <row r="100" spans="1:3" ht="12" customHeight="1">
      <c r="A100" s="405" t="s">
        <v>103</v>
      </c>
      <c r="B100" s="138" t="s">
        <v>440</v>
      </c>
      <c r="C100" s="286"/>
    </row>
    <row r="101" spans="1:3" ht="12" customHeight="1">
      <c r="A101" s="405" t="s">
        <v>113</v>
      </c>
      <c r="B101" s="138" t="s">
        <v>439</v>
      </c>
      <c r="C101" s="286"/>
    </row>
    <row r="102" spans="1:3" ht="12" customHeight="1">
      <c r="A102" s="405" t="s">
        <v>114</v>
      </c>
      <c r="B102" s="138" t="s">
        <v>350</v>
      </c>
      <c r="C102" s="286"/>
    </row>
    <row r="103" spans="1:3" ht="12" customHeight="1">
      <c r="A103" s="405" t="s">
        <v>115</v>
      </c>
      <c r="B103" s="139" t="s">
        <v>351</v>
      </c>
      <c r="C103" s="286"/>
    </row>
    <row r="104" spans="1:3" ht="12" customHeight="1">
      <c r="A104" s="405" t="s">
        <v>116</v>
      </c>
      <c r="B104" s="139" t="s">
        <v>352</v>
      </c>
      <c r="C104" s="286"/>
    </row>
    <row r="105" spans="1:3" ht="12" customHeight="1">
      <c r="A105" s="405" t="s">
        <v>118</v>
      </c>
      <c r="B105" s="138" t="s">
        <v>353</v>
      </c>
      <c r="C105" s="286"/>
    </row>
    <row r="106" spans="1:3" ht="12" customHeight="1">
      <c r="A106" s="405" t="s">
        <v>186</v>
      </c>
      <c r="B106" s="138" t="s">
        <v>354</v>
      </c>
      <c r="C106" s="286"/>
    </row>
    <row r="107" spans="1:3" ht="12" customHeight="1">
      <c r="A107" s="405" t="s">
        <v>348</v>
      </c>
      <c r="B107" s="139" t="s">
        <v>355</v>
      </c>
      <c r="C107" s="286"/>
    </row>
    <row r="108" spans="1:3" ht="12" customHeight="1">
      <c r="A108" s="413" t="s">
        <v>349</v>
      </c>
      <c r="B108" s="140" t="s">
        <v>356</v>
      </c>
      <c r="C108" s="286"/>
    </row>
    <row r="109" spans="1:3" ht="12" customHeight="1">
      <c r="A109" s="405" t="s">
        <v>437</v>
      </c>
      <c r="B109" s="140" t="s">
        <v>357</v>
      </c>
      <c r="C109" s="286"/>
    </row>
    <row r="110" spans="1:3" ht="12" customHeight="1">
      <c r="A110" s="405" t="s">
        <v>438</v>
      </c>
      <c r="B110" s="139" t="s">
        <v>358</v>
      </c>
      <c r="C110" s="284"/>
    </row>
    <row r="111" spans="1:3" ht="12" customHeight="1">
      <c r="A111" s="405" t="s">
        <v>442</v>
      </c>
      <c r="B111" s="11" t="s">
        <v>50</v>
      </c>
      <c r="C111" s="284"/>
    </row>
    <row r="112" spans="1:3" ht="12" customHeight="1">
      <c r="A112" s="406" t="s">
        <v>443</v>
      </c>
      <c r="B112" s="8" t="s">
        <v>511</v>
      </c>
      <c r="C112" s="286"/>
    </row>
    <row r="113" spans="1:3" ht="12" customHeight="1" thickBot="1">
      <c r="A113" s="414" t="s">
        <v>444</v>
      </c>
      <c r="B113" s="141" t="s">
        <v>512</v>
      </c>
      <c r="C113" s="290"/>
    </row>
    <row r="114" spans="1:3" ht="12" customHeight="1" thickBot="1">
      <c r="A114" s="32" t="s">
        <v>19</v>
      </c>
      <c r="B114" s="27" t="s">
        <v>359</v>
      </c>
      <c r="C114" s="282">
        <f>+C115+C117+C119</f>
        <v>0</v>
      </c>
    </row>
    <row r="115" spans="1:3" ht="12" customHeight="1">
      <c r="A115" s="404" t="s">
        <v>104</v>
      </c>
      <c r="B115" s="8" t="s">
        <v>229</v>
      </c>
      <c r="C115" s="285"/>
    </row>
    <row r="116" spans="1:3" ht="12" customHeight="1">
      <c r="A116" s="404" t="s">
        <v>105</v>
      </c>
      <c r="B116" s="12" t="s">
        <v>363</v>
      </c>
      <c r="C116" s="285"/>
    </row>
    <row r="117" spans="1:3" ht="12" customHeight="1">
      <c r="A117" s="404" t="s">
        <v>106</v>
      </c>
      <c r="B117" s="12" t="s">
        <v>187</v>
      </c>
      <c r="C117" s="284"/>
    </row>
    <row r="118" spans="1:3" ht="12" customHeight="1">
      <c r="A118" s="404" t="s">
        <v>107</v>
      </c>
      <c r="B118" s="12" t="s">
        <v>364</v>
      </c>
      <c r="C118" s="249"/>
    </row>
    <row r="119" spans="1:3" ht="12" customHeight="1">
      <c r="A119" s="404" t="s">
        <v>108</v>
      </c>
      <c r="B119" s="279" t="s">
        <v>231</v>
      </c>
      <c r="C119" s="249"/>
    </row>
    <row r="120" spans="1:3" ht="12" customHeight="1">
      <c r="A120" s="404" t="s">
        <v>117</v>
      </c>
      <c r="B120" s="278" t="s">
        <v>427</v>
      </c>
      <c r="C120" s="249"/>
    </row>
    <row r="121" spans="1:3" ht="12" customHeight="1">
      <c r="A121" s="404" t="s">
        <v>119</v>
      </c>
      <c r="B121" s="388" t="s">
        <v>369</v>
      </c>
      <c r="C121" s="249"/>
    </row>
    <row r="122" spans="1:3" ht="12" customHeight="1">
      <c r="A122" s="404" t="s">
        <v>188</v>
      </c>
      <c r="B122" s="139" t="s">
        <v>352</v>
      </c>
      <c r="C122" s="249"/>
    </row>
    <row r="123" spans="1:3" ht="12" customHeight="1">
      <c r="A123" s="404" t="s">
        <v>189</v>
      </c>
      <c r="B123" s="139" t="s">
        <v>368</v>
      </c>
      <c r="C123" s="249"/>
    </row>
    <row r="124" spans="1:3" ht="12" customHeight="1">
      <c r="A124" s="404" t="s">
        <v>190</v>
      </c>
      <c r="B124" s="139" t="s">
        <v>367</v>
      </c>
      <c r="C124" s="249"/>
    </row>
    <row r="125" spans="1:3" ht="12" customHeight="1">
      <c r="A125" s="404" t="s">
        <v>360</v>
      </c>
      <c r="B125" s="139" t="s">
        <v>355</v>
      </c>
      <c r="C125" s="249"/>
    </row>
    <row r="126" spans="1:3" ht="12" customHeight="1">
      <c r="A126" s="404" t="s">
        <v>361</v>
      </c>
      <c r="B126" s="139" t="s">
        <v>366</v>
      </c>
      <c r="C126" s="249"/>
    </row>
    <row r="127" spans="1:3" ht="12" customHeight="1" thickBot="1">
      <c r="A127" s="413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447</v>
      </c>
      <c r="C128" s="282">
        <f>+C93+C114</f>
        <v>0</v>
      </c>
    </row>
    <row r="129" spans="1:3" ht="12" customHeight="1" thickBot="1">
      <c r="A129" s="32" t="s">
        <v>21</v>
      </c>
      <c r="B129" s="122" t="s">
        <v>448</v>
      </c>
      <c r="C129" s="282">
        <f>+C130+C131+C132</f>
        <v>0</v>
      </c>
    </row>
    <row r="130" spans="1:3" s="93" customFormat="1" ht="12" customHeight="1">
      <c r="A130" s="404" t="s">
        <v>267</v>
      </c>
      <c r="B130" s="9" t="s">
        <v>516</v>
      </c>
      <c r="C130" s="249"/>
    </row>
    <row r="131" spans="1:3" ht="12" customHeight="1">
      <c r="A131" s="404" t="s">
        <v>268</v>
      </c>
      <c r="B131" s="9" t="s">
        <v>456</v>
      </c>
      <c r="C131" s="249"/>
    </row>
    <row r="132" spans="1:3" ht="12" customHeight="1" thickBot="1">
      <c r="A132" s="413" t="s">
        <v>269</v>
      </c>
      <c r="B132" s="7" t="s">
        <v>515</v>
      </c>
      <c r="C132" s="249"/>
    </row>
    <row r="133" spans="1:3" ht="12" customHeight="1" thickBot="1">
      <c r="A133" s="32" t="s">
        <v>22</v>
      </c>
      <c r="B133" s="122" t="s">
        <v>449</v>
      </c>
      <c r="C133" s="282">
        <f>+C134+C135+C136+C137+C138+C139</f>
        <v>0</v>
      </c>
    </row>
    <row r="134" spans="1:3" ht="12" customHeight="1">
      <c r="A134" s="404" t="s">
        <v>91</v>
      </c>
      <c r="B134" s="9" t="s">
        <v>458</v>
      </c>
      <c r="C134" s="249"/>
    </row>
    <row r="135" spans="1:3" ht="12" customHeight="1">
      <c r="A135" s="404" t="s">
        <v>92</v>
      </c>
      <c r="B135" s="9" t="s">
        <v>450</v>
      </c>
      <c r="C135" s="249"/>
    </row>
    <row r="136" spans="1:3" ht="12" customHeight="1">
      <c r="A136" s="404" t="s">
        <v>93</v>
      </c>
      <c r="B136" s="9" t="s">
        <v>451</v>
      </c>
      <c r="C136" s="249"/>
    </row>
    <row r="137" spans="1:3" ht="12" customHeight="1">
      <c r="A137" s="404" t="s">
        <v>175</v>
      </c>
      <c r="B137" s="9" t="s">
        <v>514</v>
      </c>
      <c r="C137" s="249"/>
    </row>
    <row r="138" spans="1:3" ht="12" customHeight="1">
      <c r="A138" s="404" t="s">
        <v>176</v>
      </c>
      <c r="B138" s="9" t="s">
        <v>453</v>
      </c>
      <c r="C138" s="249"/>
    </row>
    <row r="139" spans="1:3" s="93" customFormat="1" ht="12" customHeight="1" thickBot="1">
      <c r="A139" s="413" t="s">
        <v>177</v>
      </c>
      <c r="B139" s="7" t="s">
        <v>454</v>
      </c>
      <c r="C139" s="249"/>
    </row>
    <row r="140" spans="1:11" ht="12" customHeight="1" thickBot="1">
      <c r="A140" s="32" t="s">
        <v>23</v>
      </c>
      <c r="B140" s="122" t="s">
        <v>540</v>
      </c>
      <c r="C140" s="288">
        <f>+C141+C142+C144+C145+C143</f>
        <v>0</v>
      </c>
      <c r="K140" s="232"/>
    </row>
    <row r="141" spans="1:3" ht="12.75">
      <c r="A141" s="404" t="s">
        <v>94</v>
      </c>
      <c r="B141" s="9" t="s">
        <v>370</v>
      </c>
      <c r="C141" s="249"/>
    </row>
    <row r="142" spans="1:3" ht="12" customHeight="1">
      <c r="A142" s="404" t="s">
        <v>95</v>
      </c>
      <c r="B142" s="9" t="s">
        <v>371</v>
      </c>
      <c r="C142" s="249"/>
    </row>
    <row r="143" spans="1:3" s="93" customFormat="1" ht="12" customHeight="1">
      <c r="A143" s="404" t="s">
        <v>287</v>
      </c>
      <c r="B143" s="9" t="s">
        <v>539</v>
      </c>
      <c r="C143" s="249"/>
    </row>
    <row r="144" spans="1:3" s="93" customFormat="1" ht="12" customHeight="1">
      <c r="A144" s="404" t="s">
        <v>288</v>
      </c>
      <c r="B144" s="9" t="s">
        <v>463</v>
      </c>
      <c r="C144" s="249"/>
    </row>
    <row r="145" spans="1:3" s="93" customFormat="1" ht="12" customHeight="1" thickBot="1">
      <c r="A145" s="413" t="s">
        <v>289</v>
      </c>
      <c r="B145" s="7" t="s">
        <v>389</v>
      </c>
      <c r="C145" s="249"/>
    </row>
    <row r="146" spans="1:3" s="93" customFormat="1" ht="12" customHeight="1" thickBot="1">
      <c r="A146" s="32" t="s">
        <v>24</v>
      </c>
      <c r="B146" s="122" t="s">
        <v>464</v>
      </c>
      <c r="C146" s="291">
        <f>+C147+C148+C149+C150+C151</f>
        <v>0</v>
      </c>
    </row>
    <row r="147" spans="1:3" s="93" customFormat="1" ht="12" customHeight="1">
      <c r="A147" s="404" t="s">
        <v>96</v>
      </c>
      <c r="B147" s="9" t="s">
        <v>459</v>
      </c>
      <c r="C147" s="249"/>
    </row>
    <row r="148" spans="1:3" s="93" customFormat="1" ht="12" customHeight="1">
      <c r="A148" s="404" t="s">
        <v>97</v>
      </c>
      <c r="B148" s="9" t="s">
        <v>466</v>
      </c>
      <c r="C148" s="249"/>
    </row>
    <row r="149" spans="1:3" s="93" customFormat="1" ht="12" customHeight="1">
      <c r="A149" s="404" t="s">
        <v>299</v>
      </c>
      <c r="B149" s="9" t="s">
        <v>461</v>
      </c>
      <c r="C149" s="249"/>
    </row>
    <row r="150" spans="1:3" ht="12.75" customHeight="1">
      <c r="A150" s="404" t="s">
        <v>300</v>
      </c>
      <c r="B150" s="9" t="s">
        <v>517</v>
      </c>
      <c r="C150" s="249"/>
    </row>
    <row r="151" spans="1:3" ht="12.75" customHeight="1" thickBot="1">
      <c r="A151" s="413" t="s">
        <v>465</v>
      </c>
      <c r="B151" s="7" t="s">
        <v>468</v>
      </c>
      <c r="C151" s="251"/>
    </row>
    <row r="152" spans="1:3" ht="12.75" customHeight="1" thickBot="1">
      <c r="A152" s="452" t="s">
        <v>25</v>
      </c>
      <c r="B152" s="122" t="s">
        <v>469</v>
      </c>
      <c r="C152" s="291"/>
    </row>
    <row r="153" spans="1:3" ht="12" customHeight="1" thickBot="1">
      <c r="A153" s="452" t="s">
        <v>26</v>
      </c>
      <c r="B153" s="122" t="s">
        <v>470</v>
      </c>
      <c r="C153" s="291"/>
    </row>
    <row r="154" spans="1:3" ht="15" customHeight="1" thickBot="1">
      <c r="A154" s="32" t="s">
        <v>27</v>
      </c>
      <c r="B154" s="122" t="s">
        <v>472</v>
      </c>
      <c r="C154" s="398">
        <f>+C129+C133+C140+C146+C152+C153</f>
        <v>0</v>
      </c>
    </row>
    <row r="155" spans="1:3" ht="13.5" thickBot="1">
      <c r="A155" s="415" t="s">
        <v>28</v>
      </c>
      <c r="B155" s="362" t="s">
        <v>471</v>
      </c>
      <c r="C155" s="398">
        <f>+C128+C154</f>
        <v>0</v>
      </c>
    </row>
    <row r="156" spans="1:3" ht="15" customHeight="1" thickBot="1">
      <c r="A156" s="367"/>
      <c r="B156" s="368"/>
      <c r="C156" s="579">
        <f>C90-C155</f>
        <v>0</v>
      </c>
    </row>
    <row r="157" spans="1:3" ht="14.25" customHeight="1" thickBot="1">
      <c r="A157" s="230" t="s">
        <v>518</v>
      </c>
      <c r="B157" s="231"/>
      <c r="C157" s="119"/>
    </row>
    <row r="158" spans="1:3" ht="13.5" thickBot="1">
      <c r="A158" s="230" t="s">
        <v>206</v>
      </c>
      <c r="B158" s="231"/>
      <c r="C158" s="119"/>
    </row>
    <row r="159" spans="1:3" ht="12.75">
      <c r="A159" s="576"/>
      <c r="B159" s="577"/>
      <c r="C159" s="578"/>
    </row>
    <row r="160" spans="1:2" ht="12.75">
      <c r="A160" s="576"/>
      <c r="B160" s="577"/>
    </row>
    <row r="161" spans="1:3" ht="12.75">
      <c r="A161" s="576"/>
      <c r="B161" s="577"/>
      <c r="C161" s="578"/>
    </row>
    <row r="162" spans="1:3" ht="12.75">
      <c r="A162" s="576"/>
      <c r="B162" s="577"/>
      <c r="C162" s="578"/>
    </row>
    <row r="163" spans="1:3" ht="12.75">
      <c r="A163" s="576"/>
      <c r="B163" s="577"/>
      <c r="C163" s="578"/>
    </row>
    <row r="164" spans="1:3" ht="12.75">
      <c r="A164" s="576"/>
      <c r="B164" s="577"/>
      <c r="C164" s="578"/>
    </row>
    <row r="165" spans="1:3" ht="12.75">
      <c r="A165" s="576"/>
      <c r="B165" s="577"/>
      <c r="C165" s="578"/>
    </row>
    <row r="166" spans="1:3" ht="12.75">
      <c r="A166" s="576"/>
      <c r="B166" s="577"/>
      <c r="C166" s="578"/>
    </row>
    <row r="167" spans="1:3" ht="12.75">
      <c r="A167" s="576"/>
      <c r="B167" s="577"/>
      <c r="C167" s="578"/>
    </row>
    <row r="168" spans="1:3" ht="12.75">
      <c r="A168" s="576"/>
      <c r="B168" s="577"/>
      <c r="C168" s="578"/>
    </row>
    <row r="169" spans="1:3" ht="12.75">
      <c r="A169" s="576"/>
      <c r="B169" s="577"/>
      <c r="C169" s="578"/>
    </row>
    <row r="170" spans="1:3" ht="12.75">
      <c r="A170" s="576"/>
      <c r="B170" s="577"/>
      <c r="C170" s="578"/>
    </row>
    <row r="171" spans="1:3" ht="12.75">
      <c r="A171" s="576"/>
      <c r="B171" s="577"/>
      <c r="C171" s="578"/>
    </row>
    <row r="172" spans="1:3" ht="12.75">
      <c r="A172" s="576"/>
      <c r="B172" s="577"/>
      <c r="C172" s="578"/>
    </row>
    <row r="173" spans="1:3" ht="12.75">
      <c r="A173" s="576"/>
      <c r="B173" s="577"/>
      <c r="C173" s="578"/>
    </row>
    <row r="174" spans="1:3" ht="12.75">
      <c r="A174" s="576"/>
      <c r="B174" s="577"/>
      <c r="C174" s="578"/>
    </row>
    <row r="175" spans="1:3" ht="12.75">
      <c r="A175" s="576"/>
      <c r="B175" s="577"/>
      <c r="C175" s="578"/>
    </row>
    <row r="176" spans="1:3" ht="12.75">
      <c r="A176" s="576"/>
      <c r="B176" s="577"/>
      <c r="C176" s="57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28">
      <selection activeCell="C61" sqref="C61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7"/>
      <c r="B1" s="558"/>
      <c r="C1" s="552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89" customFormat="1" ht="36">
      <c r="A2" s="559" t="s">
        <v>204</v>
      </c>
      <c r="B2" s="560" t="str">
        <f>CONCATENATE(ALAPADATOK!A11)</f>
        <v>Tiszaszőlősi Közös Önkormányzati Hivatal</v>
      </c>
      <c r="C2" s="580" t="s">
        <v>59</v>
      </c>
    </row>
    <row r="3" spans="1:3" s="89" customFormat="1" ht="24.75" thickBot="1">
      <c r="A3" s="581" t="s">
        <v>203</v>
      </c>
      <c r="B3" s="563" t="s">
        <v>397</v>
      </c>
      <c r="C3" s="582" t="s">
        <v>54</v>
      </c>
    </row>
    <row r="4" spans="1:3" s="90" customFormat="1" ht="15.75" customHeight="1" thickBot="1">
      <c r="A4" s="565"/>
      <c r="B4" s="565"/>
      <c r="C4" s="566" t="str">
        <f>'KV_9.1.3.sz.mell'!C4</f>
        <v>Forintban!</v>
      </c>
    </row>
    <row r="5" spans="1:3" ht="13.5" thickBot="1">
      <c r="A5" s="567" t="s">
        <v>205</v>
      </c>
      <c r="B5" s="568" t="s">
        <v>562</v>
      </c>
      <c r="C5" s="583" t="s">
        <v>55</v>
      </c>
    </row>
    <row r="6" spans="1:3" s="63" customFormat="1" ht="12.75" customHeight="1" thickBot="1">
      <c r="A6" s="570"/>
      <c r="B6" s="571" t="s">
        <v>492</v>
      </c>
      <c r="C6" s="572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6604000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>
        <v>6604000</v>
      </c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13842481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>
        <v>13842481</v>
      </c>
    </row>
    <row r="24" spans="1:3" s="92" customFormat="1" ht="12" customHeight="1" thickBot="1">
      <c r="A24" s="420" t="s">
        <v>107</v>
      </c>
      <c r="B24" s="8" t="s">
        <v>520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521</v>
      </c>
      <c r="C26" s="302">
        <f>+C27+C28+C29</f>
        <v>0</v>
      </c>
    </row>
    <row r="27" spans="1:3" s="92" customFormat="1" ht="12" customHeight="1">
      <c r="A27" s="421" t="s">
        <v>267</v>
      </c>
      <c r="B27" s="422" t="s">
        <v>262</v>
      </c>
      <c r="C27" s="72"/>
    </row>
    <row r="28" spans="1:3" s="92" customFormat="1" ht="12" customHeight="1">
      <c r="A28" s="421" t="s">
        <v>268</v>
      </c>
      <c r="B28" s="422" t="s">
        <v>401</v>
      </c>
      <c r="C28" s="300"/>
    </row>
    <row r="29" spans="1:3" s="92" customFormat="1" ht="12" customHeight="1">
      <c r="A29" s="421" t="s">
        <v>269</v>
      </c>
      <c r="B29" s="423" t="s">
        <v>404</v>
      </c>
      <c r="C29" s="300"/>
    </row>
    <row r="30" spans="1:3" s="92" customFormat="1" ht="12" customHeight="1" thickBot="1">
      <c r="A30" s="420" t="s">
        <v>270</v>
      </c>
      <c r="B30" s="137" t="s">
        <v>522</v>
      </c>
      <c r="C30" s="79"/>
    </row>
    <row r="31" spans="1:3" s="92" customFormat="1" ht="12" customHeight="1" thickBot="1">
      <c r="A31" s="35" t="s">
        <v>22</v>
      </c>
      <c r="B31" s="122" t="s">
        <v>405</v>
      </c>
      <c r="C31" s="302">
        <f>+C32+C33+C34</f>
        <v>0</v>
      </c>
    </row>
    <row r="32" spans="1:3" s="92" customFormat="1" ht="12" customHeight="1">
      <c r="A32" s="421" t="s">
        <v>91</v>
      </c>
      <c r="B32" s="422" t="s">
        <v>290</v>
      </c>
      <c r="C32" s="72"/>
    </row>
    <row r="33" spans="1:3" s="92" customFormat="1" ht="12" customHeight="1">
      <c r="A33" s="421" t="s">
        <v>92</v>
      </c>
      <c r="B33" s="423" t="s">
        <v>291</v>
      </c>
      <c r="C33" s="303"/>
    </row>
    <row r="34" spans="1:3" s="92" customFormat="1" ht="12" customHeight="1" thickBot="1">
      <c r="A34" s="420" t="s">
        <v>93</v>
      </c>
      <c r="B34" s="137" t="s">
        <v>292</v>
      </c>
      <c r="C34" s="79"/>
    </row>
    <row r="35" spans="1:3" s="91" customFormat="1" ht="12" customHeight="1" thickBot="1">
      <c r="A35" s="35" t="s">
        <v>23</v>
      </c>
      <c r="B35" s="122" t="s">
        <v>375</v>
      </c>
      <c r="C35" s="327"/>
    </row>
    <row r="36" spans="1:3" s="91" customFormat="1" ht="12" customHeight="1" thickBot="1">
      <c r="A36" s="35" t="s">
        <v>24</v>
      </c>
      <c r="B36" s="122" t="s">
        <v>406</v>
      </c>
      <c r="C36" s="344"/>
    </row>
    <row r="37" spans="1:3" s="91" customFormat="1" ht="12" customHeight="1" thickBot="1">
      <c r="A37" s="34" t="s">
        <v>25</v>
      </c>
      <c r="B37" s="122" t="s">
        <v>407</v>
      </c>
      <c r="C37" s="345">
        <f>+C8+C20+C25+C26+C31+C35+C36</f>
        <v>20446481</v>
      </c>
    </row>
    <row r="38" spans="1:3" s="91" customFormat="1" ht="12" customHeight="1" thickBot="1">
      <c r="A38" s="220" t="s">
        <v>26</v>
      </c>
      <c r="B38" s="122" t="s">
        <v>408</v>
      </c>
      <c r="C38" s="345">
        <f>+C39+C40+C41</f>
        <v>73629109</v>
      </c>
    </row>
    <row r="39" spans="1:3" s="91" customFormat="1" ht="12" customHeight="1">
      <c r="A39" s="421" t="s">
        <v>409</v>
      </c>
      <c r="B39" s="422" t="s">
        <v>235</v>
      </c>
      <c r="C39" s="72">
        <v>13479423</v>
      </c>
    </row>
    <row r="40" spans="1:3" s="91" customFormat="1" ht="12" customHeight="1">
      <c r="A40" s="421" t="s">
        <v>410</v>
      </c>
      <c r="B40" s="423" t="s">
        <v>2</v>
      </c>
      <c r="C40" s="303"/>
    </row>
    <row r="41" spans="1:3" s="92" customFormat="1" ht="12" customHeight="1" thickBot="1">
      <c r="A41" s="420" t="s">
        <v>411</v>
      </c>
      <c r="B41" s="137" t="s">
        <v>412</v>
      </c>
      <c r="C41" s="79">
        <v>60149686</v>
      </c>
    </row>
    <row r="42" spans="1:3" s="92" customFormat="1" ht="15" customHeight="1" thickBot="1">
      <c r="A42" s="220" t="s">
        <v>27</v>
      </c>
      <c r="B42" s="221" t="s">
        <v>413</v>
      </c>
      <c r="C42" s="348">
        <f>+C37+C38</f>
        <v>94075590</v>
      </c>
    </row>
    <row r="43" spans="1:3" s="92" customFormat="1" ht="15" customHeight="1">
      <c r="A43" s="222"/>
      <c r="B43" s="223"/>
      <c r="C43" s="346"/>
    </row>
    <row r="44" spans="1:3" ht="13.5" thickBot="1">
      <c r="A44" s="224"/>
      <c r="B44" s="225"/>
      <c r="C44" s="347"/>
    </row>
    <row r="45" spans="1:3" s="63" customFormat="1" ht="16.5" customHeight="1" thickBot="1">
      <c r="A45" s="226"/>
      <c r="B45" s="227" t="s">
        <v>57</v>
      </c>
      <c r="C45" s="348"/>
    </row>
    <row r="46" spans="1:3" s="93" customFormat="1" ht="12" customHeight="1" thickBot="1">
      <c r="A46" s="35" t="s">
        <v>18</v>
      </c>
      <c r="B46" s="122" t="s">
        <v>414</v>
      </c>
      <c r="C46" s="302">
        <f>SUM(C47:C51)</f>
        <v>93313590</v>
      </c>
    </row>
    <row r="47" spans="1:3" ht="12" customHeight="1">
      <c r="A47" s="420" t="s">
        <v>98</v>
      </c>
      <c r="B47" s="9" t="s">
        <v>49</v>
      </c>
      <c r="C47" s="72">
        <v>53980113</v>
      </c>
    </row>
    <row r="48" spans="1:3" ht="12" customHeight="1">
      <c r="A48" s="420" t="s">
        <v>99</v>
      </c>
      <c r="B48" s="8" t="s">
        <v>183</v>
      </c>
      <c r="C48" s="75">
        <v>11199334</v>
      </c>
    </row>
    <row r="49" spans="1:3" ht="12" customHeight="1">
      <c r="A49" s="420" t="s">
        <v>100</v>
      </c>
      <c r="B49" s="8" t="s">
        <v>140</v>
      </c>
      <c r="C49" s="75">
        <v>28134143</v>
      </c>
    </row>
    <row r="50" spans="1:3" ht="12" customHeight="1">
      <c r="A50" s="420" t="s">
        <v>101</v>
      </c>
      <c r="B50" s="8" t="s">
        <v>184</v>
      </c>
      <c r="C50" s="75"/>
    </row>
    <row r="51" spans="1:3" ht="12" customHeight="1" thickBot="1">
      <c r="A51" s="420" t="s">
        <v>148</v>
      </c>
      <c r="B51" s="8" t="s">
        <v>185</v>
      </c>
      <c r="C51" s="75"/>
    </row>
    <row r="52" spans="1:3" ht="12" customHeight="1" thickBot="1">
      <c r="A52" s="35" t="s">
        <v>19</v>
      </c>
      <c r="B52" s="122" t="s">
        <v>415</v>
      </c>
      <c r="C52" s="302">
        <f>SUM(C53:C55)</f>
        <v>762000</v>
      </c>
    </row>
    <row r="53" spans="1:3" s="93" customFormat="1" ht="12" customHeight="1">
      <c r="A53" s="420" t="s">
        <v>104</v>
      </c>
      <c r="B53" s="9" t="s">
        <v>229</v>
      </c>
      <c r="C53" s="72">
        <v>762000</v>
      </c>
    </row>
    <row r="54" spans="1:3" ht="12" customHeight="1">
      <c r="A54" s="420" t="s">
        <v>105</v>
      </c>
      <c r="B54" s="8" t="s">
        <v>187</v>
      </c>
      <c r="C54" s="75"/>
    </row>
    <row r="55" spans="1:3" ht="12" customHeight="1">
      <c r="A55" s="420" t="s">
        <v>106</v>
      </c>
      <c r="B55" s="8" t="s">
        <v>58</v>
      </c>
      <c r="C55" s="75"/>
    </row>
    <row r="56" spans="1:3" ht="12" customHeight="1" thickBot="1">
      <c r="A56" s="420" t="s">
        <v>107</v>
      </c>
      <c r="B56" s="8" t="s">
        <v>523</v>
      </c>
      <c r="C56" s="75"/>
    </row>
    <row r="57" spans="1:3" ht="12" customHeight="1" thickBot="1">
      <c r="A57" s="35" t="s">
        <v>20</v>
      </c>
      <c r="B57" s="122" t="s">
        <v>13</v>
      </c>
      <c r="C57" s="327"/>
    </row>
    <row r="58" spans="1:3" ht="15" customHeight="1" thickBot="1">
      <c r="A58" s="35" t="s">
        <v>21</v>
      </c>
      <c r="B58" s="228" t="s">
        <v>528</v>
      </c>
      <c r="C58" s="349">
        <f>+C46+C52+C57</f>
        <v>94075590</v>
      </c>
    </row>
    <row r="59" ht="13.5" thickBot="1">
      <c r="C59" s="587">
        <f>C42-C58</f>
        <v>0</v>
      </c>
    </row>
    <row r="60" spans="1:3" ht="15" customHeight="1" thickBot="1">
      <c r="A60" s="230" t="s">
        <v>518</v>
      </c>
      <c r="B60" s="231"/>
      <c r="C60" s="119">
        <v>13</v>
      </c>
    </row>
    <row r="61" spans="1:3" ht="14.25" customHeight="1" thickBot="1">
      <c r="A61" s="230" t="s">
        <v>206</v>
      </c>
      <c r="B61" s="231"/>
      <c r="C61" s="119"/>
    </row>
    <row r="62" spans="1:3" ht="12.75">
      <c r="A62" s="584"/>
      <c r="B62" s="585"/>
      <c r="C62" s="585"/>
    </row>
    <row r="63" spans="1:2" ht="12.75">
      <c r="A63" s="584"/>
      <c r="B63" s="585"/>
    </row>
    <row r="64" spans="1:3" ht="12.75">
      <c r="A64" s="584"/>
      <c r="B64" s="585"/>
      <c r="C64" s="585"/>
    </row>
    <row r="65" spans="1:3" ht="12.75">
      <c r="A65" s="584"/>
      <c r="B65" s="585"/>
      <c r="C65" s="585"/>
    </row>
    <row r="66" spans="1:3" ht="12.75">
      <c r="A66" s="584"/>
      <c r="B66" s="585"/>
      <c r="C66" s="585"/>
    </row>
    <row r="67" spans="1:3" ht="12.75">
      <c r="A67" s="584"/>
      <c r="B67" s="585"/>
      <c r="C67" s="585"/>
    </row>
    <row r="68" spans="1:3" ht="12.75">
      <c r="A68" s="584"/>
      <c r="B68" s="585"/>
      <c r="C68" s="585"/>
    </row>
    <row r="69" spans="1:3" ht="12.75">
      <c r="A69" s="584"/>
      <c r="B69" s="585"/>
      <c r="C69" s="585"/>
    </row>
    <row r="70" spans="1:3" ht="12.75">
      <c r="A70" s="584"/>
      <c r="B70" s="585"/>
      <c r="C70" s="585"/>
    </row>
    <row r="71" spans="1:3" ht="12.75">
      <c r="A71" s="584"/>
      <c r="B71" s="585"/>
      <c r="C71" s="585"/>
    </row>
    <row r="72" spans="1:3" ht="12.75">
      <c r="A72" s="584"/>
      <c r="B72" s="585"/>
      <c r="C72" s="585"/>
    </row>
    <row r="73" spans="1:3" ht="12.75">
      <c r="A73" s="584"/>
      <c r="B73" s="585"/>
      <c r="C73" s="585"/>
    </row>
    <row r="74" spans="1:3" ht="12.75">
      <c r="A74" s="584"/>
      <c r="B74" s="585"/>
      <c r="C74" s="585"/>
    </row>
    <row r="75" spans="1:3" ht="12.75">
      <c r="A75" s="584"/>
      <c r="B75" s="585"/>
      <c r="C75" s="585"/>
    </row>
    <row r="76" spans="1:3" ht="12.75">
      <c r="A76" s="584"/>
      <c r="B76" s="585"/>
      <c r="C76" s="585"/>
    </row>
    <row r="77" spans="1:3" ht="12.75">
      <c r="A77" s="584"/>
      <c r="B77" s="585"/>
      <c r="C77" s="585"/>
    </row>
    <row r="78" spans="1:3" ht="12.75">
      <c r="A78" s="584"/>
      <c r="B78" s="585"/>
      <c r="C78" s="585"/>
    </row>
    <row r="79" spans="1:3" ht="12.75">
      <c r="A79" s="584"/>
      <c r="B79" s="585"/>
      <c r="C79" s="585"/>
    </row>
    <row r="80" spans="1:3" ht="12.75">
      <c r="A80" s="584"/>
      <c r="B80" s="585"/>
      <c r="C80" s="585"/>
    </row>
    <row r="81" spans="1:3" ht="12.75">
      <c r="A81" s="584"/>
      <c r="B81" s="585"/>
      <c r="C81" s="585"/>
    </row>
    <row r="82" spans="1:3" ht="12.75">
      <c r="A82" s="584"/>
      <c r="B82" s="585"/>
      <c r="C82" s="585"/>
    </row>
    <row r="83" spans="1:3" ht="12.75">
      <c r="A83" s="584"/>
      <c r="B83" s="585"/>
      <c r="C83" s="58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1">
      <selection activeCell="F45" sqref="F45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CONCATENATE("9.2.1. melléklet ",ALAPADATOK!A7," ",ALAPADATOK!B7," ",ALAPADATOK!C7," ",ALAPADATOK!D7," ",ALAPADATOK!E7," ",ALAPADATOK!F7," ",ALAPADATOK!G7," ",ALAPADATOK!H7)</f>
        <v>9.2.1. melléklet a … / 2019 ( … ) önkormányzati rendelethez</v>
      </c>
    </row>
    <row r="2" spans="1:3" s="89" customFormat="1" ht="36">
      <c r="A2" s="383" t="s">
        <v>204</v>
      </c>
      <c r="B2" s="550" t="str">
        <f>CONCATENATE(ALAPADATOK!A11)</f>
        <v>Tiszaszőlősi Közös Önkormányzati Hivatal</v>
      </c>
      <c r="C2" s="350" t="s">
        <v>59</v>
      </c>
    </row>
    <row r="3" spans="1:3" s="89" customFormat="1" ht="24.75" thickBot="1">
      <c r="A3" s="418" t="s">
        <v>203</v>
      </c>
      <c r="B3" s="551" t="s">
        <v>416</v>
      </c>
      <c r="C3" s="351" t="s">
        <v>59</v>
      </c>
    </row>
    <row r="4" spans="1:3" s="90" customFormat="1" ht="15.75" customHeight="1" thickBot="1">
      <c r="A4" s="213"/>
      <c r="B4" s="213"/>
      <c r="C4" s="4" t="str">
        <f>'KV_9.2.sz.mell'!C4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520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521</v>
      </c>
      <c r="C26" s="302">
        <f>+C27+C28+C29</f>
        <v>0</v>
      </c>
    </row>
    <row r="27" spans="1:3" s="92" customFormat="1" ht="12" customHeight="1">
      <c r="A27" s="421" t="s">
        <v>267</v>
      </c>
      <c r="B27" s="422" t="s">
        <v>262</v>
      </c>
      <c r="C27" s="72"/>
    </row>
    <row r="28" spans="1:3" s="92" customFormat="1" ht="12" customHeight="1">
      <c r="A28" s="421" t="s">
        <v>268</v>
      </c>
      <c r="B28" s="422" t="s">
        <v>401</v>
      </c>
      <c r="C28" s="300"/>
    </row>
    <row r="29" spans="1:3" s="92" customFormat="1" ht="12" customHeight="1">
      <c r="A29" s="421" t="s">
        <v>269</v>
      </c>
      <c r="B29" s="423" t="s">
        <v>404</v>
      </c>
      <c r="C29" s="300"/>
    </row>
    <row r="30" spans="1:3" s="92" customFormat="1" ht="12" customHeight="1" thickBot="1">
      <c r="A30" s="420" t="s">
        <v>270</v>
      </c>
      <c r="B30" s="137" t="s">
        <v>522</v>
      </c>
      <c r="C30" s="79"/>
    </row>
    <row r="31" spans="1:3" s="92" customFormat="1" ht="12" customHeight="1" thickBot="1">
      <c r="A31" s="35" t="s">
        <v>22</v>
      </c>
      <c r="B31" s="122" t="s">
        <v>405</v>
      </c>
      <c r="C31" s="302">
        <f>+C32+C33+C34</f>
        <v>0</v>
      </c>
    </row>
    <row r="32" spans="1:3" s="92" customFormat="1" ht="12" customHeight="1">
      <c r="A32" s="421" t="s">
        <v>91</v>
      </c>
      <c r="B32" s="422" t="s">
        <v>290</v>
      </c>
      <c r="C32" s="72"/>
    </row>
    <row r="33" spans="1:3" s="92" customFormat="1" ht="12" customHeight="1">
      <c r="A33" s="421" t="s">
        <v>92</v>
      </c>
      <c r="B33" s="423" t="s">
        <v>291</v>
      </c>
      <c r="C33" s="303"/>
    </row>
    <row r="34" spans="1:3" s="92" customFormat="1" ht="12" customHeight="1" thickBot="1">
      <c r="A34" s="420" t="s">
        <v>93</v>
      </c>
      <c r="B34" s="137" t="s">
        <v>292</v>
      </c>
      <c r="C34" s="79"/>
    </row>
    <row r="35" spans="1:3" s="91" customFormat="1" ht="12" customHeight="1" thickBot="1">
      <c r="A35" s="35" t="s">
        <v>23</v>
      </c>
      <c r="B35" s="122" t="s">
        <v>375</v>
      </c>
      <c r="C35" s="327"/>
    </row>
    <row r="36" spans="1:3" s="91" customFormat="1" ht="12" customHeight="1" thickBot="1">
      <c r="A36" s="35" t="s">
        <v>24</v>
      </c>
      <c r="B36" s="122" t="s">
        <v>406</v>
      </c>
      <c r="C36" s="344"/>
    </row>
    <row r="37" spans="1:3" s="91" customFormat="1" ht="12" customHeight="1" thickBot="1">
      <c r="A37" s="34" t="s">
        <v>25</v>
      </c>
      <c r="B37" s="122" t="s">
        <v>407</v>
      </c>
      <c r="C37" s="345">
        <f>+C8+C20+C25+C26+C31+C35+C36</f>
        <v>0</v>
      </c>
    </row>
    <row r="38" spans="1:3" s="91" customFormat="1" ht="12" customHeight="1" thickBot="1">
      <c r="A38" s="220" t="s">
        <v>26</v>
      </c>
      <c r="B38" s="122" t="s">
        <v>408</v>
      </c>
      <c r="C38" s="345">
        <f>+C39+C40+C41</f>
        <v>0</v>
      </c>
    </row>
    <row r="39" spans="1:3" s="91" customFormat="1" ht="12" customHeight="1">
      <c r="A39" s="421" t="s">
        <v>409</v>
      </c>
      <c r="B39" s="422" t="s">
        <v>235</v>
      </c>
      <c r="C39" s="72"/>
    </row>
    <row r="40" spans="1:3" s="91" customFormat="1" ht="12" customHeight="1">
      <c r="A40" s="421" t="s">
        <v>410</v>
      </c>
      <c r="B40" s="423" t="s">
        <v>2</v>
      </c>
      <c r="C40" s="303"/>
    </row>
    <row r="41" spans="1:3" s="92" customFormat="1" ht="12" customHeight="1" thickBot="1">
      <c r="A41" s="420" t="s">
        <v>411</v>
      </c>
      <c r="B41" s="137" t="s">
        <v>412</v>
      </c>
      <c r="C41" s="79"/>
    </row>
    <row r="42" spans="1:3" s="92" customFormat="1" ht="15" customHeight="1" thickBot="1">
      <c r="A42" s="220" t="s">
        <v>27</v>
      </c>
      <c r="B42" s="221" t="s">
        <v>413</v>
      </c>
      <c r="C42" s="348">
        <f>+C37+C38</f>
        <v>0</v>
      </c>
    </row>
    <row r="43" spans="1:3" s="92" customFormat="1" ht="15" customHeight="1">
      <c r="A43" s="222"/>
      <c r="B43" s="223"/>
      <c r="C43" s="346"/>
    </row>
    <row r="44" spans="1:3" ht="13.5" thickBot="1">
      <c r="A44" s="224"/>
      <c r="B44" s="225"/>
      <c r="C44" s="347"/>
    </row>
    <row r="45" spans="1:3" s="63" customFormat="1" ht="16.5" customHeight="1" thickBot="1">
      <c r="A45" s="226"/>
      <c r="B45" s="227" t="s">
        <v>57</v>
      </c>
      <c r="C45" s="348"/>
    </row>
    <row r="46" spans="1:3" s="93" customFormat="1" ht="12" customHeight="1" thickBot="1">
      <c r="A46" s="35" t="s">
        <v>18</v>
      </c>
      <c r="B46" s="122" t="s">
        <v>414</v>
      </c>
      <c r="C46" s="302">
        <f>SUM(C47:C51)</f>
        <v>0</v>
      </c>
    </row>
    <row r="47" spans="1:3" ht="12" customHeight="1">
      <c r="A47" s="420" t="s">
        <v>98</v>
      </c>
      <c r="B47" s="9" t="s">
        <v>49</v>
      </c>
      <c r="C47" s="72"/>
    </row>
    <row r="48" spans="1:3" ht="12" customHeight="1">
      <c r="A48" s="420" t="s">
        <v>99</v>
      </c>
      <c r="B48" s="8" t="s">
        <v>183</v>
      </c>
      <c r="C48" s="75"/>
    </row>
    <row r="49" spans="1:3" ht="12" customHeight="1">
      <c r="A49" s="420" t="s">
        <v>100</v>
      </c>
      <c r="B49" s="8" t="s">
        <v>140</v>
      </c>
      <c r="C49" s="75"/>
    </row>
    <row r="50" spans="1:3" ht="12" customHeight="1">
      <c r="A50" s="420" t="s">
        <v>101</v>
      </c>
      <c r="B50" s="8" t="s">
        <v>184</v>
      </c>
      <c r="C50" s="75"/>
    </row>
    <row r="51" spans="1:3" ht="12" customHeight="1" thickBot="1">
      <c r="A51" s="420" t="s">
        <v>148</v>
      </c>
      <c r="B51" s="8" t="s">
        <v>185</v>
      </c>
      <c r="C51" s="75"/>
    </row>
    <row r="52" spans="1:3" ht="12" customHeight="1" thickBot="1">
      <c r="A52" s="35" t="s">
        <v>19</v>
      </c>
      <c r="B52" s="122" t="s">
        <v>415</v>
      </c>
      <c r="C52" s="302">
        <f>SUM(C53:C55)</f>
        <v>0</v>
      </c>
    </row>
    <row r="53" spans="1:3" s="93" customFormat="1" ht="12" customHeight="1">
      <c r="A53" s="420" t="s">
        <v>104</v>
      </c>
      <c r="B53" s="9" t="s">
        <v>229</v>
      </c>
      <c r="C53" s="72"/>
    </row>
    <row r="54" spans="1:3" ht="12" customHeight="1">
      <c r="A54" s="420" t="s">
        <v>105</v>
      </c>
      <c r="B54" s="8" t="s">
        <v>187</v>
      </c>
      <c r="C54" s="75"/>
    </row>
    <row r="55" spans="1:3" ht="12" customHeight="1">
      <c r="A55" s="420" t="s">
        <v>106</v>
      </c>
      <c r="B55" s="8" t="s">
        <v>58</v>
      </c>
      <c r="C55" s="75"/>
    </row>
    <row r="56" spans="1:3" ht="12" customHeight="1" thickBot="1">
      <c r="A56" s="420" t="s">
        <v>107</v>
      </c>
      <c r="B56" s="8" t="s">
        <v>523</v>
      </c>
      <c r="C56" s="75"/>
    </row>
    <row r="57" spans="1:3" ht="15" customHeight="1" thickBot="1">
      <c r="A57" s="35" t="s">
        <v>20</v>
      </c>
      <c r="B57" s="122" t="s">
        <v>13</v>
      </c>
      <c r="C57" s="327"/>
    </row>
    <row r="58" spans="1:3" ht="13.5" thickBot="1">
      <c r="A58" s="35" t="s">
        <v>21</v>
      </c>
      <c r="B58" s="228" t="s">
        <v>528</v>
      </c>
      <c r="C58" s="349">
        <f>+C46+C52+C57</f>
        <v>0</v>
      </c>
    </row>
    <row r="59" ht="15" customHeight="1" thickBot="1">
      <c r="C59" s="587">
        <f>C42-C58</f>
        <v>0</v>
      </c>
    </row>
    <row r="60" spans="1:3" ht="14.25" customHeight="1" thickBot="1">
      <c r="A60" s="230" t="s">
        <v>518</v>
      </c>
      <c r="B60" s="231"/>
      <c r="C60" s="119"/>
    </row>
    <row r="61" spans="1:3" ht="13.5" thickBot="1">
      <c r="A61" s="230" t="s">
        <v>206</v>
      </c>
      <c r="B61" s="231"/>
      <c r="C61" s="119"/>
    </row>
    <row r="63" ht="12.75">
      <c r="C63" s="4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37">
      <selection activeCell="C50" sqref="C50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CONCATENATE("9.2.2. melléklet ",ALAPADATOK!A7," ",ALAPADATOK!B7," ",ALAPADATOK!C7," ",ALAPADATOK!D7," ",ALAPADATOK!E7," ",ALAPADATOK!F7," ",ALAPADATOK!G7," ",ALAPADATOK!H7)</f>
        <v>9.2.2. melléklet a … / 2019 ( … ) önkormányzati rendelethez</v>
      </c>
    </row>
    <row r="2" spans="1:3" s="89" customFormat="1" ht="36">
      <c r="A2" s="383" t="s">
        <v>204</v>
      </c>
      <c r="B2" s="550" t="str">
        <f>CONCATENATE(ALAPADATOK!A11)</f>
        <v>Tiszaszőlősi Közös Önkormányzati Hivatal</v>
      </c>
      <c r="C2" s="350" t="s">
        <v>59</v>
      </c>
    </row>
    <row r="3" spans="1:3" s="89" customFormat="1" ht="24.75" thickBot="1">
      <c r="A3" s="418" t="s">
        <v>203</v>
      </c>
      <c r="B3" s="551" t="s">
        <v>417</v>
      </c>
      <c r="C3" s="351" t="s">
        <v>60</v>
      </c>
    </row>
    <row r="4" spans="1:3" s="90" customFormat="1" ht="15.75" customHeight="1" thickBot="1">
      <c r="A4" s="213"/>
      <c r="B4" s="213"/>
      <c r="C4" s="4" t="str">
        <f>'KV_9.2.1.sz.mell'!C4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6604000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>
        <v>6604000</v>
      </c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520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521</v>
      </c>
      <c r="C26" s="302">
        <f>+C27+C28+C29</f>
        <v>0</v>
      </c>
    </row>
    <row r="27" spans="1:3" s="92" customFormat="1" ht="12" customHeight="1">
      <c r="A27" s="421" t="s">
        <v>267</v>
      </c>
      <c r="B27" s="422" t="s">
        <v>262</v>
      </c>
      <c r="C27" s="72"/>
    </row>
    <row r="28" spans="1:3" s="92" customFormat="1" ht="12" customHeight="1">
      <c r="A28" s="421" t="s">
        <v>268</v>
      </c>
      <c r="B28" s="422" t="s">
        <v>401</v>
      </c>
      <c r="C28" s="300"/>
    </row>
    <row r="29" spans="1:3" s="92" customFormat="1" ht="12" customHeight="1">
      <c r="A29" s="421" t="s">
        <v>269</v>
      </c>
      <c r="B29" s="423" t="s">
        <v>404</v>
      </c>
      <c r="C29" s="300"/>
    </row>
    <row r="30" spans="1:3" s="92" customFormat="1" ht="12" customHeight="1" thickBot="1">
      <c r="A30" s="420" t="s">
        <v>270</v>
      </c>
      <c r="B30" s="137" t="s">
        <v>522</v>
      </c>
      <c r="C30" s="79"/>
    </row>
    <row r="31" spans="1:3" s="92" customFormat="1" ht="12" customHeight="1" thickBot="1">
      <c r="A31" s="35" t="s">
        <v>22</v>
      </c>
      <c r="B31" s="122" t="s">
        <v>405</v>
      </c>
      <c r="C31" s="302">
        <f>+C32+C33+C34</f>
        <v>0</v>
      </c>
    </row>
    <row r="32" spans="1:3" s="92" customFormat="1" ht="12" customHeight="1">
      <c r="A32" s="421" t="s">
        <v>91</v>
      </c>
      <c r="B32" s="422" t="s">
        <v>290</v>
      </c>
      <c r="C32" s="72"/>
    </row>
    <row r="33" spans="1:3" s="92" customFormat="1" ht="12" customHeight="1">
      <c r="A33" s="421" t="s">
        <v>92</v>
      </c>
      <c r="B33" s="423" t="s">
        <v>291</v>
      </c>
      <c r="C33" s="303"/>
    </row>
    <row r="34" spans="1:3" s="92" customFormat="1" ht="12" customHeight="1" thickBot="1">
      <c r="A34" s="420" t="s">
        <v>93</v>
      </c>
      <c r="B34" s="137" t="s">
        <v>292</v>
      </c>
      <c r="C34" s="79"/>
    </row>
    <row r="35" spans="1:3" s="91" customFormat="1" ht="12" customHeight="1" thickBot="1">
      <c r="A35" s="35" t="s">
        <v>23</v>
      </c>
      <c r="B35" s="122" t="s">
        <v>375</v>
      </c>
      <c r="C35" s="327"/>
    </row>
    <row r="36" spans="1:3" s="91" customFormat="1" ht="12" customHeight="1" thickBot="1">
      <c r="A36" s="35" t="s">
        <v>24</v>
      </c>
      <c r="B36" s="122" t="s">
        <v>406</v>
      </c>
      <c r="C36" s="344"/>
    </row>
    <row r="37" spans="1:3" s="91" customFormat="1" ht="12" customHeight="1" thickBot="1">
      <c r="A37" s="34" t="s">
        <v>25</v>
      </c>
      <c r="B37" s="122" t="s">
        <v>407</v>
      </c>
      <c r="C37" s="345">
        <f>+C8+C20+C25+C26+C31+C35+C36</f>
        <v>6604000</v>
      </c>
    </row>
    <row r="38" spans="1:3" s="91" customFormat="1" ht="12" customHeight="1" thickBot="1">
      <c r="A38" s="220" t="s">
        <v>26</v>
      </c>
      <c r="B38" s="122" t="s">
        <v>408</v>
      </c>
      <c r="C38" s="345">
        <f>+C39+C40+C41</f>
        <v>0</v>
      </c>
    </row>
    <row r="39" spans="1:3" s="91" customFormat="1" ht="12" customHeight="1">
      <c r="A39" s="421" t="s">
        <v>409</v>
      </c>
      <c r="B39" s="422" t="s">
        <v>235</v>
      </c>
      <c r="C39" s="72"/>
    </row>
    <row r="40" spans="1:3" s="91" customFormat="1" ht="12" customHeight="1">
      <c r="A40" s="421" t="s">
        <v>410</v>
      </c>
      <c r="B40" s="423" t="s">
        <v>2</v>
      </c>
      <c r="C40" s="303"/>
    </row>
    <row r="41" spans="1:3" s="92" customFormat="1" ht="12" customHeight="1" thickBot="1">
      <c r="A41" s="420" t="s">
        <v>411</v>
      </c>
      <c r="B41" s="137" t="s">
        <v>412</v>
      </c>
      <c r="C41" s="79"/>
    </row>
    <row r="42" spans="1:3" s="92" customFormat="1" ht="15" customHeight="1" thickBot="1">
      <c r="A42" s="220" t="s">
        <v>27</v>
      </c>
      <c r="B42" s="221" t="s">
        <v>413</v>
      </c>
      <c r="C42" s="348">
        <f>+C37+C38</f>
        <v>6604000</v>
      </c>
    </row>
    <row r="43" spans="1:3" s="92" customFormat="1" ht="15" customHeight="1">
      <c r="A43" s="222"/>
      <c r="B43" s="223"/>
      <c r="C43" s="346"/>
    </row>
    <row r="44" spans="1:3" ht="13.5" thickBot="1">
      <c r="A44" s="224"/>
      <c r="B44" s="225"/>
      <c r="C44" s="347"/>
    </row>
    <row r="45" spans="1:3" s="63" customFormat="1" ht="16.5" customHeight="1" thickBot="1">
      <c r="A45" s="226"/>
      <c r="B45" s="227" t="s">
        <v>57</v>
      </c>
      <c r="C45" s="348"/>
    </row>
    <row r="46" spans="1:3" s="93" customFormat="1" ht="12" customHeight="1" thickBot="1">
      <c r="A46" s="35" t="s">
        <v>18</v>
      </c>
      <c r="B46" s="122" t="s">
        <v>414</v>
      </c>
      <c r="C46" s="302">
        <f>SUM(C47:C51)</f>
        <v>6604000</v>
      </c>
    </row>
    <row r="47" spans="1:3" ht="12" customHeight="1">
      <c r="A47" s="420" t="s">
        <v>98</v>
      </c>
      <c r="B47" s="9" t="s">
        <v>49</v>
      </c>
      <c r="C47" s="72"/>
    </row>
    <row r="48" spans="1:3" ht="12" customHeight="1">
      <c r="A48" s="420" t="s">
        <v>99</v>
      </c>
      <c r="B48" s="8" t="s">
        <v>183</v>
      </c>
      <c r="C48" s="75"/>
    </row>
    <row r="49" spans="1:3" ht="12" customHeight="1">
      <c r="A49" s="420" t="s">
        <v>100</v>
      </c>
      <c r="B49" s="8" t="s">
        <v>140</v>
      </c>
      <c r="C49" s="75">
        <v>6604000</v>
      </c>
    </row>
    <row r="50" spans="1:3" ht="12" customHeight="1">
      <c r="A50" s="420" t="s">
        <v>101</v>
      </c>
      <c r="B50" s="8" t="s">
        <v>184</v>
      </c>
      <c r="C50" s="75"/>
    </row>
    <row r="51" spans="1:3" ht="12" customHeight="1" thickBot="1">
      <c r="A51" s="420" t="s">
        <v>148</v>
      </c>
      <c r="B51" s="8" t="s">
        <v>185</v>
      </c>
      <c r="C51" s="75"/>
    </row>
    <row r="52" spans="1:3" ht="12" customHeight="1" thickBot="1">
      <c r="A52" s="35" t="s">
        <v>19</v>
      </c>
      <c r="B52" s="122" t="s">
        <v>415</v>
      </c>
      <c r="C52" s="302">
        <f>SUM(C53:C55)</f>
        <v>0</v>
      </c>
    </row>
    <row r="53" spans="1:3" s="93" customFormat="1" ht="12" customHeight="1">
      <c r="A53" s="420" t="s">
        <v>104</v>
      </c>
      <c r="B53" s="9" t="s">
        <v>229</v>
      </c>
      <c r="C53" s="72"/>
    </row>
    <row r="54" spans="1:3" ht="12" customHeight="1">
      <c r="A54" s="420" t="s">
        <v>105</v>
      </c>
      <c r="B54" s="8" t="s">
        <v>187</v>
      </c>
      <c r="C54" s="75"/>
    </row>
    <row r="55" spans="1:3" ht="12" customHeight="1">
      <c r="A55" s="420" t="s">
        <v>106</v>
      </c>
      <c r="B55" s="8" t="s">
        <v>58</v>
      </c>
      <c r="C55" s="75"/>
    </row>
    <row r="56" spans="1:3" ht="12" customHeight="1" thickBot="1">
      <c r="A56" s="420" t="s">
        <v>107</v>
      </c>
      <c r="B56" s="8" t="s">
        <v>523</v>
      </c>
      <c r="C56" s="75"/>
    </row>
    <row r="57" spans="1:3" ht="15" customHeight="1" thickBot="1">
      <c r="A57" s="35" t="s">
        <v>20</v>
      </c>
      <c r="B57" s="122" t="s">
        <v>13</v>
      </c>
      <c r="C57" s="327"/>
    </row>
    <row r="58" spans="1:3" ht="13.5" thickBot="1">
      <c r="A58" s="35" t="s">
        <v>21</v>
      </c>
      <c r="B58" s="228" t="s">
        <v>528</v>
      </c>
      <c r="C58" s="349">
        <f>+C46+C52+C57</f>
        <v>6604000</v>
      </c>
    </row>
    <row r="59" ht="15" customHeight="1" thickBot="1">
      <c r="C59" s="587">
        <f>C42-C58</f>
        <v>0</v>
      </c>
    </row>
    <row r="60" spans="1:3" ht="14.25" customHeight="1" thickBot="1">
      <c r="A60" s="230" t="s">
        <v>518</v>
      </c>
      <c r="B60" s="231"/>
      <c r="C60" s="119"/>
    </row>
    <row r="61" spans="1:3" ht="13.5" thickBot="1">
      <c r="A61" s="230" t="s">
        <v>206</v>
      </c>
      <c r="B61" s="231"/>
      <c r="C61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25">
      <selection activeCell="C61" sqref="C61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CONCATENATE("9.2.3. melléklet ",ALAPADATOK!A7," ",ALAPADATOK!B7," ",ALAPADATOK!C7," ",ALAPADATOK!D7," ",ALAPADATOK!E7," ",ALAPADATOK!F7," ",ALAPADATOK!G7," ",ALAPADATOK!H7)</f>
        <v>9.2.3. melléklet a … / 2019 ( … ) önkormányzati rendelethez</v>
      </c>
    </row>
    <row r="2" spans="1:3" s="89" customFormat="1" ht="36">
      <c r="A2" s="383" t="s">
        <v>204</v>
      </c>
      <c r="B2" s="550" t="str">
        <f>CONCATENATE(ALAPADATOK!A11)</f>
        <v>Tiszaszőlősi Közös Önkormányzati Hivatal</v>
      </c>
      <c r="C2" s="350" t="s">
        <v>59</v>
      </c>
    </row>
    <row r="3" spans="1:3" s="89" customFormat="1" ht="24.75" thickBot="1">
      <c r="A3" s="418" t="s">
        <v>203</v>
      </c>
      <c r="B3" s="551" t="s">
        <v>529</v>
      </c>
      <c r="C3" s="351" t="s">
        <v>430</v>
      </c>
    </row>
    <row r="4" spans="1:3" s="90" customFormat="1" ht="15.75" customHeight="1" thickBot="1">
      <c r="A4" s="213"/>
      <c r="B4" s="213"/>
      <c r="C4" s="4" t="str">
        <f>'KV_9.2.2.sz.mell'!C4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13842481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>
        <v>13842481</v>
      </c>
    </row>
    <row r="24" spans="1:3" s="92" customFormat="1" ht="12" customHeight="1" thickBot="1">
      <c r="A24" s="420" t="s">
        <v>107</v>
      </c>
      <c r="B24" s="8" t="s">
        <v>520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521</v>
      </c>
      <c r="C26" s="302">
        <f>+C27+C28+C29</f>
        <v>0</v>
      </c>
    </row>
    <row r="27" spans="1:3" s="92" customFormat="1" ht="12" customHeight="1">
      <c r="A27" s="421" t="s">
        <v>267</v>
      </c>
      <c r="B27" s="422" t="s">
        <v>262</v>
      </c>
      <c r="C27" s="72"/>
    </row>
    <row r="28" spans="1:3" s="92" customFormat="1" ht="12" customHeight="1">
      <c r="A28" s="421" t="s">
        <v>268</v>
      </c>
      <c r="B28" s="422" t="s">
        <v>401</v>
      </c>
      <c r="C28" s="300"/>
    </row>
    <row r="29" spans="1:3" s="92" customFormat="1" ht="12" customHeight="1">
      <c r="A29" s="421" t="s">
        <v>269</v>
      </c>
      <c r="B29" s="423" t="s">
        <v>404</v>
      </c>
      <c r="C29" s="300"/>
    </row>
    <row r="30" spans="1:3" s="92" customFormat="1" ht="12" customHeight="1" thickBot="1">
      <c r="A30" s="420" t="s">
        <v>270</v>
      </c>
      <c r="B30" s="137" t="s">
        <v>522</v>
      </c>
      <c r="C30" s="79"/>
    </row>
    <row r="31" spans="1:3" s="92" customFormat="1" ht="12" customHeight="1" thickBot="1">
      <c r="A31" s="35" t="s">
        <v>22</v>
      </c>
      <c r="B31" s="122" t="s">
        <v>405</v>
      </c>
      <c r="C31" s="302">
        <f>+C32+C33+C34</f>
        <v>0</v>
      </c>
    </row>
    <row r="32" spans="1:3" s="92" customFormat="1" ht="12" customHeight="1">
      <c r="A32" s="421" t="s">
        <v>91</v>
      </c>
      <c r="B32" s="422" t="s">
        <v>290</v>
      </c>
      <c r="C32" s="72"/>
    </row>
    <row r="33" spans="1:3" s="92" customFormat="1" ht="12" customHeight="1">
      <c r="A33" s="421" t="s">
        <v>92</v>
      </c>
      <c r="B33" s="423" t="s">
        <v>291</v>
      </c>
      <c r="C33" s="303"/>
    </row>
    <row r="34" spans="1:3" s="92" customFormat="1" ht="12" customHeight="1" thickBot="1">
      <c r="A34" s="420" t="s">
        <v>93</v>
      </c>
      <c r="B34" s="137" t="s">
        <v>292</v>
      </c>
      <c r="C34" s="79"/>
    </row>
    <row r="35" spans="1:3" s="91" customFormat="1" ht="12" customHeight="1" thickBot="1">
      <c r="A35" s="35" t="s">
        <v>23</v>
      </c>
      <c r="B35" s="122" t="s">
        <v>375</v>
      </c>
      <c r="C35" s="327"/>
    </row>
    <row r="36" spans="1:3" s="91" customFormat="1" ht="12" customHeight="1" thickBot="1">
      <c r="A36" s="35" t="s">
        <v>24</v>
      </c>
      <c r="B36" s="122" t="s">
        <v>406</v>
      </c>
      <c r="C36" s="344"/>
    </row>
    <row r="37" spans="1:3" s="91" customFormat="1" ht="12" customHeight="1" thickBot="1">
      <c r="A37" s="34" t="s">
        <v>25</v>
      </c>
      <c r="B37" s="122" t="s">
        <v>407</v>
      </c>
      <c r="C37" s="345">
        <f>+C8+C20+C25+C26+C31+C35+C36</f>
        <v>13842481</v>
      </c>
    </row>
    <row r="38" spans="1:3" s="91" customFormat="1" ht="12" customHeight="1" thickBot="1">
      <c r="A38" s="220" t="s">
        <v>26</v>
      </c>
      <c r="B38" s="122" t="s">
        <v>408</v>
      </c>
      <c r="C38" s="345">
        <f>+C39+C40+C41</f>
        <v>73629109</v>
      </c>
    </row>
    <row r="39" spans="1:3" s="91" customFormat="1" ht="12" customHeight="1">
      <c r="A39" s="421" t="s">
        <v>409</v>
      </c>
      <c r="B39" s="422" t="s">
        <v>235</v>
      </c>
      <c r="C39" s="72">
        <v>13479423</v>
      </c>
    </row>
    <row r="40" spans="1:3" s="91" customFormat="1" ht="12" customHeight="1">
      <c r="A40" s="421" t="s">
        <v>410</v>
      </c>
      <c r="B40" s="423" t="s">
        <v>2</v>
      </c>
      <c r="C40" s="303"/>
    </row>
    <row r="41" spans="1:3" s="92" customFormat="1" ht="12" customHeight="1" thickBot="1">
      <c r="A41" s="420" t="s">
        <v>411</v>
      </c>
      <c r="B41" s="137" t="s">
        <v>412</v>
      </c>
      <c r="C41" s="79">
        <v>60149686</v>
      </c>
    </row>
    <row r="42" spans="1:3" s="92" customFormat="1" ht="15" customHeight="1" thickBot="1">
      <c r="A42" s="220" t="s">
        <v>27</v>
      </c>
      <c r="B42" s="221" t="s">
        <v>413</v>
      </c>
      <c r="C42" s="348">
        <f>+C37+C38</f>
        <v>87471590</v>
      </c>
    </row>
    <row r="43" spans="1:3" s="92" customFormat="1" ht="15" customHeight="1">
      <c r="A43" s="222"/>
      <c r="B43" s="223"/>
      <c r="C43" s="346"/>
    </row>
    <row r="44" spans="1:3" ht="13.5" thickBot="1">
      <c r="A44" s="224"/>
      <c r="B44" s="225"/>
      <c r="C44" s="347"/>
    </row>
    <row r="45" spans="1:3" s="63" customFormat="1" ht="16.5" customHeight="1" thickBot="1">
      <c r="A45" s="226"/>
      <c r="B45" s="227" t="s">
        <v>57</v>
      </c>
      <c r="C45" s="348"/>
    </row>
    <row r="46" spans="1:3" s="93" customFormat="1" ht="12" customHeight="1" thickBot="1">
      <c r="A46" s="35" t="s">
        <v>18</v>
      </c>
      <c r="B46" s="122" t="s">
        <v>414</v>
      </c>
      <c r="C46" s="302">
        <f>SUM(C47:C51)</f>
        <v>86709590</v>
      </c>
    </row>
    <row r="47" spans="1:3" ht="12" customHeight="1">
      <c r="A47" s="420" t="s">
        <v>98</v>
      </c>
      <c r="B47" s="9" t="s">
        <v>49</v>
      </c>
      <c r="C47" s="72">
        <v>53980113</v>
      </c>
    </row>
    <row r="48" spans="1:3" ht="12" customHeight="1">
      <c r="A48" s="420" t="s">
        <v>99</v>
      </c>
      <c r="B48" s="8" t="s">
        <v>183</v>
      </c>
      <c r="C48" s="75">
        <v>11199334</v>
      </c>
    </row>
    <row r="49" spans="1:3" ht="12" customHeight="1">
      <c r="A49" s="420" t="s">
        <v>100</v>
      </c>
      <c r="B49" s="8" t="s">
        <v>140</v>
      </c>
      <c r="C49" s="75">
        <v>21530143</v>
      </c>
    </row>
    <row r="50" spans="1:3" ht="12" customHeight="1">
      <c r="A50" s="420" t="s">
        <v>101</v>
      </c>
      <c r="B50" s="8" t="s">
        <v>184</v>
      </c>
      <c r="C50" s="75"/>
    </row>
    <row r="51" spans="1:3" ht="12" customHeight="1" thickBot="1">
      <c r="A51" s="420" t="s">
        <v>148</v>
      </c>
      <c r="B51" s="8" t="s">
        <v>185</v>
      </c>
      <c r="C51" s="75"/>
    </row>
    <row r="52" spans="1:3" ht="12" customHeight="1" thickBot="1">
      <c r="A52" s="35" t="s">
        <v>19</v>
      </c>
      <c r="B52" s="122" t="s">
        <v>415</v>
      </c>
      <c r="C52" s="302">
        <f>SUM(C53:C55)</f>
        <v>762000</v>
      </c>
    </row>
    <row r="53" spans="1:3" s="93" customFormat="1" ht="12" customHeight="1">
      <c r="A53" s="420" t="s">
        <v>104</v>
      </c>
      <c r="B53" s="9" t="s">
        <v>229</v>
      </c>
      <c r="C53" s="72">
        <v>762000</v>
      </c>
    </row>
    <row r="54" spans="1:3" ht="12" customHeight="1">
      <c r="A54" s="420" t="s">
        <v>105</v>
      </c>
      <c r="B54" s="8" t="s">
        <v>187</v>
      </c>
      <c r="C54" s="75"/>
    </row>
    <row r="55" spans="1:3" ht="12" customHeight="1">
      <c r="A55" s="420" t="s">
        <v>106</v>
      </c>
      <c r="B55" s="8" t="s">
        <v>58</v>
      </c>
      <c r="C55" s="75"/>
    </row>
    <row r="56" spans="1:3" ht="12" customHeight="1" thickBot="1">
      <c r="A56" s="420" t="s">
        <v>107</v>
      </c>
      <c r="B56" s="8" t="s">
        <v>523</v>
      </c>
      <c r="C56" s="75"/>
    </row>
    <row r="57" spans="1:3" ht="15" customHeight="1" thickBot="1">
      <c r="A57" s="35" t="s">
        <v>20</v>
      </c>
      <c r="B57" s="122" t="s">
        <v>13</v>
      </c>
      <c r="C57" s="327"/>
    </row>
    <row r="58" spans="1:3" ht="13.5" thickBot="1">
      <c r="A58" s="35" t="s">
        <v>21</v>
      </c>
      <c r="B58" s="228" t="s">
        <v>528</v>
      </c>
      <c r="C58" s="349">
        <f>+C46+C52+C57</f>
        <v>87471590</v>
      </c>
    </row>
    <row r="59" ht="15" customHeight="1" thickBot="1">
      <c r="C59" s="587">
        <f>C42-C58</f>
        <v>0</v>
      </c>
    </row>
    <row r="60" spans="1:3" ht="14.25" customHeight="1" thickBot="1">
      <c r="A60" s="230" t="s">
        <v>518</v>
      </c>
      <c r="B60" s="231"/>
      <c r="C60" s="119">
        <v>13</v>
      </c>
    </row>
    <row r="61" spans="1:3" ht="13.5" thickBot="1">
      <c r="A61" s="230" t="s">
        <v>206</v>
      </c>
      <c r="B61" s="231"/>
      <c r="C61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20" zoomScaleNormal="120" workbookViewId="0" topLeftCell="A28">
      <selection activeCell="I57" sqref="I57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89" customFormat="1" ht="36">
      <c r="A2" s="383" t="s">
        <v>204</v>
      </c>
      <c r="B2" s="608" t="str">
        <f>CONCATENATE(ALAPADATOK!B13)</f>
        <v>Tiszaszőlősi Cseperedő Óvoda</v>
      </c>
      <c r="C2" s="350" t="s">
        <v>60</v>
      </c>
    </row>
    <row r="3" spans="1:3" s="89" customFormat="1" ht="24.75" thickBot="1">
      <c r="A3" s="418" t="s">
        <v>203</v>
      </c>
      <c r="B3" s="551" t="s">
        <v>397</v>
      </c>
      <c r="C3" s="351" t="s">
        <v>54</v>
      </c>
    </row>
    <row r="4" spans="1:3" s="90" customFormat="1" ht="15.75" customHeight="1" thickBot="1">
      <c r="A4" s="213"/>
      <c r="B4" s="213"/>
      <c r="C4" s="4" t="str">
        <f>'KV_9.2.3.sz.mell'!C4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360000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>
        <v>360000</v>
      </c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360000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54237191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>
        <v>54237191</v>
      </c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54597191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54406691</v>
      </c>
    </row>
    <row r="46" spans="1:3" ht="12" customHeight="1">
      <c r="A46" s="420" t="s">
        <v>98</v>
      </c>
      <c r="B46" s="9" t="s">
        <v>49</v>
      </c>
      <c r="C46" s="72">
        <v>35644955</v>
      </c>
    </row>
    <row r="47" spans="1:3" ht="12" customHeight="1">
      <c r="A47" s="420" t="s">
        <v>99</v>
      </c>
      <c r="B47" s="8" t="s">
        <v>183</v>
      </c>
      <c r="C47" s="75">
        <v>6974969</v>
      </c>
    </row>
    <row r="48" spans="1:3" ht="12" customHeight="1">
      <c r="A48" s="420" t="s">
        <v>100</v>
      </c>
      <c r="B48" s="8" t="s">
        <v>140</v>
      </c>
      <c r="C48" s="75">
        <v>11786767</v>
      </c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190500</v>
      </c>
    </row>
    <row r="52" spans="1:3" s="93" customFormat="1" ht="12" customHeight="1">
      <c r="A52" s="420" t="s">
        <v>104</v>
      </c>
      <c r="B52" s="9" t="s">
        <v>229</v>
      </c>
      <c r="C52" s="72">
        <v>190500</v>
      </c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54597191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>
        <v>11</v>
      </c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1">
      <selection activeCell="M48" sqref="M48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CONCATENATE("9.3.1. melléklet ",ALAPADATOK!A7," ",ALAPADATOK!B7," ",ALAPADATOK!C7," ",ALAPADATOK!D7," ",ALAPADATOK!E7," ",ALAPADATOK!F7," ",ALAPADATOK!G7," ",ALAPADATOK!H7)</f>
        <v>9.3.1. melléklet a … / 2019 ( … ) önkormányzati rendelethez</v>
      </c>
    </row>
    <row r="2" spans="1:3" s="89" customFormat="1" ht="36">
      <c r="A2" s="383" t="s">
        <v>204</v>
      </c>
      <c r="B2" s="550" t="str">
        <f>CONCATENATE('KV_9.3.sz.mell'!B2)</f>
        <v>Tiszaszőlősi Cseperedő Óvoda</v>
      </c>
      <c r="C2" s="350" t="s">
        <v>60</v>
      </c>
    </row>
    <row r="3" spans="1:3" s="89" customFormat="1" ht="24.75" thickBot="1">
      <c r="A3" s="418" t="s">
        <v>203</v>
      </c>
      <c r="B3" s="551" t="s">
        <v>416</v>
      </c>
      <c r="C3" s="351" t="s">
        <v>59</v>
      </c>
    </row>
    <row r="4" spans="1:3" s="90" customFormat="1" ht="15.75" customHeight="1" thickBot="1">
      <c r="A4" s="213"/>
      <c r="B4" s="213"/>
      <c r="C4" s="4" t="str">
        <f>'KV_9.3.sz.mell'!C4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360000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>
        <v>360000</v>
      </c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360000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54237191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>
        <v>54237191</v>
      </c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54597191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54406691</v>
      </c>
    </row>
    <row r="46" spans="1:3" ht="12" customHeight="1">
      <c r="A46" s="420" t="s">
        <v>98</v>
      </c>
      <c r="B46" s="9" t="s">
        <v>49</v>
      </c>
      <c r="C46" s="72">
        <v>35644955</v>
      </c>
    </row>
    <row r="47" spans="1:3" ht="12" customHeight="1">
      <c r="A47" s="420" t="s">
        <v>99</v>
      </c>
      <c r="B47" s="8" t="s">
        <v>183</v>
      </c>
      <c r="C47" s="75">
        <v>6974969</v>
      </c>
    </row>
    <row r="48" spans="1:3" ht="12" customHeight="1">
      <c r="A48" s="420" t="s">
        <v>100</v>
      </c>
      <c r="B48" s="8" t="s">
        <v>140</v>
      </c>
      <c r="C48" s="75">
        <v>11786767</v>
      </c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190500</v>
      </c>
    </row>
    <row r="52" spans="1:3" s="93" customFormat="1" ht="12" customHeight="1">
      <c r="A52" s="420" t="s">
        <v>104</v>
      </c>
      <c r="B52" s="9" t="s">
        <v>229</v>
      </c>
      <c r="C52" s="72">
        <v>190500</v>
      </c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54597191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>
        <v>11</v>
      </c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CONCATENATE("9.3.2. melléklet ",ALAPADATOK!A7," ",ALAPADATOK!B7," ",ALAPADATOK!C7," ",ALAPADATOK!D7," ",ALAPADATOK!E7," ",ALAPADATOK!F7," ",ALAPADATOK!G7," ",ALAPADATOK!H7)</f>
        <v>9.3.2. melléklet a … / 2019 ( … ) önkormányzati rendelethez</v>
      </c>
    </row>
    <row r="2" spans="1:3" s="89" customFormat="1" ht="36">
      <c r="A2" s="383" t="s">
        <v>204</v>
      </c>
      <c r="B2" s="550" t="str">
        <f>CONCATENATE('KV_9.3.1.sz.mell'!B2)</f>
        <v>Tiszaszőlősi Cseperedő Óvoda</v>
      </c>
      <c r="C2" s="350" t="s">
        <v>60</v>
      </c>
    </row>
    <row r="3" spans="1:3" s="89" customFormat="1" ht="24.75" thickBot="1">
      <c r="A3" s="418" t="s">
        <v>203</v>
      </c>
      <c r="B3" s="551" t="s">
        <v>417</v>
      </c>
      <c r="C3" s="351" t="s">
        <v>60</v>
      </c>
    </row>
    <row r="4" spans="1:3" s="90" customFormat="1" ht="15.75" customHeight="1" thickBot="1">
      <c r="A4" s="213"/>
      <c r="B4" s="213"/>
      <c r="C4" s="4" t="str">
        <f>'KV_9.3.1.sz.mell'!C4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/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0</v>
      </c>
    </row>
    <row r="46" spans="1:3" ht="12" customHeight="1">
      <c r="A46" s="420" t="s">
        <v>98</v>
      </c>
      <c r="B46" s="9" t="s">
        <v>49</v>
      </c>
      <c r="C46" s="72"/>
    </row>
    <row r="47" spans="1:3" ht="12" customHeight="1">
      <c r="A47" s="420" t="s">
        <v>99</v>
      </c>
      <c r="B47" s="8" t="s">
        <v>183</v>
      </c>
      <c r="C47" s="75"/>
    </row>
    <row r="48" spans="1:3" ht="12" customHeight="1">
      <c r="A48" s="420" t="s">
        <v>100</v>
      </c>
      <c r="B48" s="8" t="s">
        <v>140</v>
      </c>
      <c r="C48" s="75"/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/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7"/>
      <c r="B1" s="558"/>
      <c r="C1" s="552" t="str">
        <f>CONCATENATE("9.3.3. melléklet ",ALAPADATOK!A7," ",ALAPADATOK!B7," ",ALAPADATOK!C7," ",ALAPADATOK!D7," ",ALAPADATOK!E7," ",ALAPADATOK!F7," ",ALAPADATOK!G7," ",ALAPADATOK!H7)</f>
        <v>9.3.3. melléklet a … / 2019 ( … ) önkormányzati rendelethez</v>
      </c>
    </row>
    <row r="2" spans="1:3" s="89" customFormat="1" ht="36">
      <c r="A2" s="559" t="s">
        <v>204</v>
      </c>
      <c r="B2" s="560" t="str">
        <f>CONCATENATE('KV_9.3.2.sz.mell'!B2)</f>
        <v>Tiszaszőlősi Cseperedő Óvoda</v>
      </c>
      <c r="C2" s="580" t="s">
        <v>60</v>
      </c>
    </row>
    <row r="3" spans="1:3" s="89" customFormat="1" ht="24.75" thickBot="1">
      <c r="A3" s="581" t="s">
        <v>203</v>
      </c>
      <c r="B3" s="563" t="s">
        <v>529</v>
      </c>
      <c r="C3" s="582" t="s">
        <v>430</v>
      </c>
    </row>
    <row r="4" spans="1:3" s="90" customFormat="1" ht="15.75" customHeight="1" thickBot="1">
      <c r="A4" s="565"/>
      <c r="B4" s="565"/>
      <c r="C4" s="566" t="str">
        <f>'KV_9.3.2.sz.mell'!C4</f>
        <v>Forintban!</v>
      </c>
    </row>
    <row r="5" spans="1:3" ht="13.5" thickBot="1">
      <c r="A5" s="384" t="s">
        <v>205</v>
      </c>
      <c r="B5" s="214" t="s">
        <v>562</v>
      </c>
      <c r="C5" s="514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/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0</v>
      </c>
    </row>
    <row r="46" spans="1:3" ht="12" customHeight="1">
      <c r="A46" s="420" t="s">
        <v>98</v>
      </c>
      <c r="B46" s="9" t="s">
        <v>49</v>
      </c>
      <c r="C46" s="72"/>
    </row>
    <row r="47" spans="1:3" ht="12" customHeight="1">
      <c r="A47" s="420" t="s">
        <v>99</v>
      </c>
      <c r="B47" s="8" t="s">
        <v>183</v>
      </c>
      <c r="C47" s="75"/>
    </row>
    <row r="48" spans="1:3" ht="12" customHeight="1">
      <c r="A48" s="420" t="s">
        <v>100</v>
      </c>
      <c r="B48" s="8" t="s">
        <v>140</v>
      </c>
      <c r="C48" s="75"/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/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C53" sqref="C53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CONCATENATE("9.4. melléklet ",ALAPADATOK!A7," ",ALAPADATOK!B7," ",ALAPADATOK!C7," ",ALAPADATOK!D7," ",ALAPADATOK!E7," ",ALAPADATOK!F7," ",ALAPADATOK!G7," ",ALAPADATOK!H7)</f>
        <v>9.4. melléklet a … / 2019 ( … ) önkormányzati rendelethez</v>
      </c>
    </row>
    <row r="2" spans="1:3" s="89" customFormat="1" ht="36">
      <c r="A2" s="383" t="s">
        <v>204</v>
      </c>
      <c r="B2" s="550" t="str">
        <f>CONCATENATE(ALAPADATOK!B15)</f>
        <v>Községi Könyvtár és Szabadidőközpont</v>
      </c>
      <c r="C2" s="350" t="s">
        <v>430</v>
      </c>
    </row>
    <row r="3" spans="1:3" s="89" customFormat="1" ht="24.75" thickBot="1">
      <c r="A3" s="418" t="s">
        <v>203</v>
      </c>
      <c r="B3" s="551" t="s">
        <v>397</v>
      </c>
      <c r="C3" s="351" t="s">
        <v>54</v>
      </c>
    </row>
    <row r="4" spans="1:3" s="90" customFormat="1" ht="15.75" customHeight="1" thickBot="1">
      <c r="A4" s="213"/>
      <c r="B4" s="213"/>
      <c r="C4" s="4" t="str">
        <f>'KV_9.2.3.sz.mell'!C4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5430740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>
        <v>5430740</v>
      </c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5430740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5430740</v>
      </c>
    </row>
    <row r="46" spans="1:3" ht="12" customHeight="1">
      <c r="A46" s="420" t="s">
        <v>98</v>
      </c>
      <c r="B46" s="9" t="s">
        <v>49</v>
      </c>
      <c r="C46" s="72">
        <v>2682000</v>
      </c>
    </row>
    <row r="47" spans="1:3" ht="12" customHeight="1">
      <c r="A47" s="420" t="s">
        <v>99</v>
      </c>
      <c r="B47" s="8" t="s">
        <v>183</v>
      </c>
      <c r="C47" s="75">
        <v>556490</v>
      </c>
    </row>
    <row r="48" spans="1:3" ht="12" customHeight="1">
      <c r="A48" s="420" t="s">
        <v>100</v>
      </c>
      <c r="B48" s="8" t="s">
        <v>140</v>
      </c>
      <c r="C48" s="75">
        <v>2192250</v>
      </c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>
        <v>0</v>
      </c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5430740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>
        <v>1</v>
      </c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82" t="s">
        <v>151</v>
      </c>
    </row>
    <row r="4" spans="1:2" ht="12.75">
      <c r="A4" s="126"/>
      <c r="B4" s="126"/>
    </row>
    <row r="5" spans="1:2" s="143" customFormat="1" ht="15.75">
      <c r="A5" s="82" t="s">
        <v>577</v>
      </c>
      <c r="B5" s="142"/>
    </row>
    <row r="6" spans="1:2" ht="12.75">
      <c r="A6" s="126"/>
      <c r="B6" s="126"/>
    </row>
    <row r="7" spans="1:2" ht="12.75">
      <c r="A7" s="126" t="s">
        <v>543</v>
      </c>
      <c r="B7" s="126" t="s">
        <v>486</v>
      </c>
    </row>
    <row r="8" spans="1:2" ht="12.75">
      <c r="A8" s="126" t="s">
        <v>544</v>
      </c>
      <c r="B8" s="126" t="s">
        <v>487</v>
      </c>
    </row>
    <row r="9" spans="1:2" ht="12.75">
      <c r="A9" s="126" t="s">
        <v>545</v>
      </c>
      <c r="B9" s="126" t="s">
        <v>488</v>
      </c>
    </row>
    <row r="10" spans="1:2" ht="12.75">
      <c r="A10" s="126"/>
      <c r="B10" s="126"/>
    </row>
    <row r="11" spans="1:2" ht="12.75">
      <c r="A11" s="126"/>
      <c r="B11" s="126"/>
    </row>
    <row r="12" spans="1:2" s="143" customFormat="1" ht="15.75">
      <c r="A12" s="82" t="str">
        <f>+CONCATENATE(LEFT(A5,4),". évi előirányzat KIADÁSOK")</f>
        <v>2019. évi előirányzat KIADÁSOK</v>
      </c>
      <c r="B12" s="142"/>
    </row>
    <row r="13" spans="1:2" ht="12.75">
      <c r="A13" s="126"/>
      <c r="B13" s="126"/>
    </row>
    <row r="14" spans="1:2" ht="12.75">
      <c r="A14" s="126" t="s">
        <v>546</v>
      </c>
      <c r="B14" s="126" t="s">
        <v>489</v>
      </c>
    </row>
    <row r="15" spans="1:2" ht="12.75">
      <c r="A15" s="126" t="s">
        <v>547</v>
      </c>
      <c r="B15" s="126" t="s">
        <v>490</v>
      </c>
    </row>
    <row r="16" spans="1:2" ht="12.75">
      <c r="A16" s="126" t="s">
        <v>548</v>
      </c>
      <c r="B16" s="126" t="s">
        <v>491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C53" sqref="C53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CONCATENATE("9.4.1. melléklet ",ALAPADATOK!A7," ",ALAPADATOK!B7," ",ALAPADATOK!C7," ",ALAPADATOK!D7," ",ALAPADATOK!E7," ",ALAPADATOK!F7," ",ALAPADATOK!G7," ",ALAPADATOK!H7)</f>
        <v>9.4.1. melléklet a … / 2019 ( … ) önkormányzati rendelethez</v>
      </c>
    </row>
    <row r="2" spans="1:3" s="89" customFormat="1" ht="36">
      <c r="A2" s="383" t="s">
        <v>204</v>
      </c>
      <c r="B2" s="550" t="str">
        <f>CONCATENATE('KV_9.4.sz.mell'!B2)</f>
        <v>Községi Könyvtár és Szabadidőközpont</v>
      </c>
      <c r="C2" s="350" t="s">
        <v>430</v>
      </c>
    </row>
    <row r="3" spans="1:3" s="89" customFormat="1" ht="24.75" thickBot="1">
      <c r="A3" s="418" t="s">
        <v>203</v>
      </c>
      <c r="B3" s="551" t="s">
        <v>416</v>
      </c>
      <c r="C3" s="351" t="s">
        <v>59</v>
      </c>
    </row>
    <row r="4" spans="1:3" s="90" customFormat="1" ht="15.75" customHeight="1" thickBot="1">
      <c r="A4" s="213"/>
      <c r="B4" s="213"/>
      <c r="C4" s="4" t="str">
        <f>'KV_9.4.sz.mell'!C4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5430740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>
        <v>5430740</v>
      </c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5430740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5430740</v>
      </c>
    </row>
    <row r="46" spans="1:3" ht="12" customHeight="1">
      <c r="A46" s="420" t="s">
        <v>98</v>
      </c>
      <c r="B46" s="9" t="s">
        <v>49</v>
      </c>
      <c r="C46" s="72">
        <v>2682000</v>
      </c>
    </row>
    <row r="47" spans="1:3" ht="12" customHeight="1">
      <c r="A47" s="420" t="s">
        <v>99</v>
      </c>
      <c r="B47" s="8" t="s">
        <v>183</v>
      </c>
      <c r="C47" s="75">
        <v>556490</v>
      </c>
    </row>
    <row r="48" spans="1:3" ht="12" customHeight="1">
      <c r="A48" s="420" t="s">
        <v>100</v>
      </c>
      <c r="B48" s="8" t="s">
        <v>140</v>
      </c>
      <c r="C48" s="75">
        <v>2192250</v>
      </c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>
        <v>0</v>
      </c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5430740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>
        <v>1</v>
      </c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CONCATENATE("9.4.2. melléklet ",ALAPADATOK!A7," ",ALAPADATOK!B7," ",ALAPADATOK!C7," ",ALAPADATOK!D7," ",ALAPADATOK!E7," ",ALAPADATOK!F7," ",ALAPADATOK!G7," ",ALAPADATOK!H7)</f>
        <v>9.4.2. melléklet a … / 2019 ( … ) önkormányzati rendelethez</v>
      </c>
    </row>
    <row r="2" spans="1:3" s="89" customFormat="1" ht="36">
      <c r="A2" s="383" t="s">
        <v>204</v>
      </c>
      <c r="B2" s="550" t="str">
        <f>CONCATENATE('KV_9.4.1.sz.mell'!B2)</f>
        <v>Községi Könyvtár és Szabadidőközpont</v>
      </c>
      <c r="C2" s="350" t="s">
        <v>430</v>
      </c>
    </row>
    <row r="3" spans="1:3" s="89" customFormat="1" ht="24.75" thickBot="1">
      <c r="A3" s="418" t="s">
        <v>203</v>
      </c>
      <c r="B3" s="551" t="s">
        <v>417</v>
      </c>
      <c r="C3" s="351" t="s">
        <v>60</v>
      </c>
    </row>
    <row r="4" spans="1:3" s="90" customFormat="1" ht="15.75" customHeight="1" thickBot="1">
      <c r="A4" s="213"/>
      <c r="B4" s="213"/>
      <c r="C4" s="4" t="str">
        <f>'KV_9.4.1.sz.mell'!C4</f>
        <v>Forintban!</v>
      </c>
    </row>
    <row r="5" spans="1:3" ht="13.5" thickBot="1">
      <c r="A5" s="384" t="s">
        <v>205</v>
      </c>
      <c r="B5" s="214" t="s">
        <v>562</v>
      </c>
      <c r="C5" s="215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/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0</v>
      </c>
    </row>
    <row r="46" spans="1:3" ht="12" customHeight="1">
      <c r="A46" s="420" t="s">
        <v>98</v>
      </c>
      <c r="B46" s="9" t="s">
        <v>49</v>
      </c>
      <c r="C46" s="72"/>
    </row>
    <row r="47" spans="1:3" ht="12" customHeight="1">
      <c r="A47" s="420" t="s">
        <v>99</v>
      </c>
      <c r="B47" s="8" t="s">
        <v>183</v>
      </c>
      <c r="C47" s="75"/>
    </row>
    <row r="48" spans="1:3" ht="12" customHeight="1">
      <c r="A48" s="420" t="s">
        <v>100</v>
      </c>
      <c r="B48" s="8" t="s">
        <v>140</v>
      </c>
      <c r="C48" s="75"/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/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2" t="str">
        <f>CONCATENATE("9.4.3. melléklet ",ALAPADATOK!A7," ",ALAPADATOK!B7," ",ALAPADATOK!C7," ",ALAPADATOK!D7," ",ALAPADATOK!E7," ",ALAPADATOK!F7," ",ALAPADATOK!G7," ",ALAPADATOK!H7)</f>
        <v>9.4.3. melléklet a … / 2019 ( … ) önkormányzati rendelethez</v>
      </c>
    </row>
    <row r="2" spans="1:3" s="89" customFormat="1" ht="36">
      <c r="A2" s="383" t="s">
        <v>204</v>
      </c>
      <c r="B2" s="550" t="str">
        <f>CONCATENATE('KV_9.4.2.sz.mell'!B2)</f>
        <v>Községi Könyvtár és Szabadidőközpont</v>
      </c>
      <c r="C2" s="350" t="s">
        <v>430</v>
      </c>
    </row>
    <row r="3" spans="1:3" s="89" customFormat="1" ht="24.75" thickBot="1">
      <c r="A3" s="418" t="s">
        <v>203</v>
      </c>
      <c r="B3" s="551" t="s">
        <v>529</v>
      </c>
      <c r="C3" s="351" t="s">
        <v>430</v>
      </c>
    </row>
    <row r="4" spans="1:3" s="90" customFormat="1" ht="15.75" customHeight="1" thickBot="1">
      <c r="A4" s="213"/>
      <c r="B4" s="213"/>
      <c r="C4" s="4" t="str">
        <f>'KV_9.4.2.sz.mell'!C4</f>
        <v>Forintban!</v>
      </c>
    </row>
    <row r="5" spans="1:3" ht="13.5" thickBot="1">
      <c r="A5" s="384" t="s">
        <v>205</v>
      </c>
      <c r="B5" s="214" t="s">
        <v>562</v>
      </c>
      <c r="C5" s="514" t="s">
        <v>55</v>
      </c>
    </row>
    <row r="6" spans="1:3" s="63" customFormat="1" ht="12.75" customHeight="1" thickBot="1">
      <c r="A6" s="34"/>
      <c r="B6" s="184" t="s">
        <v>492</v>
      </c>
      <c r="C6" s="185" t="s">
        <v>493</v>
      </c>
    </row>
    <row r="7" spans="1:3" s="63" customFormat="1" ht="15.75" customHeight="1" thickBot="1">
      <c r="A7" s="216"/>
      <c r="B7" s="217" t="s">
        <v>56</v>
      </c>
      <c r="C7" s="218"/>
    </row>
    <row r="8" spans="1:3" s="91" customFormat="1" ht="12" customHeight="1" thickBot="1">
      <c r="A8" s="34" t="s">
        <v>18</v>
      </c>
      <c r="B8" s="219" t="s">
        <v>519</v>
      </c>
      <c r="C8" s="302">
        <f>SUM(C9:C19)</f>
        <v>0</v>
      </c>
    </row>
    <row r="9" spans="1:3" s="91" customFormat="1" ht="12" customHeight="1">
      <c r="A9" s="419" t="s">
        <v>98</v>
      </c>
      <c r="B9" s="10" t="s">
        <v>276</v>
      </c>
      <c r="C9" s="342"/>
    </row>
    <row r="10" spans="1:3" s="91" customFormat="1" ht="12" customHeight="1">
      <c r="A10" s="420" t="s">
        <v>99</v>
      </c>
      <c r="B10" s="8" t="s">
        <v>277</v>
      </c>
      <c r="C10" s="300"/>
    </row>
    <row r="11" spans="1:3" s="91" customFormat="1" ht="12" customHeight="1">
      <c r="A11" s="420" t="s">
        <v>100</v>
      </c>
      <c r="B11" s="8" t="s">
        <v>278</v>
      </c>
      <c r="C11" s="300"/>
    </row>
    <row r="12" spans="1:3" s="91" customFormat="1" ht="12" customHeight="1">
      <c r="A12" s="420" t="s">
        <v>101</v>
      </c>
      <c r="B12" s="8" t="s">
        <v>279</v>
      </c>
      <c r="C12" s="300"/>
    </row>
    <row r="13" spans="1:3" s="91" customFormat="1" ht="12" customHeight="1">
      <c r="A13" s="420" t="s">
        <v>148</v>
      </c>
      <c r="B13" s="8" t="s">
        <v>280</v>
      </c>
      <c r="C13" s="300"/>
    </row>
    <row r="14" spans="1:3" s="91" customFormat="1" ht="12" customHeight="1">
      <c r="A14" s="420" t="s">
        <v>102</v>
      </c>
      <c r="B14" s="8" t="s">
        <v>398</v>
      </c>
      <c r="C14" s="300"/>
    </row>
    <row r="15" spans="1:3" s="91" customFormat="1" ht="12" customHeight="1">
      <c r="A15" s="420" t="s">
        <v>103</v>
      </c>
      <c r="B15" s="7" t="s">
        <v>399</v>
      </c>
      <c r="C15" s="300"/>
    </row>
    <row r="16" spans="1:3" s="91" customFormat="1" ht="12" customHeight="1">
      <c r="A16" s="420" t="s">
        <v>113</v>
      </c>
      <c r="B16" s="8" t="s">
        <v>283</v>
      </c>
      <c r="C16" s="343"/>
    </row>
    <row r="17" spans="1:3" s="92" customFormat="1" ht="12" customHeight="1">
      <c r="A17" s="420" t="s">
        <v>114</v>
      </c>
      <c r="B17" s="8" t="s">
        <v>284</v>
      </c>
      <c r="C17" s="300"/>
    </row>
    <row r="18" spans="1:3" s="92" customFormat="1" ht="12" customHeight="1">
      <c r="A18" s="420" t="s">
        <v>115</v>
      </c>
      <c r="B18" s="8" t="s">
        <v>435</v>
      </c>
      <c r="C18" s="301"/>
    </row>
    <row r="19" spans="1:3" s="92" customFormat="1" ht="12" customHeight="1" thickBot="1">
      <c r="A19" s="420" t="s">
        <v>116</v>
      </c>
      <c r="B19" s="7" t="s">
        <v>285</v>
      </c>
      <c r="C19" s="301"/>
    </row>
    <row r="20" spans="1:3" s="91" customFormat="1" ht="12" customHeight="1" thickBot="1">
      <c r="A20" s="34" t="s">
        <v>19</v>
      </c>
      <c r="B20" s="219" t="s">
        <v>400</v>
      </c>
      <c r="C20" s="302">
        <f>SUM(C21:C23)</f>
        <v>0</v>
      </c>
    </row>
    <row r="21" spans="1:3" s="92" customFormat="1" ht="12" customHeight="1">
      <c r="A21" s="420" t="s">
        <v>104</v>
      </c>
      <c r="B21" s="9" t="s">
        <v>257</v>
      </c>
      <c r="C21" s="300"/>
    </row>
    <row r="22" spans="1:3" s="92" customFormat="1" ht="12" customHeight="1">
      <c r="A22" s="420" t="s">
        <v>105</v>
      </c>
      <c r="B22" s="8" t="s">
        <v>401</v>
      </c>
      <c r="C22" s="300"/>
    </row>
    <row r="23" spans="1:3" s="92" customFormat="1" ht="12" customHeight="1">
      <c r="A23" s="420" t="s">
        <v>106</v>
      </c>
      <c r="B23" s="8" t="s">
        <v>402</v>
      </c>
      <c r="C23" s="300"/>
    </row>
    <row r="24" spans="1:3" s="92" customFormat="1" ht="12" customHeight="1" thickBot="1">
      <c r="A24" s="420" t="s">
        <v>107</v>
      </c>
      <c r="B24" s="8" t="s">
        <v>524</v>
      </c>
      <c r="C24" s="300"/>
    </row>
    <row r="25" spans="1:3" s="92" customFormat="1" ht="12" customHeight="1" thickBot="1">
      <c r="A25" s="35" t="s">
        <v>20</v>
      </c>
      <c r="B25" s="122" t="s">
        <v>174</v>
      </c>
      <c r="C25" s="327"/>
    </row>
    <row r="26" spans="1:3" s="92" customFormat="1" ht="12" customHeight="1" thickBot="1">
      <c r="A26" s="35" t="s">
        <v>21</v>
      </c>
      <c r="B26" s="122" t="s">
        <v>403</v>
      </c>
      <c r="C26" s="302">
        <f>+C27+C28</f>
        <v>0</v>
      </c>
    </row>
    <row r="27" spans="1:3" s="92" customFormat="1" ht="12" customHeight="1">
      <c r="A27" s="421" t="s">
        <v>267</v>
      </c>
      <c r="B27" s="422" t="s">
        <v>401</v>
      </c>
      <c r="C27" s="72"/>
    </row>
    <row r="28" spans="1:3" s="92" customFormat="1" ht="12" customHeight="1">
      <c r="A28" s="421" t="s">
        <v>268</v>
      </c>
      <c r="B28" s="423" t="s">
        <v>404</v>
      </c>
      <c r="C28" s="303"/>
    </row>
    <row r="29" spans="1:3" s="92" customFormat="1" ht="12" customHeight="1" thickBot="1">
      <c r="A29" s="420" t="s">
        <v>269</v>
      </c>
      <c r="B29" s="137" t="s">
        <v>525</v>
      </c>
      <c r="C29" s="79"/>
    </row>
    <row r="30" spans="1:3" s="92" customFormat="1" ht="12" customHeight="1" thickBot="1">
      <c r="A30" s="35" t="s">
        <v>22</v>
      </c>
      <c r="B30" s="122" t="s">
        <v>405</v>
      </c>
      <c r="C30" s="302">
        <f>+C31+C32+C33</f>
        <v>0</v>
      </c>
    </row>
    <row r="31" spans="1:3" s="92" customFormat="1" ht="12" customHeight="1">
      <c r="A31" s="421" t="s">
        <v>91</v>
      </c>
      <c r="B31" s="422" t="s">
        <v>290</v>
      </c>
      <c r="C31" s="72"/>
    </row>
    <row r="32" spans="1:3" s="92" customFormat="1" ht="12" customHeight="1">
      <c r="A32" s="421" t="s">
        <v>92</v>
      </c>
      <c r="B32" s="423" t="s">
        <v>291</v>
      </c>
      <c r="C32" s="303"/>
    </row>
    <row r="33" spans="1:3" s="92" customFormat="1" ht="12" customHeight="1" thickBot="1">
      <c r="A33" s="420" t="s">
        <v>93</v>
      </c>
      <c r="B33" s="137" t="s">
        <v>292</v>
      </c>
      <c r="C33" s="79"/>
    </row>
    <row r="34" spans="1:3" s="91" customFormat="1" ht="12" customHeight="1" thickBot="1">
      <c r="A34" s="35" t="s">
        <v>23</v>
      </c>
      <c r="B34" s="122" t="s">
        <v>375</v>
      </c>
      <c r="C34" s="327"/>
    </row>
    <row r="35" spans="1:3" s="91" customFormat="1" ht="12" customHeight="1" thickBot="1">
      <c r="A35" s="35" t="s">
        <v>24</v>
      </c>
      <c r="B35" s="122" t="s">
        <v>406</v>
      </c>
      <c r="C35" s="344"/>
    </row>
    <row r="36" spans="1:3" s="91" customFormat="1" ht="12" customHeight="1" thickBot="1">
      <c r="A36" s="34" t="s">
        <v>25</v>
      </c>
      <c r="B36" s="122" t="s">
        <v>526</v>
      </c>
      <c r="C36" s="345">
        <f>+C8+C20+C25+C26+C30+C34+C35</f>
        <v>0</v>
      </c>
    </row>
    <row r="37" spans="1:3" s="91" customFormat="1" ht="12" customHeight="1" thickBot="1">
      <c r="A37" s="220" t="s">
        <v>26</v>
      </c>
      <c r="B37" s="122" t="s">
        <v>408</v>
      </c>
      <c r="C37" s="345">
        <f>+C38+C39+C40</f>
        <v>0</v>
      </c>
    </row>
    <row r="38" spans="1:3" s="91" customFormat="1" ht="12" customHeight="1">
      <c r="A38" s="421" t="s">
        <v>409</v>
      </c>
      <c r="B38" s="422" t="s">
        <v>235</v>
      </c>
      <c r="C38" s="72"/>
    </row>
    <row r="39" spans="1:3" s="91" customFormat="1" ht="12" customHeight="1">
      <c r="A39" s="421" t="s">
        <v>410</v>
      </c>
      <c r="B39" s="423" t="s">
        <v>2</v>
      </c>
      <c r="C39" s="303"/>
    </row>
    <row r="40" spans="1:3" s="92" customFormat="1" ht="12" customHeight="1" thickBot="1">
      <c r="A40" s="420" t="s">
        <v>411</v>
      </c>
      <c r="B40" s="137" t="s">
        <v>412</v>
      </c>
      <c r="C40" s="79"/>
    </row>
    <row r="41" spans="1:3" s="92" customFormat="1" ht="15" customHeight="1" thickBot="1">
      <c r="A41" s="220" t="s">
        <v>27</v>
      </c>
      <c r="B41" s="221" t="s">
        <v>413</v>
      </c>
      <c r="C41" s="348">
        <f>+C36+C37</f>
        <v>0</v>
      </c>
    </row>
    <row r="42" spans="1:3" s="92" customFormat="1" ht="15" customHeight="1">
      <c r="A42" s="222"/>
      <c r="B42" s="223"/>
      <c r="C42" s="346"/>
    </row>
    <row r="43" spans="1:3" ht="13.5" thickBot="1">
      <c r="A43" s="224"/>
      <c r="B43" s="225"/>
      <c r="C43" s="347"/>
    </row>
    <row r="44" spans="1:3" s="63" customFormat="1" ht="16.5" customHeight="1" thickBot="1">
      <c r="A44" s="226"/>
      <c r="B44" s="227" t="s">
        <v>57</v>
      </c>
      <c r="C44" s="348"/>
    </row>
    <row r="45" spans="1:3" s="93" customFormat="1" ht="12" customHeight="1" thickBot="1">
      <c r="A45" s="35" t="s">
        <v>18</v>
      </c>
      <c r="B45" s="122" t="s">
        <v>414</v>
      </c>
      <c r="C45" s="302">
        <f>SUM(C46:C50)</f>
        <v>0</v>
      </c>
    </row>
    <row r="46" spans="1:3" ht="12" customHeight="1">
      <c r="A46" s="420" t="s">
        <v>98</v>
      </c>
      <c r="B46" s="9" t="s">
        <v>49</v>
      </c>
      <c r="C46" s="72"/>
    </row>
    <row r="47" spans="1:3" ht="12" customHeight="1">
      <c r="A47" s="420" t="s">
        <v>99</v>
      </c>
      <c r="B47" s="8" t="s">
        <v>183</v>
      </c>
      <c r="C47" s="75"/>
    </row>
    <row r="48" spans="1:3" ht="12" customHeight="1">
      <c r="A48" s="420" t="s">
        <v>100</v>
      </c>
      <c r="B48" s="8" t="s">
        <v>140</v>
      </c>
      <c r="C48" s="75"/>
    </row>
    <row r="49" spans="1:3" ht="12" customHeight="1">
      <c r="A49" s="420" t="s">
        <v>101</v>
      </c>
      <c r="B49" s="8" t="s">
        <v>184</v>
      </c>
      <c r="C49" s="75"/>
    </row>
    <row r="50" spans="1:3" ht="12" customHeight="1" thickBot="1">
      <c r="A50" s="420" t="s">
        <v>148</v>
      </c>
      <c r="B50" s="8" t="s">
        <v>185</v>
      </c>
      <c r="C50" s="75"/>
    </row>
    <row r="51" spans="1:3" ht="12" customHeight="1" thickBot="1">
      <c r="A51" s="35" t="s">
        <v>19</v>
      </c>
      <c r="B51" s="122" t="s">
        <v>415</v>
      </c>
      <c r="C51" s="302">
        <f>SUM(C52:C54)</f>
        <v>0</v>
      </c>
    </row>
    <row r="52" spans="1:3" s="93" customFormat="1" ht="12" customHeight="1">
      <c r="A52" s="420" t="s">
        <v>104</v>
      </c>
      <c r="B52" s="9" t="s">
        <v>229</v>
      </c>
      <c r="C52" s="72"/>
    </row>
    <row r="53" spans="1:3" ht="12" customHeight="1">
      <c r="A53" s="420" t="s">
        <v>105</v>
      </c>
      <c r="B53" s="8" t="s">
        <v>187</v>
      </c>
      <c r="C53" s="75"/>
    </row>
    <row r="54" spans="1:3" ht="12" customHeight="1">
      <c r="A54" s="420" t="s">
        <v>106</v>
      </c>
      <c r="B54" s="8" t="s">
        <v>58</v>
      </c>
      <c r="C54" s="75"/>
    </row>
    <row r="55" spans="1:3" ht="12" customHeight="1" thickBot="1">
      <c r="A55" s="420" t="s">
        <v>107</v>
      </c>
      <c r="B55" s="8" t="s">
        <v>523</v>
      </c>
      <c r="C55" s="75"/>
    </row>
    <row r="56" spans="1:3" ht="15" customHeight="1" thickBot="1">
      <c r="A56" s="35" t="s">
        <v>20</v>
      </c>
      <c r="B56" s="122" t="s">
        <v>13</v>
      </c>
      <c r="C56" s="327"/>
    </row>
    <row r="57" spans="1:3" ht="13.5" thickBot="1">
      <c r="A57" s="35" t="s">
        <v>21</v>
      </c>
      <c r="B57" s="228" t="s">
        <v>528</v>
      </c>
      <c r="C57" s="349">
        <f>+C45+C51+C56</f>
        <v>0</v>
      </c>
    </row>
    <row r="58" ht="15" customHeight="1" thickBot="1">
      <c r="C58" s="587">
        <f>C41-C57</f>
        <v>0</v>
      </c>
    </row>
    <row r="59" spans="1:3" ht="14.25" customHeight="1" thickBot="1">
      <c r="A59" s="230" t="s">
        <v>518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2">
      <selection activeCell="E22" sqref="E22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2:7" ht="15">
      <c r="B2" s="730" t="str">
        <f>CONCATENATE("10. melléklet ",ALAPADATOK!A7," ",ALAPADATOK!B7," ",ALAPADATOK!C7," ",ALAPADATOK!D7," ",ALAPADATOK!E7," ",ALAPADATOK!F7," ",ALAPADATOK!G7," ",ALAPADATOK!H7)</f>
        <v>10. melléklet a … / 2019 ( … ) önkormányzati rendelethez</v>
      </c>
      <c r="C2" s="730"/>
      <c r="D2" s="730"/>
      <c r="E2" s="730"/>
      <c r="F2" s="730"/>
      <c r="G2" s="730"/>
    </row>
    <row r="4" spans="1:7" ht="43.5" customHeight="1">
      <c r="A4" s="729" t="s">
        <v>3</v>
      </c>
      <c r="B4" s="729"/>
      <c r="C4" s="729"/>
      <c r="D4" s="729"/>
      <c r="E4" s="729"/>
      <c r="F4" s="729"/>
      <c r="G4" s="729"/>
    </row>
    <row r="6" spans="1:7" s="154" customFormat="1" ht="27" customHeight="1">
      <c r="A6" s="644" t="s">
        <v>210</v>
      </c>
      <c r="C6" s="728" t="s">
        <v>686</v>
      </c>
      <c r="D6" s="728"/>
      <c r="E6" s="728"/>
      <c r="F6" s="728"/>
      <c r="G6" s="728"/>
    </row>
    <row r="7" s="154" customFormat="1" ht="15.75"/>
    <row r="8" spans="1:6" s="154" customFormat="1" ht="24.75" customHeight="1">
      <c r="A8" s="644" t="s">
        <v>211</v>
      </c>
      <c r="C8" s="728" t="s">
        <v>698</v>
      </c>
      <c r="D8" s="728"/>
      <c r="E8" s="728"/>
      <c r="F8" s="728"/>
    </row>
    <row r="9" s="155" customFormat="1" ht="12.75"/>
    <row r="10" spans="1:7" s="156" customFormat="1" ht="15" customHeight="1">
      <c r="A10" s="247" t="s">
        <v>776</v>
      </c>
      <c r="B10" s="246"/>
      <c r="C10" s="246"/>
      <c r="D10" s="246"/>
      <c r="E10" s="246"/>
      <c r="F10" s="246"/>
      <c r="G10" s="246"/>
    </row>
    <row r="11" spans="1:7" s="156" customFormat="1" ht="15" customHeight="1" thickBot="1">
      <c r="A11" s="247" t="s">
        <v>212</v>
      </c>
      <c r="B11" s="246"/>
      <c r="C11" s="246"/>
      <c r="D11" s="246"/>
      <c r="E11" s="246"/>
      <c r="F11" s="246"/>
      <c r="G11" s="632" t="str">
        <f>'KV_9.3.3.sz.mell'!C4</f>
        <v>Forintban!</v>
      </c>
    </row>
    <row r="12" spans="1:7" s="71" customFormat="1" ht="42" customHeight="1" thickBot="1">
      <c r="A12" s="70" t="s">
        <v>16</v>
      </c>
      <c r="B12" s="182" t="s">
        <v>213</v>
      </c>
      <c r="C12" s="182" t="s">
        <v>214</v>
      </c>
      <c r="D12" s="182" t="s">
        <v>215</v>
      </c>
      <c r="E12" s="182" t="s">
        <v>216</v>
      </c>
      <c r="F12" s="182" t="s">
        <v>217</v>
      </c>
      <c r="G12" s="183" t="s">
        <v>53</v>
      </c>
    </row>
    <row r="13" spans="1:7" ht="24" customHeight="1">
      <c r="A13" s="233" t="s">
        <v>18</v>
      </c>
      <c r="B13" s="189" t="s">
        <v>218</v>
      </c>
      <c r="C13" s="157"/>
      <c r="D13" s="157"/>
      <c r="E13" s="157"/>
      <c r="F13" s="157"/>
      <c r="G13" s="234">
        <f>SUM(C13:F13)</f>
        <v>0</v>
      </c>
    </row>
    <row r="14" spans="1:7" ht="24" customHeight="1">
      <c r="A14" s="235" t="s">
        <v>19</v>
      </c>
      <c r="B14" s="190" t="s">
        <v>219</v>
      </c>
      <c r="C14" s="158"/>
      <c r="D14" s="158"/>
      <c r="E14" s="158"/>
      <c r="F14" s="158"/>
      <c r="G14" s="236">
        <f aca="true" t="shared" si="0" ref="G14:G19">SUM(C14:F14)</f>
        <v>0</v>
      </c>
    </row>
    <row r="15" spans="1:7" ht="24" customHeight="1">
      <c r="A15" s="235" t="s">
        <v>20</v>
      </c>
      <c r="B15" s="190" t="s">
        <v>220</v>
      </c>
      <c r="C15" s="158"/>
      <c r="D15" s="158"/>
      <c r="E15" s="158"/>
      <c r="F15" s="158"/>
      <c r="G15" s="236">
        <f t="shared" si="0"/>
        <v>0</v>
      </c>
    </row>
    <row r="16" spans="1:7" ht="24" customHeight="1">
      <c r="A16" s="235" t="s">
        <v>21</v>
      </c>
      <c r="B16" s="190" t="s">
        <v>221</v>
      </c>
      <c r="C16" s="158"/>
      <c r="D16" s="158"/>
      <c r="E16" s="158"/>
      <c r="F16" s="158"/>
      <c r="G16" s="236">
        <f t="shared" si="0"/>
        <v>0</v>
      </c>
    </row>
    <row r="17" spans="1:7" ht="24" customHeight="1">
      <c r="A17" s="235" t="s">
        <v>22</v>
      </c>
      <c r="B17" s="190" t="s">
        <v>222</v>
      </c>
      <c r="C17" s="158"/>
      <c r="D17" s="158"/>
      <c r="E17" s="158"/>
      <c r="F17" s="158"/>
      <c r="G17" s="236">
        <f t="shared" si="0"/>
        <v>0</v>
      </c>
    </row>
    <row r="18" spans="1:7" ht="24" customHeight="1" thickBot="1">
      <c r="A18" s="237" t="s">
        <v>23</v>
      </c>
      <c r="B18" s="238" t="s">
        <v>223</v>
      </c>
      <c r="C18" s="159"/>
      <c r="D18" s="159"/>
      <c r="E18" s="159"/>
      <c r="F18" s="159"/>
      <c r="G18" s="239">
        <f t="shared" si="0"/>
        <v>0</v>
      </c>
    </row>
    <row r="19" spans="1:7" s="160" customFormat="1" ht="24" customHeight="1" thickBot="1">
      <c r="A19" s="240" t="s">
        <v>24</v>
      </c>
      <c r="B19" s="241" t="s">
        <v>53</v>
      </c>
      <c r="C19" s="242">
        <f>SUM(C13:C18)</f>
        <v>0</v>
      </c>
      <c r="D19" s="242">
        <f>SUM(D13:D18)</f>
        <v>0</v>
      </c>
      <c r="E19" s="242">
        <f>SUM(E13:E18)</f>
        <v>0</v>
      </c>
      <c r="F19" s="242">
        <f>SUM(F13:F18)</f>
        <v>0</v>
      </c>
      <c r="G19" s="243">
        <f t="shared" si="0"/>
        <v>0</v>
      </c>
    </row>
    <row r="20" spans="1:7" s="155" customFormat="1" ht="12.75">
      <c r="A20"/>
      <c r="B20"/>
      <c r="C20"/>
      <c r="D20"/>
      <c r="E20"/>
      <c r="F20"/>
      <c r="G20"/>
    </row>
    <row r="21" spans="1:7" s="155" customFormat="1" ht="12.75">
      <c r="A21"/>
      <c r="B21"/>
      <c r="C21"/>
      <c r="D21"/>
      <c r="E21"/>
      <c r="F21"/>
      <c r="G21"/>
    </row>
    <row r="22" spans="1:7" s="155" customFormat="1" ht="12.75">
      <c r="A22"/>
      <c r="B22"/>
      <c r="C22"/>
      <c r="D22"/>
      <c r="E22"/>
      <c r="F22"/>
      <c r="G22"/>
    </row>
    <row r="23" spans="1:7" s="155" customFormat="1" ht="15.75">
      <c r="A23" s="154" t="str">
        <f>+CONCATENATE("Tiszaszőlős ",LEFT(KV_ÖSSZEFÜGGÉSEK!A5,4),". március hó 2. nap")</f>
        <v>Tiszaszőlős 2019. március hó 2. nap</v>
      </c>
      <c r="F23"/>
      <c r="G23"/>
    </row>
    <row r="24" spans="6:7" s="155" customFormat="1" ht="12.75">
      <c r="F24"/>
      <c r="G24"/>
    </row>
    <row r="26" spans="3:6" ht="12.75">
      <c r="C26" s="155"/>
      <c r="D26" s="155"/>
      <c r="E26" s="155"/>
      <c r="F26" s="155"/>
    </row>
    <row r="27" spans="3:6" ht="13.5">
      <c r="C27" s="244"/>
      <c r="D27" s="245" t="s">
        <v>224</v>
      </c>
      <c r="E27" s="245"/>
      <c r="F27" s="244"/>
    </row>
    <row r="28" spans="4:5" ht="13.5">
      <c r="D28" s="161"/>
      <c r="E28" s="161"/>
    </row>
    <row r="29" spans="4:5" ht="13.5">
      <c r="D29" s="161"/>
      <c r="E29" s="16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00">
      <selection activeCell="C121" sqref="C121"/>
    </sheetView>
  </sheetViews>
  <sheetFormatPr defaultColWidth="9.00390625" defaultRowHeight="12.75"/>
  <cols>
    <col min="1" max="1" width="9.00390625" style="37" customWidth="1"/>
    <col min="2" max="2" width="75.875" style="37" customWidth="1"/>
    <col min="3" max="3" width="15.50390625" style="37" customWidth="1"/>
    <col min="4" max="4" width="9.00390625" style="37" customWidth="1"/>
    <col min="5" max="16384" width="9.375" style="37" customWidth="1"/>
  </cols>
  <sheetData>
    <row r="1" spans="1:3" ht="14.25" customHeight="1">
      <c r="A1" s="588"/>
      <c r="B1" s="588"/>
      <c r="C1" s="622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3" ht="15.75">
      <c r="A2" s="731" t="str">
        <f>CONCATENATE(ALAPADATOK!A3)</f>
        <v>Tiszaszőlős Községi Önkormányzat</v>
      </c>
      <c r="B2" s="731"/>
      <c r="C2" s="731"/>
    </row>
    <row r="3" spans="1:3" ht="15.75">
      <c r="A3" s="731" t="s">
        <v>699</v>
      </c>
      <c r="B3" s="731"/>
      <c r="C3" s="731"/>
    </row>
    <row r="4" spans="1:3" ht="15.75" customHeight="1">
      <c r="A4" s="673" t="s">
        <v>15</v>
      </c>
      <c r="B4" s="673"/>
      <c r="C4" s="673"/>
    </row>
    <row r="5" spans="1:3" ht="15.75" customHeight="1" thickBot="1">
      <c r="A5" s="674" t="s">
        <v>152</v>
      </c>
      <c r="B5" s="674"/>
      <c r="C5" s="633" t="str">
        <f>'KV_10.sz.mell'!G11</f>
        <v>Forintban!</v>
      </c>
    </row>
    <row r="6" spans="1:3" ht="30.75" customHeight="1" thickBot="1">
      <c r="A6" s="593" t="s">
        <v>69</v>
      </c>
      <c r="B6" s="594" t="s">
        <v>17</v>
      </c>
      <c r="C6" s="634" t="str">
        <f>+'KV_1.1.sz.mell.'!C8</f>
        <v>2019. évi előirányzat</v>
      </c>
    </row>
    <row r="7" spans="1:3" s="38" customFormat="1" ht="12" customHeight="1" thickBot="1">
      <c r="A7" s="32" t="s">
        <v>492</v>
      </c>
      <c r="B7" s="33" t="s">
        <v>493</v>
      </c>
      <c r="C7" s="417" t="s">
        <v>495</v>
      </c>
    </row>
    <row r="8" spans="1:3" s="1" customFormat="1" ht="12" customHeight="1" thickBot="1">
      <c r="A8" s="20" t="s">
        <v>18</v>
      </c>
      <c r="B8" s="21" t="s">
        <v>251</v>
      </c>
      <c r="C8" s="248">
        <f>+C9+C10+C11+C12+C13+C14</f>
        <v>210669075</v>
      </c>
    </row>
    <row r="9" spans="1:3" s="1" customFormat="1" ht="12" customHeight="1">
      <c r="A9" s="15" t="s">
        <v>98</v>
      </c>
      <c r="B9" s="389" t="s">
        <v>252</v>
      </c>
      <c r="C9" s="250">
        <v>71877535</v>
      </c>
    </row>
    <row r="10" spans="1:3" s="1" customFormat="1" ht="12" customHeight="1">
      <c r="A10" s="14" t="s">
        <v>99</v>
      </c>
      <c r="B10" s="390" t="s">
        <v>253</v>
      </c>
      <c r="C10" s="249">
        <v>41062433</v>
      </c>
    </row>
    <row r="11" spans="1:3" s="1" customFormat="1" ht="12" customHeight="1">
      <c r="A11" s="14" t="s">
        <v>100</v>
      </c>
      <c r="B11" s="390" t="s">
        <v>254</v>
      </c>
      <c r="C11" s="249">
        <v>52466094</v>
      </c>
    </row>
    <row r="12" spans="1:3" s="1" customFormat="1" ht="12" customHeight="1">
      <c r="A12" s="14" t="s">
        <v>101</v>
      </c>
      <c r="B12" s="390" t="s">
        <v>255</v>
      </c>
      <c r="C12" s="249">
        <v>1882760</v>
      </c>
    </row>
    <row r="13" spans="1:3" s="1" customFormat="1" ht="12" customHeight="1">
      <c r="A13" s="14" t="s">
        <v>148</v>
      </c>
      <c r="B13" s="278" t="s">
        <v>431</v>
      </c>
      <c r="C13" s="249">
        <v>43380253</v>
      </c>
    </row>
    <row r="14" spans="1:3" s="1" customFormat="1" ht="12" customHeight="1" thickBot="1">
      <c r="A14" s="16" t="s">
        <v>102</v>
      </c>
      <c r="B14" s="279" t="s">
        <v>432</v>
      </c>
      <c r="C14" s="249">
        <v>0</v>
      </c>
    </row>
    <row r="15" spans="1:3" s="1" customFormat="1" ht="12" customHeight="1" thickBot="1">
      <c r="A15" s="20" t="s">
        <v>19</v>
      </c>
      <c r="B15" s="277" t="s">
        <v>256</v>
      </c>
      <c r="C15" s="248">
        <f>+C16+C17+C18+C19+C20</f>
        <v>43238118</v>
      </c>
    </row>
    <row r="16" spans="1:3" s="1" customFormat="1" ht="12" customHeight="1">
      <c r="A16" s="15" t="s">
        <v>104</v>
      </c>
      <c r="B16" s="389" t="s">
        <v>257</v>
      </c>
      <c r="C16" s="250"/>
    </row>
    <row r="17" spans="1:3" s="1" customFormat="1" ht="12" customHeight="1">
      <c r="A17" s="14" t="s">
        <v>105</v>
      </c>
      <c r="B17" s="390" t="s">
        <v>258</v>
      </c>
      <c r="C17" s="249"/>
    </row>
    <row r="18" spans="1:3" s="1" customFormat="1" ht="12" customHeight="1">
      <c r="A18" s="14" t="s">
        <v>106</v>
      </c>
      <c r="B18" s="390" t="s">
        <v>421</v>
      </c>
      <c r="C18" s="249"/>
    </row>
    <row r="19" spans="1:3" s="1" customFormat="1" ht="12" customHeight="1">
      <c r="A19" s="14" t="s">
        <v>107</v>
      </c>
      <c r="B19" s="390" t="s">
        <v>422</v>
      </c>
      <c r="C19" s="249"/>
    </row>
    <row r="20" spans="1:3" s="1" customFormat="1" ht="12" customHeight="1">
      <c r="A20" s="14" t="s">
        <v>108</v>
      </c>
      <c r="B20" s="390" t="s">
        <v>259</v>
      </c>
      <c r="C20" s="249">
        <v>43238118</v>
      </c>
    </row>
    <row r="21" spans="1:3" s="1" customFormat="1" ht="12" customHeight="1" thickBot="1">
      <c r="A21" s="16" t="s">
        <v>117</v>
      </c>
      <c r="B21" s="279" t="s">
        <v>260</v>
      </c>
      <c r="C21" s="251"/>
    </row>
    <row r="22" spans="1:3" s="1" customFormat="1" ht="12" customHeight="1" thickBot="1">
      <c r="A22" s="20" t="s">
        <v>20</v>
      </c>
      <c r="B22" s="21" t="s">
        <v>261</v>
      </c>
      <c r="C22" s="248">
        <f>+C23+C24+C25+C26+C27</f>
        <v>0</v>
      </c>
    </row>
    <row r="23" spans="1:3" s="1" customFormat="1" ht="12" customHeight="1">
      <c r="A23" s="15" t="s">
        <v>87</v>
      </c>
      <c r="B23" s="389" t="s">
        <v>262</v>
      </c>
      <c r="C23" s="250"/>
    </row>
    <row r="24" spans="1:3" s="1" customFormat="1" ht="12" customHeight="1">
      <c r="A24" s="14" t="s">
        <v>88</v>
      </c>
      <c r="B24" s="390" t="s">
        <v>263</v>
      </c>
      <c r="C24" s="249"/>
    </row>
    <row r="25" spans="1:3" s="1" customFormat="1" ht="12" customHeight="1">
      <c r="A25" s="14" t="s">
        <v>89</v>
      </c>
      <c r="B25" s="390" t="s">
        <v>423</v>
      </c>
      <c r="C25" s="249"/>
    </row>
    <row r="26" spans="1:3" s="1" customFormat="1" ht="12" customHeight="1">
      <c r="A26" s="14" t="s">
        <v>90</v>
      </c>
      <c r="B26" s="390" t="s">
        <v>424</v>
      </c>
      <c r="C26" s="249"/>
    </row>
    <row r="27" spans="1:3" s="1" customFormat="1" ht="12" customHeight="1">
      <c r="A27" s="14" t="s">
        <v>171</v>
      </c>
      <c r="B27" s="390" t="s">
        <v>264</v>
      </c>
      <c r="C27" s="249"/>
    </row>
    <row r="28" spans="1:3" s="1" customFormat="1" ht="12" customHeight="1" thickBot="1">
      <c r="A28" s="16" t="s">
        <v>172</v>
      </c>
      <c r="B28" s="391" t="s">
        <v>265</v>
      </c>
      <c r="C28" s="251"/>
    </row>
    <row r="29" spans="1:3" s="1" customFormat="1" ht="12" customHeight="1" thickBot="1">
      <c r="A29" s="20" t="s">
        <v>173</v>
      </c>
      <c r="B29" s="21" t="s">
        <v>266</v>
      </c>
      <c r="C29" s="416">
        <f>SUM(C30:C36)</f>
        <v>23670000</v>
      </c>
    </row>
    <row r="30" spans="1:3" s="1" customFormat="1" ht="12" customHeight="1">
      <c r="A30" s="15" t="s">
        <v>267</v>
      </c>
      <c r="B30" s="389" t="s">
        <v>554</v>
      </c>
      <c r="C30" s="283">
        <v>480000</v>
      </c>
    </row>
    <row r="31" spans="1:3" s="1" customFormat="1" ht="12" customHeight="1">
      <c r="A31" s="14" t="s">
        <v>268</v>
      </c>
      <c r="B31" s="390" t="s">
        <v>555</v>
      </c>
      <c r="C31" s="284">
        <v>1000000</v>
      </c>
    </row>
    <row r="32" spans="1:3" s="1" customFormat="1" ht="12" customHeight="1">
      <c r="A32" s="14" t="s">
        <v>269</v>
      </c>
      <c r="B32" s="390" t="s">
        <v>556</v>
      </c>
      <c r="C32" s="284">
        <v>19500000</v>
      </c>
    </row>
    <row r="33" spans="1:3" s="1" customFormat="1" ht="12" customHeight="1">
      <c r="A33" s="14" t="s">
        <v>270</v>
      </c>
      <c r="B33" s="390" t="s">
        <v>557</v>
      </c>
      <c r="C33" s="284">
        <v>20000</v>
      </c>
    </row>
    <row r="34" spans="1:3" s="1" customFormat="1" ht="12" customHeight="1">
      <c r="A34" s="14" t="s">
        <v>551</v>
      </c>
      <c r="B34" s="390" t="s">
        <v>271</v>
      </c>
      <c r="C34" s="284">
        <v>2500000</v>
      </c>
    </row>
    <row r="35" spans="1:3" s="1" customFormat="1" ht="12" customHeight="1">
      <c r="A35" s="14" t="s">
        <v>552</v>
      </c>
      <c r="B35" s="390" t="s">
        <v>272</v>
      </c>
      <c r="C35" s="284"/>
    </row>
    <row r="36" spans="1:3" s="1" customFormat="1" ht="12" customHeight="1" thickBot="1">
      <c r="A36" s="16" t="s">
        <v>553</v>
      </c>
      <c r="B36" s="391" t="s">
        <v>273</v>
      </c>
      <c r="C36" s="290">
        <v>170000</v>
      </c>
    </row>
    <row r="37" spans="1:3" s="1" customFormat="1" ht="12" customHeight="1" thickBot="1">
      <c r="A37" s="20" t="s">
        <v>22</v>
      </c>
      <c r="B37" s="21" t="s">
        <v>433</v>
      </c>
      <c r="C37" s="248">
        <f>SUM(C38:C48)</f>
        <v>23476172</v>
      </c>
    </row>
    <row r="38" spans="1:3" s="1" customFormat="1" ht="12" customHeight="1">
      <c r="A38" s="15" t="s">
        <v>91</v>
      </c>
      <c r="B38" s="389" t="s">
        <v>276</v>
      </c>
      <c r="C38" s="250">
        <v>2000000</v>
      </c>
    </row>
    <row r="39" spans="1:3" s="1" customFormat="1" ht="12" customHeight="1">
      <c r="A39" s="14" t="s">
        <v>92</v>
      </c>
      <c r="B39" s="390" t="s">
        <v>277</v>
      </c>
      <c r="C39" s="249">
        <v>8115000</v>
      </c>
    </row>
    <row r="40" spans="1:3" s="1" customFormat="1" ht="12" customHeight="1">
      <c r="A40" s="14" t="s">
        <v>93</v>
      </c>
      <c r="B40" s="390" t="s">
        <v>278</v>
      </c>
      <c r="C40" s="249">
        <v>8170000</v>
      </c>
    </row>
    <row r="41" spans="1:3" s="1" customFormat="1" ht="12" customHeight="1">
      <c r="A41" s="14" t="s">
        <v>175</v>
      </c>
      <c r="B41" s="390" t="s">
        <v>279</v>
      </c>
      <c r="C41" s="249"/>
    </row>
    <row r="42" spans="1:3" s="1" customFormat="1" ht="12" customHeight="1">
      <c r="A42" s="14" t="s">
        <v>176</v>
      </c>
      <c r="B42" s="390" t="s">
        <v>280</v>
      </c>
      <c r="C42" s="249">
        <v>1128398</v>
      </c>
    </row>
    <row r="43" spans="1:3" s="1" customFormat="1" ht="12" customHeight="1">
      <c r="A43" s="14" t="s">
        <v>177</v>
      </c>
      <c r="B43" s="390" t="s">
        <v>281</v>
      </c>
      <c r="C43" s="249">
        <v>2738547</v>
      </c>
    </row>
    <row r="44" spans="1:3" s="1" customFormat="1" ht="12" customHeight="1">
      <c r="A44" s="14" t="s">
        <v>178</v>
      </c>
      <c r="B44" s="390" t="s">
        <v>282</v>
      </c>
      <c r="C44" s="249">
        <v>1324227</v>
      </c>
    </row>
    <row r="45" spans="1:3" s="1" customFormat="1" ht="12" customHeight="1">
      <c r="A45" s="14" t="s">
        <v>179</v>
      </c>
      <c r="B45" s="390" t="s">
        <v>558</v>
      </c>
      <c r="C45" s="249"/>
    </row>
    <row r="46" spans="1:3" s="1" customFormat="1" ht="12" customHeight="1">
      <c r="A46" s="14" t="s">
        <v>274</v>
      </c>
      <c r="B46" s="390" t="s">
        <v>284</v>
      </c>
      <c r="C46" s="252"/>
    </row>
    <row r="47" spans="1:3" s="1" customFormat="1" ht="12" customHeight="1">
      <c r="A47" s="16" t="s">
        <v>275</v>
      </c>
      <c r="B47" s="391" t="s">
        <v>435</v>
      </c>
      <c r="C47" s="253"/>
    </row>
    <row r="48" spans="1:3" s="1" customFormat="1" ht="12" customHeight="1" thickBot="1">
      <c r="A48" s="16" t="s">
        <v>434</v>
      </c>
      <c r="B48" s="279" t="s">
        <v>285</v>
      </c>
      <c r="C48" s="253"/>
    </row>
    <row r="49" spans="1:3" s="1" customFormat="1" ht="12" customHeight="1" thickBot="1">
      <c r="A49" s="20" t="s">
        <v>23</v>
      </c>
      <c r="B49" s="21" t="s">
        <v>286</v>
      </c>
      <c r="C49" s="248">
        <f>SUM(C50:C54)</f>
        <v>0</v>
      </c>
    </row>
    <row r="50" spans="1:3" s="1" customFormat="1" ht="12" customHeight="1">
      <c r="A50" s="15" t="s">
        <v>94</v>
      </c>
      <c r="B50" s="389" t="s">
        <v>290</v>
      </c>
      <c r="C50" s="275"/>
    </row>
    <row r="51" spans="1:3" s="1" customFormat="1" ht="12" customHeight="1">
      <c r="A51" s="14" t="s">
        <v>95</v>
      </c>
      <c r="B51" s="390" t="s">
        <v>291</v>
      </c>
      <c r="C51" s="252"/>
    </row>
    <row r="52" spans="1:3" s="1" customFormat="1" ht="12" customHeight="1">
      <c r="A52" s="14" t="s">
        <v>287</v>
      </c>
      <c r="B52" s="390" t="s">
        <v>292</v>
      </c>
      <c r="C52" s="252"/>
    </row>
    <row r="53" spans="1:3" s="1" customFormat="1" ht="12" customHeight="1">
      <c r="A53" s="14" t="s">
        <v>288</v>
      </c>
      <c r="B53" s="390" t="s">
        <v>293</v>
      </c>
      <c r="C53" s="252"/>
    </row>
    <row r="54" spans="1:3" s="1" customFormat="1" ht="12" customHeight="1" thickBot="1">
      <c r="A54" s="16" t="s">
        <v>289</v>
      </c>
      <c r="B54" s="279" t="s">
        <v>294</v>
      </c>
      <c r="C54" s="253"/>
    </row>
    <row r="55" spans="1:3" s="1" customFormat="1" ht="12" customHeight="1" thickBot="1">
      <c r="A55" s="20" t="s">
        <v>180</v>
      </c>
      <c r="B55" s="21" t="s">
        <v>295</v>
      </c>
      <c r="C55" s="248">
        <f>SUM(C56:C58)</f>
        <v>280000</v>
      </c>
    </row>
    <row r="56" spans="1:3" s="1" customFormat="1" ht="12" customHeight="1">
      <c r="A56" s="15" t="s">
        <v>96</v>
      </c>
      <c r="B56" s="389" t="s">
        <v>296</v>
      </c>
      <c r="C56" s="250"/>
    </row>
    <row r="57" spans="1:3" s="1" customFormat="1" ht="12" customHeight="1">
      <c r="A57" s="14" t="s">
        <v>97</v>
      </c>
      <c r="B57" s="390" t="s">
        <v>425</v>
      </c>
      <c r="C57" s="249"/>
    </row>
    <row r="58" spans="1:3" s="1" customFormat="1" ht="12" customHeight="1">
      <c r="A58" s="14" t="s">
        <v>299</v>
      </c>
      <c r="B58" s="390" t="s">
        <v>297</v>
      </c>
      <c r="C58" s="249">
        <v>280000</v>
      </c>
    </row>
    <row r="59" spans="1:3" s="1" customFormat="1" ht="12" customHeight="1" thickBot="1">
      <c r="A59" s="16" t="s">
        <v>300</v>
      </c>
      <c r="B59" s="279" t="s">
        <v>298</v>
      </c>
      <c r="C59" s="251"/>
    </row>
    <row r="60" spans="1:3" s="1" customFormat="1" ht="12" customHeight="1" thickBot="1">
      <c r="A60" s="20" t="s">
        <v>25</v>
      </c>
      <c r="B60" s="277" t="s">
        <v>301</v>
      </c>
      <c r="C60" s="248">
        <f>SUM(C61:C63)</f>
        <v>0</v>
      </c>
    </row>
    <row r="61" spans="1:3" s="1" customFormat="1" ht="12" customHeight="1">
      <c r="A61" s="15" t="s">
        <v>181</v>
      </c>
      <c r="B61" s="389" t="s">
        <v>303</v>
      </c>
      <c r="C61" s="252"/>
    </row>
    <row r="62" spans="1:3" s="1" customFormat="1" ht="12" customHeight="1">
      <c r="A62" s="14" t="s">
        <v>182</v>
      </c>
      <c r="B62" s="390" t="s">
        <v>426</v>
      </c>
      <c r="C62" s="252"/>
    </row>
    <row r="63" spans="1:3" s="1" customFormat="1" ht="12" customHeight="1">
      <c r="A63" s="14" t="s">
        <v>230</v>
      </c>
      <c r="B63" s="390" t="s">
        <v>304</v>
      </c>
      <c r="C63" s="252"/>
    </row>
    <row r="64" spans="1:3" s="1" customFormat="1" ht="12" customHeight="1" thickBot="1">
      <c r="A64" s="16" t="s">
        <v>302</v>
      </c>
      <c r="B64" s="279" t="s">
        <v>305</v>
      </c>
      <c r="C64" s="252"/>
    </row>
    <row r="65" spans="1:3" s="1" customFormat="1" ht="12" customHeight="1" thickBot="1">
      <c r="A65" s="450" t="s">
        <v>475</v>
      </c>
      <c r="B65" s="21" t="s">
        <v>306</v>
      </c>
      <c r="C65" s="416">
        <f>+C8+C15+C22+C29+C37+C49+C55+C60</f>
        <v>301333365</v>
      </c>
    </row>
    <row r="66" spans="1:3" s="1" customFormat="1" ht="12" customHeight="1" thickBot="1">
      <c r="A66" s="426" t="s">
        <v>307</v>
      </c>
      <c r="B66" s="277" t="s">
        <v>542</v>
      </c>
      <c r="C66" s="248">
        <f>SUM(C67:C69)</f>
        <v>0</v>
      </c>
    </row>
    <row r="67" spans="1:3" s="1" customFormat="1" ht="12" customHeight="1">
      <c r="A67" s="15" t="s">
        <v>336</v>
      </c>
      <c r="B67" s="389" t="s">
        <v>309</v>
      </c>
      <c r="C67" s="252"/>
    </row>
    <row r="68" spans="1:3" s="1" customFormat="1" ht="12" customHeight="1">
      <c r="A68" s="14" t="s">
        <v>345</v>
      </c>
      <c r="B68" s="390" t="s">
        <v>310</v>
      </c>
      <c r="C68" s="252"/>
    </row>
    <row r="69" spans="1:3" s="1" customFormat="1" ht="12" customHeight="1" thickBot="1">
      <c r="A69" s="16" t="s">
        <v>346</v>
      </c>
      <c r="B69" s="444" t="s">
        <v>460</v>
      </c>
      <c r="C69" s="252"/>
    </row>
    <row r="70" spans="1:3" s="1" customFormat="1" ht="12" customHeight="1" thickBot="1">
      <c r="A70" s="426" t="s">
        <v>312</v>
      </c>
      <c r="B70" s="277" t="s">
        <v>313</v>
      </c>
      <c r="C70" s="248">
        <f>SUM(C71:C74)</f>
        <v>0</v>
      </c>
    </row>
    <row r="71" spans="1:3" s="1" customFormat="1" ht="12" customHeight="1">
      <c r="A71" s="15" t="s">
        <v>149</v>
      </c>
      <c r="B71" s="389" t="s">
        <v>314</v>
      </c>
      <c r="C71" s="252"/>
    </row>
    <row r="72" spans="1:5" s="1" customFormat="1" ht="13.5" customHeight="1">
      <c r="A72" s="14" t="s">
        <v>150</v>
      </c>
      <c r="B72" s="389" t="s">
        <v>569</v>
      </c>
      <c r="C72" s="252"/>
      <c r="E72" s="39"/>
    </row>
    <row r="73" spans="1:3" s="1" customFormat="1" ht="12" customHeight="1">
      <c r="A73" s="14" t="s">
        <v>337</v>
      </c>
      <c r="B73" s="389" t="s">
        <v>315</v>
      </c>
      <c r="C73" s="252"/>
    </row>
    <row r="74" spans="1:3" s="1" customFormat="1" ht="12" customHeight="1" thickBot="1">
      <c r="A74" s="16" t="s">
        <v>338</v>
      </c>
      <c r="B74" s="519" t="s">
        <v>570</v>
      </c>
      <c r="C74" s="252"/>
    </row>
    <row r="75" spans="1:3" s="1" customFormat="1" ht="12" customHeight="1" thickBot="1">
      <c r="A75" s="426" t="s">
        <v>316</v>
      </c>
      <c r="B75" s="277" t="s">
        <v>317</v>
      </c>
      <c r="C75" s="248">
        <f>SUM(C76:C77)</f>
        <v>644050438</v>
      </c>
    </row>
    <row r="76" spans="1:3" s="1" customFormat="1" ht="12" customHeight="1">
      <c r="A76" s="15" t="s">
        <v>339</v>
      </c>
      <c r="B76" s="389" t="s">
        <v>318</v>
      </c>
      <c r="C76" s="252">
        <v>644050438</v>
      </c>
    </row>
    <row r="77" spans="1:3" s="1" customFormat="1" ht="12" customHeight="1" thickBot="1">
      <c r="A77" s="16" t="s">
        <v>340</v>
      </c>
      <c r="B77" s="279" t="s">
        <v>319</v>
      </c>
      <c r="C77" s="252"/>
    </row>
    <row r="78" spans="1:3" s="1" customFormat="1" ht="12" customHeight="1" thickBot="1">
      <c r="A78" s="426" t="s">
        <v>320</v>
      </c>
      <c r="B78" s="277" t="s">
        <v>321</v>
      </c>
      <c r="C78" s="248">
        <f>SUM(C79:C81)</f>
        <v>0</v>
      </c>
    </row>
    <row r="79" spans="1:3" s="1" customFormat="1" ht="12" customHeight="1">
      <c r="A79" s="15" t="s">
        <v>341</v>
      </c>
      <c r="B79" s="389" t="s">
        <v>322</v>
      </c>
      <c r="C79" s="252"/>
    </row>
    <row r="80" spans="1:3" s="1" customFormat="1" ht="12" customHeight="1">
      <c r="A80" s="14" t="s">
        <v>342</v>
      </c>
      <c r="B80" s="390" t="s">
        <v>323</v>
      </c>
      <c r="C80" s="252"/>
    </row>
    <row r="81" spans="1:3" s="1" customFormat="1" ht="12" customHeight="1" thickBot="1">
      <c r="A81" s="16" t="s">
        <v>343</v>
      </c>
      <c r="B81" s="279" t="s">
        <v>571</v>
      </c>
      <c r="C81" s="252"/>
    </row>
    <row r="82" spans="1:3" s="1" customFormat="1" ht="12" customHeight="1" thickBot="1">
      <c r="A82" s="426" t="s">
        <v>324</v>
      </c>
      <c r="B82" s="277" t="s">
        <v>344</v>
      </c>
      <c r="C82" s="248">
        <f>SUM(C83:C86)</f>
        <v>0</v>
      </c>
    </row>
    <row r="83" spans="1:3" s="1" customFormat="1" ht="12" customHeight="1">
      <c r="A83" s="393" t="s">
        <v>325</v>
      </c>
      <c r="B83" s="389" t="s">
        <v>326</v>
      </c>
      <c r="C83" s="252"/>
    </row>
    <row r="84" spans="1:3" s="1" customFormat="1" ht="12" customHeight="1">
      <c r="A84" s="394" t="s">
        <v>327</v>
      </c>
      <c r="B84" s="390" t="s">
        <v>328</v>
      </c>
      <c r="C84" s="252"/>
    </row>
    <row r="85" spans="1:3" s="1" customFormat="1" ht="12" customHeight="1">
      <c r="A85" s="394" t="s">
        <v>329</v>
      </c>
      <c r="B85" s="390" t="s">
        <v>330</v>
      </c>
      <c r="C85" s="252"/>
    </row>
    <row r="86" spans="1:3" s="1" customFormat="1" ht="12" customHeight="1" thickBot="1">
      <c r="A86" s="395" t="s">
        <v>331</v>
      </c>
      <c r="B86" s="279" t="s">
        <v>332</v>
      </c>
      <c r="C86" s="252"/>
    </row>
    <row r="87" spans="1:3" s="1" customFormat="1" ht="12" customHeight="1" thickBot="1">
      <c r="A87" s="426" t="s">
        <v>333</v>
      </c>
      <c r="B87" s="277" t="s">
        <v>474</v>
      </c>
      <c r="C87" s="429"/>
    </row>
    <row r="88" spans="1:3" s="1" customFormat="1" ht="12" customHeight="1" thickBot="1">
      <c r="A88" s="426" t="s">
        <v>335</v>
      </c>
      <c r="B88" s="277" t="s">
        <v>334</v>
      </c>
      <c r="C88" s="429"/>
    </row>
    <row r="89" spans="1:3" s="1" customFormat="1" ht="12" customHeight="1" thickBot="1">
      <c r="A89" s="426" t="s">
        <v>347</v>
      </c>
      <c r="B89" s="396" t="s">
        <v>477</v>
      </c>
      <c r="C89" s="416">
        <f>+C66+C70+C75+C78+C82+C88+C87</f>
        <v>644050438</v>
      </c>
    </row>
    <row r="90" spans="1:3" s="1" customFormat="1" ht="12" customHeight="1" thickBot="1">
      <c r="A90" s="427" t="s">
        <v>476</v>
      </c>
      <c r="B90" s="397" t="s">
        <v>478</v>
      </c>
      <c r="C90" s="416">
        <f>+C65+C89</f>
        <v>945383803</v>
      </c>
    </row>
    <row r="91" spans="1:3" s="1" customFormat="1" ht="12" customHeight="1">
      <c r="A91" s="352"/>
      <c r="B91" s="353"/>
      <c r="C91" s="355"/>
    </row>
    <row r="92" spans="1:3" s="1" customFormat="1" ht="12" customHeight="1">
      <c r="A92" s="678" t="s">
        <v>47</v>
      </c>
      <c r="B92" s="678"/>
      <c r="C92" s="678"/>
    </row>
    <row r="93" spans="1:3" s="1" customFormat="1" ht="12" customHeight="1" thickBot="1">
      <c r="A93" s="675" t="s">
        <v>153</v>
      </c>
      <c r="B93" s="675"/>
      <c r="C93" s="292" t="str">
        <f>C5</f>
        <v>Forintban!</v>
      </c>
    </row>
    <row r="94" spans="1:3" s="1" customFormat="1" ht="24" customHeight="1" thickBot="1">
      <c r="A94" s="23" t="s">
        <v>16</v>
      </c>
      <c r="B94" s="24" t="s">
        <v>48</v>
      </c>
      <c r="C94" s="153" t="str">
        <f>+C6</f>
        <v>2019. évi előirányzat</v>
      </c>
    </row>
    <row r="95" spans="1:3" s="1" customFormat="1" ht="12" customHeight="1" thickBot="1">
      <c r="A95" s="32" t="s">
        <v>492</v>
      </c>
      <c r="B95" s="33" t="s">
        <v>493</v>
      </c>
      <c r="C95" s="417" t="s">
        <v>495</v>
      </c>
    </row>
    <row r="96" spans="1:3" s="1" customFormat="1" ht="15" customHeight="1" thickBot="1">
      <c r="A96" s="22" t="s">
        <v>18</v>
      </c>
      <c r="B96" s="28" t="s">
        <v>436</v>
      </c>
      <c r="C96" s="453">
        <f>C97+C98+C99+C100+C101+C114</f>
        <v>329111028</v>
      </c>
    </row>
    <row r="97" spans="1:3" s="1" customFormat="1" ht="12.75" customHeight="1">
      <c r="A97" s="17" t="s">
        <v>98</v>
      </c>
      <c r="B97" s="10" t="s">
        <v>49</v>
      </c>
      <c r="C97" s="454">
        <v>150090571</v>
      </c>
    </row>
    <row r="98" spans="1:3" ht="16.5" customHeight="1">
      <c r="A98" s="14" t="s">
        <v>99</v>
      </c>
      <c r="B98" s="8" t="s">
        <v>183</v>
      </c>
      <c r="C98" s="249">
        <v>27625911</v>
      </c>
    </row>
    <row r="99" spans="1:3" ht="15.75">
      <c r="A99" s="14" t="s">
        <v>100</v>
      </c>
      <c r="B99" s="8" t="s">
        <v>140</v>
      </c>
      <c r="C99" s="251">
        <v>122935546</v>
      </c>
    </row>
    <row r="100" spans="1:3" s="38" customFormat="1" ht="12" customHeight="1">
      <c r="A100" s="14" t="s">
        <v>101</v>
      </c>
      <c r="B100" s="11" t="s">
        <v>184</v>
      </c>
      <c r="C100" s="251">
        <v>19308000</v>
      </c>
    </row>
    <row r="101" spans="1:3" ht="12" customHeight="1">
      <c r="A101" s="14" t="s">
        <v>112</v>
      </c>
      <c r="B101" s="19" t="s">
        <v>185</v>
      </c>
      <c r="C101" s="251">
        <f>SUM(C102:C113)</f>
        <v>8751000</v>
      </c>
    </row>
    <row r="102" spans="1:3" ht="12" customHeight="1">
      <c r="A102" s="14" t="s">
        <v>102</v>
      </c>
      <c r="B102" s="8" t="s">
        <v>441</v>
      </c>
      <c r="C102" s="251"/>
    </row>
    <row r="103" spans="1:3" ht="12" customHeight="1">
      <c r="A103" s="14" t="s">
        <v>103</v>
      </c>
      <c r="B103" s="140" t="s">
        <v>440</v>
      </c>
      <c r="C103" s="251"/>
    </row>
    <row r="104" spans="1:3" ht="12" customHeight="1">
      <c r="A104" s="14" t="s">
        <v>113</v>
      </c>
      <c r="B104" s="140" t="s">
        <v>439</v>
      </c>
      <c r="C104" s="251"/>
    </row>
    <row r="105" spans="1:3" ht="12" customHeight="1">
      <c r="A105" s="14" t="s">
        <v>114</v>
      </c>
      <c r="B105" s="138" t="s">
        <v>350</v>
      </c>
      <c r="C105" s="251"/>
    </row>
    <row r="106" spans="1:3" ht="12" customHeight="1">
      <c r="A106" s="14" t="s">
        <v>115</v>
      </c>
      <c r="B106" s="139" t="s">
        <v>351</v>
      </c>
      <c r="C106" s="251"/>
    </row>
    <row r="107" spans="1:3" ht="12" customHeight="1">
      <c r="A107" s="14" t="s">
        <v>116</v>
      </c>
      <c r="B107" s="139" t="s">
        <v>352</v>
      </c>
      <c r="C107" s="251"/>
    </row>
    <row r="108" spans="1:3" ht="12" customHeight="1">
      <c r="A108" s="14" t="s">
        <v>118</v>
      </c>
      <c r="B108" s="138" t="s">
        <v>353</v>
      </c>
      <c r="C108" s="251">
        <v>1300000</v>
      </c>
    </row>
    <row r="109" spans="1:3" ht="12" customHeight="1">
      <c r="A109" s="14" t="s">
        <v>186</v>
      </c>
      <c r="B109" s="138" t="s">
        <v>354</v>
      </c>
      <c r="C109" s="251"/>
    </row>
    <row r="110" spans="1:3" ht="12" customHeight="1">
      <c r="A110" s="14" t="s">
        <v>348</v>
      </c>
      <c r="B110" s="139" t="s">
        <v>355</v>
      </c>
      <c r="C110" s="251"/>
    </row>
    <row r="111" spans="1:3" ht="12" customHeight="1">
      <c r="A111" s="13" t="s">
        <v>349</v>
      </c>
      <c r="B111" s="140" t="s">
        <v>356</v>
      </c>
      <c r="C111" s="251"/>
    </row>
    <row r="112" spans="1:3" ht="12" customHeight="1">
      <c r="A112" s="14" t="s">
        <v>437</v>
      </c>
      <c r="B112" s="140" t="s">
        <v>357</v>
      </c>
      <c r="C112" s="251"/>
    </row>
    <row r="113" spans="1:3" ht="12" customHeight="1">
      <c r="A113" s="16" t="s">
        <v>438</v>
      </c>
      <c r="B113" s="140" t="s">
        <v>358</v>
      </c>
      <c r="C113" s="251">
        <v>7451000</v>
      </c>
    </row>
    <row r="114" spans="1:3" ht="12" customHeight="1">
      <c r="A114" s="14" t="s">
        <v>442</v>
      </c>
      <c r="B114" s="11" t="s">
        <v>50</v>
      </c>
      <c r="C114" s="249">
        <f>SUM(C115:C116)</f>
        <v>400000</v>
      </c>
    </row>
    <row r="115" spans="1:3" ht="12" customHeight="1">
      <c r="A115" s="14" t="s">
        <v>443</v>
      </c>
      <c r="B115" s="8" t="s">
        <v>445</v>
      </c>
      <c r="C115" s="249">
        <v>400000</v>
      </c>
    </row>
    <row r="116" spans="1:3" ht="12" customHeight="1" thickBot="1">
      <c r="A116" s="18" t="s">
        <v>444</v>
      </c>
      <c r="B116" s="448" t="s">
        <v>446</v>
      </c>
      <c r="C116" s="455"/>
    </row>
    <row r="117" spans="1:3" ht="12" customHeight="1" thickBot="1">
      <c r="A117" s="445" t="s">
        <v>19</v>
      </c>
      <c r="B117" s="446" t="s">
        <v>359</v>
      </c>
      <c r="C117" s="456">
        <f>+C118+C120+C122</f>
        <v>616272775</v>
      </c>
    </row>
    <row r="118" spans="1:3" ht="12" customHeight="1">
      <c r="A118" s="15" t="s">
        <v>104</v>
      </c>
      <c r="B118" s="8" t="s">
        <v>229</v>
      </c>
      <c r="C118" s="250">
        <v>615214441</v>
      </c>
    </row>
    <row r="119" spans="1:3" ht="15.75">
      <c r="A119" s="15" t="s">
        <v>105</v>
      </c>
      <c r="B119" s="12" t="s">
        <v>363</v>
      </c>
      <c r="C119" s="250">
        <v>553020728</v>
      </c>
    </row>
    <row r="120" spans="1:3" ht="12" customHeight="1">
      <c r="A120" s="15" t="s">
        <v>106</v>
      </c>
      <c r="B120" s="12" t="s">
        <v>187</v>
      </c>
      <c r="C120" s="249">
        <v>1058334</v>
      </c>
    </row>
    <row r="121" spans="1:3" ht="12" customHeight="1">
      <c r="A121" s="15" t="s">
        <v>107</v>
      </c>
      <c r="B121" s="12" t="s">
        <v>364</v>
      </c>
      <c r="C121" s="249"/>
    </row>
    <row r="122" spans="1:3" ht="12" customHeight="1">
      <c r="A122" s="15" t="s">
        <v>108</v>
      </c>
      <c r="B122" s="279" t="s">
        <v>231</v>
      </c>
      <c r="C122" s="249"/>
    </row>
    <row r="123" spans="1:3" ht="12" customHeight="1">
      <c r="A123" s="15" t="s">
        <v>117</v>
      </c>
      <c r="B123" s="278" t="s">
        <v>427</v>
      </c>
      <c r="C123" s="249"/>
    </row>
    <row r="124" spans="1:3" ht="12" customHeight="1">
      <c r="A124" s="15" t="s">
        <v>119</v>
      </c>
      <c r="B124" s="388" t="s">
        <v>369</v>
      </c>
      <c r="C124" s="249"/>
    </row>
    <row r="125" spans="1:3" ht="12" customHeight="1">
      <c r="A125" s="15" t="s">
        <v>188</v>
      </c>
      <c r="B125" s="139" t="s">
        <v>352</v>
      </c>
      <c r="C125" s="249"/>
    </row>
    <row r="126" spans="1:3" ht="12" customHeight="1">
      <c r="A126" s="15" t="s">
        <v>189</v>
      </c>
      <c r="B126" s="139" t="s">
        <v>368</v>
      </c>
      <c r="C126" s="249"/>
    </row>
    <row r="127" spans="1:3" ht="12" customHeight="1">
      <c r="A127" s="15" t="s">
        <v>190</v>
      </c>
      <c r="B127" s="139" t="s">
        <v>367</v>
      </c>
      <c r="C127" s="249"/>
    </row>
    <row r="128" spans="1:3" ht="12" customHeight="1">
      <c r="A128" s="15" t="s">
        <v>360</v>
      </c>
      <c r="B128" s="139" t="s">
        <v>355</v>
      </c>
      <c r="C128" s="249"/>
    </row>
    <row r="129" spans="1:3" ht="12" customHeight="1">
      <c r="A129" s="15" t="s">
        <v>361</v>
      </c>
      <c r="B129" s="139" t="s">
        <v>366</v>
      </c>
      <c r="C129" s="249"/>
    </row>
    <row r="130" spans="1:3" ht="12" customHeight="1" thickBot="1">
      <c r="A130" s="13" t="s">
        <v>362</v>
      </c>
      <c r="B130" s="139" t="s">
        <v>365</v>
      </c>
      <c r="C130" s="251"/>
    </row>
    <row r="131" spans="1:3" ht="12" customHeight="1" thickBot="1">
      <c r="A131" s="20" t="s">
        <v>20</v>
      </c>
      <c r="B131" s="122" t="s">
        <v>447</v>
      </c>
      <c r="C131" s="248">
        <f>+C96+C117</f>
        <v>945383803</v>
      </c>
    </row>
    <row r="132" spans="1:3" ht="12" customHeight="1" thickBot="1">
      <c r="A132" s="20" t="s">
        <v>21</v>
      </c>
      <c r="B132" s="122" t="s">
        <v>448</v>
      </c>
      <c r="C132" s="248">
        <f>+C133+C134+C135</f>
        <v>0</v>
      </c>
    </row>
    <row r="133" spans="1:3" ht="12" customHeight="1">
      <c r="A133" s="15" t="s">
        <v>267</v>
      </c>
      <c r="B133" s="12" t="s">
        <v>455</v>
      </c>
      <c r="C133" s="249"/>
    </row>
    <row r="134" spans="1:3" ht="12" customHeight="1">
      <c r="A134" s="15" t="s">
        <v>268</v>
      </c>
      <c r="B134" s="12" t="s">
        <v>456</v>
      </c>
      <c r="C134" s="249"/>
    </row>
    <row r="135" spans="1:3" ht="12" customHeight="1" thickBot="1">
      <c r="A135" s="13" t="s">
        <v>269</v>
      </c>
      <c r="B135" s="12" t="s">
        <v>457</v>
      </c>
      <c r="C135" s="249"/>
    </row>
    <row r="136" spans="1:3" ht="12" customHeight="1" thickBot="1">
      <c r="A136" s="20" t="s">
        <v>22</v>
      </c>
      <c r="B136" s="122" t="s">
        <v>449</v>
      </c>
      <c r="C136" s="248">
        <f>SUM(C137:C142)</f>
        <v>0</v>
      </c>
    </row>
    <row r="137" spans="1:3" ht="12" customHeight="1">
      <c r="A137" s="15" t="s">
        <v>91</v>
      </c>
      <c r="B137" s="9" t="s">
        <v>458</v>
      </c>
      <c r="C137" s="249"/>
    </row>
    <row r="138" spans="1:3" ht="12" customHeight="1">
      <c r="A138" s="15" t="s">
        <v>92</v>
      </c>
      <c r="B138" s="9" t="s">
        <v>450</v>
      </c>
      <c r="C138" s="249"/>
    </row>
    <row r="139" spans="1:3" ht="12" customHeight="1">
      <c r="A139" s="15" t="s">
        <v>93</v>
      </c>
      <c r="B139" s="9" t="s">
        <v>451</v>
      </c>
      <c r="C139" s="249"/>
    </row>
    <row r="140" spans="1:3" ht="12" customHeight="1">
      <c r="A140" s="15" t="s">
        <v>175</v>
      </c>
      <c r="B140" s="9" t="s">
        <v>452</v>
      </c>
      <c r="C140" s="249"/>
    </row>
    <row r="141" spans="1:3" ht="12" customHeight="1">
      <c r="A141" s="15" t="s">
        <v>176</v>
      </c>
      <c r="B141" s="9" t="s">
        <v>453</v>
      </c>
      <c r="C141" s="249"/>
    </row>
    <row r="142" spans="1:3" ht="12" customHeight="1" thickBot="1">
      <c r="A142" s="13" t="s">
        <v>177</v>
      </c>
      <c r="B142" s="9" t="s">
        <v>454</v>
      </c>
      <c r="C142" s="249"/>
    </row>
    <row r="143" spans="1:3" ht="12" customHeight="1" thickBot="1">
      <c r="A143" s="20" t="s">
        <v>23</v>
      </c>
      <c r="B143" s="122" t="s">
        <v>462</v>
      </c>
      <c r="C143" s="416">
        <f>+C144+C145+C146+C147</f>
        <v>0</v>
      </c>
    </row>
    <row r="144" spans="1:3" ht="12" customHeight="1">
      <c r="A144" s="15" t="s">
        <v>94</v>
      </c>
      <c r="B144" s="9" t="s">
        <v>370</v>
      </c>
      <c r="C144" s="249"/>
    </row>
    <row r="145" spans="1:3" ht="12" customHeight="1">
      <c r="A145" s="15" t="s">
        <v>95</v>
      </c>
      <c r="B145" s="9" t="s">
        <v>371</v>
      </c>
      <c r="C145" s="249"/>
    </row>
    <row r="146" spans="1:3" ht="12" customHeight="1">
      <c r="A146" s="15" t="s">
        <v>287</v>
      </c>
      <c r="B146" s="9" t="s">
        <v>463</v>
      </c>
      <c r="C146" s="249"/>
    </row>
    <row r="147" spans="1:3" ht="12" customHeight="1" thickBot="1">
      <c r="A147" s="13" t="s">
        <v>288</v>
      </c>
      <c r="B147" s="7" t="s">
        <v>389</v>
      </c>
      <c r="C147" s="249"/>
    </row>
    <row r="148" spans="1:3" ht="12" customHeight="1" thickBot="1">
      <c r="A148" s="20" t="s">
        <v>24</v>
      </c>
      <c r="B148" s="122" t="s">
        <v>464</v>
      </c>
      <c r="C148" s="457">
        <f>SUM(C149:C153)</f>
        <v>0</v>
      </c>
    </row>
    <row r="149" spans="1:3" ht="12" customHeight="1">
      <c r="A149" s="15" t="s">
        <v>96</v>
      </c>
      <c r="B149" s="9" t="s">
        <v>459</v>
      </c>
      <c r="C149" s="249"/>
    </row>
    <row r="150" spans="1:3" ht="12" customHeight="1">
      <c r="A150" s="15" t="s">
        <v>97</v>
      </c>
      <c r="B150" s="9" t="s">
        <v>466</v>
      </c>
      <c r="C150" s="249"/>
    </row>
    <row r="151" spans="1:3" ht="12" customHeight="1">
      <c r="A151" s="15" t="s">
        <v>299</v>
      </c>
      <c r="B151" s="9" t="s">
        <v>461</v>
      </c>
      <c r="C151" s="249"/>
    </row>
    <row r="152" spans="1:3" ht="12" customHeight="1">
      <c r="A152" s="15" t="s">
        <v>300</v>
      </c>
      <c r="B152" s="9" t="s">
        <v>467</v>
      </c>
      <c r="C152" s="249"/>
    </row>
    <row r="153" spans="1:3" ht="12" customHeight="1" thickBot="1">
      <c r="A153" s="15" t="s">
        <v>465</v>
      </c>
      <c r="B153" s="9" t="s">
        <v>468</v>
      </c>
      <c r="C153" s="249"/>
    </row>
    <row r="154" spans="1:3" ht="12" customHeight="1" thickBot="1">
      <c r="A154" s="20" t="s">
        <v>25</v>
      </c>
      <c r="B154" s="122" t="s">
        <v>469</v>
      </c>
      <c r="C154" s="458"/>
    </row>
    <row r="155" spans="1:3" ht="12" customHeight="1" thickBot="1">
      <c r="A155" s="20" t="s">
        <v>26</v>
      </c>
      <c r="B155" s="122" t="s">
        <v>470</v>
      </c>
      <c r="C155" s="458"/>
    </row>
    <row r="156" spans="1:4" ht="15" customHeight="1" thickBot="1">
      <c r="A156" s="20" t="s">
        <v>27</v>
      </c>
      <c r="B156" s="122" t="s">
        <v>472</v>
      </c>
      <c r="C156" s="459">
        <f>+C132+C136+C143+C148+C154+C155</f>
        <v>0</v>
      </c>
      <c r="D156" s="123"/>
    </row>
    <row r="157" spans="1:3" s="1" customFormat="1" ht="12.75" customHeight="1" thickBot="1">
      <c r="A157" s="280" t="s">
        <v>28</v>
      </c>
      <c r="B157" s="362" t="s">
        <v>471</v>
      </c>
      <c r="C157" s="459">
        <f>+C131+C156</f>
        <v>945383803</v>
      </c>
    </row>
    <row r="158" ht="15.75">
      <c r="C158" s="618">
        <f>C90-C157</f>
        <v>0</v>
      </c>
    </row>
    <row r="161" ht="16.5" customHeight="1"/>
  </sheetData>
  <sheetProtection/>
  <mergeCells count="6">
    <mergeCell ref="A4:C4"/>
    <mergeCell ref="A92:C92"/>
    <mergeCell ref="A93:B93"/>
    <mergeCell ref="A5:B5"/>
    <mergeCell ref="A2:C2"/>
    <mergeCell ref="A3:C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E16" sqref="E16"/>
    </sheetView>
  </sheetViews>
  <sheetFormatPr defaultColWidth="9.00390625" defaultRowHeight="12.75"/>
  <cols>
    <col min="1" max="1" width="6.875" style="41" customWidth="1"/>
    <col min="2" max="2" width="42.875" style="40" customWidth="1"/>
    <col min="3" max="8" width="12.875" style="40" customWidth="1"/>
    <col min="9" max="9" width="14.375" style="40" customWidth="1"/>
    <col min="10" max="10" width="4.375" style="40" customWidth="1"/>
    <col min="11" max="16384" width="9.375" style="40" customWidth="1"/>
  </cols>
  <sheetData>
    <row r="1" spans="1:10" ht="27.75" customHeight="1">
      <c r="A1" s="698" t="s">
        <v>4</v>
      </c>
      <c r="B1" s="698"/>
      <c r="C1" s="698"/>
      <c r="D1" s="698"/>
      <c r="E1" s="698"/>
      <c r="F1" s="698"/>
      <c r="G1" s="698"/>
      <c r="H1" s="698"/>
      <c r="I1" s="698"/>
      <c r="J1" s="732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9:10" ht="20.25" customHeight="1" thickBot="1">
      <c r="I2" s="438" t="str">
        <f>'KV_1.sz.tájékoztató_t.'!C5</f>
        <v>Forintban!</v>
      </c>
      <c r="J2" s="732"/>
    </row>
    <row r="3" spans="1:10" s="439" customFormat="1" ht="26.25" customHeight="1">
      <c r="A3" s="740" t="s">
        <v>69</v>
      </c>
      <c r="B3" s="735" t="s">
        <v>85</v>
      </c>
      <c r="C3" s="740" t="s">
        <v>86</v>
      </c>
      <c r="D3" s="740" t="str">
        <f>+CONCATENATE(LEFT(KV_ÖSSZEFÜGGÉSEK!A5,4)," előtti kifizetés")</f>
        <v>2019 előtti kifizetés</v>
      </c>
      <c r="E3" s="737" t="s">
        <v>68</v>
      </c>
      <c r="F3" s="738"/>
      <c r="G3" s="738"/>
      <c r="H3" s="739"/>
      <c r="I3" s="735" t="s">
        <v>51</v>
      </c>
      <c r="J3" s="732"/>
    </row>
    <row r="4" spans="1:10" s="440" customFormat="1" ht="32.25" customHeight="1" thickBot="1">
      <c r="A4" s="741"/>
      <c r="B4" s="736"/>
      <c r="C4" s="736"/>
      <c r="D4" s="741"/>
      <c r="E4" s="254" t="str">
        <f>+CONCATENATE(LEFT(KV_ÖSSZEFÜGGÉSEK!A5,4),".")</f>
        <v>2019.</v>
      </c>
      <c r="F4" s="254" t="str">
        <f>+CONCATENATE(LEFT(KV_ÖSSZEFÜGGÉSEK!A5,4)+1,".")</f>
        <v>2020.</v>
      </c>
      <c r="G4" s="254" t="str">
        <f>+CONCATENATE(LEFT(KV_ÖSSZEFÜGGÉSEK!A5,4)+2,".")</f>
        <v>2021.</v>
      </c>
      <c r="H4" s="255" t="str">
        <f>+CONCATENATE(LEFT(KV_ÖSSZEFÜGGÉSEK!A5,4)+2,".",CHAR(10)," után")</f>
        <v>2021.
 után</v>
      </c>
      <c r="I4" s="736"/>
      <c r="J4" s="732"/>
    </row>
    <row r="5" spans="1:10" s="441" customFormat="1" ht="12.75" customHeight="1" thickBot="1">
      <c r="A5" s="256" t="s">
        <v>492</v>
      </c>
      <c r="B5" s="257" t="s">
        <v>493</v>
      </c>
      <c r="C5" s="258" t="s">
        <v>494</v>
      </c>
      <c r="D5" s="257" t="s">
        <v>496</v>
      </c>
      <c r="E5" s="256" t="s">
        <v>495</v>
      </c>
      <c r="F5" s="258" t="s">
        <v>497</v>
      </c>
      <c r="G5" s="258" t="s">
        <v>498</v>
      </c>
      <c r="H5" s="259" t="s">
        <v>499</v>
      </c>
      <c r="I5" s="260" t="s">
        <v>500</v>
      </c>
      <c r="J5" s="732"/>
    </row>
    <row r="6" spans="1:10" ht="24.75" customHeight="1" thickBot="1">
      <c r="A6" s="261" t="s">
        <v>18</v>
      </c>
      <c r="B6" s="262" t="s">
        <v>5</v>
      </c>
      <c r="C6" s="484"/>
      <c r="D6" s="485">
        <f>+D7+D8</f>
        <v>0</v>
      </c>
      <c r="E6" s="486">
        <f>+E7+E8</f>
        <v>0</v>
      </c>
      <c r="F6" s="487">
        <f>+F7+F8</f>
        <v>0</v>
      </c>
      <c r="G6" s="487">
        <f>+G7+G8</f>
        <v>0</v>
      </c>
      <c r="H6" s="488">
        <f>+H7+H8</f>
        <v>0</v>
      </c>
      <c r="I6" s="64">
        <f aca="true" t="shared" si="0" ref="I6:I17">SUM(D6:H6)</f>
        <v>0</v>
      </c>
      <c r="J6" s="732"/>
    </row>
    <row r="7" spans="1:10" ht="19.5" customHeight="1">
      <c r="A7" s="263" t="s">
        <v>19</v>
      </c>
      <c r="B7" s="65" t="s">
        <v>70</v>
      </c>
      <c r="C7" s="489"/>
      <c r="D7" s="490"/>
      <c r="E7" s="491"/>
      <c r="F7" s="492"/>
      <c r="G7" s="492"/>
      <c r="H7" s="493"/>
      <c r="I7" s="264">
        <f t="shared" si="0"/>
        <v>0</v>
      </c>
      <c r="J7" s="732"/>
    </row>
    <row r="8" spans="1:10" ht="19.5" customHeight="1" thickBot="1">
      <c r="A8" s="263" t="s">
        <v>20</v>
      </c>
      <c r="B8" s="65" t="s">
        <v>70</v>
      </c>
      <c r="C8" s="489"/>
      <c r="D8" s="490"/>
      <c r="E8" s="491"/>
      <c r="F8" s="492"/>
      <c r="G8" s="492"/>
      <c r="H8" s="493"/>
      <c r="I8" s="264">
        <f t="shared" si="0"/>
        <v>0</v>
      </c>
      <c r="J8" s="732"/>
    </row>
    <row r="9" spans="1:10" ht="25.5" customHeight="1" thickBot="1">
      <c r="A9" s="261" t="s">
        <v>21</v>
      </c>
      <c r="B9" s="262" t="s">
        <v>6</v>
      </c>
      <c r="C9" s="484"/>
      <c r="D9" s="485">
        <f>+D10+D11</f>
        <v>0</v>
      </c>
      <c r="E9" s="486">
        <f>+E10+E11</f>
        <v>0</v>
      </c>
      <c r="F9" s="487">
        <f>+F10+F11</f>
        <v>0</v>
      </c>
      <c r="G9" s="487">
        <f>+G10+G11</f>
        <v>0</v>
      </c>
      <c r="H9" s="488">
        <f>+H10+H11</f>
        <v>0</v>
      </c>
      <c r="I9" s="64">
        <f t="shared" si="0"/>
        <v>0</v>
      </c>
      <c r="J9" s="732"/>
    </row>
    <row r="10" spans="1:10" ht="19.5" customHeight="1">
      <c r="A10" s="263" t="s">
        <v>22</v>
      </c>
      <c r="B10" s="65" t="s">
        <v>70</v>
      </c>
      <c r="C10" s="489"/>
      <c r="D10" s="490"/>
      <c r="E10" s="491"/>
      <c r="F10" s="492"/>
      <c r="G10" s="492"/>
      <c r="H10" s="493"/>
      <c r="I10" s="264">
        <f t="shared" si="0"/>
        <v>0</v>
      </c>
      <c r="J10" s="732"/>
    </row>
    <row r="11" spans="1:10" ht="19.5" customHeight="1" thickBot="1">
      <c r="A11" s="263" t="s">
        <v>23</v>
      </c>
      <c r="B11" s="65" t="s">
        <v>70</v>
      </c>
      <c r="C11" s="489"/>
      <c r="D11" s="490"/>
      <c r="E11" s="491"/>
      <c r="F11" s="492"/>
      <c r="G11" s="492"/>
      <c r="H11" s="493"/>
      <c r="I11" s="264">
        <f t="shared" si="0"/>
        <v>0</v>
      </c>
      <c r="J11" s="732"/>
    </row>
    <row r="12" spans="1:10" ht="19.5" customHeight="1" thickBot="1">
      <c r="A12" s="261" t="s">
        <v>24</v>
      </c>
      <c r="B12" s="262" t="s">
        <v>207</v>
      </c>
      <c r="C12" s="484"/>
      <c r="D12" s="485">
        <f>+D13</f>
        <v>0</v>
      </c>
      <c r="E12" s="486">
        <f>+E13</f>
        <v>615214441</v>
      </c>
      <c r="F12" s="487">
        <f>+F13</f>
        <v>0</v>
      </c>
      <c r="G12" s="487">
        <f>+G13</f>
        <v>0</v>
      </c>
      <c r="H12" s="488">
        <f>+H13</f>
        <v>0</v>
      </c>
      <c r="I12" s="64">
        <f t="shared" si="0"/>
        <v>615214441</v>
      </c>
      <c r="J12" s="732"/>
    </row>
    <row r="13" spans="1:10" ht="19.5" customHeight="1" thickBot="1">
      <c r="A13" s="263" t="s">
        <v>25</v>
      </c>
      <c r="B13" s="65" t="s">
        <v>207</v>
      </c>
      <c r="C13" s="489" t="s">
        <v>691</v>
      </c>
      <c r="D13" s="490"/>
      <c r="E13" s="491">
        <v>615214441</v>
      </c>
      <c r="F13" s="492"/>
      <c r="G13" s="492"/>
      <c r="H13" s="493"/>
      <c r="I13" s="264">
        <f t="shared" si="0"/>
        <v>615214441</v>
      </c>
      <c r="J13" s="732"/>
    </row>
    <row r="14" spans="1:10" ht="19.5" customHeight="1" thickBot="1">
      <c r="A14" s="261" t="s">
        <v>26</v>
      </c>
      <c r="B14" s="262" t="s">
        <v>208</v>
      </c>
      <c r="C14" s="484"/>
      <c r="D14" s="485">
        <f>+D15</f>
        <v>0</v>
      </c>
      <c r="E14" s="486">
        <f>+E15</f>
        <v>1058334</v>
      </c>
      <c r="F14" s="487">
        <f>+F15</f>
        <v>0</v>
      </c>
      <c r="G14" s="487">
        <f>+G15</f>
        <v>0</v>
      </c>
      <c r="H14" s="488">
        <f>+H15</f>
        <v>0</v>
      </c>
      <c r="I14" s="64">
        <f t="shared" si="0"/>
        <v>1058334</v>
      </c>
      <c r="J14" s="732"/>
    </row>
    <row r="15" spans="1:10" ht="19.5" customHeight="1" thickBot="1">
      <c r="A15" s="265" t="s">
        <v>27</v>
      </c>
      <c r="B15" s="66" t="s">
        <v>208</v>
      </c>
      <c r="C15" s="494" t="s">
        <v>691</v>
      </c>
      <c r="D15" s="495"/>
      <c r="E15" s="496">
        <v>1058334</v>
      </c>
      <c r="F15" s="497"/>
      <c r="G15" s="497"/>
      <c r="H15" s="498"/>
      <c r="I15" s="266">
        <f t="shared" si="0"/>
        <v>1058334</v>
      </c>
      <c r="J15" s="732"/>
    </row>
    <row r="16" spans="1:10" ht="19.5" customHeight="1" thickBot="1">
      <c r="A16" s="261" t="s">
        <v>28</v>
      </c>
      <c r="B16" s="267" t="s">
        <v>209</v>
      </c>
      <c r="C16" s="484"/>
      <c r="D16" s="485">
        <f>+D17</f>
        <v>0</v>
      </c>
      <c r="E16" s="486">
        <f>+E17</f>
        <v>0</v>
      </c>
      <c r="F16" s="487">
        <f>+F17</f>
        <v>0</v>
      </c>
      <c r="G16" s="487">
        <f>+G17</f>
        <v>0</v>
      </c>
      <c r="H16" s="488">
        <f>+H17</f>
        <v>0</v>
      </c>
      <c r="I16" s="64">
        <f t="shared" si="0"/>
        <v>0</v>
      </c>
      <c r="J16" s="732"/>
    </row>
    <row r="17" spans="1:10" ht="19.5" customHeight="1" thickBot="1">
      <c r="A17" s="268" t="s">
        <v>29</v>
      </c>
      <c r="B17" s="67" t="s">
        <v>70</v>
      </c>
      <c r="C17" s="499"/>
      <c r="D17" s="500"/>
      <c r="E17" s="501"/>
      <c r="F17" s="502"/>
      <c r="G17" s="502"/>
      <c r="H17" s="503"/>
      <c r="I17" s="269">
        <f t="shared" si="0"/>
        <v>0</v>
      </c>
      <c r="J17" s="732"/>
    </row>
    <row r="18" spans="1:10" ht="19.5" customHeight="1" thickBot="1">
      <c r="A18" s="733" t="s">
        <v>146</v>
      </c>
      <c r="B18" s="734"/>
      <c r="C18" s="504"/>
      <c r="D18" s="485">
        <f aca="true" t="shared" si="1" ref="D18:I18">+D6+D9+D12+D14+D16</f>
        <v>0</v>
      </c>
      <c r="E18" s="486">
        <f t="shared" si="1"/>
        <v>616272775</v>
      </c>
      <c r="F18" s="487">
        <f t="shared" si="1"/>
        <v>0</v>
      </c>
      <c r="G18" s="487">
        <f t="shared" si="1"/>
        <v>0</v>
      </c>
      <c r="H18" s="488">
        <f t="shared" si="1"/>
        <v>0</v>
      </c>
      <c r="I18" s="64">
        <f t="shared" si="1"/>
        <v>616272775</v>
      </c>
      <c r="J18" s="732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C19" sqref="C19"/>
    </sheetView>
  </sheetViews>
  <sheetFormatPr defaultColWidth="9.00390625" defaultRowHeight="12.75"/>
  <cols>
    <col min="1" max="1" width="5.875" style="81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17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2:4" ht="31.5" customHeight="1">
      <c r="B3" s="743" t="s">
        <v>7</v>
      </c>
      <c r="C3" s="743"/>
      <c r="D3" s="743"/>
    </row>
    <row r="4" spans="1:4" s="69" customFormat="1" ht="16.5" thickBot="1">
      <c r="A4" s="68"/>
      <c r="B4" s="356"/>
      <c r="D4" s="42" t="str">
        <f>'KV_2.sz.tájékoztató_t.'!I2</f>
        <v>Forintban!</v>
      </c>
    </row>
    <row r="5" spans="1:4" s="71" customFormat="1" ht="48" customHeight="1" thickBot="1">
      <c r="A5" s="70" t="s">
        <v>16</v>
      </c>
      <c r="B5" s="182" t="s">
        <v>17</v>
      </c>
      <c r="C5" s="182" t="s">
        <v>71</v>
      </c>
      <c r="D5" s="183" t="s">
        <v>72</v>
      </c>
    </row>
    <row r="6" spans="1:4" s="71" customFormat="1" ht="13.5" customHeight="1" thickBot="1">
      <c r="A6" s="34" t="s">
        <v>492</v>
      </c>
      <c r="B6" s="184" t="s">
        <v>493</v>
      </c>
      <c r="C6" s="184" t="s">
        <v>494</v>
      </c>
      <c r="D6" s="185" t="s">
        <v>496</v>
      </c>
    </row>
    <row r="7" spans="1:4" ht="18" customHeight="1">
      <c r="A7" s="132" t="s">
        <v>18</v>
      </c>
      <c r="B7" s="186" t="s">
        <v>167</v>
      </c>
      <c r="C7" s="130"/>
      <c r="D7" s="72"/>
    </row>
    <row r="8" spans="1:4" ht="18" customHeight="1">
      <c r="A8" s="73" t="s">
        <v>19</v>
      </c>
      <c r="B8" s="187" t="s">
        <v>168</v>
      </c>
      <c r="C8" s="131"/>
      <c r="D8" s="75"/>
    </row>
    <row r="9" spans="1:4" ht="18" customHeight="1">
      <c r="A9" s="73" t="s">
        <v>20</v>
      </c>
      <c r="B9" s="187" t="s">
        <v>120</v>
      </c>
      <c r="C9" s="131"/>
      <c r="D9" s="75"/>
    </row>
    <row r="10" spans="1:4" ht="18" customHeight="1">
      <c r="A10" s="73" t="s">
        <v>21</v>
      </c>
      <c r="B10" s="187" t="s">
        <v>121</v>
      </c>
      <c r="C10" s="131"/>
      <c r="D10" s="75"/>
    </row>
    <row r="11" spans="1:4" ht="18" customHeight="1">
      <c r="A11" s="73" t="s">
        <v>22</v>
      </c>
      <c r="B11" s="187" t="s">
        <v>160</v>
      </c>
      <c r="C11" s="131"/>
      <c r="D11" s="75"/>
    </row>
    <row r="12" spans="1:4" ht="18" customHeight="1">
      <c r="A12" s="73" t="s">
        <v>23</v>
      </c>
      <c r="B12" s="187" t="s">
        <v>161</v>
      </c>
      <c r="C12" s="131"/>
      <c r="D12" s="75"/>
    </row>
    <row r="13" spans="1:4" ht="18" customHeight="1">
      <c r="A13" s="73" t="s">
        <v>24</v>
      </c>
      <c r="B13" s="188" t="s">
        <v>162</v>
      </c>
      <c r="C13" s="131"/>
      <c r="D13" s="75"/>
    </row>
    <row r="14" spans="1:4" ht="18" customHeight="1">
      <c r="A14" s="73" t="s">
        <v>26</v>
      </c>
      <c r="B14" s="188" t="s">
        <v>163</v>
      </c>
      <c r="C14" s="131"/>
      <c r="D14" s="75"/>
    </row>
    <row r="15" spans="1:4" ht="18" customHeight="1">
      <c r="A15" s="73" t="s">
        <v>27</v>
      </c>
      <c r="B15" s="188" t="s">
        <v>164</v>
      </c>
      <c r="C15" s="131"/>
      <c r="D15" s="75"/>
    </row>
    <row r="16" spans="1:4" ht="18" customHeight="1">
      <c r="A16" s="73" t="s">
        <v>28</v>
      </c>
      <c r="B16" s="188" t="s">
        <v>165</v>
      </c>
      <c r="C16" s="131"/>
      <c r="D16" s="75"/>
    </row>
    <row r="17" spans="1:4" ht="22.5" customHeight="1">
      <c r="A17" s="73" t="s">
        <v>29</v>
      </c>
      <c r="B17" s="188" t="s">
        <v>166</v>
      </c>
      <c r="C17" s="131"/>
      <c r="D17" s="75"/>
    </row>
    <row r="18" spans="1:4" ht="18" customHeight="1">
      <c r="A18" s="73" t="s">
        <v>30</v>
      </c>
      <c r="B18" s="187" t="s">
        <v>122</v>
      </c>
      <c r="C18" s="131">
        <v>6250000</v>
      </c>
      <c r="D18" s="75">
        <v>200000</v>
      </c>
    </row>
    <row r="19" spans="1:4" ht="18" customHeight="1">
      <c r="A19" s="73" t="s">
        <v>31</v>
      </c>
      <c r="B19" s="187" t="s">
        <v>9</v>
      </c>
      <c r="C19" s="131"/>
      <c r="D19" s="75"/>
    </row>
    <row r="20" spans="1:4" ht="18" customHeight="1">
      <c r="A20" s="73" t="s">
        <v>32</v>
      </c>
      <c r="B20" s="187" t="s">
        <v>8</v>
      </c>
      <c r="C20" s="131"/>
      <c r="D20" s="75"/>
    </row>
    <row r="21" spans="1:4" ht="18" customHeight="1">
      <c r="A21" s="73" t="s">
        <v>33</v>
      </c>
      <c r="B21" s="187" t="s">
        <v>123</v>
      </c>
      <c r="C21" s="131"/>
      <c r="D21" s="75"/>
    </row>
    <row r="22" spans="1:4" ht="18" customHeight="1">
      <c r="A22" s="73" t="s">
        <v>34</v>
      </c>
      <c r="B22" s="187" t="s">
        <v>124</v>
      </c>
      <c r="C22" s="131"/>
      <c r="D22" s="75"/>
    </row>
    <row r="23" spans="1:4" ht="18" customHeight="1">
      <c r="A23" s="73" t="s">
        <v>35</v>
      </c>
      <c r="B23" s="121"/>
      <c r="C23" s="74"/>
      <c r="D23" s="75"/>
    </row>
    <row r="24" spans="1:4" ht="18" customHeight="1">
      <c r="A24" s="73" t="s">
        <v>36</v>
      </c>
      <c r="B24" s="76"/>
      <c r="C24" s="74"/>
      <c r="D24" s="75"/>
    </row>
    <row r="25" spans="1:4" ht="18" customHeight="1">
      <c r="A25" s="73" t="s">
        <v>37</v>
      </c>
      <c r="B25" s="76"/>
      <c r="C25" s="74"/>
      <c r="D25" s="75"/>
    </row>
    <row r="26" spans="1:4" ht="18" customHeight="1">
      <c r="A26" s="73" t="s">
        <v>38</v>
      </c>
      <c r="B26" s="76"/>
      <c r="C26" s="74"/>
      <c r="D26" s="75"/>
    </row>
    <row r="27" spans="1:4" ht="18" customHeight="1">
      <c r="A27" s="73" t="s">
        <v>39</v>
      </c>
      <c r="B27" s="76"/>
      <c r="C27" s="74"/>
      <c r="D27" s="75"/>
    </row>
    <row r="28" spans="1:4" ht="18" customHeight="1">
      <c r="A28" s="73" t="s">
        <v>40</v>
      </c>
      <c r="B28" s="76"/>
      <c r="C28" s="74"/>
      <c r="D28" s="75"/>
    </row>
    <row r="29" spans="1:4" ht="18" customHeight="1">
      <c r="A29" s="73" t="s">
        <v>41</v>
      </c>
      <c r="B29" s="76"/>
      <c r="C29" s="74"/>
      <c r="D29" s="75"/>
    </row>
    <row r="30" spans="1:4" ht="18" customHeight="1">
      <c r="A30" s="73" t="s">
        <v>42</v>
      </c>
      <c r="B30" s="76"/>
      <c r="C30" s="74"/>
      <c r="D30" s="75"/>
    </row>
    <row r="31" spans="1:4" ht="18" customHeight="1" thickBot="1">
      <c r="A31" s="133" t="s">
        <v>43</v>
      </c>
      <c r="B31" s="77"/>
      <c r="C31" s="78"/>
      <c r="D31" s="79"/>
    </row>
    <row r="32" spans="1:4" ht="18" customHeight="1" thickBot="1">
      <c r="A32" s="35" t="s">
        <v>44</v>
      </c>
      <c r="B32" s="191" t="s">
        <v>53</v>
      </c>
      <c r="C32" s="192">
        <f>+C7+C8+C9+C10+C11+C18+C19+C20+C21+C22+C23+C24+C25+C26+C27+C28+C29+C30+C31</f>
        <v>6250000</v>
      </c>
      <c r="D32" s="193">
        <f>+D7+D8+D9+D10+D11+D18+D19+D20+D21+D22+D23+D24+D25+D26+D27+D28+D29+D30+D31</f>
        <v>200000</v>
      </c>
    </row>
    <row r="33" spans="1:4" ht="8.25" customHeight="1">
      <c r="A33" s="80"/>
      <c r="B33" s="742"/>
      <c r="C33" s="742"/>
      <c r="D33" s="742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N23" sqref="N23"/>
    </sheetView>
  </sheetViews>
  <sheetFormatPr defaultColWidth="9.00390625" defaultRowHeight="12.75"/>
  <cols>
    <col min="1" max="1" width="4.875" style="97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97" customWidth="1"/>
    <col min="16" max="16384" width="9.375" style="110" customWidth="1"/>
  </cols>
  <sheetData>
    <row r="1" spans="13:15" ht="15.75">
      <c r="M1" s="609"/>
      <c r="N1"/>
      <c r="O1" s="617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5" ht="31.5" customHeight="1">
      <c r="A2" s="747" t="str">
        <f>+CONCATENATE("Előirányzat-felhasználási terv",CHAR(10),LEFT(KV_ÖSSZEFÜGGÉSEK!A5,4),". évre")</f>
        <v>Előirányzat-felhasználási terv
2019. évre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</row>
    <row r="3" ht="16.5" thickBot="1">
      <c r="O3" s="4" t="str">
        <f>'KV_3.sz.tájékoztató_t.'!D4</f>
        <v>Forintban!</v>
      </c>
    </row>
    <row r="4" spans="1:15" s="97" customFormat="1" ht="25.5" customHeight="1" thickBot="1">
      <c r="A4" s="94" t="s">
        <v>16</v>
      </c>
      <c r="B4" s="95" t="s">
        <v>61</v>
      </c>
      <c r="C4" s="95" t="s">
        <v>73</v>
      </c>
      <c r="D4" s="95" t="s">
        <v>74</v>
      </c>
      <c r="E4" s="95" t="s">
        <v>75</v>
      </c>
      <c r="F4" s="95" t="s">
        <v>76</v>
      </c>
      <c r="G4" s="95" t="s">
        <v>77</v>
      </c>
      <c r="H4" s="95" t="s">
        <v>78</v>
      </c>
      <c r="I4" s="95" t="s">
        <v>79</v>
      </c>
      <c r="J4" s="95" t="s">
        <v>80</v>
      </c>
      <c r="K4" s="95" t="s">
        <v>81</v>
      </c>
      <c r="L4" s="95" t="s">
        <v>82</v>
      </c>
      <c r="M4" s="95" t="s">
        <v>83</v>
      </c>
      <c r="N4" s="95" t="s">
        <v>84</v>
      </c>
      <c r="O4" s="96" t="s">
        <v>53</v>
      </c>
    </row>
    <row r="5" spans="1:15" s="99" customFormat="1" ht="15" customHeight="1" thickBot="1">
      <c r="A5" s="98" t="s">
        <v>18</v>
      </c>
      <c r="B5" s="744" t="s">
        <v>56</v>
      </c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6"/>
    </row>
    <row r="6" spans="1:17" s="99" customFormat="1" ht="22.5">
      <c r="A6" s="100" t="s">
        <v>19</v>
      </c>
      <c r="B6" s="442" t="s">
        <v>373</v>
      </c>
      <c r="C6" s="505">
        <v>13958370</v>
      </c>
      <c r="D6" s="505">
        <v>13939131</v>
      </c>
      <c r="E6" s="505">
        <v>13939131</v>
      </c>
      <c r="F6" s="505">
        <v>13939131</v>
      </c>
      <c r="G6" s="505">
        <v>13939131</v>
      </c>
      <c r="H6" s="505">
        <v>13939131</v>
      </c>
      <c r="I6" s="505">
        <v>13939131</v>
      </c>
      <c r="J6" s="505">
        <v>13939131</v>
      </c>
      <c r="K6" s="505">
        <v>13939131</v>
      </c>
      <c r="L6" s="505">
        <v>13939131</v>
      </c>
      <c r="M6" s="505">
        <v>13939131</v>
      </c>
      <c r="N6" s="505">
        <v>57319395</v>
      </c>
      <c r="O6" s="101">
        <f aca="true" t="shared" si="0" ref="O6:O26">SUM(C6:N6)</f>
        <v>210669075</v>
      </c>
      <c r="Q6" s="613"/>
    </row>
    <row r="7" spans="1:15" s="104" customFormat="1" ht="22.5">
      <c r="A7" s="102" t="s">
        <v>20</v>
      </c>
      <c r="B7" s="272" t="s">
        <v>418</v>
      </c>
      <c r="C7" s="506">
        <v>3603176</v>
      </c>
      <c r="D7" s="506">
        <v>3603176</v>
      </c>
      <c r="E7" s="506">
        <v>3603176</v>
      </c>
      <c r="F7" s="506">
        <v>3603176</v>
      </c>
      <c r="G7" s="506">
        <v>3603176</v>
      </c>
      <c r="H7" s="506">
        <v>3603176</v>
      </c>
      <c r="I7" s="506">
        <v>3603176</v>
      </c>
      <c r="J7" s="506">
        <v>3603176</v>
      </c>
      <c r="K7" s="506">
        <v>3603176</v>
      </c>
      <c r="L7" s="506">
        <v>3603176</v>
      </c>
      <c r="M7" s="506">
        <v>3603176</v>
      </c>
      <c r="N7" s="506">
        <v>3603182</v>
      </c>
      <c r="O7" s="103">
        <f t="shared" si="0"/>
        <v>43238118</v>
      </c>
    </row>
    <row r="8" spans="1:15" s="104" customFormat="1" ht="22.5">
      <c r="A8" s="102" t="s">
        <v>21</v>
      </c>
      <c r="B8" s="271" t="s">
        <v>419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105">
        <f t="shared" si="0"/>
        <v>0</v>
      </c>
    </row>
    <row r="9" spans="1:15" s="104" customFormat="1" ht="13.5" customHeight="1">
      <c r="A9" s="102" t="s">
        <v>22</v>
      </c>
      <c r="B9" s="270" t="s">
        <v>174</v>
      </c>
      <c r="C9" s="506">
        <v>1216666</v>
      </c>
      <c r="D9" s="506">
        <v>1216666</v>
      </c>
      <c r="E9" s="506">
        <v>4500000</v>
      </c>
      <c r="F9" s="506">
        <v>2116666</v>
      </c>
      <c r="G9" s="506">
        <v>1216666</v>
      </c>
      <c r="H9" s="506">
        <v>1216666</v>
      </c>
      <c r="I9" s="506">
        <v>1216666</v>
      </c>
      <c r="J9" s="506">
        <v>1216666</v>
      </c>
      <c r="K9" s="506">
        <v>3900000</v>
      </c>
      <c r="L9" s="506">
        <v>1216666</v>
      </c>
      <c r="M9" s="506">
        <v>1556672</v>
      </c>
      <c r="N9" s="506">
        <v>3080000</v>
      </c>
      <c r="O9" s="103">
        <f t="shared" si="0"/>
        <v>23670000</v>
      </c>
    </row>
    <row r="10" spans="1:15" s="104" customFormat="1" ht="13.5" customHeight="1">
      <c r="A10" s="102" t="s">
        <v>23</v>
      </c>
      <c r="B10" s="270" t="s">
        <v>420</v>
      </c>
      <c r="C10" s="506">
        <v>1956347</v>
      </c>
      <c r="D10" s="506">
        <v>1956347</v>
      </c>
      <c r="E10" s="506">
        <v>1956347</v>
      </c>
      <c r="F10" s="506">
        <v>1956347</v>
      </c>
      <c r="G10" s="506">
        <v>1956347</v>
      </c>
      <c r="H10" s="506">
        <v>1956347</v>
      </c>
      <c r="I10" s="506">
        <v>1956347</v>
      </c>
      <c r="J10" s="506">
        <v>1956347</v>
      </c>
      <c r="K10" s="506">
        <v>1956347</v>
      </c>
      <c r="L10" s="506">
        <v>1956347</v>
      </c>
      <c r="M10" s="506">
        <v>1956347</v>
      </c>
      <c r="N10" s="506">
        <v>1956355</v>
      </c>
      <c r="O10" s="103">
        <f t="shared" si="0"/>
        <v>23476172</v>
      </c>
    </row>
    <row r="11" spans="1:15" s="104" customFormat="1" ht="13.5" customHeight="1">
      <c r="A11" s="102" t="s">
        <v>24</v>
      </c>
      <c r="B11" s="270" t="s">
        <v>10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103">
        <f t="shared" si="0"/>
        <v>0</v>
      </c>
    </row>
    <row r="12" spans="1:15" s="104" customFormat="1" ht="13.5" customHeight="1">
      <c r="A12" s="102" t="s">
        <v>25</v>
      </c>
      <c r="B12" s="270" t="s">
        <v>375</v>
      </c>
      <c r="C12" s="506">
        <v>23333</v>
      </c>
      <c r="D12" s="506">
        <v>23333</v>
      </c>
      <c r="E12" s="506">
        <v>23333</v>
      </c>
      <c r="F12" s="506">
        <v>23333</v>
      </c>
      <c r="G12" s="506">
        <v>23333</v>
      </c>
      <c r="H12" s="506">
        <v>23333</v>
      </c>
      <c r="I12" s="506">
        <v>23333</v>
      </c>
      <c r="J12" s="506">
        <v>23333</v>
      </c>
      <c r="K12" s="506">
        <v>23333</v>
      </c>
      <c r="L12" s="506">
        <v>23333</v>
      </c>
      <c r="M12" s="506">
        <v>23333</v>
      </c>
      <c r="N12" s="506">
        <v>23337</v>
      </c>
      <c r="O12" s="103">
        <f t="shared" si="0"/>
        <v>280000</v>
      </c>
    </row>
    <row r="13" spans="1:15" s="104" customFormat="1" ht="22.5">
      <c r="A13" s="102" t="s">
        <v>26</v>
      </c>
      <c r="B13" s="272" t="s">
        <v>406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103">
        <f t="shared" si="0"/>
        <v>0</v>
      </c>
    </row>
    <row r="14" spans="1:15" s="104" customFormat="1" ht="13.5" customHeight="1" thickBot="1">
      <c r="A14" s="102" t="s">
        <v>27</v>
      </c>
      <c r="B14" s="270" t="s">
        <v>11</v>
      </c>
      <c r="C14" s="506"/>
      <c r="D14" s="506"/>
      <c r="E14" s="506"/>
      <c r="F14" s="506"/>
      <c r="G14" s="506">
        <v>644050438</v>
      </c>
      <c r="H14" s="506"/>
      <c r="I14" s="506"/>
      <c r="J14" s="506"/>
      <c r="K14" s="506"/>
      <c r="L14" s="506"/>
      <c r="M14" s="506"/>
      <c r="N14" s="506"/>
      <c r="O14" s="103">
        <f t="shared" si="0"/>
        <v>644050438</v>
      </c>
    </row>
    <row r="15" spans="1:15" s="99" customFormat="1" ht="15.75" customHeight="1" thickBot="1">
      <c r="A15" s="98" t="s">
        <v>28</v>
      </c>
      <c r="B15" s="36" t="s">
        <v>109</v>
      </c>
      <c r="C15" s="508">
        <f aca="true" t="shared" si="1" ref="C15:N15">SUM(C6:C14)</f>
        <v>20757892</v>
      </c>
      <c r="D15" s="508">
        <f t="shared" si="1"/>
        <v>20738653</v>
      </c>
      <c r="E15" s="508">
        <f t="shared" si="1"/>
        <v>24021987</v>
      </c>
      <c r="F15" s="508">
        <f t="shared" si="1"/>
        <v>21638653</v>
      </c>
      <c r="G15" s="508">
        <f t="shared" si="1"/>
        <v>664789091</v>
      </c>
      <c r="H15" s="508">
        <f t="shared" si="1"/>
        <v>20738653</v>
      </c>
      <c r="I15" s="508">
        <f t="shared" si="1"/>
        <v>20738653</v>
      </c>
      <c r="J15" s="508">
        <f t="shared" si="1"/>
        <v>20738653</v>
      </c>
      <c r="K15" s="508">
        <f t="shared" si="1"/>
        <v>23421987</v>
      </c>
      <c r="L15" s="508">
        <f t="shared" si="1"/>
        <v>20738653</v>
      </c>
      <c r="M15" s="508">
        <f t="shared" si="1"/>
        <v>21078659</v>
      </c>
      <c r="N15" s="508">
        <f t="shared" si="1"/>
        <v>65982269</v>
      </c>
      <c r="O15" s="106">
        <f>SUM(C15:N15)</f>
        <v>945383803</v>
      </c>
    </row>
    <row r="16" spans="1:15" s="99" customFormat="1" ht="15" customHeight="1" thickBot="1">
      <c r="A16" s="98" t="s">
        <v>29</v>
      </c>
      <c r="B16" s="744" t="s">
        <v>57</v>
      </c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6"/>
    </row>
    <row r="17" spans="1:15" s="104" customFormat="1" ht="13.5" customHeight="1">
      <c r="A17" s="107" t="s">
        <v>30</v>
      </c>
      <c r="B17" s="273" t="s">
        <v>62</v>
      </c>
      <c r="C17" s="507">
        <v>20679323</v>
      </c>
      <c r="D17" s="507">
        <v>20679323</v>
      </c>
      <c r="E17" s="507">
        <v>10759198</v>
      </c>
      <c r="F17" s="507">
        <v>10759198</v>
      </c>
      <c r="G17" s="507">
        <v>10759198</v>
      </c>
      <c r="H17" s="507">
        <v>10759198</v>
      </c>
      <c r="I17" s="507">
        <v>10759198</v>
      </c>
      <c r="J17" s="507">
        <v>10759198</v>
      </c>
      <c r="K17" s="507">
        <v>10759198</v>
      </c>
      <c r="L17" s="507">
        <v>11899143</v>
      </c>
      <c r="M17" s="507">
        <v>10759198</v>
      </c>
      <c r="N17" s="507">
        <v>10759198</v>
      </c>
      <c r="O17" s="105">
        <f t="shared" si="0"/>
        <v>150090571</v>
      </c>
    </row>
    <row r="18" spans="1:15" s="104" customFormat="1" ht="27" customHeight="1">
      <c r="A18" s="102" t="s">
        <v>31</v>
      </c>
      <c r="B18" s="272" t="s">
        <v>183</v>
      </c>
      <c r="C18" s="506">
        <v>3425269</v>
      </c>
      <c r="D18" s="506">
        <v>3425269</v>
      </c>
      <c r="E18" s="506">
        <v>2098043</v>
      </c>
      <c r="F18" s="506">
        <v>2098043</v>
      </c>
      <c r="G18" s="506">
        <v>2098043</v>
      </c>
      <c r="H18" s="506">
        <v>2098043</v>
      </c>
      <c r="I18" s="506">
        <v>2098043</v>
      </c>
      <c r="J18" s="506">
        <v>2098043</v>
      </c>
      <c r="K18" s="506">
        <v>2098043</v>
      </c>
      <c r="L18" s="506">
        <v>1892986</v>
      </c>
      <c r="M18" s="506">
        <v>2098043</v>
      </c>
      <c r="N18" s="506">
        <v>2098043</v>
      </c>
      <c r="O18" s="103">
        <f t="shared" si="0"/>
        <v>27625911</v>
      </c>
    </row>
    <row r="19" spans="1:15" s="104" customFormat="1" ht="13.5" customHeight="1">
      <c r="A19" s="102" t="s">
        <v>32</v>
      </c>
      <c r="B19" s="270" t="s">
        <v>140</v>
      </c>
      <c r="C19" s="506">
        <v>10244629</v>
      </c>
      <c r="D19" s="506">
        <v>10244629</v>
      </c>
      <c r="E19" s="506">
        <v>10244629</v>
      </c>
      <c r="F19" s="506">
        <v>10244629</v>
      </c>
      <c r="G19" s="506">
        <v>10244629</v>
      </c>
      <c r="H19" s="506">
        <v>10244629</v>
      </c>
      <c r="I19" s="506">
        <v>10244629</v>
      </c>
      <c r="J19" s="506">
        <v>10244629</v>
      </c>
      <c r="K19" s="506">
        <v>10244629</v>
      </c>
      <c r="L19" s="506">
        <v>10244629</v>
      </c>
      <c r="M19" s="506">
        <v>10244629</v>
      </c>
      <c r="N19" s="506">
        <v>10244627</v>
      </c>
      <c r="O19" s="103">
        <f t="shared" si="0"/>
        <v>122935546</v>
      </c>
    </row>
    <row r="20" spans="1:15" s="104" customFormat="1" ht="13.5" customHeight="1">
      <c r="A20" s="102" t="s">
        <v>33</v>
      </c>
      <c r="B20" s="270" t="s">
        <v>184</v>
      </c>
      <c r="C20" s="506">
        <v>1609000</v>
      </c>
      <c r="D20" s="506">
        <v>1609000</v>
      </c>
      <c r="E20" s="506">
        <v>1609000</v>
      </c>
      <c r="F20" s="506">
        <v>1609000</v>
      </c>
      <c r="G20" s="506">
        <v>1609000</v>
      </c>
      <c r="H20" s="506">
        <v>1609000</v>
      </c>
      <c r="I20" s="506">
        <v>1609000</v>
      </c>
      <c r="J20" s="506">
        <v>1609000</v>
      </c>
      <c r="K20" s="506">
        <v>1609000</v>
      </c>
      <c r="L20" s="506">
        <v>1609000</v>
      </c>
      <c r="M20" s="506">
        <v>1609000</v>
      </c>
      <c r="N20" s="506">
        <v>1609000</v>
      </c>
      <c r="O20" s="103">
        <f t="shared" si="0"/>
        <v>19308000</v>
      </c>
    </row>
    <row r="21" spans="1:15" s="104" customFormat="1" ht="13.5" customHeight="1">
      <c r="A21" s="102" t="s">
        <v>34</v>
      </c>
      <c r="B21" s="270" t="s">
        <v>12</v>
      </c>
      <c r="C21" s="506">
        <v>658416</v>
      </c>
      <c r="D21" s="506">
        <v>658416</v>
      </c>
      <c r="E21" s="506">
        <v>1083416</v>
      </c>
      <c r="F21" s="506">
        <v>658416</v>
      </c>
      <c r="G21" s="506">
        <v>658416</v>
      </c>
      <c r="H21" s="506">
        <v>658416</v>
      </c>
      <c r="I21" s="506">
        <v>658416</v>
      </c>
      <c r="J21" s="506">
        <v>1083416</v>
      </c>
      <c r="K21" s="506">
        <v>658416</v>
      </c>
      <c r="L21" s="506">
        <v>658416</v>
      </c>
      <c r="M21" s="506">
        <v>658416</v>
      </c>
      <c r="N21" s="506">
        <v>1058424</v>
      </c>
      <c r="O21" s="103">
        <f t="shared" si="0"/>
        <v>9151000</v>
      </c>
    </row>
    <row r="22" spans="1:15" s="104" customFormat="1" ht="13.5" customHeight="1">
      <c r="A22" s="102" t="s">
        <v>35</v>
      </c>
      <c r="B22" s="270" t="s">
        <v>229</v>
      </c>
      <c r="C22" s="506">
        <v>51179675</v>
      </c>
      <c r="D22" s="506">
        <v>51179675</v>
      </c>
      <c r="E22" s="506">
        <v>51179675</v>
      </c>
      <c r="F22" s="506">
        <v>51179675</v>
      </c>
      <c r="G22" s="506">
        <v>51179675</v>
      </c>
      <c r="H22" s="506">
        <v>51179675</v>
      </c>
      <c r="I22" s="506">
        <v>51179675</v>
      </c>
      <c r="J22" s="506">
        <v>51179675</v>
      </c>
      <c r="K22" s="506">
        <v>51179675</v>
      </c>
      <c r="L22" s="506">
        <v>51179675</v>
      </c>
      <c r="M22" s="506">
        <v>51179675</v>
      </c>
      <c r="N22" s="506">
        <v>52238016</v>
      </c>
      <c r="O22" s="103">
        <f t="shared" si="0"/>
        <v>615214441</v>
      </c>
    </row>
    <row r="23" spans="1:15" s="104" customFormat="1" ht="15.75">
      <c r="A23" s="102" t="s">
        <v>36</v>
      </c>
      <c r="B23" s="272" t="s">
        <v>187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>
        <v>1058334</v>
      </c>
      <c r="O23" s="103">
        <f t="shared" si="0"/>
        <v>1058334</v>
      </c>
    </row>
    <row r="24" spans="1:15" s="104" customFormat="1" ht="13.5" customHeight="1">
      <c r="A24" s="102" t="s">
        <v>37</v>
      </c>
      <c r="B24" s="270" t="s">
        <v>231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103">
        <f t="shared" si="0"/>
        <v>0</v>
      </c>
    </row>
    <row r="25" spans="1:15" s="104" customFormat="1" ht="13.5" customHeight="1" thickBot="1">
      <c r="A25" s="102" t="s">
        <v>38</v>
      </c>
      <c r="B25" s="270" t="s">
        <v>13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103">
        <f t="shared" si="0"/>
        <v>0</v>
      </c>
    </row>
    <row r="26" spans="1:15" s="99" customFormat="1" ht="15.75" customHeight="1" thickBot="1">
      <c r="A26" s="108" t="s">
        <v>39</v>
      </c>
      <c r="B26" s="36" t="s">
        <v>110</v>
      </c>
      <c r="C26" s="508">
        <f aca="true" t="shared" si="2" ref="C26:N26">SUM(C17:C25)</f>
        <v>87796312</v>
      </c>
      <c r="D26" s="508">
        <f t="shared" si="2"/>
        <v>87796312</v>
      </c>
      <c r="E26" s="508">
        <f t="shared" si="2"/>
        <v>76973961</v>
      </c>
      <c r="F26" s="508">
        <f t="shared" si="2"/>
        <v>76548961</v>
      </c>
      <c r="G26" s="508">
        <f t="shared" si="2"/>
        <v>76548961</v>
      </c>
      <c r="H26" s="508">
        <f t="shared" si="2"/>
        <v>76548961</v>
      </c>
      <c r="I26" s="508">
        <f t="shared" si="2"/>
        <v>76548961</v>
      </c>
      <c r="J26" s="508">
        <f t="shared" si="2"/>
        <v>76973961</v>
      </c>
      <c r="K26" s="508">
        <f t="shared" si="2"/>
        <v>76548961</v>
      </c>
      <c r="L26" s="508">
        <f t="shared" si="2"/>
        <v>77483849</v>
      </c>
      <c r="M26" s="508">
        <f t="shared" si="2"/>
        <v>76548961</v>
      </c>
      <c r="N26" s="508">
        <f t="shared" si="2"/>
        <v>79065642</v>
      </c>
      <c r="O26" s="106">
        <f t="shared" si="0"/>
        <v>945383803</v>
      </c>
    </row>
    <row r="27" spans="1:15" ht="16.5" thickBot="1">
      <c r="A27" s="108" t="s">
        <v>40</v>
      </c>
      <c r="B27" s="274" t="s">
        <v>111</v>
      </c>
      <c r="C27" s="509">
        <f aca="true" t="shared" si="3" ref="C27:O27">C15-C26</f>
        <v>-67038420</v>
      </c>
      <c r="D27" s="509">
        <f t="shared" si="3"/>
        <v>-67057659</v>
      </c>
      <c r="E27" s="509">
        <f t="shared" si="3"/>
        <v>-52951974</v>
      </c>
      <c r="F27" s="509">
        <f t="shared" si="3"/>
        <v>-54910308</v>
      </c>
      <c r="G27" s="509">
        <f t="shared" si="3"/>
        <v>588240130</v>
      </c>
      <c r="H27" s="509">
        <f t="shared" si="3"/>
        <v>-55810308</v>
      </c>
      <c r="I27" s="509">
        <f t="shared" si="3"/>
        <v>-55810308</v>
      </c>
      <c r="J27" s="509">
        <f t="shared" si="3"/>
        <v>-56235308</v>
      </c>
      <c r="K27" s="509">
        <f t="shared" si="3"/>
        <v>-53126974</v>
      </c>
      <c r="L27" s="509">
        <f t="shared" si="3"/>
        <v>-56745196</v>
      </c>
      <c r="M27" s="509">
        <f t="shared" si="3"/>
        <v>-55470302</v>
      </c>
      <c r="N27" s="509">
        <f t="shared" si="3"/>
        <v>-13083373</v>
      </c>
      <c r="O27" s="109">
        <f t="shared" si="3"/>
        <v>0</v>
      </c>
    </row>
    <row r="28" ht="15.75">
      <c r="A28" s="111"/>
    </row>
    <row r="29" spans="2:15" ht="15.75">
      <c r="B29" s="112"/>
      <c r="C29" s="113"/>
      <c r="D29" s="113"/>
      <c r="O29" s="110"/>
    </row>
    <row r="30" ht="15.75"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  <row r="82" ht="15.75">
      <c r="O82" s="110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0"/>
  <sheetViews>
    <sheetView zoomScale="120" zoomScaleNormal="120" zoomScalePageLayoutView="120" workbookViewId="0" topLeftCell="A10">
      <selection activeCell="C19" sqref="C19"/>
    </sheetView>
  </sheetViews>
  <sheetFormatPr defaultColWidth="9.00390625" defaultRowHeight="12.75"/>
  <cols>
    <col min="1" max="1" width="13.875" style="0" customWidth="1"/>
    <col min="2" max="2" width="88.625" style="0" customWidth="1"/>
    <col min="3" max="3" width="20.00390625" style="0" bestFit="1" customWidth="1"/>
    <col min="4" max="4" width="4.875" style="642" customWidth="1"/>
  </cols>
  <sheetData>
    <row r="1" spans="2:4" ht="47.25" customHeight="1">
      <c r="B1" s="749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49"/>
      <c r="D1" s="750" t="str">
        <f>CONCATENATE("5. tájékoztató tábla ",ALAPADATOK!A7," ",ALAPADATOK!B7," ",ALAPADATOK!C7," ",ALAPADATOK!D7," ",ALAPADATOK!E7," ",ALAPADATOK!F7," ",ALAPADATOK!G7," ",ALAPADATOK!H7)</f>
        <v>5. tájékoztató tábla a … / 2019 ( … ) önkormányzati rendelethez</v>
      </c>
    </row>
    <row r="2" spans="2:4" ht="22.5" customHeight="1" thickBot="1">
      <c r="B2" s="358"/>
      <c r="C2" s="635" t="s">
        <v>682</v>
      </c>
      <c r="D2" s="750"/>
    </row>
    <row r="3" spans="1:8" ht="54" customHeight="1" thickBot="1">
      <c r="A3" s="636" t="s">
        <v>684</v>
      </c>
      <c r="B3" s="276" t="s">
        <v>52</v>
      </c>
      <c r="C3" s="620" t="str">
        <f>+CONCATENATE(LEFT(KV_ÖSSZEFÜGGÉSEK!A5,4),". évi tervezett támogatás összesen")</f>
        <v>2019. évi tervezett támogatás összesen</v>
      </c>
      <c r="D3" s="750"/>
      <c r="H3" s="617"/>
    </row>
    <row r="4" spans="1:4" s="45" customFormat="1" ht="13.5" thickBot="1">
      <c r="A4" s="637" t="s">
        <v>492</v>
      </c>
      <c r="B4" s="176" t="s">
        <v>493</v>
      </c>
      <c r="C4" s="177" t="s">
        <v>494</v>
      </c>
      <c r="D4" s="750"/>
    </row>
    <row r="5" spans="1:4" ht="12.75">
      <c r="A5" s="638" t="s">
        <v>700</v>
      </c>
      <c r="B5" s="114" t="s">
        <v>701</v>
      </c>
      <c r="C5" s="382">
        <v>39708600</v>
      </c>
      <c r="D5" s="750"/>
    </row>
    <row r="6" spans="1:4" ht="12.75" customHeight="1">
      <c r="A6" s="645" t="s">
        <v>702</v>
      </c>
      <c r="B6" s="646" t="s">
        <v>703</v>
      </c>
      <c r="C6" s="647">
        <v>39708600</v>
      </c>
      <c r="D6" s="750"/>
    </row>
    <row r="7" spans="1:4" ht="12.75">
      <c r="A7" s="639" t="s">
        <v>704</v>
      </c>
      <c r="B7" s="115" t="s">
        <v>705</v>
      </c>
      <c r="C7" s="382">
        <v>3657200</v>
      </c>
      <c r="D7" s="750"/>
    </row>
    <row r="8" spans="1:4" ht="12.75">
      <c r="A8" s="639" t="s">
        <v>706</v>
      </c>
      <c r="B8" s="115" t="s">
        <v>707</v>
      </c>
      <c r="C8" s="382">
        <v>5088000</v>
      </c>
      <c r="D8" s="750"/>
    </row>
    <row r="9" spans="1:4" ht="12.75">
      <c r="A9" s="639" t="s">
        <v>708</v>
      </c>
      <c r="B9" s="115" t="s">
        <v>709</v>
      </c>
      <c r="C9" s="382">
        <v>793983</v>
      </c>
      <c r="D9" s="750"/>
    </row>
    <row r="10" spans="1:4" ht="12.75">
      <c r="A10" s="639" t="s">
        <v>710</v>
      </c>
      <c r="B10" s="115" t="s">
        <v>711</v>
      </c>
      <c r="C10" s="382">
        <v>2985050</v>
      </c>
      <c r="D10" s="750"/>
    </row>
    <row r="11" spans="1:4" ht="12.75">
      <c r="A11" s="645" t="s">
        <v>712</v>
      </c>
      <c r="B11" s="648" t="s">
        <v>713</v>
      </c>
      <c r="C11" s="647">
        <f>SUM(C7:C10)</f>
        <v>12524233</v>
      </c>
      <c r="D11" s="750"/>
    </row>
    <row r="12" spans="1:4" ht="12.75">
      <c r="A12" s="645" t="s">
        <v>714</v>
      </c>
      <c r="B12" s="648" t="s">
        <v>715</v>
      </c>
      <c r="C12" s="647">
        <v>6000000</v>
      </c>
      <c r="D12" s="750"/>
    </row>
    <row r="13" spans="1:4" ht="12.75" customHeight="1">
      <c r="A13" s="645" t="s">
        <v>716</v>
      </c>
      <c r="B13" s="648" t="s">
        <v>717</v>
      </c>
      <c r="C13" s="647">
        <v>25500</v>
      </c>
      <c r="D13" s="750"/>
    </row>
    <row r="14" spans="1:4" ht="12.75">
      <c r="A14" s="645" t="s">
        <v>718</v>
      </c>
      <c r="B14" s="648" t="s">
        <v>719</v>
      </c>
      <c r="C14" s="647">
        <v>1243300</v>
      </c>
      <c r="D14" s="750"/>
    </row>
    <row r="15" spans="1:4" ht="12.75">
      <c r="A15" s="645" t="s">
        <v>720</v>
      </c>
      <c r="B15" s="648" t="s">
        <v>721</v>
      </c>
      <c r="C15" s="647">
        <v>12094763</v>
      </c>
      <c r="D15" s="750"/>
    </row>
    <row r="16" spans="1:4" ht="12.75">
      <c r="A16" s="645" t="s">
        <v>724</v>
      </c>
      <c r="B16" s="648" t="s">
        <v>777</v>
      </c>
      <c r="C16" s="647">
        <v>19239</v>
      </c>
      <c r="D16" s="750"/>
    </row>
    <row r="17" spans="1:4" ht="12.75">
      <c r="A17" s="645" t="s">
        <v>724</v>
      </c>
      <c r="B17" s="648" t="s">
        <v>725</v>
      </c>
      <c r="C17" s="647">
        <v>261900</v>
      </c>
      <c r="D17" s="750"/>
    </row>
    <row r="18" spans="1:4" ht="15.75">
      <c r="A18" s="649" t="s">
        <v>722</v>
      </c>
      <c r="B18" s="650" t="s">
        <v>723</v>
      </c>
      <c r="C18" s="651">
        <f>C6+C11+C12+C13+C14+C15+C17+C16</f>
        <v>71877535</v>
      </c>
      <c r="D18" s="750"/>
    </row>
    <row r="19" spans="1:4" ht="12.75">
      <c r="A19" s="652" t="s">
        <v>730</v>
      </c>
      <c r="B19" s="115" t="s">
        <v>726</v>
      </c>
      <c r="C19" s="382">
        <v>17486000</v>
      </c>
      <c r="D19" s="750"/>
    </row>
    <row r="20" spans="1:4" ht="12.75">
      <c r="A20" s="652" t="s">
        <v>727</v>
      </c>
      <c r="B20" s="115" t="s">
        <v>728</v>
      </c>
      <c r="C20" s="382">
        <v>5880000</v>
      </c>
      <c r="D20" s="750"/>
    </row>
    <row r="21" spans="1:4" ht="12.75">
      <c r="A21" s="652" t="s">
        <v>729</v>
      </c>
      <c r="B21" s="115" t="s">
        <v>726</v>
      </c>
      <c r="C21" s="382">
        <v>8743000</v>
      </c>
      <c r="D21" s="750"/>
    </row>
    <row r="22" spans="1:4" ht="12.75">
      <c r="A22" s="652" t="s">
        <v>731</v>
      </c>
      <c r="B22" s="115" t="s">
        <v>728</v>
      </c>
      <c r="C22" s="382">
        <v>2940000</v>
      </c>
      <c r="D22" s="750"/>
    </row>
    <row r="23" spans="1:4" ht="12.75">
      <c r="A23" s="652" t="s">
        <v>732</v>
      </c>
      <c r="B23" s="115" t="s">
        <v>733</v>
      </c>
      <c r="C23" s="382">
        <v>3766133</v>
      </c>
      <c r="D23" s="750"/>
    </row>
    <row r="24" spans="1:4" ht="12.75">
      <c r="A24" s="652" t="s">
        <v>734</v>
      </c>
      <c r="B24" s="115" t="s">
        <v>733</v>
      </c>
      <c r="C24" s="382">
        <v>1850600</v>
      </c>
      <c r="D24" s="750"/>
    </row>
    <row r="25" spans="1:4" ht="22.5">
      <c r="A25" s="653" t="s">
        <v>735</v>
      </c>
      <c r="B25" s="115" t="s">
        <v>736</v>
      </c>
      <c r="C25" s="382">
        <v>396700</v>
      </c>
      <c r="D25" s="750"/>
    </row>
    <row r="26" spans="1:4" ht="15.75">
      <c r="A26" s="649" t="s">
        <v>737</v>
      </c>
      <c r="B26" s="650" t="s">
        <v>738</v>
      </c>
      <c r="C26" s="651">
        <f>SUM(C19:C25)</f>
        <v>41062433</v>
      </c>
      <c r="D26" s="750"/>
    </row>
    <row r="27" spans="1:4" ht="12.75">
      <c r="A27" s="652" t="s">
        <v>749</v>
      </c>
      <c r="B27" s="115" t="s">
        <v>750</v>
      </c>
      <c r="C27" s="382">
        <v>23659000</v>
      </c>
      <c r="D27" s="750"/>
    </row>
    <row r="28" spans="1:4" ht="12.75">
      <c r="A28" s="652" t="s">
        <v>740</v>
      </c>
      <c r="B28" s="115" t="s">
        <v>739</v>
      </c>
      <c r="C28" s="382">
        <v>3400000</v>
      </c>
      <c r="D28" s="750"/>
    </row>
    <row r="29" spans="1:4" ht="12.75">
      <c r="A29" s="652" t="s">
        <v>741</v>
      </c>
      <c r="B29" s="115" t="s">
        <v>742</v>
      </c>
      <c r="C29" s="382">
        <v>9443000</v>
      </c>
      <c r="D29" s="750"/>
    </row>
    <row r="30" spans="1:4" ht="12.75">
      <c r="A30" s="652" t="s">
        <v>743</v>
      </c>
      <c r="B30" s="115" t="s">
        <v>744</v>
      </c>
      <c r="C30" s="382">
        <v>13474334</v>
      </c>
      <c r="D30" s="750"/>
    </row>
    <row r="31" spans="1:4" ht="12.75">
      <c r="A31" s="652" t="s">
        <v>745</v>
      </c>
      <c r="B31" s="115" t="s">
        <v>746</v>
      </c>
      <c r="C31" s="382">
        <v>2489760</v>
      </c>
      <c r="D31" s="750"/>
    </row>
    <row r="32" spans="1:4" ht="31.5">
      <c r="A32" s="649" t="s">
        <v>747</v>
      </c>
      <c r="B32" s="650" t="s">
        <v>748</v>
      </c>
      <c r="C32" s="651">
        <f>SUM(C27:C31)</f>
        <v>52466094</v>
      </c>
      <c r="D32" s="750"/>
    </row>
    <row r="33" spans="1:4" ht="15.75">
      <c r="A33" s="649" t="s">
        <v>751</v>
      </c>
      <c r="B33" s="650" t="s">
        <v>752</v>
      </c>
      <c r="C33" s="651">
        <v>1882760</v>
      </c>
      <c r="D33" s="750"/>
    </row>
    <row r="34" spans="1:4" ht="12.75">
      <c r="A34" s="652"/>
      <c r="B34" s="115"/>
      <c r="C34" s="382"/>
      <c r="D34" s="750"/>
    </row>
    <row r="35" spans="1:4" ht="12.75">
      <c r="A35" s="652"/>
      <c r="B35" s="115"/>
      <c r="C35" s="382"/>
      <c r="D35" s="750"/>
    </row>
    <row r="36" spans="1:4" ht="12.75">
      <c r="A36" s="652"/>
      <c r="B36" s="115"/>
      <c r="C36" s="382"/>
      <c r="D36" s="750"/>
    </row>
    <row r="37" spans="1:4" ht="12.75">
      <c r="A37" s="652"/>
      <c r="B37" s="115"/>
      <c r="C37" s="382"/>
      <c r="D37" s="750"/>
    </row>
    <row r="38" spans="1:4" ht="13.5" thickBot="1">
      <c r="A38" s="640"/>
      <c r="B38" s="116"/>
      <c r="C38" s="382"/>
      <c r="D38" s="750"/>
    </row>
    <row r="39" spans="1:4" s="46" customFormat="1" ht="19.5" customHeight="1" thickBot="1">
      <c r="A39" s="641"/>
      <c r="B39" s="654" t="s">
        <v>53</v>
      </c>
      <c r="C39" s="655">
        <f>C18+C26+C32+C33</f>
        <v>167288822</v>
      </c>
      <c r="D39" s="750"/>
    </row>
    <row r="40" spans="1:2" ht="12.75">
      <c r="A40" s="751" t="s">
        <v>683</v>
      </c>
      <c r="B40" s="751"/>
    </row>
  </sheetData>
  <sheetProtection/>
  <mergeCells count="3">
    <mergeCell ref="B1:C1"/>
    <mergeCell ref="D1:D39"/>
    <mergeCell ref="A40:B4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9">
      <selection activeCell="C16" sqref="C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07"/>
      <c r="D1" s="616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" customHeight="1">
      <c r="A2" s="755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55"/>
      <c r="C2" s="755"/>
      <c r="D2" s="755"/>
    </row>
    <row r="3" spans="1:4" ht="17.25" customHeight="1">
      <c r="A3" s="357"/>
      <c r="B3" s="357"/>
      <c r="C3" s="357"/>
      <c r="D3" s="357"/>
    </row>
    <row r="4" spans="3:4" ht="13.5" thickBot="1">
      <c r="C4" s="752" t="str">
        <f>'KV_4.sz.tájékoztató_t.'!O3</f>
        <v>Forintban!</v>
      </c>
      <c r="D4" s="752"/>
    </row>
    <row r="5" spans="1:4" ht="42.75" customHeight="1" thickBot="1">
      <c r="A5" s="359" t="s">
        <v>69</v>
      </c>
      <c r="B5" s="360" t="s">
        <v>125</v>
      </c>
      <c r="C5" s="360" t="s">
        <v>126</v>
      </c>
      <c r="D5" s="361" t="s">
        <v>14</v>
      </c>
    </row>
    <row r="6" spans="1:4" ht="15.75" customHeight="1">
      <c r="A6" s="194" t="s">
        <v>18</v>
      </c>
      <c r="B6" s="29" t="s">
        <v>753</v>
      </c>
      <c r="C6" s="29"/>
      <c r="D6" s="510">
        <v>175000</v>
      </c>
    </row>
    <row r="7" spans="1:4" ht="15.75" customHeight="1">
      <c r="A7" s="195" t="s">
        <v>19</v>
      </c>
      <c r="B7" s="30" t="s">
        <v>754</v>
      </c>
      <c r="C7" s="30"/>
      <c r="D7" s="511">
        <v>25000</v>
      </c>
    </row>
    <row r="8" spans="1:4" ht="15.75" customHeight="1">
      <c r="A8" s="195" t="s">
        <v>20</v>
      </c>
      <c r="B8" s="30" t="s">
        <v>755</v>
      </c>
      <c r="C8" s="30"/>
      <c r="D8" s="511">
        <v>400000</v>
      </c>
    </row>
    <row r="9" spans="1:4" ht="15.75" customHeight="1">
      <c r="A9" s="195" t="s">
        <v>21</v>
      </c>
      <c r="B9" s="30" t="s">
        <v>756</v>
      </c>
      <c r="C9" s="30"/>
      <c r="D9" s="511">
        <v>50000</v>
      </c>
    </row>
    <row r="10" spans="1:4" ht="15.75" customHeight="1">
      <c r="A10" s="195" t="s">
        <v>22</v>
      </c>
      <c r="B10" s="30" t="s">
        <v>757</v>
      </c>
      <c r="C10" s="30"/>
      <c r="D10" s="511">
        <v>100000</v>
      </c>
    </row>
    <row r="11" spans="1:4" ht="15.75" customHeight="1">
      <c r="A11" s="195" t="s">
        <v>23</v>
      </c>
      <c r="B11" s="30" t="s">
        <v>758</v>
      </c>
      <c r="C11" s="30"/>
      <c r="D11" s="511">
        <v>100000</v>
      </c>
    </row>
    <row r="12" spans="1:4" ht="15.75" customHeight="1">
      <c r="A12" s="195" t="s">
        <v>24</v>
      </c>
      <c r="B12" s="30"/>
      <c r="C12" s="30"/>
      <c r="D12" s="511"/>
    </row>
    <row r="13" spans="1:4" ht="15.75" customHeight="1">
      <c r="A13" s="195" t="s">
        <v>25</v>
      </c>
      <c r="B13" s="30"/>
      <c r="C13" s="30"/>
      <c r="D13" s="511"/>
    </row>
    <row r="14" spans="1:4" ht="15.75" customHeight="1">
      <c r="A14" s="195" t="s">
        <v>26</v>
      </c>
      <c r="B14" s="30"/>
      <c r="C14" s="30"/>
      <c r="D14" s="511"/>
    </row>
    <row r="15" spans="1:4" ht="15.75" customHeight="1">
      <c r="A15" s="195" t="s">
        <v>27</v>
      </c>
      <c r="B15" s="30"/>
      <c r="C15" s="30"/>
      <c r="D15" s="511"/>
    </row>
    <row r="16" spans="1:4" ht="15.75" customHeight="1">
      <c r="A16" s="195" t="s">
        <v>28</v>
      </c>
      <c r="B16" s="30"/>
      <c r="C16" s="30"/>
      <c r="D16" s="511"/>
    </row>
    <row r="17" spans="1:4" ht="15.75" customHeight="1">
      <c r="A17" s="195" t="s">
        <v>29</v>
      </c>
      <c r="B17" s="30"/>
      <c r="C17" s="30"/>
      <c r="D17" s="511"/>
    </row>
    <row r="18" spans="1:4" ht="15.75" customHeight="1">
      <c r="A18" s="195" t="s">
        <v>30</v>
      </c>
      <c r="B18" s="30"/>
      <c r="C18" s="30"/>
      <c r="D18" s="511"/>
    </row>
    <row r="19" spans="1:4" ht="15.75" customHeight="1">
      <c r="A19" s="195" t="s">
        <v>31</v>
      </c>
      <c r="B19" s="30"/>
      <c r="C19" s="30"/>
      <c r="D19" s="511"/>
    </row>
    <row r="20" spans="1:4" ht="15.75" customHeight="1">
      <c r="A20" s="195" t="s">
        <v>32</v>
      </c>
      <c r="B20" s="30"/>
      <c r="C20" s="30"/>
      <c r="D20" s="511"/>
    </row>
    <row r="21" spans="1:4" ht="15.75" customHeight="1">
      <c r="A21" s="195" t="s">
        <v>33</v>
      </c>
      <c r="B21" s="30"/>
      <c r="C21" s="30"/>
      <c r="D21" s="511"/>
    </row>
    <row r="22" spans="1:4" ht="15.75" customHeight="1">
      <c r="A22" s="195" t="s">
        <v>34</v>
      </c>
      <c r="B22" s="30"/>
      <c r="C22" s="30"/>
      <c r="D22" s="511"/>
    </row>
    <row r="23" spans="1:4" ht="15.75" customHeight="1">
      <c r="A23" s="195" t="s">
        <v>35</v>
      </c>
      <c r="B23" s="30"/>
      <c r="C23" s="30"/>
      <c r="D23" s="511"/>
    </row>
    <row r="24" spans="1:4" ht="15.75" customHeight="1">
      <c r="A24" s="195" t="s">
        <v>36</v>
      </c>
      <c r="B24" s="30"/>
      <c r="C24" s="30"/>
      <c r="D24" s="511"/>
    </row>
    <row r="25" spans="1:4" ht="15.75" customHeight="1">
      <c r="A25" s="195" t="s">
        <v>37</v>
      </c>
      <c r="B25" s="30"/>
      <c r="C25" s="30"/>
      <c r="D25" s="511"/>
    </row>
    <row r="26" spans="1:4" ht="15.75" customHeight="1">
      <c r="A26" s="195" t="s">
        <v>38</v>
      </c>
      <c r="B26" s="30"/>
      <c r="C26" s="30"/>
      <c r="D26" s="511"/>
    </row>
    <row r="27" spans="1:4" ht="15.75" customHeight="1">
      <c r="A27" s="195" t="s">
        <v>39</v>
      </c>
      <c r="B27" s="30"/>
      <c r="C27" s="30"/>
      <c r="D27" s="511"/>
    </row>
    <row r="28" spans="1:4" ht="15.75" customHeight="1">
      <c r="A28" s="195" t="s">
        <v>40</v>
      </c>
      <c r="B28" s="30"/>
      <c r="C28" s="30"/>
      <c r="D28" s="511"/>
    </row>
    <row r="29" spans="1:4" ht="15.75" customHeight="1">
      <c r="A29" s="195" t="s">
        <v>41</v>
      </c>
      <c r="B29" s="30"/>
      <c r="C29" s="30"/>
      <c r="D29" s="511"/>
    </row>
    <row r="30" spans="1:4" ht="15.75" customHeight="1">
      <c r="A30" s="195" t="s">
        <v>42</v>
      </c>
      <c r="B30" s="30"/>
      <c r="C30" s="30"/>
      <c r="D30" s="511"/>
    </row>
    <row r="31" spans="1:4" ht="15.75" customHeight="1">
      <c r="A31" s="195" t="s">
        <v>43</v>
      </c>
      <c r="B31" s="30"/>
      <c r="C31" s="30"/>
      <c r="D31" s="511"/>
    </row>
    <row r="32" spans="1:4" ht="15.75" customHeight="1">
      <c r="A32" s="195" t="s">
        <v>44</v>
      </c>
      <c r="B32" s="30"/>
      <c r="C32" s="30"/>
      <c r="D32" s="511"/>
    </row>
    <row r="33" spans="1:4" ht="15.75" customHeight="1">
      <c r="A33" s="195" t="s">
        <v>45</v>
      </c>
      <c r="B33" s="30"/>
      <c r="C33" s="30"/>
      <c r="D33" s="511"/>
    </row>
    <row r="34" spans="1:4" ht="15.75" customHeight="1">
      <c r="A34" s="195" t="s">
        <v>46</v>
      </c>
      <c r="B34" s="30"/>
      <c r="C34" s="30"/>
      <c r="D34" s="511"/>
    </row>
    <row r="35" spans="1:4" ht="15.75" customHeight="1">
      <c r="A35" s="195" t="s">
        <v>127</v>
      </c>
      <c r="B35" s="30"/>
      <c r="C35" s="30"/>
      <c r="D35" s="511"/>
    </row>
    <row r="36" spans="1:4" ht="15.75" customHeight="1">
      <c r="A36" s="195" t="s">
        <v>128</v>
      </c>
      <c r="B36" s="30"/>
      <c r="C36" s="30"/>
      <c r="D36" s="511"/>
    </row>
    <row r="37" spans="1:4" ht="15.75" customHeight="1">
      <c r="A37" s="195" t="s">
        <v>129</v>
      </c>
      <c r="B37" s="30"/>
      <c r="C37" s="30"/>
      <c r="D37" s="511"/>
    </row>
    <row r="38" spans="1:4" ht="15.75" customHeight="1" thickBot="1">
      <c r="A38" s="196" t="s">
        <v>130</v>
      </c>
      <c r="B38" s="31"/>
      <c r="C38" s="31"/>
      <c r="D38" s="512"/>
    </row>
    <row r="39" spans="1:4" ht="15.75" customHeight="1" thickBot="1">
      <c r="A39" s="753" t="s">
        <v>53</v>
      </c>
      <c r="B39" s="754"/>
      <c r="C39" s="197"/>
      <c r="D39" s="513">
        <f>SUM(D6:D38)</f>
        <v>850000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9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33">
      <selection activeCell="C123" sqref="C123"/>
    </sheetView>
  </sheetViews>
  <sheetFormatPr defaultColWidth="9.00390625" defaultRowHeight="12.75"/>
  <cols>
    <col min="1" max="1" width="9.50390625" style="37" customWidth="1"/>
    <col min="2" max="2" width="99.375" style="37" customWidth="1"/>
    <col min="3" max="3" width="21.625" style="363" customWidth="1"/>
    <col min="4" max="4" width="9.00390625" style="37" customWidth="1"/>
    <col min="5" max="16384" width="9.375" style="37" customWidth="1"/>
  </cols>
  <sheetData>
    <row r="1" spans="1:3" ht="18.75" customHeight="1">
      <c r="A1" s="588"/>
      <c r="B1" s="671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672"/>
    </row>
    <row r="2" spans="1:3" ht="21.75" customHeight="1">
      <c r="A2" s="589"/>
      <c r="B2" s="590" t="str">
        <f>CONCATENATE(ALAPADATOK!A3)</f>
        <v>Tiszaszőlős Községi Önkormányzat</v>
      </c>
      <c r="C2" s="591"/>
    </row>
    <row r="3" spans="1:3" ht="21.75" customHeight="1">
      <c r="A3" s="591"/>
      <c r="B3" s="590" t="s">
        <v>578</v>
      </c>
      <c r="C3" s="591"/>
    </row>
    <row r="4" spans="1:3" ht="21.75" customHeight="1">
      <c r="A4" s="591"/>
      <c r="B4" s="590" t="s">
        <v>579</v>
      </c>
      <c r="C4" s="591"/>
    </row>
    <row r="5" spans="1:3" ht="21.75" customHeight="1">
      <c r="A5" s="588"/>
      <c r="B5" s="588"/>
      <c r="C5" s="592"/>
    </row>
    <row r="6" spans="1:3" ht="15" customHeight="1">
      <c r="A6" s="673" t="s">
        <v>15</v>
      </c>
      <c r="B6" s="673"/>
      <c r="C6" s="673"/>
    </row>
    <row r="7" spans="1:3" ht="15" customHeight="1" thickBot="1">
      <c r="A7" s="674" t="s">
        <v>152</v>
      </c>
      <c r="B7" s="674"/>
      <c r="C7" s="539" t="s">
        <v>563</v>
      </c>
    </row>
    <row r="8" spans="1:3" ht="24" customHeight="1" thickBot="1">
      <c r="A8" s="593" t="s">
        <v>69</v>
      </c>
      <c r="B8" s="594" t="s">
        <v>17</v>
      </c>
      <c r="C8" s="595" t="str">
        <f>+CONCATENATE(LEFT(KV_ÖSSZEFÜGGÉSEK!A5,4),". évi előirányzat")</f>
        <v>2019. évi előirányzat</v>
      </c>
    </row>
    <row r="9" spans="1:3" s="38" customFormat="1" ht="12" customHeight="1" thickBot="1">
      <c r="A9" s="523"/>
      <c r="B9" s="524" t="s">
        <v>492</v>
      </c>
      <c r="C9" s="525" t="s">
        <v>493</v>
      </c>
    </row>
    <row r="10" spans="1:3" s="1" customFormat="1" ht="12" customHeight="1" thickBot="1">
      <c r="A10" s="20" t="s">
        <v>18</v>
      </c>
      <c r="B10" s="21" t="s">
        <v>251</v>
      </c>
      <c r="C10" s="282">
        <f>+C11+C12+C13+C14+C15+C16</f>
        <v>210669075</v>
      </c>
    </row>
    <row r="11" spans="1:3" s="1" customFormat="1" ht="12" customHeight="1">
      <c r="A11" s="15" t="s">
        <v>98</v>
      </c>
      <c r="B11" s="389" t="s">
        <v>252</v>
      </c>
      <c r="C11" s="285">
        <v>71877535</v>
      </c>
    </row>
    <row r="12" spans="1:3" s="1" customFormat="1" ht="12" customHeight="1">
      <c r="A12" s="14" t="s">
        <v>99</v>
      </c>
      <c r="B12" s="390" t="s">
        <v>253</v>
      </c>
      <c r="C12" s="284">
        <v>41062433</v>
      </c>
    </row>
    <row r="13" spans="1:3" s="1" customFormat="1" ht="12" customHeight="1">
      <c r="A13" s="14" t="s">
        <v>100</v>
      </c>
      <c r="B13" s="390" t="s">
        <v>549</v>
      </c>
      <c r="C13" s="284">
        <v>52466094</v>
      </c>
    </row>
    <row r="14" spans="1:3" s="1" customFormat="1" ht="12" customHeight="1">
      <c r="A14" s="14" t="s">
        <v>101</v>
      </c>
      <c r="B14" s="390" t="s">
        <v>255</v>
      </c>
      <c r="C14" s="284">
        <v>1882760</v>
      </c>
    </row>
    <row r="15" spans="1:3" s="1" customFormat="1" ht="12" customHeight="1">
      <c r="A15" s="14" t="s">
        <v>148</v>
      </c>
      <c r="B15" s="278" t="s">
        <v>431</v>
      </c>
      <c r="C15" s="284">
        <v>43380253</v>
      </c>
    </row>
    <row r="16" spans="1:3" s="1" customFormat="1" ht="12" customHeight="1" thickBot="1">
      <c r="A16" s="16" t="s">
        <v>102</v>
      </c>
      <c r="B16" s="279" t="s">
        <v>432</v>
      </c>
      <c r="C16" s="284">
        <v>0</v>
      </c>
    </row>
    <row r="17" spans="1:3" s="1" customFormat="1" ht="12" customHeight="1" thickBot="1">
      <c r="A17" s="20" t="s">
        <v>19</v>
      </c>
      <c r="B17" s="277" t="s">
        <v>256</v>
      </c>
      <c r="C17" s="282">
        <f>+C18+C19+C20+C21+C22</f>
        <v>43238118</v>
      </c>
    </row>
    <row r="18" spans="1:3" s="1" customFormat="1" ht="12" customHeight="1">
      <c r="A18" s="15" t="s">
        <v>104</v>
      </c>
      <c r="B18" s="389" t="s">
        <v>257</v>
      </c>
      <c r="C18" s="285"/>
    </row>
    <row r="19" spans="1:3" s="1" customFormat="1" ht="12" customHeight="1">
      <c r="A19" s="14" t="s">
        <v>105</v>
      </c>
      <c r="B19" s="390" t="s">
        <v>258</v>
      </c>
      <c r="C19" s="284"/>
    </row>
    <row r="20" spans="1:3" s="1" customFormat="1" ht="12" customHeight="1">
      <c r="A20" s="14" t="s">
        <v>106</v>
      </c>
      <c r="B20" s="390" t="s">
        <v>421</v>
      </c>
      <c r="C20" s="284"/>
    </row>
    <row r="21" spans="1:3" s="1" customFormat="1" ht="12" customHeight="1">
      <c r="A21" s="14" t="s">
        <v>107</v>
      </c>
      <c r="B21" s="390" t="s">
        <v>422</v>
      </c>
      <c r="C21" s="284"/>
    </row>
    <row r="22" spans="1:3" s="1" customFormat="1" ht="12" customHeight="1">
      <c r="A22" s="14" t="s">
        <v>108</v>
      </c>
      <c r="B22" s="390" t="s">
        <v>572</v>
      </c>
      <c r="C22" s="284">
        <v>43238118</v>
      </c>
    </row>
    <row r="23" spans="1:3" s="1" customFormat="1" ht="12" customHeight="1" thickBot="1">
      <c r="A23" s="16" t="s">
        <v>117</v>
      </c>
      <c r="B23" s="279" t="s">
        <v>260</v>
      </c>
      <c r="C23" s="286"/>
    </row>
    <row r="24" spans="1:3" s="1" customFormat="1" ht="12" customHeight="1" thickBot="1">
      <c r="A24" s="20" t="s">
        <v>20</v>
      </c>
      <c r="B24" s="21" t="s">
        <v>261</v>
      </c>
      <c r="C24" s="282">
        <f>+C25+C26+C27+C28+C29</f>
        <v>0</v>
      </c>
    </row>
    <row r="25" spans="1:3" s="1" customFormat="1" ht="12" customHeight="1">
      <c r="A25" s="15" t="s">
        <v>87</v>
      </c>
      <c r="B25" s="389" t="s">
        <v>262</v>
      </c>
      <c r="C25" s="285"/>
    </row>
    <row r="26" spans="1:3" s="1" customFormat="1" ht="12" customHeight="1">
      <c r="A26" s="14" t="s">
        <v>88</v>
      </c>
      <c r="B26" s="390" t="s">
        <v>263</v>
      </c>
      <c r="C26" s="284"/>
    </row>
    <row r="27" spans="1:3" s="1" customFormat="1" ht="12" customHeight="1">
      <c r="A27" s="14" t="s">
        <v>89</v>
      </c>
      <c r="B27" s="390" t="s">
        <v>423</v>
      </c>
      <c r="C27" s="284"/>
    </row>
    <row r="28" spans="1:3" s="1" customFormat="1" ht="12" customHeight="1">
      <c r="A28" s="14" t="s">
        <v>90</v>
      </c>
      <c r="B28" s="390" t="s">
        <v>424</v>
      </c>
      <c r="C28" s="284"/>
    </row>
    <row r="29" spans="1:3" s="1" customFormat="1" ht="12" customHeight="1">
      <c r="A29" s="14" t="s">
        <v>171</v>
      </c>
      <c r="B29" s="390" t="s">
        <v>264</v>
      </c>
      <c r="C29" s="284"/>
    </row>
    <row r="30" spans="1:3" s="517" customFormat="1" ht="12" customHeight="1" thickBot="1">
      <c r="A30" s="526" t="s">
        <v>172</v>
      </c>
      <c r="B30" s="515" t="s">
        <v>567</v>
      </c>
      <c r="C30" s="516"/>
    </row>
    <row r="31" spans="1:3" s="1" customFormat="1" ht="12" customHeight="1" thickBot="1">
      <c r="A31" s="20" t="s">
        <v>173</v>
      </c>
      <c r="B31" s="21" t="s">
        <v>550</v>
      </c>
      <c r="C31" s="288">
        <f>SUM(C32:C38)</f>
        <v>23670000</v>
      </c>
    </row>
    <row r="32" spans="1:3" s="1" customFormat="1" ht="12" customHeight="1">
      <c r="A32" s="15" t="s">
        <v>267</v>
      </c>
      <c r="B32" s="389" t="s">
        <v>554</v>
      </c>
      <c r="C32" s="285">
        <v>480000</v>
      </c>
    </row>
    <row r="33" spans="1:3" s="1" customFormat="1" ht="12" customHeight="1">
      <c r="A33" s="14" t="s">
        <v>268</v>
      </c>
      <c r="B33" s="390" t="s">
        <v>555</v>
      </c>
      <c r="C33" s="284">
        <v>1000000</v>
      </c>
    </row>
    <row r="34" spans="1:3" s="1" customFormat="1" ht="12" customHeight="1">
      <c r="A34" s="14" t="s">
        <v>269</v>
      </c>
      <c r="B34" s="390" t="s">
        <v>556</v>
      </c>
      <c r="C34" s="284">
        <v>19500000</v>
      </c>
    </row>
    <row r="35" spans="1:3" s="1" customFormat="1" ht="12" customHeight="1">
      <c r="A35" s="14" t="s">
        <v>270</v>
      </c>
      <c r="B35" s="390" t="s">
        <v>557</v>
      </c>
      <c r="C35" s="284">
        <v>20000</v>
      </c>
    </row>
    <row r="36" spans="1:3" s="1" customFormat="1" ht="12" customHeight="1">
      <c r="A36" s="14" t="s">
        <v>551</v>
      </c>
      <c r="B36" s="390" t="s">
        <v>271</v>
      </c>
      <c r="C36" s="284">
        <v>2500000</v>
      </c>
    </row>
    <row r="37" spans="1:3" s="1" customFormat="1" ht="12" customHeight="1">
      <c r="A37" s="14" t="s">
        <v>552</v>
      </c>
      <c r="B37" s="390" t="s">
        <v>272</v>
      </c>
      <c r="C37" s="284"/>
    </row>
    <row r="38" spans="1:3" s="1" customFormat="1" ht="12" customHeight="1" thickBot="1">
      <c r="A38" s="16" t="s">
        <v>553</v>
      </c>
      <c r="B38" s="471" t="s">
        <v>273</v>
      </c>
      <c r="C38" s="286">
        <v>170000</v>
      </c>
    </row>
    <row r="39" spans="1:3" s="1" customFormat="1" ht="12" customHeight="1" thickBot="1">
      <c r="A39" s="20" t="s">
        <v>22</v>
      </c>
      <c r="B39" s="21" t="s">
        <v>433</v>
      </c>
      <c r="C39" s="282">
        <f>SUM(C40:C50)</f>
        <v>23476172</v>
      </c>
    </row>
    <row r="40" spans="1:3" s="1" customFormat="1" ht="12" customHeight="1">
      <c r="A40" s="15" t="s">
        <v>91</v>
      </c>
      <c r="B40" s="389" t="s">
        <v>276</v>
      </c>
      <c r="C40" s="285">
        <v>2000000</v>
      </c>
    </row>
    <row r="41" spans="1:3" s="1" customFormat="1" ht="12" customHeight="1">
      <c r="A41" s="14" t="s">
        <v>92</v>
      </c>
      <c r="B41" s="390" t="s">
        <v>277</v>
      </c>
      <c r="C41" s="284">
        <v>8115000</v>
      </c>
    </row>
    <row r="42" spans="1:3" s="1" customFormat="1" ht="12" customHeight="1">
      <c r="A42" s="14" t="s">
        <v>93</v>
      </c>
      <c r="B42" s="390" t="s">
        <v>278</v>
      </c>
      <c r="C42" s="284">
        <v>8170000</v>
      </c>
    </row>
    <row r="43" spans="1:3" s="1" customFormat="1" ht="12" customHeight="1">
      <c r="A43" s="14" t="s">
        <v>175</v>
      </c>
      <c r="B43" s="390" t="s">
        <v>279</v>
      </c>
      <c r="C43" s="284"/>
    </row>
    <row r="44" spans="1:3" s="1" customFormat="1" ht="12" customHeight="1">
      <c r="A44" s="14" t="s">
        <v>176</v>
      </c>
      <c r="B44" s="390" t="s">
        <v>280</v>
      </c>
      <c r="C44" s="284">
        <v>1128398</v>
      </c>
    </row>
    <row r="45" spans="1:3" s="1" customFormat="1" ht="12" customHeight="1">
      <c r="A45" s="14" t="s">
        <v>177</v>
      </c>
      <c r="B45" s="390" t="s">
        <v>281</v>
      </c>
      <c r="C45" s="284">
        <v>2738547</v>
      </c>
    </row>
    <row r="46" spans="1:3" s="1" customFormat="1" ht="12" customHeight="1">
      <c r="A46" s="14" t="s">
        <v>178</v>
      </c>
      <c r="B46" s="390" t="s">
        <v>282</v>
      </c>
      <c r="C46" s="284">
        <v>1324227</v>
      </c>
    </row>
    <row r="47" spans="1:3" s="1" customFormat="1" ht="12" customHeight="1">
      <c r="A47" s="14" t="s">
        <v>179</v>
      </c>
      <c r="B47" s="390" t="s">
        <v>558</v>
      </c>
      <c r="C47" s="284"/>
    </row>
    <row r="48" spans="1:3" s="1" customFormat="1" ht="12" customHeight="1">
      <c r="A48" s="14" t="s">
        <v>274</v>
      </c>
      <c r="B48" s="390" t="s">
        <v>284</v>
      </c>
      <c r="C48" s="287"/>
    </row>
    <row r="49" spans="1:3" s="1" customFormat="1" ht="12" customHeight="1">
      <c r="A49" s="16" t="s">
        <v>275</v>
      </c>
      <c r="B49" s="391" t="s">
        <v>435</v>
      </c>
      <c r="C49" s="379"/>
    </row>
    <row r="50" spans="1:3" s="1" customFormat="1" ht="12" customHeight="1" thickBot="1">
      <c r="A50" s="16" t="s">
        <v>434</v>
      </c>
      <c r="B50" s="279" t="s">
        <v>285</v>
      </c>
      <c r="C50" s="379"/>
    </row>
    <row r="51" spans="1:3" s="1" customFormat="1" ht="12" customHeight="1" thickBot="1">
      <c r="A51" s="20" t="s">
        <v>23</v>
      </c>
      <c r="B51" s="21" t="s">
        <v>286</v>
      </c>
      <c r="C51" s="282">
        <f>SUM(C52:C56)</f>
        <v>0</v>
      </c>
    </row>
    <row r="52" spans="1:3" s="1" customFormat="1" ht="12" customHeight="1">
      <c r="A52" s="15" t="s">
        <v>94</v>
      </c>
      <c r="B52" s="389" t="s">
        <v>290</v>
      </c>
      <c r="C52" s="424"/>
    </row>
    <row r="53" spans="1:3" s="1" customFormat="1" ht="12" customHeight="1">
      <c r="A53" s="14" t="s">
        <v>95</v>
      </c>
      <c r="B53" s="390" t="s">
        <v>291</v>
      </c>
      <c r="C53" s="287"/>
    </row>
    <row r="54" spans="1:3" s="1" customFormat="1" ht="12" customHeight="1">
      <c r="A54" s="14" t="s">
        <v>287</v>
      </c>
      <c r="B54" s="390" t="s">
        <v>292</v>
      </c>
      <c r="C54" s="287"/>
    </row>
    <row r="55" spans="1:3" s="1" customFormat="1" ht="12" customHeight="1">
      <c r="A55" s="14" t="s">
        <v>288</v>
      </c>
      <c r="B55" s="390" t="s">
        <v>293</v>
      </c>
      <c r="C55" s="287"/>
    </row>
    <row r="56" spans="1:3" s="1" customFormat="1" ht="12" customHeight="1" thickBot="1">
      <c r="A56" s="16" t="s">
        <v>289</v>
      </c>
      <c r="B56" s="279" t="s">
        <v>294</v>
      </c>
      <c r="C56" s="379"/>
    </row>
    <row r="57" spans="1:3" s="1" customFormat="1" ht="12" customHeight="1" thickBot="1">
      <c r="A57" s="20" t="s">
        <v>180</v>
      </c>
      <c r="B57" s="21" t="s">
        <v>295</v>
      </c>
      <c r="C57" s="282">
        <f>SUM(C58:C60)</f>
        <v>280000</v>
      </c>
    </row>
    <row r="58" spans="1:3" s="1" customFormat="1" ht="12" customHeight="1">
      <c r="A58" s="15" t="s">
        <v>96</v>
      </c>
      <c r="B58" s="389" t="s">
        <v>296</v>
      </c>
      <c r="C58" s="285"/>
    </row>
    <row r="59" spans="1:3" s="1" customFormat="1" ht="12" customHeight="1">
      <c r="A59" s="14" t="s">
        <v>97</v>
      </c>
      <c r="B59" s="390" t="s">
        <v>425</v>
      </c>
      <c r="C59" s="284"/>
    </row>
    <row r="60" spans="1:3" s="1" customFormat="1" ht="12" customHeight="1">
      <c r="A60" s="14" t="s">
        <v>299</v>
      </c>
      <c r="B60" s="390" t="s">
        <v>297</v>
      </c>
      <c r="C60" s="284">
        <v>280000</v>
      </c>
    </row>
    <row r="61" spans="1:3" s="1" customFormat="1" ht="12" customHeight="1" thickBot="1">
      <c r="A61" s="16" t="s">
        <v>300</v>
      </c>
      <c r="B61" s="279" t="s">
        <v>298</v>
      </c>
      <c r="C61" s="286"/>
    </row>
    <row r="62" spans="1:3" s="1" customFormat="1" ht="12" customHeight="1" thickBot="1">
      <c r="A62" s="20" t="s">
        <v>25</v>
      </c>
      <c r="B62" s="277" t="s">
        <v>301</v>
      </c>
      <c r="C62" s="282">
        <f>SUM(C63:C65)</f>
        <v>0</v>
      </c>
    </row>
    <row r="63" spans="1:3" s="1" customFormat="1" ht="12" customHeight="1">
      <c r="A63" s="15" t="s">
        <v>181</v>
      </c>
      <c r="B63" s="389" t="s">
        <v>303</v>
      </c>
      <c r="C63" s="287"/>
    </row>
    <row r="64" spans="1:3" s="1" customFormat="1" ht="12" customHeight="1">
      <c r="A64" s="14" t="s">
        <v>182</v>
      </c>
      <c r="B64" s="390" t="s">
        <v>426</v>
      </c>
      <c r="C64" s="287"/>
    </row>
    <row r="65" spans="1:3" s="1" customFormat="1" ht="12" customHeight="1">
      <c r="A65" s="14" t="s">
        <v>230</v>
      </c>
      <c r="B65" s="390" t="s">
        <v>304</v>
      </c>
      <c r="C65" s="287"/>
    </row>
    <row r="66" spans="1:3" s="1" customFormat="1" ht="12" customHeight="1" thickBot="1">
      <c r="A66" s="16" t="s">
        <v>302</v>
      </c>
      <c r="B66" s="279" t="s">
        <v>305</v>
      </c>
      <c r="C66" s="287"/>
    </row>
    <row r="67" spans="1:3" s="1" customFormat="1" ht="12" customHeight="1" thickBot="1">
      <c r="A67" s="450" t="s">
        <v>475</v>
      </c>
      <c r="B67" s="21" t="s">
        <v>306</v>
      </c>
      <c r="C67" s="288">
        <f>+C10+C17+C24+C31+C39+C51+C57+C62</f>
        <v>301333365</v>
      </c>
    </row>
    <row r="68" spans="1:3" s="1" customFormat="1" ht="12" customHeight="1" thickBot="1">
      <c r="A68" s="426" t="s">
        <v>307</v>
      </c>
      <c r="B68" s="277" t="s">
        <v>308</v>
      </c>
      <c r="C68" s="282">
        <f>SUM(C69:C71)</f>
        <v>0</v>
      </c>
    </row>
    <row r="69" spans="1:3" s="1" customFormat="1" ht="12" customHeight="1">
      <c r="A69" s="15" t="s">
        <v>336</v>
      </c>
      <c r="B69" s="389" t="s">
        <v>309</v>
      </c>
      <c r="C69" s="287"/>
    </row>
    <row r="70" spans="1:3" s="1" customFormat="1" ht="12" customHeight="1">
      <c r="A70" s="14" t="s">
        <v>345</v>
      </c>
      <c r="B70" s="390" t="s">
        <v>310</v>
      </c>
      <c r="C70" s="287"/>
    </row>
    <row r="71" spans="1:3" s="1" customFormat="1" ht="12" customHeight="1" thickBot="1">
      <c r="A71" s="16" t="s">
        <v>346</v>
      </c>
      <c r="B71" s="444" t="s">
        <v>568</v>
      </c>
      <c r="C71" s="287"/>
    </row>
    <row r="72" spans="1:3" s="1" customFormat="1" ht="12" customHeight="1" thickBot="1">
      <c r="A72" s="426" t="s">
        <v>312</v>
      </c>
      <c r="B72" s="277" t="s">
        <v>313</v>
      </c>
      <c r="C72" s="282">
        <f>SUM(C73:C76)</f>
        <v>0</v>
      </c>
    </row>
    <row r="73" spans="1:3" s="1" customFormat="1" ht="12" customHeight="1">
      <c r="A73" s="15" t="s">
        <v>149</v>
      </c>
      <c r="B73" s="389" t="s">
        <v>314</v>
      </c>
      <c r="C73" s="287"/>
    </row>
    <row r="74" spans="1:3" s="1" customFormat="1" ht="12" customHeight="1">
      <c r="A74" s="14" t="s">
        <v>150</v>
      </c>
      <c r="B74" s="390" t="s">
        <v>569</v>
      </c>
      <c r="C74" s="287"/>
    </row>
    <row r="75" spans="1:3" s="1" customFormat="1" ht="12" customHeight="1" thickBot="1">
      <c r="A75" s="16" t="s">
        <v>337</v>
      </c>
      <c r="B75" s="391" t="s">
        <v>315</v>
      </c>
      <c r="C75" s="379"/>
    </row>
    <row r="76" spans="1:3" s="1" customFormat="1" ht="12" customHeight="1" thickBot="1">
      <c r="A76" s="528" t="s">
        <v>338</v>
      </c>
      <c r="B76" s="529" t="s">
        <v>570</v>
      </c>
      <c r="C76" s="530"/>
    </row>
    <row r="77" spans="1:3" s="1" customFormat="1" ht="12" customHeight="1" thickBot="1">
      <c r="A77" s="426" t="s">
        <v>316</v>
      </c>
      <c r="B77" s="277" t="s">
        <v>317</v>
      </c>
      <c r="C77" s="282">
        <f>SUM(C78:C79)</f>
        <v>644050438</v>
      </c>
    </row>
    <row r="78" spans="1:3" s="1" customFormat="1" ht="12" customHeight="1" thickBot="1">
      <c r="A78" s="13" t="s">
        <v>339</v>
      </c>
      <c r="B78" s="527" t="s">
        <v>318</v>
      </c>
      <c r="C78" s="379">
        <v>644050438</v>
      </c>
    </row>
    <row r="79" spans="1:3" s="1" customFormat="1" ht="12" customHeight="1" thickBot="1">
      <c r="A79" s="528" t="s">
        <v>340</v>
      </c>
      <c r="B79" s="529" t="s">
        <v>319</v>
      </c>
      <c r="C79" s="530"/>
    </row>
    <row r="80" spans="1:3" s="1" customFormat="1" ht="12" customHeight="1" thickBot="1">
      <c r="A80" s="426" t="s">
        <v>320</v>
      </c>
      <c r="B80" s="277" t="s">
        <v>321</v>
      </c>
      <c r="C80" s="282">
        <f>SUM(C81:C83)</f>
        <v>0</v>
      </c>
    </row>
    <row r="81" spans="1:3" s="1" customFormat="1" ht="12" customHeight="1">
      <c r="A81" s="15" t="s">
        <v>341</v>
      </c>
      <c r="B81" s="389" t="s">
        <v>322</v>
      </c>
      <c r="C81" s="287"/>
    </row>
    <row r="82" spans="1:3" s="1" customFormat="1" ht="12" customHeight="1">
      <c r="A82" s="14" t="s">
        <v>342</v>
      </c>
      <c r="B82" s="390" t="s">
        <v>323</v>
      </c>
      <c r="C82" s="287"/>
    </row>
    <row r="83" spans="1:3" s="1" customFormat="1" ht="12" customHeight="1" thickBot="1">
      <c r="A83" s="18" t="s">
        <v>343</v>
      </c>
      <c r="B83" s="531" t="s">
        <v>571</v>
      </c>
      <c r="C83" s="532"/>
    </row>
    <row r="84" spans="1:3" s="1" customFormat="1" ht="12" customHeight="1" thickBot="1">
      <c r="A84" s="426" t="s">
        <v>324</v>
      </c>
      <c r="B84" s="277" t="s">
        <v>344</v>
      </c>
      <c r="C84" s="282">
        <f>SUM(C85:C88)</f>
        <v>0</v>
      </c>
    </row>
    <row r="85" spans="1:3" s="1" customFormat="1" ht="12" customHeight="1">
      <c r="A85" s="393" t="s">
        <v>325</v>
      </c>
      <c r="B85" s="389" t="s">
        <v>326</v>
      </c>
      <c r="C85" s="287"/>
    </row>
    <row r="86" spans="1:3" s="1" customFormat="1" ht="12" customHeight="1">
      <c r="A86" s="394" t="s">
        <v>327</v>
      </c>
      <c r="B86" s="390" t="s">
        <v>328</v>
      </c>
      <c r="C86" s="287"/>
    </row>
    <row r="87" spans="1:3" s="1" customFormat="1" ht="12" customHeight="1">
      <c r="A87" s="394" t="s">
        <v>329</v>
      </c>
      <c r="B87" s="390" t="s">
        <v>330</v>
      </c>
      <c r="C87" s="287"/>
    </row>
    <row r="88" spans="1:3" s="1" customFormat="1" ht="12" customHeight="1" thickBot="1">
      <c r="A88" s="395" t="s">
        <v>331</v>
      </c>
      <c r="B88" s="279" t="s">
        <v>332</v>
      </c>
      <c r="C88" s="287"/>
    </row>
    <row r="89" spans="1:3" s="1" customFormat="1" ht="12" customHeight="1" thickBot="1">
      <c r="A89" s="426" t="s">
        <v>333</v>
      </c>
      <c r="B89" s="277" t="s">
        <v>474</v>
      </c>
      <c r="C89" s="425"/>
    </row>
    <row r="90" spans="1:3" s="1" customFormat="1" ht="13.5" customHeight="1" thickBot="1">
      <c r="A90" s="426" t="s">
        <v>335</v>
      </c>
      <c r="B90" s="277" t="s">
        <v>334</v>
      </c>
      <c r="C90" s="425"/>
    </row>
    <row r="91" spans="1:3" s="1" customFormat="1" ht="15.75" customHeight="1" thickBot="1">
      <c r="A91" s="426" t="s">
        <v>347</v>
      </c>
      <c r="B91" s="396" t="s">
        <v>477</v>
      </c>
      <c r="C91" s="288">
        <f>+C68+C72+C77+C80+C84+C90+C89</f>
        <v>644050438</v>
      </c>
    </row>
    <row r="92" spans="1:3" s="1" customFormat="1" ht="16.5" customHeight="1" thickBot="1">
      <c r="A92" s="427" t="s">
        <v>476</v>
      </c>
      <c r="B92" s="397" t="s">
        <v>478</v>
      </c>
      <c r="C92" s="288">
        <f>+C67+C91</f>
        <v>945383803</v>
      </c>
    </row>
    <row r="93" spans="1:3" s="1" customFormat="1" ht="10.5" customHeight="1">
      <c r="A93" s="5"/>
      <c r="B93" s="6"/>
      <c r="C93" s="289"/>
    </row>
    <row r="94" spans="1:3" ht="16.5" customHeight="1">
      <c r="A94" s="678" t="s">
        <v>47</v>
      </c>
      <c r="B94" s="678"/>
      <c r="C94" s="678"/>
    </row>
    <row r="95" spans="1:3" ht="16.5" customHeight="1" thickBot="1">
      <c r="A95" s="675" t="s">
        <v>153</v>
      </c>
      <c r="B95" s="675"/>
      <c r="C95" s="540" t="str">
        <f>C7</f>
        <v>Forintban!</v>
      </c>
    </row>
    <row r="96" spans="1:3" ht="37.5" customHeight="1" thickBot="1">
      <c r="A96" s="520" t="s">
        <v>69</v>
      </c>
      <c r="B96" s="521" t="s">
        <v>48</v>
      </c>
      <c r="C96" s="522" t="str">
        <f>+C8</f>
        <v>2019. évi előirányzat</v>
      </c>
    </row>
    <row r="97" spans="1:3" s="38" customFormat="1" ht="12" customHeight="1" thickBot="1">
      <c r="A97" s="520"/>
      <c r="B97" s="521" t="s">
        <v>492</v>
      </c>
      <c r="C97" s="522" t="s">
        <v>493</v>
      </c>
    </row>
    <row r="98" spans="1:3" ht="12" customHeight="1" thickBot="1">
      <c r="A98" s="22" t="s">
        <v>18</v>
      </c>
      <c r="B98" s="28" t="s">
        <v>436</v>
      </c>
      <c r="C98" s="281">
        <f>C99+C100+C101+C102+C103+C116</f>
        <v>329111028</v>
      </c>
    </row>
    <row r="99" spans="1:3" ht="12" customHeight="1">
      <c r="A99" s="17" t="s">
        <v>98</v>
      </c>
      <c r="B99" s="10" t="s">
        <v>49</v>
      </c>
      <c r="C99" s="283">
        <v>150090571</v>
      </c>
    </row>
    <row r="100" spans="1:3" ht="12" customHeight="1">
      <c r="A100" s="14" t="s">
        <v>99</v>
      </c>
      <c r="B100" s="8" t="s">
        <v>183</v>
      </c>
      <c r="C100" s="284">
        <v>27625911</v>
      </c>
    </row>
    <row r="101" spans="1:3" ht="12" customHeight="1">
      <c r="A101" s="14" t="s">
        <v>100</v>
      </c>
      <c r="B101" s="8" t="s">
        <v>140</v>
      </c>
      <c r="C101" s="286">
        <v>122935546</v>
      </c>
    </row>
    <row r="102" spans="1:3" ht="12" customHeight="1">
      <c r="A102" s="14" t="s">
        <v>101</v>
      </c>
      <c r="B102" s="11" t="s">
        <v>184</v>
      </c>
      <c r="C102" s="286">
        <v>19308000</v>
      </c>
    </row>
    <row r="103" spans="1:3" ht="12" customHeight="1">
      <c r="A103" s="14" t="s">
        <v>112</v>
      </c>
      <c r="B103" s="19" t="s">
        <v>185</v>
      </c>
      <c r="C103" s="286">
        <f>SUM(C104:C115)</f>
        <v>8751000</v>
      </c>
    </row>
    <row r="104" spans="1:3" ht="12" customHeight="1">
      <c r="A104" s="14" t="s">
        <v>102</v>
      </c>
      <c r="B104" s="8" t="s">
        <v>441</v>
      </c>
      <c r="C104" s="286"/>
    </row>
    <row r="105" spans="1:3" ht="12" customHeight="1">
      <c r="A105" s="14" t="s">
        <v>103</v>
      </c>
      <c r="B105" s="140" t="s">
        <v>440</v>
      </c>
      <c r="C105" s="286"/>
    </row>
    <row r="106" spans="1:3" ht="12" customHeight="1">
      <c r="A106" s="14" t="s">
        <v>113</v>
      </c>
      <c r="B106" s="140" t="s">
        <v>439</v>
      </c>
      <c r="C106" s="286"/>
    </row>
    <row r="107" spans="1:3" ht="12" customHeight="1">
      <c r="A107" s="14" t="s">
        <v>114</v>
      </c>
      <c r="B107" s="138" t="s">
        <v>350</v>
      </c>
      <c r="C107" s="286"/>
    </row>
    <row r="108" spans="1:3" ht="12" customHeight="1">
      <c r="A108" s="14" t="s">
        <v>115</v>
      </c>
      <c r="B108" s="139" t="s">
        <v>351</v>
      </c>
      <c r="C108" s="286"/>
    </row>
    <row r="109" spans="1:3" ht="12" customHeight="1">
      <c r="A109" s="14" t="s">
        <v>116</v>
      </c>
      <c r="B109" s="139" t="s">
        <v>352</v>
      </c>
      <c r="C109" s="286"/>
    </row>
    <row r="110" spans="1:3" ht="12" customHeight="1">
      <c r="A110" s="14" t="s">
        <v>118</v>
      </c>
      <c r="B110" s="138" t="s">
        <v>353</v>
      </c>
      <c r="C110" s="286">
        <v>1300000</v>
      </c>
    </row>
    <row r="111" spans="1:3" ht="12" customHeight="1">
      <c r="A111" s="14" t="s">
        <v>186</v>
      </c>
      <c r="B111" s="138" t="s">
        <v>354</v>
      </c>
      <c r="C111" s="286"/>
    </row>
    <row r="112" spans="1:3" ht="12" customHeight="1">
      <c r="A112" s="14" t="s">
        <v>348</v>
      </c>
      <c r="B112" s="139" t="s">
        <v>355</v>
      </c>
      <c r="C112" s="286"/>
    </row>
    <row r="113" spans="1:3" ht="12" customHeight="1">
      <c r="A113" s="13" t="s">
        <v>349</v>
      </c>
      <c r="B113" s="140" t="s">
        <v>356</v>
      </c>
      <c r="C113" s="286"/>
    </row>
    <row r="114" spans="1:3" ht="12" customHeight="1">
      <c r="A114" s="14" t="s">
        <v>437</v>
      </c>
      <c r="B114" s="140" t="s">
        <v>357</v>
      </c>
      <c r="C114" s="286"/>
    </row>
    <row r="115" spans="1:3" ht="12" customHeight="1">
      <c r="A115" s="16" t="s">
        <v>438</v>
      </c>
      <c r="B115" s="140" t="s">
        <v>358</v>
      </c>
      <c r="C115" s="286">
        <v>7451000</v>
      </c>
    </row>
    <row r="116" spans="1:3" ht="12" customHeight="1">
      <c r="A116" s="14" t="s">
        <v>442</v>
      </c>
      <c r="B116" s="11" t="s">
        <v>50</v>
      </c>
      <c r="C116" s="284">
        <f>SUM(C117:C118)</f>
        <v>400000</v>
      </c>
    </row>
    <row r="117" spans="1:3" ht="12" customHeight="1">
      <c r="A117" s="14" t="s">
        <v>443</v>
      </c>
      <c r="B117" s="8" t="s">
        <v>445</v>
      </c>
      <c r="C117" s="284">
        <v>400000</v>
      </c>
    </row>
    <row r="118" spans="1:3" ht="12" customHeight="1" thickBot="1">
      <c r="A118" s="18" t="s">
        <v>444</v>
      </c>
      <c r="B118" s="448" t="s">
        <v>446</v>
      </c>
      <c r="C118" s="290"/>
    </row>
    <row r="119" spans="1:3" ht="12" customHeight="1" thickBot="1">
      <c r="A119" s="445" t="s">
        <v>19</v>
      </c>
      <c r="B119" s="446" t="s">
        <v>359</v>
      </c>
      <c r="C119" s="447">
        <f>+C120+C122+C124</f>
        <v>616272775</v>
      </c>
    </row>
    <row r="120" spans="1:3" ht="12" customHeight="1">
      <c r="A120" s="15" t="s">
        <v>104</v>
      </c>
      <c r="B120" s="8" t="s">
        <v>229</v>
      </c>
      <c r="C120" s="285">
        <v>615214441</v>
      </c>
    </row>
    <row r="121" spans="1:3" ht="12" customHeight="1">
      <c r="A121" s="15" t="s">
        <v>105</v>
      </c>
      <c r="B121" s="12" t="s">
        <v>363</v>
      </c>
      <c r="C121" s="285">
        <v>553020728</v>
      </c>
    </row>
    <row r="122" spans="1:3" ht="12" customHeight="1">
      <c r="A122" s="15" t="s">
        <v>106</v>
      </c>
      <c r="B122" s="12" t="s">
        <v>187</v>
      </c>
      <c r="C122" s="284">
        <v>1058334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9" t="s">
        <v>573</v>
      </c>
      <c r="C124" s="249"/>
    </row>
    <row r="125" spans="1:3" ht="12" customHeight="1">
      <c r="A125" s="15" t="s">
        <v>117</v>
      </c>
      <c r="B125" s="278" t="s">
        <v>427</v>
      </c>
      <c r="C125" s="249"/>
    </row>
    <row r="126" spans="1:3" ht="12" customHeight="1">
      <c r="A126" s="15" t="s">
        <v>119</v>
      </c>
      <c r="B126" s="388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447</v>
      </c>
      <c r="C133" s="282">
        <f>+C98+C119</f>
        <v>945383803</v>
      </c>
    </row>
    <row r="134" spans="1:3" ht="12" customHeight="1" thickBot="1">
      <c r="A134" s="20" t="s">
        <v>21</v>
      </c>
      <c r="B134" s="122" t="s">
        <v>448</v>
      </c>
      <c r="C134" s="282">
        <f>+C135+C136+C137</f>
        <v>0</v>
      </c>
    </row>
    <row r="135" spans="1:3" ht="12" customHeight="1">
      <c r="A135" s="15" t="s">
        <v>267</v>
      </c>
      <c r="B135" s="12" t="s">
        <v>455</v>
      </c>
      <c r="C135" s="249"/>
    </row>
    <row r="136" spans="1:3" ht="12" customHeight="1">
      <c r="A136" s="15" t="s">
        <v>268</v>
      </c>
      <c r="B136" s="12" t="s">
        <v>456</v>
      </c>
      <c r="C136" s="249"/>
    </row>
    <row r="137" spans="1:3" ht="12" customHeight="1" thickBot="1">
      <c r="A137" s="13" t="s">
        <v>269</v>
      </c>
      <c r="B137" s="12" t="s">
        <v>457</v>
      </c>
      <c r="C137" s="249"/>
    </row>
    <row r="138" spans="1:3" ht="12" customHeight="1" thickBot="1">
      <c r="A138" s="20" t="s">
        <v>22</v>
      </c>
      <c r="B138" s="122" t="s">
        <v>449</v>
      </c>
      <c r="C138" s="282">
        <f>SUM(C139:C144)</f>
        <v>0</v>
      </c>
    </row>
    <row r="139" spans="1:3" ht="12" customHeight="1">
      <c r="A139" s="15" t="s">
        <v>91</v>
      </c>
      <c r="B139" s="9" t="s">
        <v>458</v>
      </c>
      <c r="C139" s="249"/>
    </row>
    <row r="140" spans="1:3" ht="12" customHeight="1">
      <c r="A140" s="15" t="s">
        <v>92</v>
      </c>
      <c r="B140" s="9" t="s">
        <v>450</v>
      </c>
      <c r="C140" s="249"/>
    </row>
    <row r="141" spans="1:3" ht="12" customHeight="1">
      <c r="A141" s="15" t="s">
        <v>93</v>
      </c>
      <c r="B141" s="9" t="s">
        <v>451</v>
      </c>
      <c r="C141" s="249"/>
    </row>
    <row r="142" spans="1:3" ht="12" customHeight="1">
      <c r="A142" s="15" t="s">
        <v>175</v>
      </c>
      <c r="B142" s="9" t="s">
        <v>452</v>
      </c>
      <c r="C142" s="249"/>
    </row>
    <row r="143" spans="1:3" ht="12" customHeight="1" thickBot="1">
      <c r="A143" s="13" t="s">
        <v>176</v>
      </c>
      <c r="B143" s="7" t="s">
        <v>453</v>
      </c>
      <c r="C143" s="251"/>
    </row>
    <row r="144" spans="1:3" ht="12" customHeight="1" thickBot="1">
      <c r="A144" s="528" t="s">
        <v>177</v>
      </c>
      <c r="B144" s="533" t="s">
        <v>454</v>
      </c>
      <c r="C144" s="534"/>
    </row>
    <row r="145" spans="1:3" ht="12" customHeight="1" thickBot="1">
      <c r="A145" s="20" t="s">
        <v>23</v>
      </c>
      <c r="B145" s="122" t="s">
        <v>462</v>
      </c>
      <c r="C145" s="288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463</v>
      </c>
      <c r="C148" s="251"/>
    </row>
    <row r="149" spans="1:3" ht="12" customHeight="1" thickBot="1">
      <c r="A149" s="528" t="s">
        <v>288</v>
      </c>
      <c r="B149" s="533" t="s">
        <v>389</v>
      </c>
      <c r="C149" s="534"/>
    </row>
    <row r="150" spans="1:3" ht="12" customHeight="1" thickBot="1">
      <c r="A150" s="20" t="s">
        <v>24</v>
      </c>
      <c r="B150" s="122" t="s">
        <v>464</v>
      </c>
      <c r="C150" s="291">
        <f>SUM(C151:C155)</f>
        <v>0</v>
      </c>
    </row>
    <row r="151" spans="1:3" ht="12" customHeight="1">
      <c r="A151" s="15" t="s">
        <v>96</v>
      </c>
      <c r="B151" s="9" t="s">
        <v>459</v>
      </c>
      <c r="C151" s="249"/>
    </row>
    <row r="152" spans="1:3" ht="12" customHeight="1">
      <c r="A152" s="15" t="s">
        <v>97</v>
      </c>
      <c r="B152" s="9" t="s">
        <v>466</v>
      </c>
      <c r="C152" s="249"/>
    </row>
    <row r="153" spans="1:3" ht="12" customHeight="1">
      <c r="A153" s="15" t="s">
        <v>299</v>
      </c>
      <c r="B153" s="9" t="s">
        <v>461</v>
      </c>
      <c r="C153" s="249"/>
    </row>
    <row r="154" spans="1:3" ht="12" customHeight="1">
      <c r="A154" s="15" t="s">
        <v>300</v>
      </c>
      <c r="B154" s="9" t="s">
        <v>517</v>
      </c>
      <c r="C154" s="249"/>
    </row>
    <row r="155" spans="1:3" ht="12" customHeight="1" thickBot="1">
      <c r="A155" s="15" t="s">
        <v>465</v>
      </c>
      <c r="B155" s="9" t="s">
        <v>468</v>
      </c>
      <c r="C155" s="249"/>
    </row>
    <row r="156" spans="1:3" ht="12" customHeight="1" thickBot="1">
      <c r="A156" s="20" t="s">
        <v>25</v>
      </c>
      <c r="B156" s="122" t="s">
        <v>469</v>
      </c>
      <c r="C156" s="449"/>
    </row>
    <row r="157" spans="1:3" ht="12" customHeight="1" thickBot="1">
      <c r="A157" s="20" t="s">
        <v>26</v>
      </c>
      <c r="B157" s="122" t="s">
        <v>470</v>
      </c>
      <c r="C157" s="449"/>
    </row>
    <row r="158" spans="1:9" ht="15" customHeight="1" thickBot="1">
      <c r="A158" s="20" t="s">
        <v>27</v>
      </c>
      <c r="B158" s="122" t="s">
        <v>472</v>
      </c>
      <c r="C158" s="535">
        <f>+C134+C138+C145+C150+C156+C157</f>
        <v>0</v>
      </c>
      <c r="F158" s="39"/>
      <c r="G158" s="123"/>
      <c r="H158" s="123"/>
      <c r="I158" s="123"/>
    </row>
    <row r="159" spans="1:3" s="1" customFormat="1" ht="17.25" customHeight="1" thickBot="1">
      <c r="A159" s="280" t="s">
        <v>28</v>
      </c>
      <c r="B159" s="536" t="s">
        <v>471</v>
      </c>
      <c r="C159" s="535">
        <f>+C133+C158</f>
        <v>945383803</v>
      </c>
    </row>
    <row r="160" spans="1:3" ht="15.75" customHeight="1">
      <c r="A160" s="596"/>
      <c r="B160" s="596"/>
      <c r="C160" s="597">
        <f>C92-C159</f>
        <v>0</v>
      </c>
    </row>
    <row r="161" spans="1:3" ht="15.75">
      <c r="A161" s="676" t="s">
        <v>372</v>
      </c>
      <c r="B161" s="676"/>
      <c r="C161" s="676"/>
    </row>
    <row r="162" spans="1:3" ht="15" customHeight="1" thickBot="1">
      <c r="A162" s="677" t="s">
        <v>154</v>
      </c>
      <c r="B162" s="677"/>
      <c r="C162" s="541" t="str">
        <f>C95</f>
        <v>Forintban!</v>
      </c>
    </row>
    <row r="163" spans="1:3" ht="13.5" customHeight="1" thickBot="1">
      <c r="A163" s="20">
        <v>1</v>
      </c>
      <c r="B163" s="27" t="s">
        <v>473</v>
      </c>
      <c r="C163" s="282">
        <f>+C67-C133</f>
        <v>-644050438</v>
      </c>
    </row>
    <row r="164" spans="1:3" ht="27.75" customHeight="1" thickBot="1">
      <c r="A164" s="20" t="s">
        <v>19</v>
      </c>
      <c r="B164" s="27" t="s">
        <v>479</v>
      </c>
      <c r="C164" s="282">
        <f>+C91-C158</f>
        <v>644050438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="120" zoomScaleNormal="120" zoomScaleSheetLayoutView="100" workbookViewId="0" topLeftCell="A1">
      <selection activeCell="E32" sqref="E32"/>
    </sheetView>
  </sheetViews>
  <sheetFormatPr defaultColWidth="9.00390625" defaultRowHeight="12.75"/>
  <cols>
    <col min="1" max="1" width="9.00390625" style="37" customWidth="1"/>
    <col min="2" max="2" width="66.375" style="37" bestFit="1" customWidth="1"/>
    <col min="3" max="3" width="15.50390625" style="363" customWidth="1"/>
    <col min="4" max="5" width="15.50390625" style="37" customWidth="1"/>
    <col min="6" max="6" width="9.00390625" style="37" customWidth="1"/>
    <col min="7" max="16384" width="9.375" style="37" customWidth="1"/>
  </cols>
  <sheetData>
    <row r="1" spans="3:5" ht="15.75">
      <c r="C1" s="610"/>
      <c r="D1" s="607"/>
      <c r="E1" s="616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ht="15.75">
      <c r="A2" s="756" t="str">
        <f>CONCATENATE(ALAPADATOK!A3)</f>
        <v>Tiszaszőlős Községi Önkormányzat</v>
      </c>
      <c r="B2" s="757"/>
      <c r="C2" s="757"/>
      <c r="D2" s="757"/>
      <c r="E2" s="757"/>
    </row>
    <row r="3" spans="1:5" ht="15.75">
      <c r="A3" s="731" t="s">
        <v>605</v>
      </c>
      <c r="B3" s="758"/>
      <c r="C3" s="758"/>
      <c r="D3" s="758"/>
      <c r="E3" s="758"/>
    </row>
    <row r="4" spans="1:5" ht="15.75" customHeight="1">
      <c r="A4" s="678" t="s">
        <v>604</v>
      </c>
      <c r="B4" s="678"/>
      <c r="C4" s="678"/>
      <c r="D4" s="678"/>
      <c r="E4" s="678"/>
    </row>
    <row r="5" spans="1:5" ht="15.75" customHeight="1" thickBot="1">
      <c r="A5" s="677" t="s">
        <v>152</v>
      </c>
      <c r="B5" s="677"/>
      <c r="D5" s="136"/>
      <c r="E5" s="292" t="str">
        <f>'KV_4.sz.tájékoztató_t.'!O3</f>
        <v>Forintban!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381" t="str">
        <f>+CONCATENATE(LEFT(KV_ÖSSZEFÜGGÉSEK!A5,4)+2,". évi")</f>
        <v>2021. évi</v>
      </c>
      <c r="E6" s="153" t="str">
        <f>+CONCATENATE(LEFT(KV_ÖSSZEFÜGGÉSEK!A5,4)+3,". évi")</f>
        <v>2022. évi</v>
      </c>
    </row>
    <row r="7" spans="1:5" s="38" customFormat="1" ht="12" customHeight="1" thickBot="1">
      <c r="A7" s="32" t="s">
        <v>492</v>
      </c>
      <c r="B7" s="33" t="s">
        <v>493</v>
      </c>
      <c r="C7" s="33" t="s">
        <v>494</v>
      </c>
      <c r="D7" s="33" t="s">
        <v>496</v>
      </c>
      <c r="E7" s="417" t="s">
        <v>495</v>
      </c>
    </row>
    <row r="8" spans="1:5" s="1" customFormat="1" ht="12" customHeight="1" thickBot="1">
      <c r="A8" s="20" t="s">
        <v>18</v>
      </c>
      <c r="B8" s="21" t="s">
        <v>530</v>
      </c>
      <c r="C8" s="428">
        <v>250000000</v>
      </c>
      <c r="D8" s="428">
        <v>249000000</v>
      </c>
      <c r="E8" s="429">
        <v>2480000</v>
      </c>
    </row>
    <row r="9" spans="1:5" s="1" customFormat="1" ht="12" customHeight="1" thickBot="1">
      <c r="A9" s="20" t="s">
        <v>19</v>
      </c>
      <c r="B9" s="277" t="s">
        <v>374</v>
      </c>
      <c r="C9" s="428">
        <v>62000000</v>
      </c>
      <c r="D9" s="428">
        <v>60000000</v>
      </c>
      <c r="E9" s="429">
        <v>58000000</v>
      </c>
    </row>
    <row r="10" spans="1:5" s="1" customFormat="1" ht="12" customHeight="1" thickBot="1">
      <c r="A10" s="20" t="s">
        <v>20</v>
      </c>
      <c r="B10" s="21" t="s">
        <v>381</v>
      </c>
      <c r="C10" s="428"/>
      <c r="D10" s="428"/>
      <c r="E10" s="429"/>
    </row>
    <row r="11" spans="1:5" s="1" customFormat="1" ht="12" customHeight="1" thickBot="1">
      <c r="A11" s="20" t="s">
        <v>173</v>
      </c>
      <c r="B11" s="21" t="s">
        <v>266</v>
      </c>
      <c r="C11" s="380">
        <f>SUM(C12:C18)</f>
        <v>21210000</v>
      </c>
      <c r="D11" s="380">
        <f>SUM(D12:D18)</f>
        <v>23840000</v>
      </c>
      <c r="E11" s="416">
        <f>SUM(E12:E18)</f>
        <v>23900000</v>
      </c>
    </row>
    <row r="12" spans="1:5" s="1" customFormat="1" ht="12" customHeight="1">
      <c r="A12" s="15" t="s">
        <v>267</v>
      </c>
      <c r="B12" s="389" t="s">
        <v>554</v>
      </c>
      <c r="C12" s="377">
        <v>480000</v>
      </c>
      <c r="D12" s="377">
        <v>490000</v>
      </c>
      <c r="E12" s="250">
        <v>490000</v>
      </c>
    </row>
    <row r="13" spans="1:5" s="1" customFormat="1" ht="12" customHeight="1">
      <c r="A13" s="14" t="s">
        <v>268</v>
      </c>
      <c r="B13" s="390" t="s">
        <v>555</v>
      </c>
      <c r="C13" s="376">
        <v>500000</v>
      </c>
      <c r="D13" s="376">
        <v>520000</v>
      </c>
      <c r="E13" s="249">
        <v>520000</v>
      </c>
    </row>
    <row r="14" spans="1:5" s="1" customFormat="1" ht="12" customHeight="1">
      <c r="A14" s="14" t="s">
        <v>269</v>
      </c>
      <c r="B14" s="390" t="s">
        <v>556</v>
      </c>
      <c r="C14" s="376">
        <v>19500000</v>
      </c>
      <c r="D14" s="376">
        <v>19800000</v>
      </c>
      <c r="E14" s="249">
        <v>19800000</v>
      </c>
    </row>
    <row r="15" spans="1:5" s="1" customFormat="1" ht="12" customHeight="1">
      <c r="A15" s="14" t="s">
        <v>270</v>
      </c>
      <c r="B15" s="390" t="s">
        <v>557</v>
      </c>
      <c r="C15" s="376">
        <v>100000</v>
      </c>
      <c r="D15" s="376">
        <v>100000</v>
      </c>
      <c r="E15" s="249">
        <v>100000</v>
      </c>
    </row>
    <row r="16" spans="1:5" s="1" customFormat="1" ht="12" customHeight="1">
      <c r="A16" s="14" t="s">
        <v>551</v>
      </c>
      <c r="B16" s="390" t="s">
        <v>271</v>
      </c>
      <c r="C16" s="376">
        <v>250000</v>
      </c>
      <c r="D16" s="376">
        <v>2550000</v>
      </c>
      <c r="E16" s="249">
        <v>2600000</v>
      </c>
    </row>
    <row r="17" spans="1:5" s="1" customFormat="1" ht="12" customHeight="1">
      <c r="A17" s="14" t="s">
        <v>552</v>
      </c>
      <c r="B17" s="390" t="s">
        <v>272</v>
      </c>
      <c r="C17" s="376">
        <v>200000</v>
      </c>
      <c r="D17" s="376">
        <v>200000</v>
      </c>
      <c r="E17" s="249">
        <v>200000</v>
      </c>
    </row>
    <row r="18" spans="1:5" s="1" customFormat="1" ht="12" customHeight="1" thickBot="1">
      <c r="A18" s="16" t="s">
        <v>553</v>
      </c>
      <c r="B18" s="391" t="s">
        <v>273</v>
      </c>
      <c r="C18" s="378">
        <v>180000</v>
      </c>
      <c r="D18" s="378">
        <v>180000</v>
      </c>
      <c r="E18" s="251">
        <v>190000</v>
      </c>
    </row>
    <row r="19" spans="1:5" s="1" customFormat="1" ht="12" customHeight="1" thickBot="1">
      <c r="A19" s="20" t="s">
        <v>22</v>
      </c>
      <c r="B19" s="21" t="s">
        <v>533</v>
      </c>
      <c r="C19" s="428">
        <v>22000000</v>
      </c>
      <c r="D19" s="428">
        <v>22500000</v>
      </c>
      <c r="E19" s="429">
        <v>22600000</v>
      </c>
    </row>
    <row r="20" spans="1:5" s="1" customFormat="1" ht="12" customHeight="1" thickBot="1">
      <c r="A20" s="20" t="s">
        <v>23</v>
      </c>
      <c r="B20" s="21" t="s">
        <v>10</v>
      </c>
      <c r="C20" s="428"/>
      <c r="D20" s="428"/>
      <c r="E20" s="429"/>
    </row>
    <row r="21" spans="1:5" s="1" customFormat="1" ht="12" customHeight="1" thickBot="1">
      <c r="A21" s="20" t="s">
        <v>180</v>
      </c>
      <c r="B21" s="21" t="s">
        <v>532</v>
      </c>
      <c r="C21" s="428">
        <v>300000</v>
      </c>
      <c r="D21" s="428">
        <v>320000</v>
      </c>
      <c r="E21" s="429">
        <v>350000</v>
      </c>
    </row>
    <row r="22" spans="1:5" s="1" customFormat="1" ht="12" customHeight="1" thickBot="1">
      <c r="A22" s="20" t="s">
        <v>25</v>
      </c>
      <c r="B22" s="277" t="s">
        <v>531</v>
      </c>
      <c r="C22" s="428"/>
      <c r="D22" s="428"/>
      <c r="E22" s="429"/>
    </row>
    <row r="23" spans="1:5" s="1" customFormat="1" ht="12" customHeight="1" thickBot="1">
      <c r="A23" s="20" t="s">
        <v>26</v>
      </c>
      <c r="B23" s="21" t="s">
        <v>306</v>
      </c>
      <c r="C23" s="380">
        <f>+C8+C9+C10+C11+C19+C20+C21+C22</f>
        <v>355510000</v>
      </c>
      <c r="D23" s="380">
        <f>+D8+D9+D10+D11+D19+D20+D21+D22</f>
        <v>355660000</v>
      </c>
      <c r="E23" s="288">
        <f>+E8+E9+E10+E11+E19+E20+E21+E22</f>
        <v>107330000</v>
      </c>
    </row>
    <row r="24" spans="1:5" s="1" customFormat="1" ht="12" customHeight="1" thickBot="1">
      <c r="A24" s="20" t="s">
        <v>27</v>
      </c>
      <c r="B24" s="21" t="s">
        <v>534</v>
      </c>
      <c r="C24" s="467"/>
      <c r="D24" s="467"/>
      <c r="E24" s="468"/>
    </row>
    <row r="25" spans="1:5" s="1" customFormat="1" ht="12" customHeight="1" thickBot="1">
      <c r="A25" s="20" t="s">
        <v>28</v>
      </c>
      <c r="B25" s="21" t="s">
        <v>535</v>
      </c>
      <c r="C25" s="380">
        <f>+C23+C24</f>
        <v>355510000</v>
      </c>
      <c r="D25" s="380">
        <f>+D23+D24</f>
        <v>355660000</v>
      </c>
      <c r="E25" s="416">
        <f>+E23+E24</f>
        <v>107330000</v>
      </c>
    </row>
    <row r="26" spans="1:5" s="1" customFormat="1" ht="12" customHeight="1">
      <c r="A26" s="352"/>
      <c r="B26" s="353"/>
      <c r="C26" s="354"/>
      <c r="D26" s="465"/>
      <c r="E26" s="466"/>
    </row>
    <row r="27" spans="1:5" s="1" customFormat="1" ht="12" customHeight="1">
      <c r="A27" s="678" t="s">
        <v>47</v>
      </c>
      <c r="B27" s="678"/>
      <c r="C27" s="678"/>
      <c r="D27" s="678"/>
      <c r="E27" s="678"/>
    </row>
    <row r="28" spans="1:5" s="1" customFormat="1" ht="12" customHeight="1" thickBot="1">
      <c r="A28" s="675" t="s">
        <v>153</v>
      </c>
      <c r="B28" s="675"/>
      <c r="C28" s="363"/>
      <c r="D28" s="136"/>
      <c r="E28" s="292" t="str">
        <f>E5</f>
        <v>Forintban!</v>
      </c>
    </row>
    <row r="29" spans="1:5" s="1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53" t="str">
        <f>+E6</f>
        <v>2022. évi</v>
      </c>
    </row>
    <row r="30" spans="1:5" s="1" customFormat="1" ht="12" customHeight="1" thickBot="1">
      <c r="A30" s="385" t="s">
        <v>492</v>
      </c>
      <c r="B30" s="386" t="s">
        <v>493</v>
      </c>
      <c r="C30" s="386" t="s">
        <v>494</v>
      </c>
      <c r="D30" s="386" t="s">
        <v>496</v>
      </c>
      <c r="E30" s="461" t="s">
        <v>495</v>
      </c>
    </row>
    <row r="31" spans="1:5" s="1" customFormat="1" ht="15" customHeight="1" thickBot="1">
      <c r="A31" s="20" t="s">
        <v>18</v>
      </c>
      <c r="B31" s="27" t="s">
        <v>536</v>
      </c>
      <c r="C31" s="428">
        <v>350140000</v>
      </c>
      <c r="D31" s="428">
        <v>338480000</v>
      </c>
      <c r="E31" s="425">
        <v>89420000</v>
      </c>
    </row>
    <row r="32" spans="1:5" ht="12" customHeight="1" thickBot="1">
      <c r="A32" s="445" t="s">
        <v>19</v>
      </c>
      <c r="B32" s="462" t="s">
        <v>541</v>
      </c>
      <c r="C32" s="463">
        <f>+C33+C34+C35</f>
        <v>5370000</v>
      </c>
      <c r="D32" s="463">
        <f>+D33+D34+D35</f>
        <v>17180000</v>
      </c>
      <c r="E32" s="464">
        <f>+E33+E34+E35</f>
        <v>17910000</v>
      </c>
    </row>
    <row r="33" spans="1:5" ht="12" customHeight="1">
      <c r="A33" s="15" t="s">
        <v>104</v>
      </c>
      <c r="B33" s="8" t="s">
        <v>229</v>
      </c>
      <c r="C33" s="377">
        <v>5370000</v>
      </c>
      <c r="D33" s="377">
        <v>12000000</v>
      </c>
      <c r="E33" s="250">
        <v>9500000</v>
      </c>
    </row>
    <row r="34" spans="1:5" ht="12" customHeight="1">
      <c r="A34" s="15" t="s">
        <v>105</v>
      </c>
      <c r="B34" s="12" t="s">
        <v>187</v>
      </c>
      <c r="C34" s="376"/>
      <c r="D34" s="376">
        <v>5180000</v>
      </c>
      <c r="E34" s="249">
        <v>8410000</v>
      </c>
    </row>
    <row r="35" spans="1:5" ht="12" customHeight="1" thickBot="1">
      <c r="A35" s="15" t="s">
        <v>106</v>
      </c>
      <c r="B35" s="279" t="s">
        <v>231</v>
      </c>
      <c r="C35" s="376"/>
      <c r="D35" s="376"/>
      <c r="E35" s="249"/>
    </row>
    <row r="36" spans="1:5" ht="12" customHeight="1" thickBot="1">
      <c r="A36" s="20" t="s">
        <v>20</v>
      </c>
      <c r="B36" s="122" t="s">
        <v>447</v>
      </c>
      <c r="C36" s="375">
        <f>+C31+C32</f>
        <v>355510000</v>
      </c>
      <c r="D36" s="375">
        <f>+D31+D32</f>
        <v>355660000</v>
      </c>
      <c r="E36" s="248">
        <f>+E31+E32</f>
        <v>107330000</v>
      </c>
    </row>
    <row r="37" spans="1:6" ht="15" customHeight="1" thickBot="1">
      <c r="A37" s="20" t="s">
        <v>21</v>
      </c>
      <c r="B37" s="122" t="s">
        <v>537</v>
      </c>
      <c r="C37" s="469"/>
      <c r="D37" s="469"/>
      <c r="E37" s="470"/>
      <c r="F37" s="123"/>
    </row>
    <row r="38" spans="1:5" s="1" customFormat="1" ht="12.75" customHeight="1" thickBot="1">
      <c r="A38" s="280" t="s">
        <v>22</v>
      </c>
      <c r="B38" s="362" t="s">
        <v>538</v>
      </c>
      <c r="C38" s="460">
        <f>+C36+C37</f>
        <v>355510000</v>
      </c>
      <c r="D38" s="460">
        <f>+D36+D37</f>
        <v>355660000</v>
      </c>
      <c r="E38" s="459">
        <f>+E36+E37</f>
        <v>107330000</v>
      </c>
    </row>
    <row r="39" spans="3:5" ht="15.75">
      <c r="C39" s="621">
        <f>C25-C38</f>
        <v>0</v>
      </c>
      <c r="D39" s="621">
        <f>D25-D38</f>
        <v>0</v>
      </c>
      <c r="E39" s="621">
        <f>E25-E38</f>
        <v>0</v>
      </c>
    </row>
    <row r="40" ht="15.75">
      <c r="C40" s="37"/>
    </row>
    <row r="41" ht="15.75">
      <c r="C41" s="37"/>
    </row>
    <row r="42" ht="16.5" customHeight="1">
      <c r="C42" s="37"/>
    </row>
    <row r="43" ht="15.75">
      <c r="C43" s="37"/>
    </row>
    <row r="44" ht="15.75">
      <c r="C44" s="37"/>
    </row>
    <row r="45" ht="15.75">
      <c r="C45" s="37"/>
    </row>
    <row r="46" ht="15.75">
      <c r="C46" s="37"/>
    </row>
    <row r="47" ht="15.75">
      <c r="C47" s="37"/>
    </row>
    <row r="48" ht="15.75">
      <c r="C48" s="37"/>
    </row>
    <row r="49" ht="15.75">
      <c r="C49" s="37"/>
    </row>
    <row r="50" ht="15.75">
      <c r="C50" s="37"/>
    </row>
    <row r="51" ht="15.75">
      <c r="C51" s="37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33">
      <selection activeCell="C123" sqref="C123"/>
    </sheetView>
  </sheetViews>
  <sheetFormatPr defaultColWidth="9.00390625" defaultRowHeight="12.75"/>
  <cols>
    <col min="1" max="1" width="9.50390625" style="37" customWidth="1"/>
    <col min="2" max="2" width="99.375" style="37" customWidth="1"/>
    <col min="3" max="3" width="21.625" style="363" customWidth="1"/>
    <col min="4" max="4" width="9.00390625" style="37" customWidth="1"/>
    <col min="5" max="16384" width="9.375" style="37" customWidth="1"/>
  </cols>
  <sheetData>
    <row r="1" spans="1:3" ht="18.75" customHeight="1">
      <c r="A1" s="588"/>
      <c r="B1" s="671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672"/>
    </row>
    <row r="2" spans="1:3" ht="21.75" customHeight="1">
      <c r="A2" s="589"/>
      <c r="B2" s="590" t="str">
        <f>CONCATENATE(ALAPADATOK!A3)</f>
        <v>Tiszaszőlős Községi Önkormányzat</v>
      </c>
      <c r="C2" s="591"/>
    </row>
    <row r="3" spans="1:3" ht="21.75" customHeight="1">
      <c r="A3" s="591"/>
      <c r="B3" s="590" t="s">
        <v>578</v>
      </c>
      <c r="C3" s="591"/>
    </row>
    <row r="4" spans="1:3" ht="21.75" customHeight="1">
      <c r="A4" s="591"/>
      <c r="B4" s="590" t="s">
        <v>580</v>
      </c>
      <c r="C4" s="591"/>
    </row>
    <row r="5" spans="1:3" ht="21.75" customHeight="1">
      <c r="A5" s="588"/>
      <c r="B5" s="588"/>
      <c r="C5" s="592"/>
    </row>
    <row r="6" spans="1:3" ht="15" customHeight="1">
      <c r="A6" s="673" t="s">
        <v>15</v>
      </c>
      <c r="B6" s="673"/>
      <c r="C6" s="673"/>
    </row>
    <row r="7" spans="1:3" ht="15" customHeight="1" thickBot="1">
      <c r="A7" s="674" t="s">
        <v>152</v>
      </c>
      <c r="B7" s="674"/>
      <c r="C7" s="539" t="str">
        <f>CONCATENATE('KV_1.1.sz.mell.'!C7)</f>
        <v>Forintban!</v>
      </c>
    </row>
    <row r="8" spans="1:3" ht="24" customHeight="1" thickBot="1">
      <c r="A8" s="593" t="s">
        <v>69</v>
      </c>
      <c r="B8" s="594" t="s">
        <v>17</v>
      </c>
      <c r="C8" s="595" t="str">
        <f>+CONCATENATE(LEFT(KV_ÖSSZEFÜGGÉSEK!A5,4),". évi előirányzat")</f>
        <v>2019. évi előirányzat</v>
      </c>
    </row>
    <row r="9" spans="1:3" s="38" customFormat="1" ht="12" customHeight="1" thickBot="1">
      <c r="A9" s="523"/>
      <c r="B9" s="524" t="s">
        <v>492</v>
      </c>
      <c r="C9" s="525" t="s">
        <v>493</v>
      </c>
    </row>
    <row r="10" spans="1:3" s="1" customFormat="1" ht="12" customHeight="1" thickBot="1">
      <c r="A10" s="20" t="s">
        <v>18</v>
      </c>
      <c r="B10" s="21" t="s">
        <v>251</v>
      </c>
      <c r="C10" s="282">
        <f>+C11+C12+C13+C14+C15+C16</f>
        <v>210669075</v>
      </c>
    </row>
    <row r="11" spans="1:3" s="1" customFormat="1" ht="12" customHeight="1">
      <c r="A11" s="15" t="s">
        <v>98</v>
      </c>
      <c r="B11" s="389" t="s">
        <v>252</v>
      </c>
      <c r="C11" s="285">
        <v>71877535</v>
      </c>
    </row>
    <row r="12" spans="1:3" s="1" customFormat="1" ht="12" customHeight="1">
      <c r="A12" s="14" t="s">
        <v>99</v>
      </c>
      <c r="B12" s="390" t="s">
        <v>253</v>
      </c>
      <c r="C12" s="284">
        <v>41062433</v>
      </c>
    </row>
    <row r="13" spans="1:3" s="1" customFormat="1" ht="12" customHeight="1">
      <c r="A13" s="14" t="s">
        <v>100</v>
      </c>
      <c r="B13" s="390" t="s">
        <v>549</v>
      </c>
      <c r="C13" s="284">
        <v>52466094</v>
      </c>
    </row>
    <row r="14" spans="1:3" s="1" customFormat="1" ht="12" customHeight="1">
      <c r="A14" s="14" t="s">
        <v>101</v>
      </c>
      <c r="B14" s="390" t="s">
        <v>255</v>
      </c>
      <c r="C14" s="284">
        <v>1882760</v>
      </c>
    </row>
    <row r="15" spans="1:3" s="1" customFormat="1" ht="12" customHeight="1">
      <c r="A15" s="14" t="s">
        <v>148</v>
      </c>
      <c r="B15" s="278" t="s">
        <v>431</v>
      </c>
      <c r="C15" s="284">
        <v>43380253</v>
      </c>
    </row>
    <row r="16" spans="1:3" s="1" customFormat="1" ht="12" customHeight="1" thickBot="1">
      <c r="A16" s="16" t="s">
        <v>102</v>
      </c>
      <c r="B16" s="279" t="s">
        <v>432</v>
      </c>
      <c r="C16" s="284">
        <v>0</v>
      </c>
    </row>
    <row r="17" spans="1:3" s="1" customFormat="1" ht="12" customHeight="1" thickBot="1">
      <c r="A17" s="20" t="s">
        <v>19</v>
      </c>
      <c r="B17" s="277" t="s">
        <v>256</v>
      </c>
      <c r="C17" s="282">
        <f>+C18+C19+C20+C21+C22</f>
        <v>29395637</v>
      </c>
    </row>
    <row r="18" spans="1:3" s="1" customFormat="1" ht="12" customHeight="1">
      <c r="A18" s="15" t="s">
        <v>104</v>
      </c>
      <c r="B18" s="389" t="s">
        <v>257</v>
      </c>
      <c r="C18" s="285"/>
    </row>
    <row r="19" spans="1:3" s="1" customFormat="1" ht="12" customHeight="1">
      <c r="A19" s="14" t="s">
        <v>105</v>
      </c>
      <c r="B19" s="390" t="s">
        <v>258</v>
      </c>
      <c r="C19" s="284"/>
    </row>
    <row r="20" spans="1:3" s="1" customFormat="1" ht="12" customHeight="1">
      <c r="A20" s="14" t="s">
        <v>106</v>
      </c>
      <c r="B20" s="390" t="s">
        <v>421</v>
      </c>
      <c r="C20" s="284"/>
    </row>
    <row r="21" spans="1:3" s="1" customFormat="1" ht="12" customHeight="1">
      <c r="A21" s="14" t="s">
        <v>107</v>
      </c>
      <c r="B21" s="390" t="s">
        <v>422</v>
      </c>
      <c r="C21" s="284"/>
    </row>
    <row r="22" spans="1:3" s="1" customFormat="1" ht="12" customHeight="1">
      <c r="A22" s="14" t="s">
        <v>108</v>
      </c>
      <c r="B22" s="390" t="s">
        <v>572</v>
      </c>
      <c r="C22" s="284">
        <v>29395637</v>
      </c>
    </row>
    <row r="23" spans="1:3" s="1" customFormat="1" ht="12" customHeight="1" thickBot="1">
      <c r="A23" s="16" t="s">
        <v>117</v>
      </c>
      <c r="B23" s="279" t="s">
        <v>260</v>
      </c>
      <c r="C23" s="286"/>
    </row>
    <row r="24" spans="1:3" s="1" customFormat="1" ht="12" customHeight="1" thickBot="1">
      <c r="A24" s="20" t="s">
        <v>20</v>
      </c>
      <c r="B24" s="21" t="s">
        <v>261</v>
      </c>
      <c r="C24" s="282">
        <f>+C25+C26+C27+C28+C29</f>
        <v>0</v>
      </c>
    </row>
    <row r="25" spans="1:3" s="1" customFormat="1" ht="12" customHeight="1">
      <c r="A25" s="15" t="s">
        <v>87</v>
      </c>
      <c r="B25" s="389" t="s">
        <v>262</v>
      </c>
      <c r="C25" s="285"/>
    </row>
    <row r="26" spans="1:3" s="1" customFormat="1" ht="12" customHeight="1">
      <c r="A26" s="14" t="s">
        <v>88</v>
      </c>
      <c r="B26" s="390" t="s">
        <v>263</v>
      </c>
      <c r="C26" s="284"/>
    </row>
    <row r="27" spans="1:3" s="1" customFormat="1" ht="12" customHeight="1">
      <c r="A27" s="14" t="s">
        <v>89</v>
      </c>
      <c r="B27" s="390" t="s">
        <v>423</v>
      </c>
      <c r="C27" s="284"/>
    </row>
    <row r="28" spans="1:3" s="1" customFormat="1" ht="12" customHeight="1">
      <c r="A28" s="14" t="s">
        <v>90</v>
      </c>
      <c r="B28" s="390" t="s">
        <v>424</v>
      </c>
      <c r="C28" s="284"/>
    </row>
    <row r="29" spans="1:3" s="1" customFormat="1" ht="12" customHeight="1">
      <c r="A29" s="14" t="s">
        <v>171</v>
      </c>
      <c r="B29" s="390" t="s">
        <v>264</v>
      </c>
      <c r="C29" s="284"/>
    </row>
    <row r="30" spans="1:3" s="517" customFormat="1" ht="12" customHeight="1" thickBot="1">
      <c r="A30" s="526" t="s">
        <v>172</v>
      </c>
      <c r="B30" s="515" t="s">
        <v>567</v>
      </c>
      <c r="C30" s="516"/>
    </row>
    <row r="31" spans="1:3" s="1" customFormat="1" ht="12" customHeight="1" thickBot="1">
      <c r="A31" s="20" t="s">
        <v>173</v>
      </c>
      <c r="B31" s="21" t="s">
        <v>550</v>
      </c>
      <c r="C31" s="288">
        <f>SUM(C32:C38)</f>
        <v>23670000</v>
      </c>
    </row>
    <row r="32" spans="1:3" s="1" customFormat="1" ht="12" customHeight="1">
      <c r="A32" s="15" t="s">
        <v>267</v>
      </c>
      <c r="B32" s="389" t="s">
        <v>554</v>
      </c>
      <c r="C32" s="285">
        <v>480000</v>
      </c>
    </row>
    <row r="33" spans="1:3" s="1" customFormat="1" ht="12" customHeight="1">
      <c r="A33" s="14" t="s">
        <v>268</v>
      </c>
      <c r="B33" s="390" t="s">
        <v>555</v>
      </c>
      <c r="C33" s="284">
        <v>1000000</v>
      </c>
    </row>
    <row r="34" spans="1:3" s="1" customFormat="1" ht="12" customHeight="1">
      <c r="A34" s="14" t="s">
        <v>269</v>
      </c>
      <c r="B34" s="390" t="s">
        <v>556</v>
      </c>
      <c r="C34" s="284">
        <v>19500000</v>
      </c>
    </row>
    <row r="35" spans="1:3" s="1" customFormat="1" ht="12" customHeight="1">
      <c r="A35" s="14" t="s">
        <v>270</v>
      </c>
      <c r="B35" s="390" t="s">
        <v>557</v>
      </c>
      <c r="C35" s="284">
        <v>20000</v>
      </c>
    </row>
    <row r="36" spans="1:3" s="1" customFormat="1" ht="12" customHeight="1">
      <c r="A36" s="14" t="s">
        <v>551</v>
      </c>
      <c r="B36" s="390" t="s">
        <v>271</v>
      </c>
      <c r="C36" s="284">
        <v>2500000</v>
      </c>
    </row>
    <row r="37" spans="1:3" s="1" customFormat="1" ht="12" customHeight="1">
      <c r="A37" s="14" t="s">
        <v>552</v>
      </c>
      <c r="B37" s="390" t="s">
        <v>272</v>
      </c>
      <c r="C37" s="284"/>
    </row>
    <row r="38" spans="1:3" s="1" customFormat="1" ht="12" customHeight="1" thickBot="1">
      <c r="A38" s="16" t="s">
        <v>553</v>
      </c>
      <c r="B38" s="471" t="s">
        <v>273</v>
      </c>
      <c r="C38" s="286">
        <v>170000</v>
      </c>
    </row>
    <row r="39" spans="1:3" s="1" customFormat="1" ht="12" customHeight="1" thickBot="1">
      <c r="A39" s="20" t="s">
        <v>22</v>
      </c>
      <c r="B39" s="21" t="s">
        <v>433</v>
      </c>
      <c r="C39" s="282">
        <f>SUM(C40:C50)</f>
        <v>15572172</v>
      </c>
    </row>
    <row r="40" spans="1:3" s="1" customFormat="1" ht="12" customHeight="1">
      <c r="A40" s="15" t="s">
        <v>91</v>
      </c>
      <c r="B40" s="389" t="s">
        <v>276</v>
      </c>
      <c r="C40" s="285">
        <v>2000000</v>
      </c>
    </row>
    <row r="41" spans="1:3" s="1" customFormat="1" ht="12" customHeight="1">
      <c r="A41" s="14" t="s">
        <v>92</v>
      </c>
      <c r="B41" s="390" t="s">
        <v>277</v>
      </c>
      <c r="C41" s="284">
        <v>7015000</v>
      </c>
    </row>
    <row r="42" spans="1:3" s="1" customFormat="1" ht="12" customHeight="1">
      <c r="A42" s="14" t="s">
        <v>93</v>
      </c>
      <c r="B42" s="390" t="s">
        <v>278</v>
      </c>
      <c r="C42" s="284">
        <v>1366000</v>
      </c>
    </row>
    <row r="43" spans="1:3" s="1" customFormat="1" ht="12" customHeight="1">
      <c r="A43" s="14" t="s">
        <v>175</v>
      </c>
      <c r="B43" s="390" t="s">
        <v>279</v>
      </c>
      <c r="C43" s="284"/>
    </row>
    <row r="44" spans="1:3" s="1" customFormat="1" ht="12" customHeight="1">
      <c r="A44" s="14" t="s">
        <v>176</v>
      </c>
      <c r="B44" s="390" t="s">
        <v>280</v>
      </c>
      <c r="C44" s="284">
        <v>1128398</v>
      </c>
    </row>
    <row r="45" spans="1:3" s="1" customFormat="1" ht="12" customHeight="1">
      <c r="A45" s="14" t="s">
        <v>177</v>
      </c>
      <c r="B45" s="390" t="s">
        <v>281</v>
      </c>
      <c r="C45" s="284">
        <v>2738547</v>
      </c>
    </row>
    <row r="46" spans="1:3" s="1" customFormat="1" ht="12" customHeight="1">
      <c r="A46" s="14" t="s">
        <v>178</v>
      </c>
      <c r="B46" s="390" t="s">
        <v>282</v>
      </c>
      <c r="C46" s="284">
        <v>1324227</v>
      </c>
    </row>
    <row r="47" spans="1:3" s="1" customFormat="1" ht="12" customHeight="1">
      <c r="A47" s="14" t="s">
        <v>179</v>
      </c>
      <c r="B47" s="390" t="s">
        <v>558</v>
      </c>
      <c r="C47" s="284"/>
    </row>
    <row r="48" spans="1:3" s="1" customFormat="1" ht="12" customHeight="1">
      <c r="A48" s="14" t="s">
        <v>274</v>
      </c>
      <c r="B48" s="390" t="s">
        <v>284</v>
      </c>
      <c r="C48" s="287"/>
    </row>
    <row r="49" spans="1:3" s="1" customFormat="1" ht="12" customHeight="1">
      <c r="A49" s="16" t="s">
        <v>275</v>
      </c>
      <c r="B49" s="391" t="s">
        <v>435</v>
      </c>
      <c r="C49" s="379"/>
    </row>
    <row r="50" spans="1:3" s="1" customFormat="1" ht="12" customHeight="1" thickBot="1">
      <c r="A50" s="16" t="s">
        <v>434</v>
      </c>
      <c r="B50" s="279" t="s">
        <v>285</v>
      </c>
      <c r="C50" s="379"/>
    </row>
    <row r="51" spans="1:3" s="1" customFormat="1" ht="12" customHeight="1" thickBot="1">
      <c r="A51" s="20" t="s">
        <v>23</v>
      </c>
      <c r="B51" s="21" t="s">
        <v>286</v>
      </c>
      <c r="C51" s="282">
        <f>SUM(C52:C56)</f>
        <v>0</v>
      </c>
    </row>
    <row r="52" spans="1:3" s="1" customFormat="1" ht="12" customHeight="1">
      <c r="A52" s="15" t="s">
        <v>94</v>
      </c>
      <c r="B52" s="389" t="s">
        <v>290</v>
      </c>
      <c r="C52" s="424"/>
    </row>
    <row r="53" spans="1:3" s="1" customFormat="1" ht="12" customHeight="1">
      <c r="A53" s="14" t="s">
        <v>95</v>
      </c>
      <c r="B53" s="390" t="s">
        <v>291</v>
      </c>
      <c r="C53" s="287"/>
    </row>
    <row r="54" spans="1:3" s="1" customFormat="1" ht="12" customHeight="1">
      <c r="A54" s="14" t="s">
        <v>287</v>
      </c>
      <c r="B54" s="390" t="s">
        <v>292</v>
      </c>
      <c r="C54" s="287"/>
    </row>
    <row r="55" spans="1:3" s="1" customFormat="1" ht="12" customHeight="1">
      <c r="A55" s="14" t="s">
        <v>288</v>
      </c>
      <c r="B55" s="390" t="s">
        <v>293</v>
      </c>
      <c r="C55" s="287"/>
    </row>
    <row r="56" spans="1:3" s="1" customFormat="1" ht="12" customHeight="1" thickBot="1">
      <c r="A56" s="16" t="s">
        <v>289</v>
      </c>
      <c r="B56" s="279" t="s">
        <v>294</v>
      </c>
      <c r="C56" s="379"/>
    </row>
    <row r="57" spans="1:3" s="1" customFormat="1" ht="12" customHeight="1" thickBot="1">
      <c r="A57" s="20" t="s">
        <v>180</v>
      </c>
      <c r="B57" s="21" t="s">
        <v>295</v>
      </c>
      <c r="C57" s="282">
        <f>SUM(C58:C60)</f>
        <v>0</v>
      </c>
    </row>
    <row r="58" spans="1:3" s="1" customFormat="1" ht="12" customHeight="1">
      <c r="A58" s="15" t="s">
        <v>96</v>
      </c>
      <c r="B58" s="389" t="s">
        <v>296</v>
      </c>
      <c r="C58" s="285"/>
    </row>
    <row r="59" spans="1:3" s="1" customFormat="1" ht="12" customHeight="1">
      <c r="A59" s="14" t="s">
        <v>97</v>
      </c>
      <c r="B59" s="390" t="s">
        <v>425</v>
      </c>
      <c r="C59" s="284"/>
    </row>
    <row r="60" spans="1:3" s="1" customFormat="1" ht="12" customHeight="1">
      <c r="A60" s="14" t="s">
        <v>299</v>
      </c>
      <c r="B60" s="390" t="s">
        <v>297</v>
      </c>
      <c r="C60" s="284"/>
    </row>
    <row r="61" spans="1:3" s="1" customFormat="1" ht="12" customHeight="1" thickBot="1">
      <c r="A61" s="16" t="s">
        <v>300</v>
      </c>
      <c r="B61" s="279" t="s">
        <v>298</v>
      </c>
      <c r="C61" s="286"/>
    </row>
    <row r="62" spans="1:3" s="1" customFormat="1" ht="12" customHeight="1" thickBot="1">
      <c r="A62" s="20" t="s">
        <v>25</v>
      </c>
      <c r="B62" s="277" t="s">
        <v>301</v>
      </c>
      <c r="C62" s="282">
        <f>SUM(C63:C65)</f>
        <v>0</v>
      </c>
    </row>
    <row r="63" spans="1:3" s="1" customFormat="1" ht="12" customHeight="1">
      <c r="A63" s="15" t="s">
        <v>181</v>
      </c>
      <c r="B63" s="389" t="s">
        <v>303</v>
      </c>
      <c r="C63" s="287"/>
    </row>
    <row r="64" spans="1:3" s="1" customFormat="1" ht="12" customHeight="1">
      <c r="A64" s="14" t="s">
        <v>182</v>
      </c>
      <c r="B64" s="390" t="s">
        <v>426</v>
      </c>
      <c r="C64" s="287"/>
    </row>
    <row r="65" spans="1:3" s="1" customFormat="1" ht="12" customHeight="1">
      <c r="A65" s="14" t="s">
        <v>230</v>
      </c>
      <c r="B65" s="390" t="s">
        <v>304</v>
      </c>
      <c r="C65" s="287"/>
    </row>
    <row r="66" spans="1:3" s="1" customFormat="1" ht="12" customHeight="1" thickBot="1">
      <c r="A66" s="16" t="s">
        <v>302</v>
      </c>
      <c r="B66" s="279" t="s">
        <v>305</v>
      </c>
      <c r="C66" s="287"/>
    </row>
    <row r="67" spans="1:3" s="1" customFormat="1" ht="12" customHeight="1" thickBot="1">
      <c r="A67" s="450" t="s">
        <v>475</v>
      </c>
      <c r="B67" s="21" t="s">
        <v>306</v>
      </c>
      <c r="C67" s="288">
        <f>+C10+C17+C24+C31+C39+C51+C57+C62</f>
        <v>279306884</v>
      </c>
    </row>
    <row r="68" spans="1:3" s="1" customFormat="1" ht="12" customHeight="1" thickBot="1">
      <c r="A68" s="426" t="s">
        <v>307</v>
      </c>
      <c r="B68" s="277" t="s">
        <v>308</v>
      </c>
      <c r="C68" s="282">
        <f>SUM(C69:C71)</f>
        <v>0</v>
      </c>
    </row>
    <row r="69" spans="1:3" s="1" customFormat="1" ht="12" customHeight="1">
      <c r="A69" s="15" t="s">
        <v>336</v>
      </c>
      <c r="B69" s="389" t="s">
        <v>309</v>
      </c>
      <c r="C69" s="287"/>
    </row>
    <row r="70" spans="1:3" s="1" customFormat="1" ht="12" customHeight="1">
      <c r="A70" s="14" t="s">
        <v>345</v>
      </c>
      <c r="B70" s="390" t="s">
        <v>310</v>
      </c>
      <c r="C70" s="287"/>
    </row>
    <row r="71" spans="1:3" s="1" customFormat="1" ht="12" customHeight="1" thickBot="1">
      <c r="A71" s="16" t="s">
        <v>346</v>
      </c>
      <c r="B71" s="444" t="s">
        <v>568</v>
      </c>
      <c r="C71" s="287"/>
    </row>
    <row r="72" spans="1:3" s="1" customFormat="1" ht="12" customHeight="1" thickBot="1">
      <c r="A72" s="426" t="s">
        <v>312</v>
      </c>
      <c r="B72" s="277" t="s">
        <v>313</v>
      </c>
      <c r="C72" s="282">
        <f>SUM(C73:C76)</f>
        <v>0</v>
      </c>
    </row>
    <row r="73" spans="1:3" s="1" customFormat="1" ht="12" customHeight="1">
      <c r="A73" s="15" t="s">
        <v>149</v>
      </c>
      <c r="B73" s="389" t="s">
        <v>314</v>
      </c>
      <c r="C73" s="287"/>
    </row>
    <row r="74" spans="1:3" s="1" customFormat="1" ht="12" customHeight="1">
      <c r="A74" s="14" t="s">
        <v>150</v>
      </c>
      <c r="B74" s="390" t="s">
        <v>569</v>
      </c>
      <c r="C74" s="287"/>
    </row>
    <row r="75" spans="1:3" s="1" customFormat="1" ht="12" customHeight="1" thickBot="1">
      <c r="A75" s="16" t="s">
        <v>337</v>
      </c>
      <c r="B75" s="391" t="s">
        <v>315</v>
      </c>
      <c r="C75" s="379"/>
    </row>
    <row r="76" spans="1:3" s="1" customFormat="1" ht="12" customHeight="1" thickBot="1">
      <c r="A76" s="528" t="s">
        <v>338</v>
      </c>
      <c r="B76" s="529" t="s">
        <v>570</v>
      </c>
      <c r="C76" s="530"/>
    </row>
    <row r="77" spans="1:3" s="1" customFormat="1" ht="12" customHeight="1" thickBot="1">
      <c r="A77" s="426" t="s">
        <v>316</v>
      </c>
      <c r="B77" s="277" t="s">
        <v>317</v>
      </c>
      <c r="C77" s="282">
        <f>SUM(C78:C79)</f>
        <v>630571015</v>
      </c>
    </row>
    <row r="78" spans="1:3" s="1" customFormat="1" ht="12" customHeight="1" thickBot="1">
      <c r="A78" s="13" t="s">
        <v>339</v>
      </c>
      <c r="B78" s="527" t="s">
        <v>318</v>
      </c>
      <c r="C78" s="379">
        <v>630571015</v>
      </c>
    </row>
    <row r="79" spans="1:3" s="1" customFormat="1" ht="12" customHeight="1" thickBot="1">
      <c r="A79" s="528" t="s">
        <v>340</v>
      </c>
      <c r="B79" s="529" t="s">
        <v>319</v>
      </c>
      <c r="C79" s="530"/>
    </row>
    <row r="80" spans="1:3" s="1" customFormat="1" ht="12" customHeight="1" thickBot="1">
      <c r="A80" s="426" t="s">
        <v>320</v>
      </c>
      <c r="B80" s="277" t="s">
        <v>321</v>
      </c>
      <c r="C80" s="282">
        <f>SUM(C81:C83)</f>
        <v>0</v>
      </c>
    </row>
    <row r="81" spans="1:3" s="1" customFormat="1" ht="12" customHeight="1">
      <c r="A81" s="15" t="s">
        <v>341</v>
      </c>
      <c r="B81" s="389" t="s">
        <v>322</v>
      </c>
      <c r="C81" s="287"/>
    </row>
    <row r="82" spans="1:3" s="1" customFormat="1" ht="12" customHeight="1">
      <c r="A82" s="14" t="s">
        <v>342</v>
      </c>
      <c r="B82" s="390" t="s">
        <v>323</v>
      </c>
      <c r="C82" s="287"/>
    </row>
    <row r="83" spans="1:3" s="1" customFormat="1" ht="12" customHeight="1" thickBot="1">
      <c r="A83" s="18" t="s">
        <v>343</v>
      </c>
      <c r="B83" s="531" t="s">
        <v>571</v>
      </c>
      <c r="C83" s="532"/>
    </row>
    <row r="84" spans="1:3" s="1" customFormat="1" ht="12" customHeight="1" thickBot="1">
      <c r="A84" s="426" t="s">
        <v>324</v>
      </c>
      <c r="B84" s="277" t="s">
        <v>344</v>
      </c>
      <c r="C84" s="282">
        <f>SUM(C85:C88)</f>
        <v>0</v>
      </c>
    </row>
    <row r="85" spans="1:3" s="1" customFormat="1" ht="12" customHeight="1">
      <c r="A85" s="393" t="s">
        <v>325</v>
      </c>
      <c r="B85" s="389" t="s">
        <v>326</v>
      </c>
      <c r="C85" s="287"/>
    </row>
    <row r="86" spans="1:3" s="1" customFormat="1" ht="12" customHeight="1">
      <c r="A86" s="394" t="s">
        <v>327</v>
      </c>
      <c r="B86" s="390" t="s">
        <v>328</v>
      </c>
      <c r="C86" s="287"/>
    </row>
    <row r="87" spans="1:3" s="1" customFormat="1" ht="12" customHeight="1">
      <c r="A87" s="394" t="s">
        <v>329</v>
      </c>
      <c r="B87" s="390" t="s">
        <v>330</v>
      </c>
      <c r="C87" s="287"/>
    </row>
    <row r="88" spans="1:3" s="1" customFormat="1" ht="12" customHeight="1" thickBot="1">
      <c r="A88" s="395" t="s">
        <v>331</v>
      </c>
      <c r="B88" s="279" t="s">
        <v>332</v>
      </c>
      <c r="C88" s="287"/>
    </row>
    <row r="89" spans="1:3" s="1" customFormat="1" ht="12" customHeight="1" thickBot="1">
      <c r="A89" s="426" t="s">
        <v>333</v>
      </c>
      <c r="B89" s="277" t="s">
        <v>474</v>
      </c>
      <c r="C89" s="425"/>
    </row>
    <row r="90" spans="1:3" s="1" customFormat="1" ht="13.5" customHeight="1" thickBot="1">
      <c r="A90" s="426" t="s">
        <v>335</v>
      </c>
      <c r="B90" s="277" t="s">
        <v>334</v>
      </c>
      <c r="C90" s="425"/>
    </row>
    <row r="91" spans="1:3" s="1" customFormat="1" ht="15.75" customHeight="1" thickBot="1">
      <c r="A91" s="426" t="s">
        <v>347</v>
      </c>
      <c r="B91" s="396" t="s">
        <v>477</v>
      </c>
      <c r="C91" s="288">
        <f>+C68+C72+C77+C80+C84+C90+C89</f>
        <v>630571015</v>
      </c>
    </row>
    <row r="92" spans="1:3" s="1" customFormat="1" ht="16.5" customHeight="1" thickBot="1">
      <c r="A92" s="427" t="s">
        <v>476</v>
      </c>
      <c r="B92" s="397" t="s">
        <v>478</v>
      </c>
      <c r="C92" s="288">
        <f>+C67+C91</f>
        <v>909877899</v>
      </c>
    </row>
    <row r="93" spans="1:3" s="1" customFormat="1" ht="10.5" customHeight="1">
      <c r="A93" s="5"/>
      <c r="B93" s="6"/>
      <c r="C93" s="289"/>
    </row>
    <row r="94" spans="1:3" ht="16.5" customHeight="1">
      <c r="A94" s="678" t="s">
        <v>47</v>
      </c>
      <c r="B94" s="678"/>
      <c r="C94" s="678"/>
    </row>
    <row r="95" spans="1:3" ht="16.5" customHeight="1" thickBot="1">
      <c r="A95" s="675" t="s">
        <v>153</v>
      </c>
      <c r="B95" s="675"/>
      <c r="C95" s="540" t="str">
        <f>C7</f>
        <v>Forintban!</v>
      </c>
    </row>
    <row r="96" spans="1:3" ht="37.5" customHeight="1" thickBot="1">
      <c r="A96" s="520" t="s">
        <v>69</v>
      </c>
      <c r="B96" s="521" t="s">
        <v>48</v>
      </c>
      <c r="C96" s="522" t="str">
        <f>+C8</f>
        <v>2019. évi előirányzat</v>
      </c>
    </row>
    <row r="97" spans="1:3" s="38" customFormat="1" ht="12" customHeight="1" thickBot="1">
      <c r="A97" s="520"/>
      <c r="B97" s="521" t="s">
        <v>492</v>
      </c>
      <c r="C97" s="522" t="s">
        <v>493</v>
      </c>
    </row>
    <row r="98" spans="1:3" ht="12" customHeight="1" thickBot="1">
      <c r="A98" s="22" t="s">
        <v>18</v>
      </c>
      <c r="B98" s="28" t="s">
        <v>436</v>
      </c>
      <c r="C98" s="281">
        <f>C99+C100+C101+C102+C103+C116</f>
        <v>230121538</v>
      </c>
    </row>
    <row r="99" spans="1:3" ht="12" customHeight="1">
      <c r="A99" s="17" t="s">
        <v>98</v>
      </c>
      <c r="B99" s="10" t="s">
        <v>49</v>
      </c>
      <c r="C99" s="283">
        <v>95876148</v>
      </c>
    </row>
    <row r="100" spans="1:3" ht="12" customHeight="1">
      <c r="A100" s="14" t="s">
        <v>99</v>
      </c>
      <c r="B100" s="8" t="s">
        <v>183</v>
      </c>
      <c r="C100" s="284">
        <v>16380887</v>
      </c>
    </row>
    <row r="101" spans="1:3" ht="12" customHeight="1">
      <c r="A101" s="14" t="s">
        <v>100</v>
      </c>
      <c r="B101" s="8" t="s">
        <v>140</v>
      </c>
      <c r="C101" s="286">
        <v>92053503</v>
      </c>
    </row>
    <row r="102" spans="1:3" ht="12" customHeight="1">
      <c r="A102" s="14" t="s">
        <v>101</v>
      </c>
      <c r="B102" s="11" t="s">
        <v>184</v>
      </c>
      <c r="C102" s="286">
        <v>19308000</v>
      </c>
    </row>
    <row r="103" spans="1:3" ht="12" customHeight="1">
      <c r="A103" s="14" t="s">
        <v>112</v>
      </c>
      <c r="B103" s="19" t="s">
        <v>185</v>
      </c>
      <c r="C103" s="286">
        <f>SUM(C104:C115)</f>
        <v>6103000</v>
      </c>
    </row>
    <row r="104" spans="1:3" ht="12" customHeight="1">
      <c r="A104" s="14" t="s">
        <v>102</v>
      </c>
      <c r="B104" s="8" t="s">
        <v>441</v>
      </c>
      <c r="C104" s="286"/>
    </row>
    <row r="105" spans="1:3" ht="12" customHeight="1">
      <c r="A105" s="14" t="s">
        <v>103</v>
      </c>
      <c r="B105" s="140" t="s">
        <v>440</v>
      </c>
      <c r="C105" s="286"/>
    </row>
    <row r="106" spans="1:3" ht="12" customHeight="1">
      <c r="A106" s="14" t="s">
        <v>113</v>
      </c>
      <c r="B106" s="140" t="s">
        <v>439</v>
      </c>
      <c r="C106" s="286"/>
    </row>
    <row r="107" spans="1:3" ht="12" customHeight="1">
      <c r="A107" s="14" t="s">
        <v>114</v>
      </c>
      <c r="B107" s="138" t="s">
        <v>350</v>
      </c>
      <c r="C107" s="286"/>
    </row>
    <row r="108" spans="1:3" ht="12" customHeight="1">
      <c r="A108" s="14" t="s">
        <v>115</v>
      </c>
      <c r="B108" s="139" t="s">
        <v>351</v>
      </c>
      <c r="C108" s="286"/>
    </row>
    <row r="109" spans="1:3" ht="12" customHeight="1">
      <c r="A109" s="14" t="s">
        <v>116</v>
      </c>
      <c r="B109" s="139" t="s">
        <v>352</v>
      </c>
      <c r="C109" s="286"/>
    </row>
    <row r="110" spans="1:3" ht="12" customHeight="1">
      <c r="A110" s="14" t="s">
        <v>118</v>
      </c>
      <c r="B110" s="138" t="s">
        <v>353</v>
      </c>
      <c r="C110" s="286">
        <v>1150000</v>
      </c>
    </row>
    <row r="111" spans="1:3" ht="12" customHeight="1">
      <c r="A111" s="14" t="s">
        <v>186</v>
      </c>
      <c r="B111" s="138" t="s">
        <v>354</v>
      </c>
      <c r="C111" s="286"/>
    </row>
    <row r="112" spans="1:3" ht="12" customHeight="1">
      <c r="A112" s="14" t="s">
        <v>348</v>
      </c>
      <c r="B112" s="139" t="s">
        <v>355</v>
      </c>
      <c r="C112" s="286"/>
    </row>
    <row r="113" spans="1:3" ht="12" customHeight="1">
      <c r="A113" s="13" t="s">
        <v>349</v>
      </c>
      <c r="B113" s="140" t="s">
        <v>356</v>
      </c>
      <c r="C113" s="286"/>
    </row>
    <row r="114" spans="1:3" ht="12" customHeight="1">
      <c r="A114" s="14" t="s">
        <v>437</v>
      </c>
      <c r="B114" s="140" t="s">
        <v>357</v>
      </c>
      <c r="C114" s="286"/>
    </row>
    <row r="115" spans="1:3" ht="12" customHeight="1">
      <c r="A115" s="16" t="s">
        <v>438</v>
      </c>
      <c r="B115" s="140" t="s">
        <v>358</v>
      </c>
      <c r="C115" s="286">
        <v>4953000</v>
      </c>
    </row>
    <row r="116" spans="1:3" ht="12" customHeight="1">
      <c r="A116" s="14" t="s">
        <v>442</v>
      </c>
      <c r="B116" s="11" t="s">
        <v>50</v>
      </c>
      <c r="C116" s="284">
        <f>SUM(C117:C118)</f>
        <v>400000</v>
      </c>
    </row>
    <row r="117" spans="1:3" ht="12" customHeight="1">
      <c r="A117" s="14" t="s">
        <v>443</v>
      </c>
      <c r="B117" s="8" t="s">
        <v>445</v>
      </c>
      <c r="C117" s="284">
        <v>400000</v>
      </c>
    </row>
    <row r="118" spans="1:3" ht="12" customHeight="1" thickBot="1">
      <c r="A118" s="18" t="s">
        <v>444</v>
      </c>
      <c r="B118" s="448" t="s">
        <v>446</v>
      </c>
      <c r="C118" s="290"/>
    </row>
    <row r="119" spans="1:3" ht="12" customHeight="1" thickBot="1">
      <c r="A119" s="445" t="s">
        <v>19</v>
      </c>
      <c r="B119" s="446" t="s">
        <v>359</v>
      </c>
      <c r="C119" s="447">
        <f>+C120+C122+C124</f>
        <v>615510775</v>
      </c>
    </row>
    <row r="120" spans="1:3" ht="12" customHeight="1">
      <c r="A120" s="15" t="s">
        <v>104</v>
      </c>
      <c r="B120" s="8" t="s">
        <v>229</v>
      </c>
      <c r="C120" s="285">
        <v>614452441</v>
      </c>
    </row>
    <row r="121" spans="1:3" ht="12" customHeight="1">
      <c r="A121" s="15" t="s">
        <v>105</v>
      </c>
      <c r="B121" s="12" t="s">
        <v>363</v>
      </c>
      <c r="C121" s="285">
        <v>553020728</v>
      </c>
    </row>
    <row r="122" spans="1:3" ht="12" customHeight="1">
      <c r="A122" s="15" t="s">
        <v>106</v>
      </c>
      <c r="B122" s="12" t="s">
        <v>187</v>
      </c>
      <c r="C122" s="284">
        <v>1058334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9" t="s">
        <v>573</v>
      </c>
      <c r="C124" s="249"/>
    </row>
    <row r="125" spans="1:3" ht="12" customHeight="1">
      <c r="A125" s="15" t="s">
        <v>117</v>
      </c>
      <c r="B125" s="278" t="s">
        <v>427</v>
      </c>
      <c r="C125" s="249"/>
    </row>
    <row r="126" spans="1:3" ht="12" customHeight="1">
      <c r="A126" s="15" t="s">
        <v>119</v>
      </c>
      <c r="B126" s="388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447</v>
      </c>
      <c r="C133" s="282">
        <f>+C98+C119</f>
        <v>845632313</v>
      </c>
    </row>
    <row r="134" spans="1:3" ht="12" customHeight="1" thickBot="1">
      <c r="A134" s="20" t="s">
        <v>21</v>
      </c>
      <c r="B134" s="122" t="s">
        <v>448</v>
      </c>
      <c r="C134" s="282">
        <f>+C135+C136+C137</f>
        <v>0</v>
      </c>
    </row>
    <row r="135" spans="1:3" ht="12" customHeight="1">
      <c r="A135" s="15" t="s">
        <v>267</v>
      </c>
      <c r="B135" s="12" t="s">
        <v>455</v>
      </c>
      <c r="C135" s="249"/>
    </row>
    <row r="136" spans="1:3" ht="12" customHeight="1">
      <c r="A136" s="15" t="s">
        <v>268</v>
      </c>
      <c r="B136" s="12" t="s">
        <v>456</v>
      </c>
      <c r="C136" s="249"/>
    </row>
    <row r="137" spans="1:3" ht="12" customHeight="1" thickBot="1">
      <c r="A137" s="13" t="s">
        <v>269</v>
      </c>
      <c r="B137" s="12" t="s">
        <v>457</v>
      </c>
      <c r="C137" s="249"/>
    </row>
    <row r="138" spans="1:3" ht="12" customHeight="1" thickBot="1">
      <c r="A138" s="20" t="s">
        <v>22</v>
      </c>
      <c r="B138" s="122" t="s">
        <v>449</v>
      </c>
      <c r="C138" s="282">
        <f>SUM(C139:C144)</f>
        <v>0</v>
      </c>
    </row>
    <row r="139" spans="1:3" ht="12" customHeight="1">
      <c r="A139" s="15" t="s">
        <v>91</v>
      </c>
      <c r="B139" s="9" t="s">
        <v>458</v>
      </c>
      <c r="C139" s="249"/>
    </row>
    <row r="140" spans="1:3" ht="12" customHeight="1">
      <c r="A140" s="15" t="s">
        <v>92</v>
      </c>
      <c r="B140" s="9" t="s">
        <v>450</v>
      </c>
      <c r="C140" s="249"/>
    </row>
    <row r="141" spans="1:3" ht="12" customHeight="1">
      <c r="A141" s="15" t="s">
        <v>93</v>
      </c>
      <c r="B141" s="9" t="s">
        <v>451</v>
      </c>
      <c r="C141" s="249"/>
    </row>
    <row r="142" spans="1:3" ht="12" customHeight="1">
      <c r="A142" s="15" t="s">
        <v>175</v>
      </c>
      <c r="B142" s="9" t="s">
        <v>452</v>
      </c>
      <c r="C142" s="249"/>
    </row>
    <row r="143" spans="1:3" ht="12" customHeight="1" thickBot="1">
      <c r="A143" s="13" t="s">
        <v>176</v>
      </c>
      <c r="B143" s="7" t="s">
        <v>453</v>
      </c>
      <c r="C143" s="251"/>
    </row>
    <row r="144" spans="1:3" ht="12" customHeight="1" thickBot="1">
      <c r="A144" s="528" t="s">
        <v>177</v>
      </c>
      <c r="B144" s="533" t="s">
        <v>454</v>
      </c>
      <c r="C144" s="534"/>
    </row>
    <row r="145" spans="1:3" ht="12" customHeight="1" thickBot="1">
      <c r="A145" s="20" t="s">
        <v>23</v>
      </c>
      <c r="B145" s="122" t="s">
        <v>462</v>
      </c>
      <c r="C145" s="288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463</v>
      </c>
      <c r="C148" s="251"/>
    </row>
    <row r="149" spans="1:3" ht="12" customHeight="1" thickBot="1">
      <c r="A149" s="528" t="s">
        <v>288</v>
      </c>
      <c r="B149" s="533" t="s">
        <v>389</v>
      </c>
      <c r="C149" s="534"/>
    </row>
    <row r="150" spans="1:3" ht="12" customHeight="1" thickBot="1">
      <c r="A150" s="20" t="s">
        <v>24</v>
      </c>
      <c r="B150" s="122" t="s">
        <v>464</v>
      </c>
      <c r="C150" s="291">
        <f>SUM(C151:C155)</f>
        <v>0</v>
      </c>
    </row>
    <row r="151" spans="1:3" ht="12" customHeight="1">
      <c r="A151" s="15" t="s">
        <v>96</v>
      </c>
      <c r="B151" s="9" t="s">
        <v>459</v>
      </c>
      <c r="C151" s="249"/>
    </row>
    <row r="152" spans="1:3" ht="12" customHeight="1">
      <c r="A152" s="15" t="s">
        <v>97</v>
      </c>
      <c r="B152" s="9" t="s">
        <v>466</v>
      </c>
      <c r="C152" s="249"/>
    </row>
    <row r="153" spans="1:3" ht="12" customHeight="1">
      <c r="A153" s="15" t="s">
        <v>299</v>
      </c>
      <c r="B153" s="9" t="s">
        <v>461</v>
      </c>
      <c r="C153" s="249"/>
    </row>
    <row r="154" spans="1:3" ht="12" customHeight="1">
      <c r="A154" s="15" t="s">
        <v>300</v>
      </c>
      <c r="B154" s="9" t="s">
        <v>517</v>
      </c>
      <c r="C154" s="249"/>
    </row>
    <row r="155" spans="1:3" ht="12" customHeight="1" thickBot="1">
      <c r="A155" s="15" t="s">
        <v>465</v>
      </c>
      <c r="B155" s="9" t="s">
        <v>468</v>
      </c>
      <c r="C155" s="249"/>
    </row>
    <row r="156" spans="1:3" ht="12" customHeight="1" thickBot="1">
      <c r="A156" s="20" t="s">
        <v>25</v>
      </c>
      <c r="B156" s="122" t="s">
        <v>469</v>
      </c>
      <c r="C156" s="449"/>
    </row>
    <row r="157" spans="1:3" ht="12" customHeight="1" thickBot="1">
      <c r="A157" s="20" t="s">
        <v>26</v>
      </c>
      <c r="B157" s="122" t="s">
        <v>470</v>
      </c>
      <c r="C157" s="449"/>
    </row>
    <row r="158" spans="1:9" ht="15" customHeight="1" thickBot="1">
      <c r="A158" s="20" t="s">
        <v>27</v>
      </c>
      <c r="B158" s="122" t="s">
        <v>472</v>
      </c>
      <c r="C158" s="535">
        <f>+C134+C138+C145+C150+C156+C157</f>
        <v>0</v>
      </c>
      <c r="F158" s="39"/>
      <c r="G158" s="123"/>
      <c r="H158" s="123"/>
      <c r="I158" s="123"/>
    </row>
    <row r="159" spans="1:3" s="1" customFormat="1" ht="17.25" customHeight="1" thickBot="1">
      <c r="A159" s="280" t="s">
        <v>28</v>
      </c>
      <c r="B159" s="536" t="s">
        <v>471</v>
      </c>
      <c r="C159" s="535">
        <f>+C133+C158</f>
        <v>845632313</v>
      </c>
    </row>
    <row r="160" spans="1:3" ht="15.75" customHeight="1">
      <c r="A160" s="537"/>
      <c r="B160" s="537"/>
      <c r="C160" s="597">
        <f>C92-C159</f>
        <v>64245586</v>
      </c>
    </row>
    <row r="161" spans="1:3" ht="15.75">
      <c r="A161" s="676" t="s">
        <v>372</v>
      </c>
      <c r="B161" s="676"/>
      <c r="C161" s="676"/>
    </row>
    <row r="162" spans="1:3" ht="15" customHeight="1" thickBot="1">
      <c r="A162" s="677" t="s">
        <v>154</v>
      </c>
      <c r="B162" s="677"/>
      <c r="C162" s="541" t="str">
        <f>C95</f>
        <v>Forintban!</v>
      </c>
    </row>
    <row r="163" spans="1:3" ht="13.5" customHeight="1" thickBot="1">
      <c r="A163" s="20">
        <v>1</v>
      </c>
      <c r="B163" s="27" t="s">
        <v>473</v>
      </c>
      <c r="C163" s="282">
        <f>+C67-C133</f>
        <v>-566325429</v>
      </c>
    </row>
    <row r="164" spans="1:3" ht="27.75" customHeight="1" thickBot="1">
      <c r="A164" s="20" t="s">
        <v>19</v>
      </c>
      <c r="B164" s="27" t="s">
        <v>479</v>
      </c>
      <c r="C164" s="282">
        <f>+C91-C158</f>
        <v>630571015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30">
      <selection activeCell="C121" sqref="C121"/>
    </sheetView>
  </sheetViews>
  <sheetFormatPr defaultColWidth="9.00390625" defaultRowHeight="12.75"/>
  <cols>
    <col min="1" max="1" width="9.50390625" style="37" customWidth="1"/>
    <col min="2" max="2" width="99.375" style="37" customWidth="1"/>
    <col min="3" max="3" width="21.625" style="363" customWidth="1"/>
    <col min="4" max="4" width="9.00390625" style="37" customWidth="1"/>
    <col min="5" max="16384" width="9.375" style="37" customWidth="1"/>
  </cols>
  <sheetData>
    <row r="1" spans="1:3" ht="18.75" customHeight="1">
      <c r="A1" s="588"/>
      <c r="B1" s="671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672"/>
    </row>
    <row r="2" spans="1:3" ht="21.75" customHeight="1">
      <c r="A2" s="589"/>
      <c r="B2" s="590" t="str">
        <f>CONCATENATE(ALAPADATOK!A3)</f>
        <v>Tiszaszőlős Községi Önkormányzat</v>
      </c>
      <c r="C2" s="591"/>
    </row>
    <row r="3" spans="1:3" ht="21.75" customHeight="1">
      <c r="A3" s="591"/>
      <c r="B3" s="590" t="s">
        <v>578</v>
      </c>
      <c r="C3" s="591"/>
    </row>
    <row r="4" spans="1:3" ht="21.75" customHeight="1">
      <c r="A4" s="591"/>
      <c r="B4" s="590" t="s">
        <v>581</v>
      </c>
      <c r="C4" s="591"/>
    </row>
    <row r="5" spans="1:3" ht="21.75" customHeight="1">
      <c r="A5" s="588"/>
      <c r="B5" s="588"/>
      <c r="C5" s="592"/>
    </row>
    <row r="6" spans="1:3" ht="15" customHeight="1">
      <c r="A6" s="673" t="s">
        <v>15</v>
      </c>
      <c r="B6" s="673"/>
      <c r="C6" s="673"/>
    </row>
    <row r="7" spans="1:3" ht="15" customHeight="1" thickBot="1">
      <c r="A7" s="674" t="s">
        <v>152</v>
      </c>
      <c r="B7" s="674"/>
      <c r="C7" s="539" t="str">
        <f>CONCATENATE('KV_1.1.sz.mell.'!C7)</f>
        <v>Forintban!</v>
      </c>
    </row>
    <row r="8" spans="1:3" ht="24" customHeight="1" thickBot="1">
      <c r="A8" s="593" t="s">
        <v>69</v>
      </c>
      <c r="B8" s="594" t="s">
        <v>17</v>
      </c>
      <c r="C8" s="595" t="str">
        <f>+CONCATENATE(LEFT(KV_ÖSSZEFÜGGÉSEK!A5,4),". évi előirányzat")</f>
        <v>2019. évi előirányzat</v>
      </c>
    </row>
    <row r="9" spans="1:3" s="38" customFormat="1" ht="12" customHeight="1" thickBot="1">
      <c r="A9" s="523"/>
      <c r="B9" s="524" t="s">
        <v>492</v>
      </c>
      <c r="C9" s="525" t="s">
        <v>493</v>
      </c>
    </row>
    <row r="10" spans="1:3" s="1" customFormat="1" ht="12" customHeight="1" thickBot="1">
      <c r="A10" s="20" t="s">
        <v>18</v>
      </c>
      <c r="B10" s="21" t="s">
        <v>251</v>
      </c>
      <c r="C10" s="282">
        <f>+C11+C12+C13+C14+C15+C16</f>
        <v>0</v>
      </c>
    </row>
    <row r="11" spans="1:3" s="1" customFormat="1" ht="12" customHeight="1">
      <c r="A11" s="15" t="s">
        <v>98</v>
      </c>
      <c r="B11" s="389" t="s">
        <v>252</v>
      </c>
      <c r="C11" s="285"/>
    </row>
    <row r="12" spans="1:3" s="1" customFormat="1" ht="12" customHeight="1">
      <c r="A12" s="14" t="s">
        <v>99</v>
      </c>
      <c r="B12" s="390" t="s">
        <v>253</v>
      </c>
      <c r="C12" s="284"/>
    </row>
    <row r="13" spans="1:3" s="1" customFormat="1" ht="12" customHeight="1">
      <c r="A13" s="14" t="s">
        <v>100</v>
      </c>
      <c r="B13" s="390" t="s">
        <v>549</v>
      </c>
      <c r="C13" s="284"/>
    </row>
    <row r="14" spans="1:3" s="1" customFormat="1" ht="12" customHeight="1">
      <c r="A14" s="14" t="s">
        <v>101</v>
      </c>
      <c r="B14" s="390" t="s">
        <v>255</v>
      </c>
      <c r="C14" s="284"/>
    </row>
    <row r="15" spans="1:3" s="1" customFormat="1" ht="12" customHeight="1">
      <c r="A15" s="14" t="s">
        <v>148</v>
      </c>
      <c r="B15" s="278" t="s">
        <v>431</v>
      </c>
      <c r="C15" s="284"/>
    </row>
    <row r="16" spans="1:3" s="1" customFormat="1" ht="12" customHeight="1" thickBot="1">
      <c r="A16" s="16" t="s">
        <v>102</v>
      </c>
      <c r="B16" s="279" t="s">
        <v>432</v>
      </c>
      <c r="C16" s="284"/>
    </row>
    <row r="17" spans="1:3" s="1" customFormat="1" ht="12" customHeight="1" thickBot="1">
      <c r="A17" s="20" t="s">
        <v>19</v>
      </c>
      <c r="B17" s="277" t="s">
        <v>256</v>
      </c>
      <c r="C17" s="282">
        <f>+C18+C19+C20+C21+C22</f>
        <v>0</v>
      </c>
    </row>
    <row r="18" spans="1:3" s="1" customFormat="1" ht="12" customHeight="1">
      <c r="A18" s="15" t="s">
        <v>104</v>
      </c>
      <c r="B18" s="389" t="s">
        <v>257</v>
      </c>
      <c r="C18" s="285"/>
    </row>
    <row r="19" spans="1:3" s="1" customFormat="1" ht="12" customHeight="1">
      <c r="A19" s="14" t="s">
        <v>105</v>
      </c>
      <c r="B19" s="390" t="s">
        <v>258</v>
      </c>
      <c r="C19" s="284"/>
    </row>
    <row r="20" spans="1:3" s="1" customFormat="1" ht="12" customHeight="1">
      <c r="A20" s="14" t="s">
        <v>106</v>
      </c>
      <c r="B20" s="390" t="s">
        <v>421</v>
      </c>
      <c r="C20" s="284"/>
    </row>
    <row r="21" spans="1:3" s="1" customFormat="1" ht="12" customHeight="1">
      <c r="A21" s="14" t="s">
        <v>107</v>
      </c>
      <c r="B21" s="390" t="s">
        <v>422</v>
      </c>
      <c r="C21" s="284"/>
    </row>
    <row r="22" spans="1:3" s="1" customFormat="1" ht="12" customHeight="1">
      <c r="A22" s="14" t="s">
        <v>108</v>
      </c>
      <c r="B22" s="390" t="s">
        <v>572</v>
      </c>
      <c r="C22" s="284"/>
    </row>
    <row r="23" spans="1:3" s="1" customFormat="1" ht="12" customHeight="1" thickBot="1">
      <c r="A23" s="16" t="s">
        <v>117</v>
      </c>
      <c r="B23" s="279" t="s">
        <v>260</v>
      </c>
      <c r="C23" s="286"/>
    </row>
    <row r="24" spans="1:3" s="1" customFormat="1" ht="12" customHeight="1" thickBot="1">
      <c r="A24" s="20" t="s">
        <v>20</v>
      </c>
      <c r="B24" s="21" t="s">
        <v>261</v>
      </c>
      <c r="C24" s="282">
        <f>+C25+C26+C27+C28+C29</f>
        <v>0</v>
      </c>
    </row>
    <row r="25" spans="1:3" s="1" customFormat="1" ht="12" customHeight="1">
      <c r="A25" s="15" t="s">
        <v>87</v>
      </c>
      <c r="B25" s="389" t="s">
        <v>262</v>
      </c>
      <c r="C25" s="285"/>
    </row>
    <row r="26" spans="1:3" s="1" customFormat="1" ht="12" customHeight="1">
      <c r="A26" s="14" t="s">
        <v>88</v>
      </c>
      <c r="B26" s="390" t="s">
        <v>263</v>
      </c>
      <c r="C26" s="284"/>
    </row>
    <row r="27" spans="1:3" s="1" customFormat="1" ht="12" customHeight="1">
      <c r="A27" s="14" t="s">
        <v>89</v>
      </c>
      <c r="B27" s="390" t="s">
        <v>423</v>
      </c>
      <c r="C27" s="284"/>
    </row>
    <row r="28" spans="1:3" s="1" customFormat="1" ht="12" customHeight="1">
      <c r="A28" s="14" t="s">
        <v>90</v>
      </c>
      <c r="B28" s="390" t="s">
        <v>424</v>
      </c>
      <c r="C28" s="284"/>
    </row>
    <row r="29" spans="1:3" s="1" customFormat="1" ht="12" customHeight="1">
      <c r="A29" s="14" t="s">
        <v>171</v>
      </c>
      <c r="B29" s="390" t="s">
        <v>264</v>
      </c>
      <c r="C29" s="284"/>
    </row>
    <row r="30" spans="1:3" s="517" customFormat="1" ht="12" customHeight="1" thickBot="1">
      <c r="A30" s="526" t="s">
        <v>172</v>
      </c>
      <c r="B30" s="515" t="s">
        <v>567</v>
      </c>
      <c r="C30" s="516"/>
    </row>
    <row r="31" spans="1:3" s="1" customFormat="1" ht="12" customHeight="1" thickBot="1">
      <c r="A31" s="20" t="s">
        <v>173</v>
      </c>
      <c r="B31" s="21" t="s">
        <v>550</v>
      </c>
      <c r="C31" s="288">
        <f>SUM(C32:C38)</f>
        <v>0</v>
      </c>
    </row>
    <row r="32" spans="1:3" s="1" customFormat="1" ht="12" customHeight="1">
      <c r="A32" s="15" t="s">
        <v>267</v>
      </c>
      <c r="B32" s="389" t="s">
        <v>554</v>
      </c>
      <c r="C32" s="285"/>
    </row>
    <row r="33" spans="1:3" s="1" customFormat="1" ht="12" customHeight="1">
      <c r="A33" s="14" t="s">
        <v>268</v>
      </c>
      <c r="B33" s="390" t="s">
        <v>555</v>
      </c>
      <c r="C33" s="284"/>
    </row>
    <row r="34" spans="1:3" s="1" customFormat="1" ht="12" customHeight="1">
      <c r="A34" s="14" t="s">
        <v>269</v>
      </c>
      <c r="B34" s="390" t="s">
        <v>556</v>
      </c>
      <c r="C34" s="284"/>
    </row>
    <row r="35" spans="1:3" s="1" customFormat="1" ht="12" customHeight="1">
      <c r="A35" s="14" t="s">
        <v>270</v>
      </c>
      <c r="B35" s="390" t="s">
        <v>557</v>
      </c>
      <c r="C35" s="284"/>
    </row>
    <row r="36" spans="1:3" s="1" customFormat="1" ht="12" customHeight="1">
      <c r="A36" s="14" t="s">
        <v>551</v>
      </c>
      <c r="B36" s="390" t="s">
        <v>271</v>
      </c>
      <c r="C36" s="284"/>
    </row>
    <row r="37" spans="1:3" s="1" customFormat="1" ht="12" customHeight="1">
      <c r="A37" s="14" t="s">
        <v>552</v>
      </c>
      <c r="B37" s="390" t="s">
        <v>272</v>
      </c>
      <c r="C37" s="284"/>
    </row>
    <row r="38" spans="1:3" s="1" customFormat="1" ht="12" customHeight="1" thickBot="1">
      <c r="A38" s="16" t="s">
        <v>553</v>
      </c>
      <c r="B38" s="471" t="s">
        <v>273</v>
      </c>
      <c r="C38" s="286"/>
    </row>
    <row r="39" spans="1:3" s="1" customFormat="1" ht="12" customHeight="1" thickBot="1">
      <c r="A39" s="20" t="s">
        <v>22</v>
      </c>
      <c r="B39" s="21" t="s">
        <v>433</v>
      </c>
      <c r="C39" s="282">
        <f>SUM(C40:C50)</f>
        <v>7904000</v>
      </c>
    </row>
    <row r="40" spans="1:3" s="1" customFormat="1" ht="12" customHeight="1">
      <c r="A40" s="15" t="s">
        <v>91</v>
      </c>
      <c r="B40" s="389" t="s">
        <v>276</v>
      </c>
      <c r="C40" s="285"/>
    </row>
    <row r="41" spans="1:3" s="1" customFormat="1" ht="12" customHeight="1">
      <c r="A41" s="14" t="s">
        <v>92</v>
      </c>
      <c r="B41" s="390" t="s">
        <v>277</v>
      </c>
      <c r="C41" s="284">
        <v>1100000</v>
      </c>
    </row>
    <row r="42" spans="1:3" s="1" customFormat="1" ht="12" customHeight="1">
      <c r="A42" s="14" t="s">
        <v>93</v>
      </c>
      <c r="B42" s="390" t="s">
        <v>278</v>
      </c>
      <c r="C42" s="284">
        <v>6804000</v>
      </c>
    </row>
    <row r="43" spans="1:3" s="1" customFormat="1" ht="12" customHeight="1">
      <c r="A43" s="14" t="s">
        <v>175</v>
      </c>
      <c r="B43" s="390" t="s">
        <v>279</v>
      </c>
      <c r="C43" s="284"/>
    </row>
    <row r="44" spans="1:3" s="1" customFormat="1" ht="12" customHeight="1">
      <c r="A44" s="14" t="s">
        <v>176</v>
      </c>
      <c r="B44" s="390" t="s">
        <v>280</v>
      </c>
      <c r="C44" s="284"/>
    </row>
    <row r="45" spans="1:3" s="1" customFormat="1" ht="12" customHeight="1">
      <c r="A45" s="14" t="s">
        <v>177</v>
      </c>
      <c r="B45" s="390" t="s">
        <v>281</v>
      </c>
      <c r="C45" s="284"/>
    </row>
    <row r="46" spans="1:3" s="1" customFormat="1" ht="12" customHeight="1">
      <c r="A46" s="14" t="s">
        <v>178</v>
      </c>
      <c r="B46" s="390" t="s">
        <v>282</v>
      </c>
      <c r="C46" s="284"/>
    </row>
    <row r="47" spans="1:3" s="1" customFormat="1" ht="12" customHeight="1">
      <c r="A47" s="14" t="s">
        <v>179</v>
      </c>
      <c r="B47" s="390" t="s">
        <v>558</v>
      </c>
      <c r="C47" s="284"/>
    </row>
    <row r="48" spans="1:3" s="1" customFormat="1" ht="12" customHeight="1">
      <c r="A48" s="14" t="s">
        <v>274</v>
      </c>
      <c r="B48" s="390" t="s">
        <v>284</v>
      </c>
      <c r="C48" s="287"/>
    </row>
    <row r="49" spans="1:3" s="1" customFormat="1" ht="12" customHeight="1">
      <c r="A49" s="16" t="s">
        <v>275</v>
      </c>
      <c r="B49" s="391" t="s">
        <v>435</v>
      </c>
      <c r="C49" s="379"/>
    </row>
    <row r="50" spans="1:3" s="1" customFormat="1" ht="12" customHeight="1" thickBot="1">
      <c r="A50" s="16" t="s">
        <v>434</v>
      </c>
      <c r="B50" s="279" t="s">
        <v>285</v>
      </c>
      <c r="C50" s="379"/>
    </row>
    <row r="51" spans="1:3" s="1" customFormat="1" ht="12" customHeight="1" thickBot="1">
      <c r="A51" s="20" t="s">
        <v>23</v>
      </c>
      <c r="B51" s="21" t="s">
        <v>286</v>
      </c>
      <c r="C51" s="282">
        <f>SUM(C52:C56)</f>
        <v>0</v>
      </c>
    </row>
    <row r="52" spans="1:3" s="1" customFormat="1" ht="12" customHeight="1">
      <c r="A52" s="15" t="s">
        <v>94</v>
      </c>
      <c r="B52" s="389" t="s">
        <v>290</v>
      </c>
      <c r="C52" s="424"/>
    </row>
    <row r="53" spans="1:3" s="1" customFormat="1" ht="12" customHeight="1">
      <c r="A53" s="14" t="s">
        <v>95</v>
      </c>
      <c r="B53" s="390" t="s">
        <v>291</v>
      </c>
      <c r="C53" s="287"/>
    </row>
    <row r="54" spans="1:3" s="1" customFormat="1" ht="12" customHeight="1">
      <c r="A54" s="14" t="s">
        <v>287</v>
      </c>
      <c r="B54" s="390" t="s">
        <v>292</v>
      </c>
      <c r="C54" s="287"/>
    </row>
    <row r="55" spans="1:3" s="1" customFormat="1" ht="12" customHeight="1">
      <c r="A55" s="14" t="s">
        <v>288</v>
      </c>
      <c r="B55" s="390" t="s">
        <v>293</v>
      </c>
      <c r="C55" s="287"/>
    </row>
    <row r="56" spans="1:3" s="1" customFormat="1" ht="12" customHeight="1" thickBot="1">
      <c r="A56" s="16" t="s">
        <v>289</v>
      </c>
      <c r="B56" s="279" t="s">
        <v>294</v>
      </c>
      <c r="C56" s="379"/>
    </row>
    <row r="57" spans="1:3" s="1" customFormat="1" ht="12" customHeight="1" thickBot="1">
      <c r="A57" s="20" t="s">
        <v>180</v>
      </c>
      <c r="B57" s="21" t="s">
        <v>295</v>
      </c>
      <c r="C57" s="282">
        <f>SUM(C58:C60)</f>
        <v>280000</v>
      </c>
    </row>
    <row r="58" spans="1:3" s="1" customFormat="1" ht="12" customHeight="1">
      <c r="A58" s="15" t="s">
        <v>96</v>
      </c>
      <c r="B58" s="389" t="s">
        <v>296</v>
      </c>
      <c r="C58" s="285"/>
    </row>
    <row r="59" spans="1:3" s="1" customFormat="1" ht="12" customHeight="1">
      <c r="A59" s="14" t="s">
        <v>97</v>
      </c>
      <c r="B59" s="390" t="s">
        <v>425</v>
      </c>
      <c r="C59" s="284"/>
    </row>
    <row r="60" spans="1:3" s="1" customFormat="1" ht="12" customHeight="1">
      <c r="A60" s="14" t="s">
        <v>299</v>
      </c>
      <c r="B60" s="390" t="s">
        <v>297</v>
      </c>
      <c r="C60" s="284">
        <v>280000</v>
      </c>
    </row>
    <row r="61" spans="1:3" s="1" customFormat="1" ht="12" customHeight="1" thickBot="1">
      <c r="A61" s="16" t="s">
        <v>300</v>
      </c>
      <c r="B61" s="279" t="s">
        <v>298</v>
      </c>
      <c r="C61" s="286"/>
    </row>
    <row r="62" spans="1:3" s="1" customFormat="1" ht="12" customHeight="1" thickBot="1">
      <c r="A62" s="20" t="s">
        <v>25</v>
      </c>
      <c r="B62" s="277" t="s">
        <v>301</v>
      </c>
      <c r="C62" s="282">
        <f>SUM(C63:C65)</f>
        <v>0</v>
      </c>
    </row>
    <row r="63" spans="1:3" s="1" customFormat="1" ht="12" customHeight="1">
      <c r="A63" s="15" t="s">
        <v>181</v>
      </c>
      <c r="B63" s="389" t="s">
        <v>303</v>
      </c>
      <c r="C63" s="287"/>
    </row>
    <row r="64" spans="1:3" s="1" customFormat="1" ht="12" customHeight="1">
      <c r="A64" s="14" t="s">
        <v>182</v>
      </c>
      <c r="B64" s="390" t="s">
        <v>426</v>
      </c>
      <c r="C64" s="287"/>
    </row>
    <row r="65" spans="1:3" s="1" customFormat="1" ht="12" customHeight="1">
      <c r="A65" s="14" t="s">
        <v>230</v>
      </c>
      <c r="B65" s="390" t="s">
        <v>304</v>
      </c>
      <c r="C65" s="287"/>
    </row>
    <row r="66" spans="1:3" s="1" customFormat="1" ht="12" customHeight="1" thickBot="1">
      <c r="A66" s="16" t="s">
        <v>302</v>
      </c>
      <c r="B66" s="279" t="s">
        <v>305</v>
      </c>
      <c r="C66" s="287"/>
    </row>
    <row r="67" spans="1:3" s="1" customFormat="1" ht="12" customHeight="1" thickBot="1">
      <c r="A67" s="450" t="s">
        <v>475</v>
      </c>
      <c r="B67" s="21" t="s">
        <v>306</v>
      </c>
      <c r="C67" s="288">
        <f>+C10+C17+C24+C31+C39+C51+C57+C62</f>
        <v>8184000</v>
      </c>
    </row>
    <row r="68" spans="1:3" s="1" customFormat="1" ht="12" customHeight="1" thickBot="1">
      <c r="A68" s="426" t="s">
        <v>307</v>
      </c>
      <c r="B68" s="277" t="s">
        <v>308</v>
      </c>
      <c r="C68" s="282">
        <f>SUM(C69:C71)</f>
        <v>0</v>
      </c>
    </row>
    <row r="69" spans="1:3" s="1" customFormat="1" ht="12" customHeight="1">
      <c r="A69" s="15" t="s">
        <v>336</v>
      </c>
      <c r="B69" s="389" t="s">
        <v>309</v>
      </c>
      <c r="C69" s="287"/>
    </row>
    <row r="70" spans="1:3" s="1" customFormat="1" ht="12" customHeight="1">
      <c r="A70" s="14" t="s">
        <v>345</v>
      </c>
      <c r="B70" s="390" t="s">
        <v>310</v>
      </c>
      <c r="C70" s="287"/>
    </row>
    <row r="71" spans="1:3" s="1" customFormat="1" ht="12" customHeight="1" thickBot="1">
      <c r="A71" s="16" t="s">
        <v>346</v>
      </c>
      <c r="B71" s="444" t="s">
        <v>568</v>
      </c>
      <c r="C71" s="287"/>
    </row>
    <row r="72" spans="1:3" s="1" customFormat="1" ht="12" customHeight="1" thickBot="1">
      <c r="A72" s="426" t="s">
        <v>312</v>
      </c>
      <c r="B72" s="277" t="s">
        <v>313</v>
      </c>
      <c r="C72" s="282">
        <f>SUM(C73:C76)</f>
        <v>0</v>
      </c>
    </row>
    <row r="73" spans="1:3" s="1" customFormat="1" ht="12" customHeight="1">
      <c r="A73" s="15" t="s">
        <v>149</v>
      </c>
      <c r="B73" s="389" t="s">
        <v>314</v>
      </c>
      <c r="C73" s="287"/>
    </row>
    <row r="74" spans="1:3" s="1" customFormat="1" ht="12" customHeight="1">
      <c r="A74" s="14" t="s">
        <v>150</v>
      </c>
      <c r="B74" s="390" t="s">
        <v>569</v>
      </c>
      <c r="C74" s="287"/>
    </row>
    <row r="75" spans="1:3" s="1" customFormat="1" ht="12" customHeight="1" thickBot="1">
      <c r="A75" s="16" t="s">
        <v>337</v>
      </c>
      <c r="B75" s="391" t="s">
        <v>315</v>
      </c>
      <c r="C75" s="379"/>
    </row>
    <row r="76" spans="1:3" s="1" customFormat="1" ht="12" customHeight="1" thickBot="1">
      <c r="A76" s="528" t="s">
        <v>338</v>
      </c>
      <c r="B76" s="529" t="s">
        <v>570</v>
      </c>
      <c r="C76" s="530"/>
    </row>
    <row r="77" spans="1:3" s="1" customFormat="1" ht="12" customHeight="1" thickBot="1">
      <c r="A77" s="426" t="s">
        <v>316</v>
      </c>
      <c r="B77" s="277" t="s">
        <v>317</v>
      </c>
      <c r="C77" s="282">
        <f>SUM(C78:C79)</f>
        <v>0</v>
      </c>
    </row>
    <row r="78" spans="1:3" s="1" customFormat="1" ht="12" customHeight="1" thickBot="1">
      <c r="A78" s="13" t="s">
        <v>339</v>
      </c>
      <c r="B78" s="527" t="s">
        <v>318</v>
      </c>
      <c r="C78" s="379"/>
    </row>
    <row r="79" spans="1:3" s="1" customFormat="1" ht="12" customHeight="1" thickBot="1">
      <c r="A79" s="528" t="s">
        <v>340</v>
      </c>
      <c r="B79" s="529" t="s">
        <v>319</v>
      </c>
      <c r="C79" s="530"/>
    </row>
    <row r="80" spans="1:3" s="1" customFormat="1" ht="12" customHeight="1" thickBot="1">
      <c r="A80" s="426" t="s">
        <v>320</v>
      </c>
      <c r="B80" s="277" t="s">
        <v>321</v>
      </c>
      <c r="C80" s="282">
        <f>SUM(C81:C83)</f>
        <v>0</v>
      </c>
    </row>
    <row r="81" spans="1:3" s="1" customFormat="1" ht="12" customHeight="1">
      <c r="A81" s="15" t="s">
        <v>341</v>
      </c>
      <c r="B81" s="389" t="s">
        <v>322</v>
      </c>
      <c r="C81" s="287"/>
    </row>
    <row r="82" spans="1:3" s="1" customFormat="1" ht="12" customHeight="1">
      <c r="A82" s="14" t="s">
        <v>342</v>
      </c>
      <c r="B82" s="390" t="s">
        <v>323</v>
      </c>
      <c r="C82" s="287"/>
    </row>
    <row r="83" spans="1:3" s="1" customFormat="1" ht="12" customHeight="1" thickBot="1">
      <c r="A83" s="18" t="s">
        <v>343</v>
      </c>
      <c r="B83" s="531" t="s">
        <v>571</v>
      </c>
      <c r="C83" s="532"/>
    </row>
    <row r="84" spans="1:3" s="1" customFormat="1" ht="12" customHeight="1" thickBot="1">
      <c r="A84" s="426" t="s">
        <v>324</v>
      </c>
      <c r="B84" s="277" t="s">
        <v>344</v>
      </c>
      <c r="C84" s="282">
        <f>SUM(C85:C88)</f>
        <v>0</v>
      </c>
    </row>
    <row r="85" spans="1:3" s="1" customFormat="1" ht="12" customHeight="1">
      <c r="A85" s="393" t="s">
        <v>325</v>
      </c>
      <c r="B85" s="389" t="s">
        <v>326</v>
      </c>
      <c r="C85" s="287"/>
    </row>
    <row r="86" spans="1:3" s="1" customFormat="1" ht="12" customHeight="1">
      <c r="A86" s="394" t="s">
        <v>327</v>
      </c>
      <c r="B86" s="390" t="s">
        <v>328</v>
      </c>
      <c r="C86" s="287"/>
    </row>
    <row r="87" spans="1:3" s="1" customFormat="1" ht="12" customHeight="1">
      <c r="A87" s="394" t="s">
        <v>329</v>
      </c>
      <c r="B87" s="390" t="s">
        <v>330</v>
      </c>
      <c r="C87" s="287"/>
    </row>
    <row r="88" spans="1:3" s="1" customFormat="1" ht="12" customHeight="1" thickBot="1">
      <c r="A88" s="395" t="s">
        <v>331</v>
      </c>
      <c r="B88" s="279" t="s">
        <v>332</v>
      </c>
      <c r="C88" s="287"/>
    </row>
    <row r="89" spans="1:3" s="1" customFormat="1" ht="12" customHeight="1" thickBot="1">
      <c r="A89" s="426" t="s">
        <v>333</v>
      </c>
      <c r="B89" s="277" t="s">
        <v>474</v>
      </c>
      <c r="C89" s="425"/>
    </row>
    <row r="90" spans="1:3" s="1" customFormat="1" ht="13.5" customHeight="1" thickBot="1">
      <c r="A90" s="426" t="s">
        <v>335</v>
      </c>
      <c r="B90" s="277" t="s">
        <v>334</v>
      </c>
      <c r="C90" s="425"/>
    </row>
    <row r="91" spans="1:3" s="1" customFormat="1" ht="15.75" customHeight="1" thickBot="1">
      <c r="A91" s="426" t="s">
        <v>347</v>
      </c>
      <c r="B91" s="396" t="s">
        <v>477</v>
      </c>
      <c r="C91" s="288">
        <f>+C68+C72+C77+C80+C84+C90+C89</f>
        <v>0</v>
      </c>
    </row>
    <row r="92" spans="1:3" s="1" customFormat="1" ht="16.5" customHeight="1" thickBot="1">
      <c r="A92" s="427" t="s">
        <v>476</v>
      </c>
      <c r="B92" s="397" t="s">
        <v>478</v>
      </c>
      <c r="C92" s="288">
        <f>+C67+C91</f>
        <v>8184000</v>
      </c>
    </row>
    <row r="93" spans="1:3" s="1" customFormat="1" ht="10.5" customHeight="1">
      <c r="A93" s="5"/>
      <c r="B93" s="6"/>
      <c r="C93" s="289"/>
    </row>
    <row r="94" spans="1:3" ht="16.5" customHeight="1">
      <c r="A94" s="678" t="s">
        <v>47</v>
      </c>
      <c r="B94" s="678"/>
      <c r="C94" s="678"/>
    </row>
    <row r="95" spans="1:3" ht="16.5" customHeight="1" thickBot="1">
      <c r="A95" s="675" t="s">
        <v>153</v>
      </c>
      <c r="B95" s="675"/>
      <c r="C95" s="540" t="str">
        <f>C7</f>
        <v>Forintban!</v>
      </c>
    </row>
    <row r="96" spans="1:3" ht="37.5" customHeight="1" thickBot="1">
      <c r="A96" s="520" t="s">
        <v>69</v>
      </c>
      <c r="B96" s="521" t="s">
        <v>48</v>
      </c>
      <c r="C96" s="522" t="str">
        <f>+C8</f>
        <v>2019. évi előirányzat</v>
      </c>
    </row>
    <row r="97" spans="1:3" s="38" customFormat="1" ht="12" customHeight="1" thickBot="1">
      <c r="A97" s="520"/>
      <c r="B97" s="521" t="s">
        <v>492</v>
      </c>
      <c r="C97" s="522" t="s">
        <v>493</v>
      </c>
    </row>
    <row r="98" spans="1:3" ht="12" customHeight="1" thickBot="1">
      <c r="A98" s="22" t="s">
        <v>18</v>
      </c>
      <c r="B98" s="28" t="s">
        <v>436</v>
      </c>
      <c r="C98" s="281">
        <f>C99+C100+C101+C102+C103+C116</f>
        <v>12279900</v>
      </c>
    </row>
    <row r="99" spans="1:3" ht="12" customHeight="1">
      <c r="A99" s="17" t="s">
        <v>98</v>
      </c>
      <c r="B99" s="10" t="s">
        <v>49</v>
      </c>
      <c r="C99" s="283">
        <v>234310</v>
      </c>
    </row>
    <row r="100" spans="1:3" ht="12" customHeight="1">
      <c r="A100" s="14" t="s">
        <v>99</v>
      </c>
      <c r="B100" s="8" t="s">
        <v>183</v>
      </c>
      <c r="C100" s="284">
        <v>45690</v>
      </c>
    </row>
    <row r="101" spans="1:3" ht="12" customHeight="1">
      <c r="A101" s="14" t="s">
        <v>100</v>
      </c>
      <c r="B101" s="8" t="s">
        <v>140</v>
      </c>
      <c r="C101" s="286">
        <v>9351900</v>
      </c>
    </row>
    <row r="102" spans="1:3" ht="12" customHeight="1">
      <c r="A102" s="14" t="s">
        <v>101</v>
      </c>
      <c r="B102" s="11" t="s">
        <v>184</v>
      </c>
      <c r="C102" s="286"/>
    </row>
    <row r="103" spans="1:3" ht="12" customHeight="1">
      <c r="A103" s="14" t="s">
        <v>112</v>
      </c>
      <c r="B103" s="19" t="s">
        <v>185</v>
      </c>
      <c r="C103" s="286">
        <f>SUM(C104:C115)</f>
        <v>2648000</v>
      </c>
    </row>
    <row r="104" spans="1:3" ht="12" customHeight="1">
      <c r="A104" s="14" t="s">
        <v>102</v>
      </c>
      <c r="B104" s="8" t="s">
        <v>441</v>
      </c>
      <c r="C104" s="286"/>
    </row>
    <row r="105" spans="1:3" ht="12" customHeight="1">
      <c r="A105" s="14" t="s">
        <v>103</v>
      </c>
      <c r="B105" s="140" t="s">
        <v>440</v>
      </c>
      <c r="C105" s="286"/>
    </row>
    <row r="106" spans="1:3" ht="12" customHeight="1">
      <c r="A106" s="14" t="s">
        <v>113</v>
      </c>
      <c r="B106" s="140" t="s">
        <v>439</v>
      </c>
      <c r="C106" s="286"/>
    </row>
    <row r="107" spans="1:3" ht="12" customHeight="1">
      <c r="A107" s="14" t="s">
        <v>114</v>
      </c>
      <c r="B107" s="138" t="s">
        <v>350</v>
      </c>
      <c r="C107" s="286"/>
    </row>
    <row r="108" spans="1:3" ht="12" customHeight="1">
      <c r="A108" s="14" t="s">
        <v>115</v>
      </c>
      <c r="B108" s="139" t="s">
        <v>351</v>
      </c>
      <c r="C108" s="286"/>
    </row>
    <row r="109" spans="1:3" ht="12" customHeight="1">
      <c r="A109" s="14" t="s">
        <v>116</v>
      </c>
      <c r="B109" s="139" t="s">
        <v>352</v>
      </c>
      <c r="C109" s="286"/>
    </row>
    <row r="110" spans="1:3" ht="12" customHeight="1">
      <c r="A110" s="14" t="s">
        <v>118</v>
      </c>
      <c r="B110" s="138" t="s">
        <v>353</v>
      </c>
      <c r="C110" s="286">
        <v>150000</v>
      </c>
    </row>
    <row r="111" spans="1:3" ht="12" customHeight="1">
      <c r="A111" s="14" t="s">
        <v>186</v>
      </c>
      <c r="B111" s="138" t="s">
        <v>354</v>
      </c>
      <c r="C111" s="286"/>
    </row>
    <row r="112" spans="1:3" ht="12" customHeight="1">
      <c r="A112" s="14" t="s">
        <v>348</v>
      </c>
      <c r="B112" s="139" t="s">
        <v>355</v>
      </c>
      <c r="C112" s="286"/>
    </row>
    <row r="113" spans="1:3" ht="12" customHeight="1">
      <c r="A113" s="13" t="s">
        <v>349</v>
      </c>
      <c r="B113" s="140" t="s">
        <v>356</v>
      </c>
      <c r="C113" s="286"/>
    </row>
    <row r="114" spans="1:3" ht="12" customHeight="1">
      <c r="A114" s="14" t="s">
        <v>437</v>
      </c>
      <c r="B114" s="140" t="s">
        <v>357</v>
      </c>
      <c r="C114" s="286"/>
    </row>
    <row r="115" spans="1:3" ht="12" customHeight="1">
      <c r="A115" s="16" t="s">
        <v>438</v>
      </c>
      <c r="B115" s="140" t="s">
        <v>358</v>
      </c>
      <c r="C115" s="286">
        <v>2498000</v>
      </c>
    </row>
    <row r="116" spans="1:3" ht="12" customHeight="1">
      <c r="A116" s="14" t="s">
        <v>442</v>
      </c>
      <c r="B116" s="11" t="s">
        <v>50</v>
      </c>
      <c r="C116" s="284"/>
    </row>
    <row r="117" spans="1:3" ht="12" customHeight="1">
      <c r="A117" s="14" t="s">
        <v>443</v>
      </c>
      <c r="B117" s="8" t="s">
        <v>445</v>
      </c>
      <c r="C117" s="284"/>
    </row>
    <row r="118" spans="1:3" ht="12" customHeight="1" thickBot="1">
      <c r="A118" s="18" t="s">
        <v>444</v>
      </c>
      <c r="B118" s="448" t="s">
        <v>446</v>
      </c>
      <c r="C118" s="290"/>
    </row>
    <row r="119" spans="1:3" ht="12" customHeight="1" thickBot="1">
      <c r="A119" s="445" t="s">
        <v>19</v>
      </c>
      <c r="B119" s="446" t="s">
        <v>359</v>
      </c>
      <c r="C119" s="447">
        <f>+C120+C122+C124</f>
        <v>0</v>
      </c>
    </row>
    <row r="120" spans="1:3" ht="12" customHeight="1">
      <c r="A120" s="15" t="s">
        <v>104</v>
      </c>
      <c r="B120" s="8" t="s">
        <v>229</v>
      </c>
      <c r="C120" s="285">
        <v>0</v>
      </c>
    </row>
    <row r="121" spans="1:3" ht="12" customHeight="1">
      <c r="A121" s="15" t="s">
        <v>105</v>
      </c>
      <c r="B121" s="12" t="s">
        <v>363</v>
      </c>
      <c r="C121" s="285"/>
    </row>
    <row r="122" spans="1:3" ht="12" customHeight="1">
      <c r="A122" s="15" t="s">
        <v>106</v>
      </c>
      <c r="B122" s="12" t="s">
        <v>187</v>
      </c>
      <c r="C122" s="284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9" t="s">
        <v>573</v>
      </c>
      <c r="C124" s="249"/>
    </row>
    <row r="125" spans="1:3" ht="12" customHeight="1">
      <c r="A125" s="15" t="s">
        <v>117</v>
      </c>
      <c r="B125" s="278" t="s">
        <v>427</v>
      </c>
      <c r="C125" s="249"/>
    </row>
    <row r="126" spans="1:3" ht="12" customHeight="1">
      <c r="A126" s="15" t="s">
        <v>119</v>
      </c>
      <c r="B126" s="388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447</v>
      </c>
      <c r="C133" s="282">
        <f>+C98+C119</f>
        <v>12279900</v>
      </c>
    </row>
    <row r="134" spans="1:3" ht="12" customHeight="1" thickBot="1">
      <c r="A134" s="20" t="s">
        <v>21</v>
      </c>
      <c r="B134" s="122" t="s">
        <v>448</v>
      </c>
      <c r="C134" s="282">
        <f>+C135+C136+C137</f>
        <v>0</v>
      </c>
    </row>
    <row r="135" spans="1:3" ht="12" customHeight="1">
      <c r="A135" s="15" t="s">
        <v>267</v>
      </c>
      <c r="B135" s="12" t="s">
        <v>455</v>
      </c>
      <c r="C135" s="249"/>
    </row>
    <row r="136" spans="1:3" ht="12" customHeight="1">
      <c r="A136" s="15" t="s">
        <v>268</v>
      </c>
      <c r="B136" s="12" t="s">
        <v>456</v>
      </c>
      <c r="C136" s="249"/>
    </row>
    <row r="137" spans="1:3" ht="12" customHeight="1" thickBot="1">
      <c r="A137" s="13" t="s">
        <v>269</v>
      </c>
      <c r="B137" s="12" t="s">
        <v>457</v>
      </c>
      <c r="C137" s="249"/>
    </row>
    <row r="138" spans="1:3" ht="12" customHeight="1" thickBot="1">
      <c r="A138" s="20" t="s">
        <v>22</v>
      </c>
      <c r="B138" s="122" t="s">
        <v>449</v>
      </c>
      <c r="C138" s="282">
        <f>SUM(C139:C144)</f>
        <v>0</v>
      </c>
    </row>
    <row r="139" spans="1:3" ht="12" customHeight="1">
      <c r="A139" s="15" t="s">
        <v>91</v>
      </c>
      <c r="B139" s="9" t="s">
        <v>458</v>
      </c>
      <c r="C139" s="249"/>
    </row>
    <row r="140" spans="1:3" ht="12" customHeight="1">
      <c r="A140" s="15" t="s">
        <v>92</v>
      </c>
      <c r="B140" s="9" t="s">
        <v>450</v>
      </c>
      <c r="C140" s="249"/>
    </row>
    <row r="141" spans="1:3" ht="12" customHeight="1">
      <c r="A141" s="15" t="s">
        <v>93</v>
      </c>
      <c r="B141" s="9" t="s">
        <v>451</v>
      </c>
      <c r="C141" s="249"/>
    </row>
    <row r="142" spans="1:3" ht="12" customHeight="1">
      <c r="A142" s="15" t="s">
        <v>175</v>
      </c>
      <c r="B142" s="9" t="s">
        <v>452</v>
      </c>
      <c r="C142" s="249"/>
    </row>
    <row r="143" spans="1:3" ht="12" customHeight="1" thickBot="1">
      <c r="A143" s="13" t="s">
        <v>176</v>
      </c>
      <c r="B143" s="7" t="s">
        <v>453</v>
      </c>
      <c r="C143" s="251"/>
    </row>
    <row r="144" spans="1:3" ht="12" customHeight="1" thickBot="1">
      <c r="A144" s="528" t="s">
        <v>177</v>
      </c>
      <c r="B144" s="533" t="s">
        <v>454</v>
      </c>
      <c r="C144" s="534"/>
    </row>
    <row r="145" spans="1:3" ht="12" customHeight="1" thickBot="1">
      <c r="A145" s="20" t="s">
        <v>23</v>
      </c>
      <c r="B145" s="122" t="s">
        <v>462</v>
      </c>
      <c r="C145" s="288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463</v>
      </c>
      <c r="C148" s="251"/>
    </row>
    <row r="149" spans="1:3" ht="12" customHeight="1" thickBot="1">
      <c r="A149" s="528" t="s">
        <v>288</v>
      </c>
      <c r="B149" s="533" t="s">
        <v>389</v>
      </c>
      <c r="C149" s="534"/>
    </row>
    <row r="150" spans="1:3" ht="12" customHeight="1" thickBot="1">
      <c r="A150" s="20" t="s">
        <v>24</v>
      </c>
      <c r="B150" s="122" t="s">
        <v>464</v>
      </c>
      <c r="C150" s="291">
        <f>SUM(C151:C155)</f>
        <v>0</v>
      </c>
    </row>
    <row r="151" spans="1:3" ht="12" customHeight="1">
      <c r="A151" s="15" t="s">
        <v>96</v>
      </c>
      <c r="B151" s="9" t="s">
        <v>459</v>
      </c>
      <c r="C151" s="249"/>
    </row>
    <row r="152" spans="1:3" ht="12" customHeight="1">
      <c r="A152" s="15" t="s">
        <v>97</v>
      </c>
      <c r="B152" s="9" t="s">
        <v>466</v>
      </c>
      <c r="C152" s="249"/>
    </row>
    <row r="153" spans="1:3" ht="12" customHeight="1">
      <c r="A153" s="15" t="s">
        <v>299</v>
      </c>
      <c r="B153" s="9" t="s">
        <v>461</v>
      </c>
      <c r="C153" s="249"/>
    </row>
    <row r="154" spans="1:3" ht="12" customHeight="1">
      <c r="A154" s="15" t="s">
        <v>300</v>
      </c>
      <c r="B154" s="9" t="s">
        <v>517</v>
      </c>
      <c r="C154" s="249"/>
    </row>
    <row r="155" spans="1:3" ht="12" customHeight="1" thickBot="1">
      <c r="A155" s="15" t="s">
        <v>465</v>
      </c>
      <c r="B155" s="9" t="s">
        <v>468</v>
      </c>
      <c r="C155" s="249"/>
    </row>
    <row r="156" spans="1:3" ht="12" customHeight="1" thickBot="1">
      <c r="A156" s="20" t="s">
        <v>25</v>
      </c>
      <c r="B156" s="122" t="s">
        <v>469</v>
      </c>
      <c r="C156" s="449"/>
    </row>
    <row r="157" spans="1:3" ht="12" customHeight="1" thickBot="1">
      <c r="A157" s="20" t="s">
        <v>26</v>
      </c>
      <c r="B157" s="122" t="s">
        <v>470</v>
      </c>
      <c r="C157" s="449"/>
    </row>
    <row r="158" spans="1:9" ht="15" customHeight="1" thickBot="1">
      <c r="A158" s="20" t="s">
        <v>27</v>
      </c>
      <c r="B158" s="122" t="s">
        <v>472</v>
      </c>
      <c r="C158" s="535">
        <f>+C134+C138+C145+C150+C156+C157</f>
        <v>0</v>
      </c>
      <c r="F158" s="39"/>
      <c r="G158" s="123"/>
      <c r="H158" s="123"/>
      <c r="I158" s="123"/>
    </row>
    <row r="159" spans="1:3" s="1" customFormat="1" ht="17.25" customHeight="1" thickBot="1">
      <c r="A159" s="280" t="s">
        <v>28</v>
      </c>
      <c r="B159" s="536" t="s">
        <v>471</v>
      </c>
      <c r="C159" s="535">
        <f>+C133+C158</f>
        <v>12279900</v>
      </c>
    </row>
    <row r="160" spans="1:3" ht="15.75" customHeight="1">
      <c r="A160" s="537"/>
      <c r="B160" s="537"/>
      <c r="C160" s="597">
        <f>C92-C159</f>
        <v>-4095900</v>
      </c>
    </row>
    <row r="161" spans="1:3" ht="15.75">
      <c r="A161" s="676" t="s">
        <v>372</v>
      </c>
      <c r="B161" s="676"/>
      <c r="C161" s="676"/>
    </row>
    <row r="162" spans="1:3" ht="15" customHeight="1" thickBot="1">
      <c r="A162" s="677" t="s">
        <v>154</v>
      </c>
      <c r="B162" s="677"/>
      <c r="C162" s="541" t="str">
        <f>C95</f>
        <v>Forintban!</v>
      </c>
    </row>
    <row r="163" spans="1:3" ht="13.5" customHeight="1" thickBot="1">
      <c r="A163" s="20">
        <v>1</v>
      </c>
      <c r="B163" s="27" t="s">
        <v>473</v>
      </c>
      <c r="C163" s="282">
        <f>+C67-C133</f>
        <v>-4095900</v>
      </c>
    </row>
    <row r="164" spans="1:3" ht="27.75" customHeight="1" thickBot="1">
      <c r="A164" s="20" t="s">
        <v>19</v>
      </c>
      <c r="B164" s="27" t="s">
        <v>479</v>
      </c>
      <c r="C164" s="282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37">
      <selection activeCell="C79" sqref="C79"/>
    </sheetView>
  </sheetViews>
  <sheetFormatPr defaultColWidth="9.00390625" defaultRowHeight="12.75"/>
  <cols>
    <col min="1" max="1" width="9.50390625" style="37" customWidth="1"/>
    <col min="2" max="2" width="99.375" style="37" customWidth="1"/>
    <col min="3" max="3" width="21.625" style="363" customWidth="1"/>
    <col min="4" max="4" width="9.00390625" style="37" customWidth="1"/>
    <col min="5" max="16384" width="9.375" style="37" customWidth="1"/>
  </cols>
  <sheetData>
    <row r="1" spans="1:3" ht="18.75" customHeight="1">
      <c r="A1" s="588"/>
      <c r="B1" s="671" t="str">
        <f>CONCATENATE("1.4. melléklet ",ALAPADATOK!A7," ",ALAPADATOK!B7," ",ALAPADATOK!C7," ",ALAPADATOK!D7," ",ALAPADATOK!E7," ",ALAPADATOK!F7," ",ALAPADATOK!G7," ",ALAPADATOK!H7)</f>
        <v>1.4. melléklet a … / 2019 ( … ) önkormányzati rendelethez</v>
      </c>
      <c r="C1" s="672"/>
    </row>
    <row r="2" spans="1:3" ht="21.75" customHeight="1">
      <c r="A2" s="589"/>
      <c r="B2" s="590" t="str">
        <f>CONCATENATE(ALAPADATOK!A3)</f>
        <v>Tiszaszőlős Községi Önkormányzat</v>
      </c>
      <c r="C2" s="591"/>
    </row>
    <row r="3" spans="1:3" ht="21.75" customHeight="1">
      <c r="A3" s="591"/>
      <c r="B3" s="590" t="s">
        <v>578</v>
      </c>
      <c r="C3" s="591"/>
    </row>
    <row r="4" spans="1:3" ht="21.75" customHeight="1">
      <c r="A4" s="591"/>
      <c r="B4" s="590" t="s">
        <v>582</v>
      </c>
      <c r="C4" s="591"/>
    </row>
    <row r="5" spans="1:3" ht="21.75" customHeight="1">
      <c r="A5" s="588"/>
      <c r="B5" s="588"/>
      <c r="C5" s="592"/>
    </row>
    <row r="6" spans="1:3" ht="15" customHeight="1">
      <c r="A6" s="673" t="s">
        <v>15</v>
      </c>
      <c r="B6" s="673"/>
      <c r="C6" s="673"/>
    </row>
    <row r="7" spans="1:3" ht="15" customHeight="1" thickBot="1">
      <c r="A7" s="674" t="s">
        <v>152</v>
      </c>
      <c r="B7" s="674"/>
      <c r="C7" s="539" t="str">
        <f>CONCATENATE('KV_1.1.sz.mell.'!C7)</f>
        <v>Forintban!</v>
      </c>
    </row>
    <row r="8" spans="1:3" ht="24" customHeight="1" thickBot="1">
      <c r="A8" s="593" t="s">
        <v>69</v>
      </c>
      <c r="B8" s="594" t="s">
        <v>17</v>
      </c>
      <c r="C8" s="595" t="str">
        <f>+CONCATENATE(LEFT(KV_ÖSSZEFÜGGÉSEK!A5,4),". évi előirányzat")</f>
        <v>2019. évi előirányzat</v>
      </c>
    </row>
    <row r="9" spans="1:3" s="38" customFormat="1" ht="12" customHeight="1" thickBot="1">
      <c r="A9" s="523"/>
      <c r="B9" s="524" t="s">
        <v>492</v>
      </c>
      <c r="C9" s="525" t="s">
        <v>493</v>
      </c>
    </row>
    <row r="10" spans="1:3" s="1" customFormat="1" ht="12" customHeight="1" thickBot="1">
      <c r="A10" s="20" t="s">
        <v>18</v>
      </c>
      <c r="B10" s="21" t="s">
        <v>251</v>
      </c>
      <c r="C10" s="282">
        <f>+C11+C12+C13+C14+C15+C16</f>
        <v>0</v>
      </c>
    </row>
    <row r="11" spans="1:3" s="1" customFormat="1" ht="12" customHeight="1">
      <c r="A11" s="15" t="s">
        <v>98</v>
      </c>
      <c r="B11" s="389" t="s">
        <v>252</v>
      </c>
      <c r="C11" s="285"/>
    </row>
    <row r="12" spans="1:3" s="1" customFormat="1" ht="12" customHeight="1">
      <c r="A12" s="14" t="s">
        <v>99</v>
      </c>
      <c r="B12" s="390" t="s">
        <v>253</v>
      </c>
      <c r="C12" s="284"/>
    </row>
    <row r="13" spans="1:3" s="1" customFormat="1" ht="12" customHeight="1">
      <c r="A13" s="14" t="s">
        <v>100</v>
      </c>
      <c r="B13" s="390" t="s">
        <v>549</v>
      </c>
      <c r="C13" s="284"/>
    </row>
    <row r="14" spans="1:3" s="1" customFormat="1" ht="12" customHeight="1">
      <c r="A14" s="14" t="s">
        <v>101</v>
      </c>
      <c r="B14" s="390" t="s">
        <v>255</v>
      </c>
      <c r="C14" s="284"/>
    </row>
    <row r="15" spans="1:3" s="1" customFormat="1" ht="12" customHeight="1">
      <c r="A15" s="14" t="s">
        <v>148</v>
      </c>
      <c r="B15" s="278" t="s">
        <v>431</v>
      </c>
      <c r="C15" s="284"/>
    </row>
    <row r="16" spans="1:3" s="1" customFormat="1" ht="12" customHeight="1" thickBot="1">
      <c r="A16" s="16" t="s">
        <v>102</v>
      </c>
      <c r="B16" s="279" t="s">
        <v>432</v>
      </c>
      <c r="C16" s="284"/>
    </row>
    <row r="17" spans="1:3" s="1" customFormat="1" ht="12" customHeight="1" thickBot="1">
      <c r="A17" s="20" t="s">
        <v>19</v>
      </c>
      <c r="B17" s="277" t="s">
        <v>256</v>
      </c>
      <c r="C17" s="282">
        <f>+C18+C19+C20+C21+C22</f>
        <v>13842481</v>
      </c>
    </row>
    <row r="18" spans="1:3" s="1" customFormat="1" ht="12" customHeight="1">
      <c r="A18" s="15" t="s">
        <v>104</v>
      </c>
      <c r="B18" s="389" t="s">
        <v>257</v>
      </c>
      <c r="C18" s="285"/>
    </row>
    <row r="19" spans="1:3" s="1" customFormat="1" ht="12" customHeight="1">
      <c r="A19" s="14" t="s">
        <v>105</v>
      </c>
      <c r="B19" s="390" t="s">
        <v>258</v>
      </c>
      <c r="C19" s="284"/>
    </row>
    <row r="20" spans="1:3" s="1" customFormat="1" ht="12" customHeight="1">
      <c r="A20" s="14" t="s">
        <v>106</v>
      </c>
      <c r="B20" s="390" t="s">
        <v>421</v>
      </c>
      <c r="C20" s="284"/>
    </row>
    <row r="21" spans="1:3" s="1" customFormat="1" ht="12" customHeight="1">
      <c r="A21" s="14" t="s">
        <v>107</v>
      </c>
      <c r="B21" s="390" t="s">
        <v>422</v>
      </c>
      <c r="C21" s="284"/>
    </row>
    <row r="22" spans="1:3" s="1" customFormat="1" ht="12" customHeight="1">
      <c r="A22" s="14" t="s">
        <v>108</v>
      </c>
      <c r="B22" s="390" t="s">
        <v>572</v>
      </c>
      <c r="C22" s="284">
        <v>13842481</v>
      </c>
    </row>
    <row r="23" spans="1:3" s="1" customFormat="1" ht="12" customHeight="1" thickBot="1">
      <c r="A23" s="16" t="s">
        <v>117</v>
      </c>
      <c r="B23" s="279" t="s">
        <v>260</v>
      </c>
      <c r="C23" s="286"/>
    </row>
    <row r="24" spans="1:3" s="1" customFormat="1" ht="12" customHeight="1" thickBot="1">
      <c r="A24" s="20" t="s">
        <v>20</v>
      </c>
      <c r="B24" s="21" t="s">
        <v>261</v>
      </c>
      <c r="C24" s="282">
        <f>+C25+C26+C27+C28+C29</f>
        <v>0</v>
      </c>
    </row>
    <row r="25" spans="1:3" s="1" customFormat="1" ht="12" customHeight="1">
      <c r="A25" s="15" t="s">
        <v>87</v>
      </c>
      <c r="B25" s="389" t="s">
        <v>262</v>
      </c>
      <c r="C25" s="285"/>
    </row>
    <row r="26" spans="1:3" s="1" customFormat="1" ht="12" customHeight="1">
      <c r="A26" s="14" t="s">
        <v>88</v>
      </c>
      <c r="B26" s="390" t="s">
        <v>263</v>
      </c>
      <c r="C26" s="284"/>
    </row>
    <row r="27" spans="1:3" s="1" customFormat="1" ht="12" customHeight="1">
      <c r="A27" s="14" t="s">
        <v>89</v>
      </c>
      <c r="B27" s="390" t="s">
        <v>423</v>
      </c>
      <c r="C27" s="284"/>
    </row>
    <row r="28" spans="1:3" s="1" customFormat="1" ht="12" customHeight="1">
      <c r="A28" s="14" t="s">
        <v>90</v>
      </c>
      <c r="B28" s="390" t="s">
        <v>424</v>
      </c>
      <c r="C28" s="284"/>
    </row>
    <row r="29" spans="1:3" s="1" customFormat="1" ht="12" customHeight="1">
      <c r="A29" s="14" t="s">
        <v>171</v>
      </c>
      <c r="B29" s="390" t="s">
        <v>264</v>
      </c>
      <c r="C29" s="284"/>
    </row>
    <row r="30" spans="1:3" s="517" customFormat="1" ht="12" customHeight="1" thickBot="1">
      <c r="A30" s="526" t="s">
        <v>172</v>
      </c>
      <c r="B30" s="515" t="s">
        <v>567</v>
      </c>
      <c r="C30" s="516"/>
    </row>
    <row r="31" spans="1:3" s="1" customFormat="1" ht="12" customHeight="1" thickBot="1">
      <c r="A31" s="20" t="s">
        <v>173</v>
      </c>
      <c r="B31" s="21" t="s">
        <v>550</v>
      </c>
      <c r="C31" s="288">
        <f>SUM(C32:C38)</f>
        <v>0</v>
      </c>
    </row>
    <row r="32" spans="1:3" s="1" customFormat="1" ht="12" customHeight="1">
      <c r="A32" s="15" t="s">
        <v>267</v>
      </c>
      <c r="B32" s="389" t="s">
        <v>554</v>
      </c>
      <c r="C32" s="285"/>
    </row>
    <row r="33" spans="1:3" s="1" customFormat="1" ht="12" customHeight="1">
      <c r="A33" s="14" t="s">
        <v>268</v>
      </c>
      <c r="B33" s="390" t="s">
        <v>555</v>
      </c>
      <c r="C33" s="284"/>
    </row>
    <row r="34" spans="1:3" s="1" customFormat="1" ht="12" customHeight="1">
      <c r="A34" s="14" t="s">
        <v>269</v>
      </c>
      <c r="B34" s="390" t="s">
        <v>556</v>
      </c>
      <c r="C34" s="284"/>
    </row>
    <row r="35" spans="1:3" s="1" customFormat="1" ht="12" customHeight="1">
      <c r="A35" s="14" t="s">
        <v>270</v>
      </c>
      <c r="B35" s="390" t="s">
        <v>557</v>
      </c>
      <c r="C35" s="284"/>
    </row>
    <row r="36" spans="1:3" s="1" customFormat="1" ht="12" customHeight="1">
      <c r="A36" s="14" t="s">
        <v>551</v>
      </c>
      <c r="B36" s="390" t="s">
        <v>271</v>
      </c>
      <c r="C36" s="284"/>
    </row>
    <row r="37" spans="1:3" s="1" customFormat="1" ht="12" customHeight="1">
      <c r="A37" s="14" t="s">
        <v>552</v>
      </c>
      <c r="B37" s="390" t="s">
        <v>272</v>
      </c>
      <c r="C37" s="284"/>
    </row>
    <row r="38" spans="1:3" s="1" customFormat="1" ht="12" customHeight="1" thickBot="1">
      <c r="A38" s="16" t="s">
        <v>553</v>
      </c>
      <c r="B38" s="471" t="s">
        <v>273</v>
      </c>
      <c r="C38" s="286"/>
    </row>
    <row r="39" spans="1:3" s="1" customFormat="1" ht="12" customHeight="1" thickBot="1">
      <c r="A39" s="20" t="s">
        <v>22</v>
      </c>
      <c r="B39" s="21" t="s">
        <v>433</v>
      </c>
      <c r="C39" s="282">
        <f>SUM(C40:C50)</f>
        <v>0</v>
      </c>
    </row>
    <row r="40" spans="1:3" s="1" customFormat="1" ht="12" customHeight="1">
      <c r="A40" s="15" t="s">
        <v>91</v>
      </c>
      <c r="B40" s="389" t="s">
        <v>276</v>
      </c>
      <c r="C40" s="285"/>
    </row>
    <row r="41" spans="1:3" s="1" customFormat="1" ht="12" customHeight="1">
      <c r="A41" s="14" t="s">
        <v>92</v>
      </c>
      <c r="B41" s="390" t="s">
        <v>277</v>
      </c>
      <c r="C41" s="284"/>
    </row>
    <row r="42" spans="1:3" s="1" customFormat="1" ht="12" customHeight="1">
      <c r="A42" s="14" t="s">
        <v>93</v>
      </c>
      <c r="B42" s="390" t="s">
        <v>278</v>
      </c>
      <c r="C42" s="284"/>
    </row>
    <row r="43" spans="1:3" s="1" customFormat="1" ht="12" customHeight="1">
      <c r="A43" s="14" t="s">
        <v>175</v>
      </c>
      <c r="B43" s="390" t="s">
        <v>279</v>
      </c>
      <c r="C43" s="284"/>
    </row>
    <row r="44" spans="1:3" s="1" customFormat="1" ht="12" customHeight="1">
      <c r="A44" s="14" t="s">
        <v>176</v>
      </c>
      <c r="B44" s="390" t="s">
        <v>280</v>
      </c>
      <c r="C44" s="284"/>
    </row>
    <row r="45" spans="1:3" s="1" customFormat="1" ht="12" customHeight="1">
      <c r="A45" s="14" t="s">
        <v>177</v>
      </c>
      <c r="B45" s="390" t="s">
        <v>281</v>
      </c>
      <c r="C45" s="284"/>
    </row>
    <row r="46" spans="1:3" s="1" customFormat="1" ht="12" customHeight="1">
      <c r="A46" s="14" t="s">
        <v>178</v>
      </c>
      <c r="B46" s="390" t="s">
        <v>282</v>
      </c>
      <c r="C46" s="284"/>
    </row>
    <row r="47" spans="1:3" s="1" customFormat="1" ht="12" customHeight="1">
      <c r="A47" s="14" t="s">
        <v>179</v>
      </c>
      <c r="B47" s="390" t="s">
        <v>558</v>
      </c>
      <c r="C47" s="284"/>
    </row>
    <row r="48" spans="1:3" s="1" customFormat="1" ht="12" customHeight="1">
      <c r="A48" s="14" t="s">
        <v>274</v>
      </c>
      <c r="B48" s="390" t="s">
        <v>284</v>
      </c>
      <c r="C48" s="287"/>
    </row>
    <row r="49" spans="1:3" s="1" customFormat="1" ht="12" customHeight="1">
      <c r="A49" s="16" t="s">
        <v>275</v>
      </c>
      <c r="B49" s="391" t="s">
        <v>435</v>
      </c>
      <c r="C49" s="379"/>
    </row>
    <row r="50" spans="1:3" s="1" customFormat="1" ht="12" customHeight="1" thickBot="1">
      <c r="A50" s="16" t="s">
        <v>434</v>
      </c>
      <c r="B50" s="279" t="s">
        <v>285</v>
      </c>
      <c r="C50" s="379"/>
    </row>
    <row r="51" spans="1:3" s="1" customFormat="1" ht="12" customHeight="1" thickBot="1">
      <c r="A51" s="20" t="s">
        <v>23</v>
      </c>
      <c r="B51" s="21" t="s">
        <v>286</v>
      </c>
      <c r="C51" s="282">
        <f>SUM(C52:C56)</f>
        <v>0</v>
      </c>
    </row>
    <row r="52" spans="1:3" s="1" customFormat="1" ht="12" customHeight="1">
      <c r="A52" s="15" t="s">
        <v>94</v>
      </c>
      <c r="B52" s="389" t="s">
        <v>290</v>
      </c>
      <c r="C52" s="424"/>
    </row>
    <row r="53" spans="1:3" s="1" customFormat="1" ht="12" customHeight="1">
      <c r="A53" s="14" t="s">
        <v>95</v>
      </c>
      <c r="B53" s="390" t="s">
        <v>291</v>
      </c>
      <c r="C53" s="287"/>
    </row>
    <row r="54" spans="1:3" s="1" customFormat="1" ht="12" customHeight="1">
      <c r="A54" s="14" t="s">
        <v>287</v>
      </c>
      <c r="B54" s="390" t="s">
        <v>292</v>
      </c>
      <c r="C54" s="287"/>
    </row>
    <row r="55" spans="1:3" s="1" customFormat="1" ht="12" customHeight="1">
      <c r="A55" s="14" t="s">
        <v>288</v>
      </c>
      <c r="B55" s="390" t="s">
        <v>293</v>
      </c>
      <c r="C55" s="287"/>
    </row>
    <row r="56" spans="1:3" s="1" customFormat="1" ht="12" customHeight="1" thickBot="1">
      <c r="A56" s="16" t="s">
        <v>289</v>
      </c>
      <c r="B56" s="279" t="s">
        <v>294</v>
      </c>
      <c r="C56" s="379"/>
    </row>
    <row r="57" spans="1:3" s="1" customFormat="1" ht="12" customHeight="1" thickBot="1">
      <c r="A57" s="20" t="s">
        <v>180</v>
      </c>
      <c r="B57" s="21" t="s">
        <v>295</v>
      </c>
      <c r="C57" s="282">
        <f>SUM(C58:C60)</f>
        <v>0</v>
      </c>
    </row>
    <row r="58" spans="1:3" s="1" customFormat="1" ht="12" customHeight="1">
      <c r="A58" s="15" t="s">
        <v>96</v>
      </c>
      <c r="B58" s="389" t="s">
        <v>296</v>
      </c>
      <c r="C58" s="285"/>
    </row>
    <row r="59" spans="1:3" s="1" customFormat="1" ht="12" customHeight="1">
      <c r="A59" s="14" t="s">
        <v>97</v>
      </c>
      <c r="B59" s="390" t="s">
        <v>425</v>
      </c>
      <c r="C59" s="284"/>
    </row>
    <row r="60" spans="1:3" s="1" customFormat="1" ht="12" customHeight="1">
      <c r="A60" s="14" t="s">
        <v>299</v>
      </c>
      <c r="B60" s="390" t="s">
        <v>297</v>
      </c>
      <c r="C60" s="284"/>
    </row>
    <row r="61" spans="1:3" s="1" customFormat="1" ht="12" customHeight="1" thickBot="1">
      <c r="A61" s="16" t="s">
        <v>300</v>
      </c>
      <c r="B61" s="279" t="s">
        <v>298</v>
      </c>
      <c r="C61" s="286"/>
    </row>
    <row r="62" spans="1:3" s="1" customFormat="1" ht="12" customHeight="1" thickBot="1">
      <c r="A62" s="20" t="s">
        <v>25</v>
      </c>
      <c r="B62" s="277" t="s">
        <v>301</v>
      </c>
      <c r="C62" s="282">
        <f>SUM(C63:C65)</f>
        <v>0</v>
      </c>
    </row>
    <row r="63" spans="1:3" s="1" customFormat="1" ht="12" customHeight="1">
      <c r="A63" s="15" t="s">
        <v>181</v>
      </c>
      <c r="B63" s="389" t="s">
        <v>303</v>
      </c>
      <c r="C63" s="287"/>
    </row>
    <row r="64" spans="1:3" s="1" customFormat="1" ht="12" customHeight="1">
      <c r="A64" s="14" t="s">
        <v>182</v>
      </c>
      <c r="B64" s="390" t="s">
        <v>426</v>
      </c>
      <c r="C64" s="287"/>
    </row>
    <row r="65" spans="1:3" s="1" customFormat="1" ht="12" customHeight="1">
      <c r="A65" s="14" t="s">
        <v>230</v>
      </c>
      <c r="B65" s="390" t="s">
        <v>304</v>
      </c>
      <c r="C65" s="287"/>
    </row>
    <row r="66" spans="1:3" s="1" customFormat="1" ht="12" customHeight="1" thickBot="1">
      <c r="A66" s="16" t="s">
        <v>302</v>
      </c>
      <c r="B66" s="279" t="s">
        <v>305</v>
      </c>
      <c r="C66" s="287"/>
    </row>
    <row r="67" spans="1:3" s="1" customFormat="1" ht="12" customHeight="1" thickBot="1">
      <c r="A67" s="450" t="s">
        <v>475</v>
      </c>
      <c r="B67" s="21" t="s">
        <v>306</v>
      </c>
      <c r="C67" s="288">
        <f>+C10+C17+C24+C31+C39+C51+C57+C62</f>
        <v>13842481</v>
      </c>
    </row>
    <row r="68" spans="1:3" s="1" customFormat="1" ht="12" customHeight="1" thickBot="1">
      <c r="A68" s="426" t="s">
        <v>307</v>
      </c>
      <c r="B68" s="277" t="s">
        <v>308</v>
      </c>
      <c r="C68" s="282">
        <f>SUM(C69:C71)</f>
        <v>0</v>
      </c>
    </row>
    <row r="69" spans="1:3" s="1" customFormat="1" ht="12" customHeight="1">
      <c r="A69" s="15" t="s">
        <v>336</v>
      </c>
      <c r="B69" s="389" t="s">
        <v>309</v>
      </c>
      <c r="C69" s="287"/>
    </row>
    <row r="70" spans="1:3" s="1" customFormat="1" ht="12" customHeight="1">
      <c r="A70" s="14" t="s">
        <v>345</v>
      </c>
      <c r="B70" s="390" t="s">
        <v>310</v>
      </c>
      <c r="C70" s="287"/>
    </row>
    <row r="71" spans="1:3" s="1" customFormat="1" ht="12" customHeight="1" thickBot="1">
      <c r="A71" s="16" t="s">
        <v>346</v>
      </c>
      <c r="B71" s="444" t="s">
        <v>568</v>
      </c>
      <c r="C71" s="287"/>
    </row>
    <row r="72" spans="1:3" s="1" customFormat="1" ht="12" customHeight="1" thickBot="1">
      <c r="A72" s="426" t="s">
        <v>312</v>
      </c>
      <c r="B72" s="277" t="s">
        <v>313</v>
      </c>
      <c r="C72" s="282">
        <f>SUM(C73:C76)</f>
        <v>0</v>
      </c>
    </row>
    <row r="73" spans="1:3" s="1" customFormat="1" ht="12" customHeight="1">
      <c r="A73" s="15" t="s">
        <v>149</v>
      </c>
      <c r="B73" s="389" t="s">
        <v>314</v>
      </c>
      <c r="C73" s="287"/>
    </row>
    <row r="74" spans="1:3" s="1" customFormat="1" ht="12" customHeight="1">
      <c r="A74" s="14" t="s">
        <v>150</v>
      </c>
      <c r="B74" s="390" t="s">
        <v>569</v>
      </c>
      <c r="C74" s="287"/>
    </row>
    <row r="75" spans="1:3" s="1" customFormat="1" ht="12" customHeight="1" thickBot="1">
      <c r="A75" s="16" t="s">
        <v>337</v>
      </c>
      <c r="B75" s="391" t="s">
        <v>315</v>
      </c>
      <c r="C75" s="379"/>
    </row>
    <row r="76" spans="1:3" s="1" customFormat="1" ht="12" customHeight="1" thickBot="1">
      <c r="A76" s="528" t="s">
        <v>338</v>
      </c>
      <c r="B76" s="529" t="s">
        <v>570</v>
      </c>
      <c r="C76" s="530"/>
    </row>
    <row r="77" spans="1:3" s="1" customFormat="1" ht="12" customHeight="1" thickBot="1">
      <c r="A77" s="426" t="s">
        <v>316</v>
      </c>
      <c r="B77" s="277" t="s">
        <v>317</v>
      </c>
      <c r="C77" s="282">
        <f>SUM(C78:C79)</f>
        <v>13479423</v>
      </c>
    </row>
    <row r="78" spans="1:3" s="1" customFormat="1" ht="12" customHeight="1" thickBot="1">
      <c r="A78" s="13" t="s">
        <v>339</v>
      </c>
      <c r="B78" s="527" t="s">
        <v>318</v>
      </c>
      <c r="C78" s="379">
        <v>13479423</v>
      </c>
    </row>
    <row r="79" spans="1:3" s="1" customFormat="1" ht="12" customHeight="1" thickBot="1">
      <c r="A79" s="528" t="s">
        <v>340</v>
      </c>
      <c r="B79" s="529" t="s">
        <v>319</v>
      </c>
      <c r="C79" s="530"/>
    </row>
    <row r="80" spans="1:3" s="1" customFormat="1" ht="12" customHeight="1" thickBot="1">
      <c r="A80" s="426" t="s">
        <v>320</v>
      </c>
      <c r="B80" s="277" t="s">
        <v>321</v>
      </c>
      <c r="C80" s="282">
        <f>SUM(C81:C83)</f>
        <v>0</v>
      </c>
    </row>
    <row r="81" spans="1:3" s="1" customFormat="1" ht="12" customHeight="1">
      <c r="A81" s="15" t="s">
        <v>341</v>
      </c>
      <c r="B81" s="389" t="s">
        <v>322</v>
      </c>
      <c r="C81" s="287"/>
    </row>
    <row r="82" spans="1:3" s="1" customFormat="1" ht="12" customHeight="1">
      <c r="A82" s="14" t="s">
        <v>342</v>
      </c>
      <c r="B82" s="390" t="s">
        <v>323</v>
      </c>
      <c r="C82" s="287"/>
    </row>
    <row r="83" spans="1:3" s="1" customFormat="1" ht="12" customHeight="1" thickBot="1">
      <c r="A83" s="18" t="s">
        <v>343</v>
      </c>
      <c r="B83" s="531" t="s">
        <v>571</v>
      </c>
      <c r="C83" s="532"/>
    </row>
    <row r="84" spans="1:3" s="1" customFormat="1" ht="12" customHeight="1" thickBot="1">
      <c r="A84" s="426" t="s">
        <v>324</v>
      </c>
      <c r="B84" s="277" t="s">
        <v>344</v>
      </c>
      <c r="C84" s="282">
        <f>SUM(C85:C88)</f>
        <v>0</v>
      </c>
    </row>
    <row r="85" spans="1:3" s="1" customFormat="1" ht="12" customHeight="1">
      <c r="A85" s="393" t="s">
        <v>325</v>
      </c>
      <c r="B85" s="389" t="s">
        <v>326</v>
      </c>
      <c r="C85" s="287"/>
    </row>
    <row r="86" spans="1:3" s="1" customFormat="1" ht="12" customHeight="1">
      <c r="A86" s="394" t="s">
        <v>327</v>
      </c>
      <c r="B86" s="390" t="s">
        <v>328</v>
      </c>
      <c r="C86" s="287"/>
    </row>
    <row r="87" spans="1:3" s="1" customFormat="1" ht="12" customHeight="1">
      <c r="A87" s="394" t="s">
        <v>329</v>
      </c>
      <c r="B87" s="390" t="s">
        <v>330</v>
      </c>
      <c r="C87" s="287"/>
    </row>
    <row r="88" spans="1:3" s="1" customFormat="1" ht="12" customHeight="1" thickBot="1">
      <c r="A88" s="395" t="s">
        <v>331</v>
      </c>
      <c r="B88" s="279" t="s">
        <v>332</v>
      </c>
      <c r="C88" s="287"/>
    </row>
    <row r="89" spans="1:3" s="1" customFormat="1" ht="12" customHeight="1" thickBot="1">
      <c r="A89" s="426" t="s">
        <v>333</v>
      </c>
      <c r="B89" s="277" t="s">
        <v>474</v>
      </c>
      <c r="C89" s="425"/>
    </row>
    <row r="90" spans="1:3" s="1" customFormat="1" ht="13.5" customHeight="1" thickBot="1">
      <c r="A90" s="426" t="s">
        <v>335</v>
      </c>
      <c r="B90" s="277" t="s">
        <v>334</v>
      </c>
      <c r="C90" s="425"/>
    </row>
    <row r="91" spans="1:3" s="1" customFormat="1" ht="15.75" customHeight="1" thickBot="1">
      <c r="A91" s="426" t="s">
        <v>347</v>
      </c>
      <c r="B91" s="396" t="s">
        <v>477</v>
      </c>
      <c r="C91" s="288">
        <f>+C68+C72+C77+C80+C84+C90+C89</f>
        <v>13479423</v>
      </c>
    </row>
    <row r="92" spans="1:3" s="1" customFormat="1" ht="16.5" customHeight="1" thickBot="1">
      <c r="A92" s="427" t="s">
        <v>476</v>
      </c>
      <c r="B92" s="397" t="s">
        <v>478</v>
      </c>
      <c r="C92" s="288">
        <f>+C67+C91</f>
        <v>27321904</v>
      </c>
    </row>
    <row r="93" spans="1:3" s="1" customFormat="1" ht="10.5" customHeight="1">
      <c r="A93" s="5"/>
      <c r="B93" s="6"/>
      <c r="C93" s="289"/>
    </row>
    <row r="94" spans="1:3" ht="16.5" customHeight="1">
      <c r="A94" s="678" t="s">
        <v>47</v>
      </c>
      <c r="B94" s="678"/>
      <c r="C94" s="678"/>
    </row>
    <row r="95" spans="1:3" ht="16.5" customHeight="1" thickBot="1">
      <c r="A95" s="675" t="s">
        <v>153</v>
      </c>
      <c r="B95" s="675"/>
      <c r="C95" s="540" t="str">
        <f>C7</f>
        <v>Forintban!</v>
      </c>
    </row>
    <row r="96" spans="1:3" ht="37.5" customHeight="1" thickBot="1">
      <c r="A96" s="520" t="s">
        <v>69</v>
      </c>
      <c r="B96" s="521" t="s">
        <v>48</v>
      </c>
      <c r="C96" s="522" t="str">
        <f>+C8</f>
        <v>2019. évi előirányzat</v>
      </c>
    </row>
    <row r="97" spans="1:3" s="38" customFormat="1" ht="12" customHeight="1" thickBot="1">
      <c r="A97" s="520"/>
      <c r="B97" s="521" t="s">
        <v>492</v>
      </c>
      <c r="C97" s="522" t="s">
        <v>493</v>
      </c>
    </row>
    <row r="98" spans="1:3" ht="12" customHeight="1" thickBot="1">
      <c r="A98" s="22" t="s">
        <v>18</v>
      </c>
      <c r="B98" s="28" t="s">
        <v>436</v>
      </c>
      <c r="C98" s="281">
        <f>C99+C100+C101+C102+C103+C116</f>
        <v>86709590</v>
      </c>
    </row>
    <row r="99" spans="1:3" ht="12" customHeight="1">
      <c r="A99" s="17" t="s">
        <v>98</v>
      </c>
      <c r="B99" s="10" t="s">
        <v>49</v>
      </c>
      <c r="C99" s="283">
        <v>53980113</v>
      </c>
    </row>
    <row r="100" spans="1:3" ht="12" customHeight="1">
      <c r="A100" s="14" t="s">
        <v>99</v>
      </c>
      <c r="B100" s="8" t="s">
        <v>183</v>
      </c>
      <c r="C100" s="284">
        <v>11199334</v>
      </c>
    </row>
    <row r="101" spans="1:3" ht="12" customHeight="1">
      <c r="A101" s="14" t="s">
        <v>100</v>
      </c>
      <c r="B101" s="8" t="s">
        <v>140</v>
      </c>
      <c r="C101" s="286">
        <v>21530143</v>
      </c>
    </row>
    <row r="102" spans="1:3" ht="12" customHeight="1">
      <c r="A102" s="14" t="s">
        <v>101</v>
      </c>
      <c r="B102" s="11" t="s">
        <v>184</v>
      </c>
      <c r="C102" s="286"/>
    </row>
    <row r="103" spans="1:3" ht="12" customHeight="1">
      <c r="A103" s="14" t="s">
        <v>112</v>
      </c>
      <c r="B103" s="19" t="s">
        <v>185</v>
      </c>
      <c r="C103" s="286"/>
    </row>
    <row r="104" spans="1:3" ht="12" customHeight="1">
      <c r="A104" s="14" t="s">
        <v>102</v>
      </c>
      <c r="B104" s="8" t="s">
        <v>441</v>
      </c>
      <c r="C104" s="286"/>
    </row>
    <row r="105" spans="1:3" ht="12" customHeight="1">
      <c r="A105" s="14" t="s">
        <v>103</v>
      </c>
      <c r="B105" s="140" t="s">
        <v>440</v>
      </c>
      <c r="C105" s="286"/>
    </row>
    <row r="106" spans="1:3" ht="12" customHeight="1">
      <c r="A106" s="14" t="s">
        <v>113</v>
      </c>
      <c r="B106" s="140" t="s">
        <v>439</v>
      </c>
      <c r="C106" s="286"/>
    </row>
    <row r="107" spans="1:3" ht="12" customHeight="1">
      <c r="A107" s="14" t="s">
        <v>114</v>
      </c>
      <c r="B107" s="138" t="s">
        <v>350</v>
      </c>
      <c r="C107" s="286"/>
    </row>
    <row r="108" spans="1:3" ht="12" customHeight="1">
      <c r="A108" s="14" t="s">
        <v>115</v>
      </c>
      <c r="B108" s="139" t="s">
        <v>351</v>
      </c>
      <c r="C108" s="286"/>
    </row>
    <row r="109" spans="1:3" ht="12" customHeight="1">
      <c r="A109" s="14" t="s">
        <v>116</v>
      </c>
      <c r="B109" s="139" t="s">
        <v>352</v>
      </c>
      <c r="C109" s="286"/>
    </row>
    <row r="110" spans="1:3" ht="12" customHeight="1">
      <c r="A110" s="14" t="s">
        <v>118</v>
      </c>
      <c r="B110" s="138" t="s">
        <v>353</v>
      </c>
      <c r="C110" s="286"/>
    </row>
    <row r="111" spans="1:3" ht="12" customHeight="1">
      <c r="A111" s="14" t="s">
        <v>186</v>
      </c>
      <c r="B111" s="138" t="s">
        <v>354</v>
      </c>
      <c r="C111" s="286"/>
    </row>
    <row r="112" spans="1:3" ht="12" customHeight="1">
      <c r="A112" s="14" t="s">
        <v>348</v>
      </c>
      <c r="B112" s="139" t="s">
        <v>355</v>
      </c>
      <c r="C112" s="286"/>
    </row>
    <row r="113" spans="1:3" ht="12" customHeight="1">
      <c r="A113" s="13" t="s">
        <v>349</v>
      </c>
      <c r="B113" s="140" t="s">
        <v>356</v>
      </c>
      <c r="C113" s="286"/>
    </row>
    <row r="114" spans="1:3" ht="12" customHeight="1">
      <c r="A114" s="14" t="s">
        <v>437</v>
      </c>
      <c r="B114" s="140" t="s">
        <v>357</v>
      </c>
      <c r="C114" s="286"/>
    </row>
    <row r="115" spans="1:3" ht="12" customHeight="1">
      <c r="A115" s="16" t="s">
        <v>438</v>
      </c>
      <c r="B115" s="140" t="s">
        <v>358</v>
      </c>
      <c r="C115" s="286"/>
    </row>
    <row r="116" spans="1:3" ht="12" customHeight="1">
      <c r="A116" s="14" t="s">
        <v>442</v>
      </c>
      <c r="B116" s="11" t="s">
        <v>50</v>
      </c>
      <c r="C116" s="284"/>
    </row>
    <row r="117" spans="1:3" ht="12" customHeight="1">
      <c r="A117" s="14" t="s">
        <v>443</v>
      </c>
      <c r="B117" s="8" t="s">
        <v>445</v>
      </c>
      <c r="C117" s="284"/>
    </row>
    <row r="118" spans="1:3" ht="12" customHeight="1" thickBot="1">
      <c r="A118" s="18" t="s">
        <v>444</v>
      </c>
      <c r="B118" s="448" t="s">
        <v>446</v>
      </c>
      <c r="C118" s="290"/>
    </row>
    <row r="119" spans="1:3" ht="12" customHeight="1" thickBot="1">
      <c r="A119" s="445" t="s">
        <v>19</v>
      </c>
      <c r="B119" s="446" t="s">
        <v>359</v>
      </c>
      <c r="C119" s="447">
        <f>+C120+C122+C124</f>
        <v>762000</v>
      </c>
    </row>
    <row r="120" spans="1:3" ht="12" customHeight="1">
      <c r="A120" s="15" t="s">
        <v>104</v>
      </c>
      <c r="B120" s="8" t="s">
        <v>229</v>
      </c>
      <c r="C120" s="285">
        <v>762000</v>
      </c>
    </row>
    <row r="121" spans="1:3" ht="12" customHeight="1">
      <c r="A121" s="15" t="s">
        <v>105</v>
      </c>
      <c r="B121" s="12" t="s">
        <v>363</v>
      </c>
      <c r="C121" s="285"/>
    </row>
    <row r="122" spans="1:3" ht="12" customHeight="1">
      <c r="A122" s="15" t="s">
        <v>106</v>
      </c>
      <c r="B122" s="12" t="s">
        <v>187</v>
      </c>
      <c r="C122" s="284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9" t="s">
        <v>573</v>
      </c>
      <c r="C124" s="249"/>
    </row>
    <row r="125" spans="1:3" ht="12" customHeight="1">
      <c r="A125" s="15" t="s">
        <v>117</v>
      </c>
      <c r="B125" s="278" t="s">
        <v>427</v>
      </c>
      <c r="C125" s="249"/>
    </row>
    <row r="126" spans="1:3" ht="12" customHeight="1">
      <c r="A126" s="15" t="s">
        <v>119</v>
      </c>
      <c r="B126" s="388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447</v>
      </c>
      <c r="C133" s="282">
        <f>+C98+C119</f>
        <v>87471590</v>
      </c>
    </row>
    <row r="134" spans="1:3" ht="12" customHeight="1" thickBot="1">
      <c r="A134" s="20" t="s">
        <v>21</v>
      </c>
      <c r="B134" s="122" t="s">
        <v>448</v>
      </c>
      <c r="C134" s="282">
        <f>+C135+C136+C137</f>
        <v>0</v>
      </c>
    </row>
    <row r="135" spans="1:3" ht="12" customHeight="1">
      <c r="A135" s="15" t="s">
        <v>267</v>
      </c>
      <c r="B135" s="12" t="s">
        <v>455</v>
      </c>
      <c r="C135" s="249"/>
    </row>
    <row r="136" spans="1:3" ht="12" customHeight="1">
      <c r="A136" s="15" t="s">
        <v>268</v>
      </c>
      <c r="B136" s="12" t="s">
        <v>456</v>
      </c>
      <c r="C136" s="249"/>
    </row>
    <row r="137" spans="1:3" ht="12" customHeight="1" thickBot="1">
      <c r="A137" s="13" t="s">
        <v>269</v>
      </c>
      <c r="B137" s="12" t="s">
        <v>457</v>
      </c>
      <c r="C137" s="249"/>
    </row>
    <row r="138" spans="1:3" ht="12" customHeight="1" thickBot="1">
      <c r="A138" s="20" t="s">
        <v>22</v>
      </c>
      <c r="B138" s="122" t="s">
        <v>449</v>
      </c>
      <c r="C138" s="282">
        <f>SUM(C139:C144)</f>
        <v>0</v>
      </c>
    </row>
    <row r="139" spans="1:3" ht="12" customHeight="1">
      <c r="A139" s="15" t="s">
        <v>91</v>
      </c>
      <c r="B139" s="9" t="s">
        <v>458</v>
      </c>
      <c r="C139" s="249"/>
    </row>
    <row r="140" spans="1:3" ht="12" customHeight="1">
      <c r="A140" s="15" t="s">
        <v>92</v>
      </c>
      <c r="B140" s="9" t="s">
        <v>450</v>
      </c>
      <c r="C140" s="249"/>
    </row>
    <row r="141" spans="1:3" ht="12" customHeight="1">
      <c r="A141" s="15" t="s">
        <v>93</v>
      </c>
      <c r="B141" s="9" t="s">
        <v>451</v>
      </c>
      <c r="C141" s="249"/>
    </row>
    <row r="142" spans="1:3" ht="12" customHeight="1">
      <c r="A142" s="15" t="s">
        <v>175</v>
      </c>
      <c r="B142" s="9" t="s">
        <v>452</v>
      </c>
      <c r="C142" s="249"/>
    </row>
    <row r="143" spans="1:3" ht="12" customHeight="1" thickBot="1">
      <c r="A143" s="13" t="s">
        <v>176</v>
      </c>
      <c r="B143" s="7" t="s">
        <v>453</v>
      </c>
      <c r="C143" s="251"/>
    </row>
    <row r="144" spans="1:3" ht="12" customHeight="1" thickBot="1">
      <c r="A144" s="528" t="s">
        <v>177</v>
      </c>
      <c r="B144" s="533" t="s">
        <v>454</v>
      </c>
      <c r="C144" s="534"/>
    </row>
    <row r="145" spans="1:3" ht="12" customHeight="1" thickBot="1">
      <c r="A145" s="20" t="s">
        <v>23</v>
      </c>
      <c r="B145" s="122" t="s">
        <v>462</v>
      </c>
      <c r="C145" s="288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463</v>
      </c>
      <c r="C148" s="251"/>
    </row>
    <row r="149" spans="1:3" ht="12" customHeight="1" thickBot="1">
      <c r="A149" s="528" t="s">
        <v>288</v>
      </c>
      <c r="B149" s="533" t="s">
        <v>389</v>
      </c>
      <c r="C149" s="534"/>
    </row>
    <row r="150" spans="1:3" ht="12" customHeight="1" thickBot="1">
      <c r="A150" s="20" t="s">
        <v>24</v>
      </c>
      <c r="B150" s="122" t="s">
        <v>464</v>
      </c>
      <c r="C150" s="291">
        <f>SUM(C151:C155)</f>
        <v>0</v>
      </c>
    </row>
    <row r="151" spans="1:3" ht="12" customHeight="1">
      <c r="A151" s="15" t="s">
        <v>96</v>
      </c>
      <c r="B151" s="9" t="s">
        <v>459</v>
      </c>
      <c r="C151" s="249"/>
    </row>
    <row r="152" spans="1:3" ht="12" customHeight="1">
      <c r="A152" s="15" t="s">
        <v>97</v>
      </c>
      <c r="B152" s="9" t="s">
        <v>466</v>
      </c>
      <c r="C152" s="249"/>
    </row>
    <row r="153" spans="1:3" ht="12" customHeight="1">
      <c r="A153" s="15" t="s">
        <v>299</v>
      </c>
      <c r="B153" s="9" t="s">
        <v>461</v>
      </c>
      <c r="C153" s="249"/>
    </row>
    <row r="154" spans="1:3" ht="12" customHeight="1">
      <c r="A154" s="15" t="s">
        <v>300</v>
      </c>
      <c r="B154" s="9" t="s">
        <v>517</v>
      </c>
      <c r="C154" s="249"/>
    </row>
    <row r="155" spans="1:3" ht="12" customHeight="1" thickBot="1">
      <c r="A155" s="15" t="s">
        <v>465</v>
      </c>
      <c r="B155" s="9" t="s">
        <v>468</v>
      </c>
      <c r="C155" s="249"/>
    </row>
    <row r="156" spans="1:3" ht="12" customHeight="1" thickBot="1">
      <c r="A156" s="20" t="s">
        <v>25</v>
      </c>
      <c r="B156" s="122" t="s">
        <v>469</v>
      </c>
      <c r="C156" s="449"/>
    </row>
    <row r="157" spans="1:3" ht="12" customHeight="1" thickBot="1">
      <c r="A157" s="20" t="s">
        <v>26</v>
      </c>
      <c r="B157" s="122" t="s">
        <v>470</v>
      </c>
      <c r="C157" s="449"/>
    </row>
    <row r="158" spans="1:9" ht="15" customHeight="1" thickBot="1">
      <c r="A158" s="20" t="s">
        <v>27</v>
      </c>
      <c r="B158" s="122" t="s">
        <v>472</v>
      </c>
      <c r="C158" s="535">
        <f>+C134+C138+C145+C150+C156+C157</f>
        <v>0</v>
      </c>
      <c r="F158" s="39"/>
      <c r="G158" s="123"/>
      <c r="H158" s="123"/>
      <c r="I158" s="123"/>
    </row>
    <row r="159" spans="1:3" s="1" customFormat="1" ht="17.25" customHeight="1" thickBot="1">
      <c r="A159" s="280" t="s">
        <v>28</v>
      </c>
      <c r="B159" s="536" t="s">
        <v>471</v>
      </c>
      <c r="C159" s="535">
        <f>+C133+C158</f>
        <v>87471590</v>
      </c>
    </row>
    <row r="160" spans="1:3" ht="15.75" customHeight="1">
      <c r="A160" s="537"/>
      <c r="B160" s="537"/>
      <c r="C160" s="597">
        <f>C92-C159</f>
        <v>-60149686</v>
      </c>
    </row>
    <row r="161" spans="1:3" ht="15.75">
      <c r="A161" s="676" t="s">
        <v>372</v>
      </c>
      <c r="B161" s="676"/>
      <c r="C161" s="676"/>
    </row>
    <row r="162" spans="1:3" ht="15" customHeight="1" thickBot="1">
      <c r="A162" s="677" t="s">
        <v>154</v>
      </c>
      <c r="B162" s="677"/>
      <c r="C162" s="541" t="str">
        <f>C95</f>
        <v>Forintban!</v>
      </c>
    </row>
    <row r="163" spans="1:3" ht="13.5" customHeight="1" thickBot="1">
      <c r="A163" s="20">
        <v>1</v>
      </c>
      <c r="B163" s="27" t="s">
        <v>473</v>
      </c>
      <c r="C163" s="282">
        <f>+C67-C133</f>
        <v>-73629109</v>
      </c>
    </row>
    <row r="164" spans="1:3" ht="27.75" customHeight="1" thickBot="1">
      <c r="A164" s="20" t="s">
        <v>19</v>
      </c>
      <c r="B164" s="27" t="s">
        <v>479</v>
      </c>
      <c r="C164" s="282">
        <f>+C91-C158</f>
        <v>13479423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0">
      <selection activeCell="C21" sqref="C21"/>
    </sheetView>
  </sheetViews>
  <sheetFormatPr defaultColWidth="9.00390625" defaultRowHeight="12.75"/>
  <cols>
    <col min="1" max="1" width="6.875" style="40" customWidth="1"/>
    <col min="2" max="2" width="55.125" style="41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304" t="s">
        <v>158</v>
      </c>
      <c r="C1" s="305"/>
      <c r="D1" s="305"/>
      <c r="E1" s="305"/>
      <c r="F1" s="681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5:6" ht="13.5" thickBot="1">
      <c r="E2" s="543" t="str">
        <f>CONCATENATE('KV_1.1.sz.mell.'!C7)</f>
        <v>Forintban!</v>
      </c>
      <c r="F2" s="681"/>
    </row>
    <row r="3" spans="1:6" ht="18" customHeight="1" thickBot="1">
      <c r="A3" s="679" t="s">
        <v>69</v>
      </c>
      <c r="B3" s="306" t="s">
        <v>56</v>
      </c>
      <c r="C3" s="307"/>
      <c r="D3" s="306" t="s">
        <v>57</v>
      </c>
      <c r="E3" s="308"/>
      <c r="F3" s="681"/>
    </row>
    <row r="4" spans="1:6" s="43" customFormat="1" ht="35.25" customHeight="1" thickBot="1">
      <c r="A4" s="680"/>
      <c r="B4" s="178" t="s">
        <v>61</v>
      </c>
      <c r="C4" s="179" t="str">
        <f>+'KV_1.1.sz.mell.'!C8</f>
        <v>2019. évi előirányzat</v>
      </c>
      <c r="D4" s="178" t="s">
        <v>61</v>
      </c>
      <c r="E4" s="47" t="str">
        <f>+C4</f>
        <v>2019. évi előirányzat</v>
      </c>
      <c r="F4" s="681"/>
    </row>
    <row r="5" spans="1:6" s="313" customFormat="1" ht="12" customHeight="1" thickBot="1">
      <c r="A5" s="309"/>
      <c r="B5" s="310" t="s">
        <v>492</v>
      </c>
      <c r="C5" s="311" t="s">
        <v>493</v>
      </c>
      <c r="D5" s="310" t="s">
        <v>494</v>
      </c>
      <c r="E5" s="312" t="s">
        <v>496</v>
      </c>
      <c r="F5" s="681"/>
    </row>
    <row r="6" spans="1:6" ht="12.75" customHeight="1">
      <c r="A6" s="314" t="s">
        <v>18</v>
      </c>
      <c r="B6" s="315" t="s">
        <v>373</v>
      </c>
      <c r="C6" s="293">
        <v>210669075</v>
      </c>
      <c r="D6" s="315" t="s">
        <v>62</v>
      </c>
      <c r="E6" s="299">
        <v>150090571</v>
      </c>
      <c r="F6" s="681"/>
    </row>
    <row r="7" spans="1:6" ht="12.75" customHeight="1">
      <c r="A7" s="316" t="s">
        <v>19</v>
      </c>
      <c r="B7" s="317" t="s">
        <v>374</v>
      </c>
      <c r="C7" s="294">
        <v>43238118</v>
      </c>
      <c r="D7" s="317" t="s">
        <v>183</v>
      </c>
      <c r="E7" s="300">
        <v>27625911</v>
      </c>
      <c r="F7" s="681"/>
    </row>
    <row r="8" spans="1:6" ht="12.75" customHeight="1">
      <c r="A8" s="316" t="s">
        <v>20</v>
      </c>
      <c r="B8" s="317" t="s">
        <v>394</v>
      </c>
      <c r="C8" s="294"/>
      <c r="D8" s="317" t="s">
        <v>233</v>
      </c>
      <c r="E8" s="300">
        <v>122935549</v>
      </c>
      <c r="F8" s="681"/>
    </row>
    <row r="9" spans="1:6" ht="12.75" customHeight="1">
      <c r="A9" s="316" t="s">
        <v>21</v>
      </c>
      <c r="B9" s="317" t="s">
        <v>174</v>
      </c>
      <c r="C9" s="294">
        <v>23670000</v>
      </c>
      <c r="D9" s="317" t="s">
        <v>184</v>
      </c>
      <c r="E9" s="300">
        <v>19308000</v>
      </c>
      <c r="F9" s="681"/>
    </row>
    <row r="10" spans="1:6" ht="12.75" customHeight="1">
      <c r="A10" s="316" t="s">
        <v>22</v>
      </c>
      <c r="B10" s="318" t="s">
        <v>420</v>
      </c>
      <c r="C10" s="294">
        <v>23476172</v>
      </c>
      <c r="D10" s="317" t="s">
        <v>185</v>
      </c>
      <c r="E10" s="300">
        <v>8751000</v>
      </c>
      <c r="F10" s="681"/>
    </row>
    <row r="11" spans="1:6" ht="12.75" customHeight="1">
      <c r="A11" s="316" t="s">
        <v>23</v>
      </c>
      <c r="B11" s="317" t="s">
        <v>375</v>
      </c>
      <c r="C11" s="295">
        <v>280000</v>
      </c>
      <c r="D11" s="317" t="s">
        <v>50</v>
      </c>
      <c r="E11" s="300">
        <v>400000</v>
      </c>
      <c r="F11" s="681"/>
    </row>
    <row r="12" spans="1:6" ht="12.75" customHeight="1">
      <c r="A12" s="316" t="s">
        <v>24</v>
      </c>
      <c r="B12" s="317" t="s">
        <v>480</v>
      </c>
      <c r="C12" s="294"/>
      <c r="D12" s="44"/>
      <c r="E12" s="300"/>
      <c r="F12" s="681"/>
    </row>
    <row r="13" spans="1:6" ht="12.75" customHeight="1">
      <c r="A13" s="316" t="s">
        <v>25</v>
      </c>
      <c r="B13" s="44"/>
      <c r="C13" s="294"/>
      <c r="D13" s="44"/>
      <c r="E13" s="300"/>
      <c r="F13" s="681"/>
    </row>
    <row r="14" spans="1:6" ht="12.75" customHeight="1">
      <c r="A14" s="316" t="s">
        <v>26</v>
      </c>
      <c r="B14" s="399"/>
      <c r="C14" s="295"/>
      <c r="D14" s="44"/>
      <c r="E14" s="300"/>
      <c r="F14" s="681"/>
    </row>
    <row r="15" spans="1:6" ht="12.75" customHeight="1">
      <c r="A15" s="316" t="s">
        <v>27</v>
      </c>
      <c r="B15" s="44"/>
      <c r="C15" s="294"/>
      <c r="D15" s="44"/>
      <c r="E15" s="300"/>
      <c r="F15" s="681"/>
    </row>
    <row r="16" spans="1:6" ht="12.75" customHeight="1">
      <c r="A16" s="316" t="s">
        <v>28</v>
      </c>
      <c r="B16" s="44"/>
      <c r="C16" s="294"/>
      <c r="D16" s="44"/>
      <c r="E16" s="300"/>
      <c r="F16" s="681"/>
    </row>
    <row r="17" spans="1:6" ht="12.75" customHeight="1" thickBot="1">
      <c r="A17" s="316" t="s">
        <v>29</v>
      </c>
      <c r="B17" s="51"/>
      <c r="C17" s="296"/>
      <c r="D17" s="44"/>
      <c r="E17" s="301"/>
      <c r="F17" s="681"/>
    </row>
    <row r="18" spans="1:6" ht="15.75" customHeight="1" thickBot="1">
      <c r="A18" s="319" t="s">
        <v>30</v>
      </c>
      <c r="B18" s="124" t="s">
        <v>481</v>
      </c>
      <c r="C18" s="297">
        <f>C6+C7+C9+C10+C11+C13+C14+C15+C16+C17</f>
        <v>301333365</v>
      </c>
      <c r="D18" s="124" t="s">
        <v>380</v>
      </c>
      <c r="E18" s="302">
        <f>SUM(E6:E17)</f>
        <v>329111031</v>
      </c>
      <c r="F18" s="681"/>
    </row>
    <row r="19" spans="1:6" ht="12.75" customHeight="1">
      <c r="A19" s="320" t="s">
        <v>31</v>
      </c>
      <c r="B19" s="321" t="s">
        <v>377</v>
      </c>
      <c r="C19" s="451">
        <f>+C20+C21+C22+C23</f>
        <v>31481830</v>
      </c>
      <c r="D19" s="322" t="s">
        <v>191</v>
      </c>
      <c r="E19" s="303"/>
      <c r="F19" s="681"/>
    </row>
    <row r="20" spans="1:6" ht="12.75" customHeight="1">
      <c r="A20" s="323" t="s">
        <v>32</v>
      </c>
      <c r="B20" s="322" t="s">
        <v>227</v>
      </c>
      <c r="C20" s="74">
        <v>31481830</v>
      </c>
      <c r="D20" s="322" t="s">
        <v>379</v>
      </c>
      <c r="E20" s="75"/>
      <c r="F20" s="681"/>
    </row>
    <row r="21" spans="1:6" ht="12.75" customHeight="1">
      <c r="A21" s="323" t="s">
        <v>33</v>
      </c>
      <c r="B21" s="322" t="s">
        <v>228</v>
      </c>
      <c r="C21" s="74"/>
      <c r="D21" s="322" t="s">
        <v>156</v>
      </c>
      <c r="E21" s="75"/>
      <c r="F21" s="681"/>
    </row>
    <row r="22" spans="1:6" ht="12.75" customHeight="1">
      <c r="A22" s="323" t="s">
        <v>34</v>
      </c>
      <c r="B22" s="322" t="s">
        <v>232</v>
      </c>
      <c r="C22" s="74"/>
      <c r="D22" s="322" t="s">
        <v>157</v>
      </c>
      <c r="E22" s="75"/>
      <c r="F22" s="681"/>
    </row>
    <row r="23" spans="1:6" ht="12.75" customHeight="1">
      <c r="A23" s="323" t="s">
        <v>35</v>
      </c>
      <c r="B23" s="330" t="s">
        <v>238</v>
      </c>
      <c r="C23" s="74"/>
      <c r="D23" s="321" t="s">
        <v>234</v>
      </c>
      <c r="E23" s="75"/>
      <c r="F23" s="681"/>
    </row>
    <row r="24" spans="1:6" ht="12.75" customHeight="1">
      <c r="A24" s="323" t="s">
        <v>36</v>
      </c>
      <c r="B24" s="322" t="s">
        <v>378</v>
      </c>
      <c r="C24" s="324">
        <f>+C25+C26</f>
        <v>0</v>
      </c>
      <c r="D24" s="322" t="s">
        <v>192</v>
      </c>
      <c r="E24" s="75"/>
      <c r="F24" s="681"/>
    </row>
    <row r="25" spans="1:6" ht="12.75" customHeight="1">
      <c r="A25" s="320" t="s">
        <v>37</v>
      </c>
      <c r="B25" s="321" t="s">
        <v>376</v>
      </c>
      <c r="C25" s="298"/>
      <c r="D25" s="315" t="s">
        <v>463</v>
      </c>
      <c r="E25" s="303"/>
      <c r="F25" s="681"/>
    </row>
    <row r="26" spans="1:6" ht="12.75" customHeight="1">
      <c r="A26" s="323" t="s">
        <v>38</v>
      </c>
      <c r="B26" s="330" t="s">
        <v>685</v>
      </c>
      <c r="C26" s="74"/>
      <c r="D26" s="317" t="s">
        <v>469</v>
      </c>
      <c r="E26" s="75"/>
      <c r="F26" s="681"/>
    </row>
    <row r="27" spans="1:6" ht="12.75" customHeight="1">
      <c r="A27" s="316" t="s">
        <v>39</v>
      </c>
      <c r="B27" s="322" t="s">
        <v>474</v>
      </c>
      <c r="C27" s="74"/>
      <c r="D27" s="317" t="s">
        <v>470</v>
      </c>
      <c r="E27" s="75"/>
      <c r="F27" s="681"/>
    </row>
    <row r="28" spans="1:6" ht="12.75" customHeight="1" thickBot="1">
      <c r="A28" s="372" t="s">
        <v>40</v>
      </c>
      <c r="B28" s="321" t="s">
        <v>334</v>
      </c>
      <c r="C28" s="298"/>
      <c r="D28" s="401"/>
      <c r="E28" s="303"/>
      <c r="F28" s="681"/>
    </row>
    <row r="29" spans="1:6" ht="15.75" customHeight="1" thickBot="1">
      <c r="A29" s="319" t="s">
        <v>41</v>
      </c>
      <c r="B29" s="124" t="s">
        <v>482</v>
      </c>
      <c r="C29" s="297">
        <f>+C19+C24+C27+C28</f>
        <v>31481830</v>
      </c>
      <c r="D29" s="124" t="s">
        <v>484</v>
      </c>
      <c r="E29" s="302">
        <f>SUM(E19:E28)</f>
        <v>0</v>
      </c>
      <c r="F29" s="681"/>
    </row>
    <row r="30" spans="1:6" ht="13.5" thickBot="1">
      <c r="A30" s="319" t="s">
        <v>42</v>
      </c>
      <c r="B30" s="325" t="s">
        <v>483</v>
      </c>
      <c r="C30" s="326">
        <f>+C18+C29</f>
        <v>332815195</v>
      </c>
      <c r="D30" s="325" t="s">
        <v>485</v>
      </c>
      <c r="E30" s="326">
        <f>+E18+E29</f>
        <v>329111031</v>
      </c>
      <c r="F30" s="681"/>
    </row>
    <row r="31" spans="1:6" ht="13.5" thickBot="1">
      <c r="A31" s="319" t="s">
        <v>43</v>
      </c>
      <c r="B31" s="325" t="s">
        <v>169</v>
      </c>
      <c r="C31" s="326">
        <f>IF(C18-E18&lt;0,E18-C18,"-")</f>
        <v>27777666</v>
      </c>
      <c r="D31" s="325" t="s">
        <v>170</v>
      </c>
      <c r="E31" s="326" t="str">
        <f>IF(C18-E18&gt;0,C18-E18,"-")</f>
        <v>-</v>
      </c>
      <c r="F31" s="681"/>
    </row>
    <row r="32" spans="1:6" ht="13.5" thickBot="1">
      <c r="A32" s="319" t="s">
        <v>44</v>
      </c>
      <c r="B32" s="325" t="s">
        <v>565</v>
      </c>
      <c r="C32" s="326" t="str">
        <f>IF(C30-E30&lt;0,E30-C30,"-")</f>
        <v>-</v>
      </c>
      <c r="D32" s="325" t="s">
        <v>566</v>
      </c>
      <c r="E32" s="326">
        <f>IF(C30-E30&gt;0,C30-E30,"-")</f>
        <v>3704164</v>
      </c>
      <c r="F32" s="681"/>
    </row>
    <row r="33" spans="2:4" ht="18.75">
      <c r="B33" s="682"/>
      <c r="C33" s="682"/>
      <c r="D33" s="682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9" sqref="E9"/>
    </sheetView>
  </sheetViews>
  <sheetFormatPr defaultColWidth="9.00390625" defaultRowHeight="12.75"/>
  <cols>
    <col min="1" max="1" width="6.875" style="40" customWidth="1"/>
    <col min="2" max="2" width="55.125" style="41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1.5">
      <c r="B1" s="304" t="s">
        <v>159</v>
      </c>
      <c r="C1" s="305"/>
      <c r="D1" s="305"/>
      <c r="E1" s="305"/>
      <c r="F1" s="681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5:6" ht="13.5" thickBot="1">
      <c r="E2" s="542" t="str">
        <f>CONCATENATE('KV_1.1.sz.mell.'!C7)</f>
        <v>Forintban!</v>
      </c>
      <c r="F2" s="681"/>
    </row>
    <row r="3" spans="1:6" ht="13.5" thickBot="1">
      <c r="A3" s="683" t="s">
        <v>69</v>
      </c>
      <c r="B3" s="306" t="s">
        <v>56</v>
      </c>
      <c r="C3" s="307"/>
      <c r="D3" s="306" t="s">
        <v>57</v>
      </c>
      <c r="E3" s="308"/>
      <c r="F3" s="681"/>
    </row>
    <row r="4" spans="1:6" s="43" customFormat="1" ht="24.75" thickBot="1">
      <c r="A4" s="684"/>
      <c r="B4" s="178" t="s">
        <v>61</v>
      </c>
      <c r="C4" s="179" t="str">
        <f>+'KV_2.1.sz.mell.'!C4</f>
        <v>2019. évi előirányzat</v>
      </c>
      <c r="D4" s="178" t="s">
        <v>61</v>
      </c>
      <c r="E4" s="47" t="str">
        <f>+'KV_2.1.sz.mell.'!C4</f>
        <v>2019. évi előirányzat</v>
      </c>
      <c r="F4" s="681"/>
    </row>
    <row r="5" spans="1:6" s="43" customFormat="1" ht="13.5" thickBot="1">
      <c r="A5" s="309"/>
      <c r="B5" s="310" t="s">
        <v>492</v>
      </c>
      <c r="C5" s="311" t="s">
        <v>493</v>
      </c>
      <c r="D5" s="310" t="s">
        <v>494</v>
      </c>
      <c r="E5" s="312" t="s">
        <v>496</v>
      </c>
      <c r="F5" s="681"/>
    </row>
    <row r="6" spans="1:6" ht="12.75" customHeight="1">
      <c r="A6" s="314" t="s">
        <v>18</v>
      </c>
      <c r="B6" s="315" t="s">
        <v>381</v>
      </c>
      <c r="C6" s="293"/>
      <c r="D6" s="315" t="s">
        <v>229</v>
      </c>
      <c r="E6" s="299">
        <v>615214441</v>
      </c>
      <c r="F6" s="681"/>
    </row>
    <row r="7" spans="1:6" ht="12.75">
      <c r="A7" s="316" t="s">
        <v>19</v>
      </c>
      <c r="B7" s="317" t="s">
        <v>382</v>
      </c>
      <c r="C7" s="294"/>
      <c r="D7" s="317" t="s">
        <v>387</v>
      </c>
      <c r="E7" s="300">
        <v>553020729</v>
      </c>
      <c r="F7" s="681"/>
    </row>
    <row r="8" spans="1:6" ht="12.75" customHeight="1">
      <c r="A8" s="316" t="s">
        <v>20</v>
      </c>
      <c r="B8" s="317" t="s">
        <v>10</v>
      </c>
      <c r="C8" s="294"/>
      <c r="D8" s="317" t="s">
        <v>187</v>
      </c>
      <c r="E8" s="300">
        <v>1058334</v>
      </c>
      <c r="F8" s="681"/>
    </row>
    <row r="9" spans="1:6" ht="12.75" customHeight="1">
      <c r="A9" s="316" t="s">
        <v>21</v>
      </c>
      <c r="B9" s="317" t="s">
        <v>383</v>
      </c>
      <c r="C9" s="294"/>
      <c r="D9" s="317" t="s">
        <v>388</v>
      </c>
      <c r="E9" s="300"/>
      <c r="F9" s="681"/>
    </row>
    <row r="10" spans="1:6" ht="12.75" customHeight="1">
      <c r="A10" s="316" t="s">
        <v>22</v>
      </c>
      <c r="B10" s="317" t="s">
        <v>384</v>
      </c>
      <c r="C10" s="294"/>
      <c r="D10" s="317" t="s">
        <v>231</v>
      </c>
      <c r="E10" s="300"/>
      <c r="F10" s="681"/>
    </row>
    <row r="11" spans="1:6" ht="12.75" customHeight="1">
      <c r="A11" s="316" t="s">
        <v>23</v>
      </c>
      <c r="B11" s="317" t="s">
        <v>385</v>
      </c>
      <c r="C11" s="295"/>
      <c r="D11" s="402"/>
      <c r="E11" s="300"/>
      <c r="F11" s="681"/>
    </row>
    <row r="12" spans="1:6" ht="12.75" customHeight="1">
      <c r="A12" s="316" t="s">
        <v>24</v>
      </c>
      <c r="B12" s="44"/>
      <c r="C12" s="294"/>
      <c r="D12" s="402"/>
      <c r="E12" s="300"/>
      <c r="F12" s="681"/>
    </row>
    <row r="13" spans="1:6" ht="12.75" customHeight="1">
      <c r="A13" s="316" t="s">
        <v>25</v>
      </c>
      <c r="B13" s="44"/>
      <c r="C13" s="294"/>
      <c r="D13" s="403"/>
      <c r="E13" s="300"/>
      <c r="F13" s="681"/>
    </row>
    <row r="14" spans="1:6" ht="12.75" customHeight="1">
      <c r="A14" s="316" t="s">
        <v>26</v>
      </c>
      <c r="B14" s="400"/>
      <c r="C14" s="295"/>
      <c r="D14" s="402"/>
      <c r="E14" s="300"/>
      <c r="F14" s="681"/>
    </row>
    <row r="15" spans="1:6" ht="12.75">
      <c r="A15" s="316" t="s">
        <v>27</v>
      </c>
      <c r="B15" s="44"/>
      <c r="C15" s="295"/>
      <c r="D15" s="402"/>
      <c r="E15" s="300"/>
      <c r="F15" s="681"/>
    </row>
    <row r="16" spans="1:6" ht="12.75" customHeight="1" thickBot="1">
      <c r="A16" s="372" t="s">
        <v>28</v>
      </c>
      <c r="B16" s="401"/>
      <c r="C16" s="374"/>
      <c r="D16" s="373" t="s">
        <v>50</v>
      </c>
      <c r="E16" s="343"/>
      <c r="F16" s="681"/>
    </row>
    <row r="17" spans="1:6" ht="15.75" customHeight="1" thickBot="1">
      <c r="A17" s="319" t="s">
        <v>29</v>
      </c>
      <c r="B17" s="124" t="s">
        <v>395</v>
      </c>
      <c r="C17" s="297">
        <f>+C6+C8+C9+C11+C12+C13+C14+C15+C16</f>
        <v>0</v>
      </c>
      <c r="D17" s="124" t="s">
        <v>396</v>
      </c>
      <c r="E17" s="302">
        <f>+E6+E8+E10+E11+E12+E13+E14+E15+E16</f>
        <v>616272775</v>
      </c>
      <c r="F17" s="681"/>
    </row>
    <row r="18" spans="1:6" ht="12.75" customHeight="1">
      <c r="A18" s="314" t="s">
        <v>30</v>
      </c>
      <c r="B18" s="329" t="s">
        <v>246</v>
      </c>
      <c r="C18" s="336">
        <f>SUM(C19:C23)</f>
        <v>612568608</v>
      </c>
      <c r="D18" s="322" t="s">
        <v>191</v>
      </c>
      <c r="E18" s="72"/>
      <c r="F18" s="681"/>
    </row>
    <row r="19" spans="1:6" ht="12.75" customHeight="1">
      <c r="A19" s="316" t="s">
        <v>31</v>
      </c>
      <c r="B19" s="330" t="s">
        <v>235</v>
      </c>
      <c r="C19" s="74">
        <v>612568608</v>
      </c>
      <c r="D19" s="322" t="s">
        <v>194</v>
      </c>
      <c r="E19" s="75"/>
      <c r="F19" s="681"/>
    </row>
    <row r="20" spans="1:6" ht="12.75" customHeight="1">
      <c r="A20" s="314" t="s">
        <v>32</v>
      </c>
      <c r="B20" s="330" t="s">
        <v>236</v>
      </c>
      <c r="C20" s="74"/>
      <c r="D20" s="322" t="s">
        <v>156</v>
      </c>
      <c r="E20" s="75"/>
      <c r="F20" s="681"/>
    </row>
    <row r="21" spans="1:6" ht="12.75" customHeight="1">
      <c r="A21" s="316" t="s">
        <v>33</v>
      </c>
      <c r="B21" s="330" t="s">
        <v>237</v>
      </c>
      <c r="C21" s="74"/>
      <c r="D21" s="322" t="s">
        <v>157</v>
      </c>
      <c r="E21" s="75"/>
      <c r="F21" s="681"/>
    </row>
    <row r="22" spans="1:6" ht="12.75" customHeight="1">
      <c r="A22" s="314" t="s">
        <v>34</v>
      </c>
      <c r="B22" s="330" t="s">
        <v>238</v>
      </c>
      <c r="C22" s="74"/>
      <c r="D22" s="321" t="s">
        <v>234</v>
      </c>
      <c r="E22" s="75"/>
      <c r="F22" s="681"/>
    </row>
    <row r="23" spans="1:6" ht="12.75" customHeight="1">
      <c r="A23" s="316" t="s">
        <v>35</v>
      </c>
      <c r="B23" s="331" t="s">
        <v>239</v>
      </c>
      <c r="C23" s="74"/>
      <c r="D23" s="322" t="s">
        <v>195</v>
      </c>
      <c r="E23" s="75"/>
      <c r="F23" s="681"/>
    </row>
    <row r="24" spans="1:6" ht="12.75" customHeight="1">
      <c r="A24" s="314" t="s">
        <v>36</v>
      </c>
      <c r="B24" s="332" t="s">
        <v>240</v>
      </c>
      <c r="C24" s="324">
        <f>+C25+C26+C27+C28+C29</f>
        <v>0</v>
      </c>
      <c r="D24" s="333" t="s">
        <v>193</v>
      </c>
      <c r="E24" s="75"/>
      <c r="F24" s="681"/>
    </row>
    <row r="25" spans="1:6" ht="12.75" customHeight="1">
      <c r="A25" s="316" t="s">
        <v>37</v>
      </c>
      <c r="B25" s="331" t="s">
        <v>241</v>
      </c>
      <c r="C25" s="74"/>
      <c r="D25" s="333" t="s">
        <v>389</v>
      </c>
      <c r="E25" s="75"/>
      <c r="F25" s="681"/>
    </row>
    <row r="26" spans="1:6" ht="12.75" customHeight="1">
      <c r="A26" s="314" t="s">
        <v>38</v>
      </c>
      <c r="B26" s="331" t="s">
        <v>242</v>
      </c>
      <c r="C26" s="74"/>
      <c r="D26" s="328"/>
      <c r="E26" s="75"/>
      <c r="F26" s="681"/>
    </row>
    <row r="27" spans="1:6" ht="12.75" customHeight="1">
      <c r="A27" s="316" t="s">
        <v>39</v>
      </c>
      <c r="B27" s="330" t="s">
        <v>243</v>
      </c>
      <c r="C27" s="74"/>
      <c r="D27" s="120"/>
      <c r="E27" s="75"/>
      <c r="F27" s="681"/>
    </row>
    <row r="28" spans="1:6" ht="12.75" customHeight="1">
      <c r="A28" s="314" t="s">
        <v>40</v>
      </c>
      <c r="B28" s="334" t="s">
        <v>244</v>
      </c>
      <c r="C28" s="74"/>
      <c r="D28" s="44"/>
      <c r="E28" s="75"/>
      <c r="F28" s="681"/>
    </row>
    <row r="29" spans="1:6" ht="12.75" customHeight="1" thickBot="1">
      <c r="A29" s="316" t="s">
        <v>41</v>
      </c>
      <c r="B29" s="335" t="s">
        <v>245</v>
      </c>
      <c r="C29" s="74"/>
      <c r="D29" s="120"/>
      <c r="E29" s="75"/>
      <c r="F29" s="681"/>
    </row>
    <row r="30" spans="1:6" ht="21.75" customHeight="1" thickBot="1">
      <c r="A30" s="319" t="s">
        <v>42</v>
      </c>
      <c r="B30" s="124" t="s">
        <v>386</v>
      </c>
      <c r="C30" s="297">
        <f>+C18+C24</f>
        <v>612568608</v>
      </c>
      <c r="D30" s="124" t="s">
        <v>390</v>
      </c>
      <c r="E30" s="302">
        <f>SUM(E18:E29)</f>
        <v>0</v>
      </c>
      <c r="F30" s="681"/>
    </row>
    <row r="31" spans="1:6" ht="13.5" thickBot="1">
      <c r="A31" s="319" t="s">
        <v>43</v>
      </c>
      <c r="B31" s="325" t="s">
        <v>391</v>
      </c>
      <c r="C31" s="326">
        <f>+C17+C30</f>
        <v>612568608</v>
      </c>
      <c r="D31" s="325" t="s">
        <v>392</v>
      </c>
      <c r="E31" s="326">
        <f>+E17+E30</f>
        <v>616272775</v>
      </c>
      <c r="F31" s="681"/>
    </row>
    <row r="32" spans="1:6" ht="13.5" thickBot="1">
      <c r="A32" s="319" t="s">
        <v>44</v>
      </c>
      <c r="B32" s="325" t="s">
        <v>169</v>
      </c>
      <c r="C32" s="326">
        <f>IF(C17-E17&lt;0,E17-C17,"-")</f>
        <v>616272775</v>
      </c>
      <c r="D32" s="325" t="s">
        <v>170</v>
      </c>
      <c r="E32" s="326" t="str">
        <f>IF(C17-E17&gt;0,C17-E17,"-")</f>
        <v>-</v>
      </c>
      <c r="F32" s="681"/>
    </row>
    <row r="33" spans="1:6" ht="13.5" thickBot="1">
      <c r="A33" s="319" t="s">
        <v>45</v>
      </c>
      <c r="B33" s="325" t="s">
        <v>565</v>
      </c>
      <c r="C33" s="326">
        <f>IF(C31-E31&lt;0,E31-C31,"-")</f>
        <v>3704167</v>
      </c>
      <c r="D33" s="325" t="s">
        <v>566</v>
      </c>
      <c r="E33" s="326" t="str">
        <f>IF(C31-E31&gt;0,C31-E31,"-")</f>
        <v>-</v>
      </c>
      <c r="F33" s="681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TiszaszolosASP6</cp:lastModifiedBy>
  <cp:lastPrinted>2019-03-06T10:40:39Z</cp:lastPrinted>
  <dcterms:created xsi:type="dcterms:W3CDTF">1999-10-30T10:30:45Z</dcterms:created>
  <dcterms:modified xsi:type="dcterms:W3CDTF">2019-03-06T10:51:08Z</dcterms:modified>
  <cp:category/>
  <cp:version/>
  <cp:contentType/>
  <cp:contentStatus/>
</cp:coreProperties>
</file>