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8145" tabRatio="727" firstSheet="6" activeTab="41"/>
  </bookViews>
  <sheets>
    <sheet name="ÖSSZEFÜGGÉSEK" sheetId="1" r:id="rId1"/>
    <sheet name="1.sz. mell" sheetId="62" state="hidden" r:id="rId2"/>
    <sheet name="1.1.sz.mell." sheetId="2" r:id="rId3"/>
    <sheet name="1.2.sz.mell." sheetId="3" r:id="rId4"/>
    <sheet name="1.3.sz.mell." sheetId="4" r:id="rId5"/>
    <sheet name="1.4.sz.mell." sheetId="5" r:id="rId6"/>
    <sheet name="2.1.sz.mell  " sheetId="6" r:id="rId7"/>
    <sheet name="2.2.sz.mell  " sheetId="7" r:id="rId8"/>
    <sheet name="ELLENŐRZÉS-1.sz.2.1.sz.2.2.sz." sheetId="8" r:id="rId9"/>
    <sheet name="3.sz.mell." sheetId="9" state="hidden" r:id="rId10"/>
    <sheet name="4.sz.mell." sheetId="10" state="hidden" r:id="rId11"/>
    <sheet name="5. sz. mell. " sheetId="11" state="hidden" r:id="rId12"/>
    <sheet name="5.3. sz. mell" sheetId="18" state="hidden" r:id="rId13"/>
    <sheet name="8.1. sz. mell." sheetId="20" state="hidden" r:id="rId14"/>
    <sheet name="8.1.1. sz. mell." sheetId="21" state="hidden" r:id="rId15"/>
    <sheet name="8.1.2. sz. mell." sheetId="22" state="hidden" r:id="rId16"/>
    <sheet name="8.1.3. sz. mell." sheetId="23" state="hidden" r:id="rId17"/>
    <sheet name="8.2. sz. mell." sheetId="24" state="hidden" r:id="rId18"/>
    <sheet name="8.2.1. sz. mell." sheetId="25" state="hidden" r:id="rId19"/>
    <sheet name="8.2.2. sz. mell." sheetId="26" state="hidden" r:id="rId20"/>
    <sheet name="8.2.3. sz. mell." sheetId="27" state="hidden" r:id="rId21"/>
    <sheet name="8.3. sz. mell." sheetId="28" state="hidden" r:id="rId22"/>
    <sheet name="8.3.1. sz. mell." sheetId="29" state="hidden" r:id="rId23"/>
    <sheet name="8.3.2. sz. mell. " sheetId="30" state="hidden" r:id="rId24"/>
    <sheet name="8.3.3. sz. mell." sheetId="31" state="hidden" r:id="rId25"/>
    <sheet name="6. sz. mell" sheetId="32" state="hidden" r:id="rId26"/>
    <sheet name="2. tájékoztató tábla" sheetId="34" state="hidden" r:id="rId27"/>
    <sheet name="2. tájékoztató " sheetId="35" state="hidden" r:id="rId28"/>
    <sheet name="4. tájékoztató tábla" sheetId="36" state="hidden" r:id="rId29"/>
    <sheet name="2. sz. tájékoztató " sheetId="37" state="hidden" r:id="rId30"/>
    <sheet name="4.1. tájékoztató " sheetId="51" state="hidden" r:id="rId31"/>
    <sheet name="4.2. tájékoztató " sheetId="39" state="hidden" r:id="rId32"/>
    <sheet name="4.3. tájékoztató " sheetId="50" state="hidden" r:id="rId33"/>
    <sheet name="5.2. tájékoztató  (3)" sheetId="49" state="hidden" r:id="rId34"/>
    <sheet name="5.2. tájékoztató  (2)" sheetId="48" state="hidden" r:id="rId35"/>
    <sheet name="5.2. tájékoztató " sheetId="40" state="hidden" r:id="rId36"/>
    <sheet name="3.sz.mell. " sheetId="64" r:id="rId37"/>
    <sheet name="4.sz.mell. " sheetId="65" r:id="rId38"/>
    <sheet name="5. sz. mell" sheetId="66" r:id="rId39"/>
    <sheet name="6.1. sz. mell" sheetId="67" r:id="rId40"/>
    <sheet name="6.1.1. sz. mell" sheetId="68" r:id="rId41"/>
    <sheet name="7.sz.mell" sheetId="69" r:id="rId42"/>
  </sheets>
  <definedNames>
    <definedName name="_xlnm.Print_Titles" localSheetId="30">'4.1. tájékoztató '!$2:$6</definedName>
    <definedName name="_xlnm.Print_Titles" localSheetId="31">'4.2. tájékoztató '!$2:$6</definedName>
    <definedName name="_xlnm.Print_Titles" localSheetId="32">'4.3. tájékoztató '!$2:$6</definedName>
    <definedName name="_xlnm.Print_Titles" localSheetId="38">'5. sz. mell'!$1:$6</definedName>
    <definedName name="_xlnm.Print_Titles" localSheetId="12">'5.3. sz. mell'!$1:$6</definedName>
    <definedName name="_xlnm.Print_Titles" localSheetId="39">'6.1. sz. mell'!$1:$6</definedName>
    <definedName name="_xlnm.Print_Titles" localSheetId="40">'6.1.1. sz. mell'!$1:$6</definedName>
    <definedName name="_xlnm.Print_Titles" localSheetId="13">'8.1. sz. mell.'!$1:$6</definedName>
    <definedName name="_xlnm.Print_Titles" localSheetId="14">'8.1.1. sz. mell.'!$1:$6</definedName>
    <definedName name="_xlnm.Print_Titles" localSheetId="15">'8.1.2. sz. mell.'!$1:$6</definedName>
    <definedName name="_xlnm.Print_Titles" localSheetId="16">'8.1.3. sz. mell.'!$1:$6</definedName>
    <definedName name="_xlnm.Print_Titles" localSheetId="17">'8.2. sz. mell.'!$1:$6</definedName>
    <definedName name="_xlnm.Print_Titles" localSheetId="18">'8.2.1. sz. mell.'!$1:$6</definedName>
    <definedName name="_xlnm.Print_Titles" localSheetId="19">'8.2.2. sz. mell.'!$1:$6</definedName>
    <definedName name="_xlnm.Print_Titles" localSheetId="20">'8.2.3. sz. mell.'!$1:$6</definedName>
    <definedName name="_xlnm.Print_Titles" localSheetId="21">'8.3. sz. mell.'!$1:$6</definedName>
    <definedName name="_xlnm.Print_Titles" localSheetId="22">'8.3.1. sz. mell.'!$1:$6</definedName>
    <definedName name="_xlnm.Print_Titles" localSheetId="23">'8.3.2. sz. mell. '!$1:$6</definedName>
    <definedName name="_xlnm.Print_Titles" localSheetId="24">'8.3.3. sz. mell.'!$1:$6</definedName>
    <definedName name="_xlnm.Print_Area" localSheetId="2">'1.1.sz.mell.'!$A$1:$E$146</definedName>
    <definedName name="_xlnm.Print_Area" localSheetId="3">'1.2.sz.mell.'!$A$1:$E$146</definedName>
    <definedName name="_xlnm.Print_Area" localSheetId="4">'1.3.sz.mell.'!$A$1:$E$146</definedName>
    <definedName name="_xlnm.Print_Area" localSheetId="5">'1.4.sz.mell.'!$A$1:$E$146</definedName>
    <definedName name="_xlnm.Print_Area" localSheetId="1">'1.sz. mell'!$A$1:$E$146</definedName>
    <definedName name="_xlnm.Print_Area" localSheetId="6">'2.1.sz.mell  '!$A$1:$J$32</definedName>
    <definedName name="_xlnm.Print_Area" localSheetId="40">'6.1.1. sz. mell'!$B$1:$E$58</definedName>
  </definedNames>
  <calcPr calcId="124519"/>
</workbook>
</file>

<file path=xl/calcChain.xml><?xml version="1.0" encoding="utf-8"?>
<calcChain xmlns="http://schemas.openxmlformats.org/spreadsheetml/2006/main">
  <c r="J1" i="7"/>
  <c r="J1" i="6"/>
  <c r="D18" i="2"/>
  <c r="D13"/>
  <c r="D6"/>
  <c r="D109" i="3"/>
  <c r="D108"/>
  <c r="D99"/>
  <c r="D92"/>
  <c r="D94"/>
  <c r="D95"/>
  <c r="D96"/>
  <c r="D97"/>
  <c r="D98"/>
  <c r="D100"/>
  <c r="D93"/>
  <c r="E108" l="1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6"/>
  <c r="E34"/>
  <c r="C34"/>
  <c r="H7" i="6" l="1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6"/>
  <c r="F16" i="69"/>
  <c r="E16"/>
  <c r="D16"/>
  <c r="C16"/>
  <c r="G16" s="1"/>
  <c r="G15"/>
  <c r="G14"/>
  <c r="G13"/>
  <c r="G12"/>
  <c r="G11"/>
  <c r="G10"/>
  <c r="C55" i="68"/>
  <c r="E50"/>
  <c r="D50"/>
  <c r="C50"/>
  <c r="D49"/>
  <c r="D48"/>
  <c r="D47"/>
  <c r="D46"/>
  <c r="D45"/>
  <c r="E44"/>
  <c r="E55" s="1"/>
  <c r="D44"/>
  <c r="D55" s="1"/>
  <c r="C44"/>
  <c r="D39"/>
  <c r="D37"/>
  <c r="E36"/>
  <c r="D36"/>
  <c r="C36"/>
  <c r="E29"/>
  <c r="D29"/>
  <c r="C29"/>
  <c r="E25"/>
  <c r="D25"/>
  <c r="C25"/>
  <c r="D22"/>
  <c r="E19"/>
  <c r="D19"/>
  <c r="C19"/>
  <c r="C35" s="1"/>
  <c r="C40" s="1"/>
  <c r="D17"/>
  <c r="D16"/>
  <c r="D15"/>
  <c r="D14"/>
  <c r="D13"/>
  <c r="D12"/>
  <c r="D11"/>
  <c r="D10"/>
  <c r="E8"/>
  <c r="D8"/>
  <c r="C8"/>
  <c r="C55" i="67"/>
  <c r="E50"/>
  <c r="D50"/>
  <c r="C50"/>
  <c r="D49"/>
  <c r="D48"/>
  <c r="D47"/>
  <c r="D46"/>
  <c r="D45"/>
  <c r="E44"/>
  <c r="E55" s="1"/>
  <c r="C44"/>
  <c r="D39"/>
  <c r="D36" s="1"/>
  <c r="D37"/>
  <c r="E36"/>
  <c r="C36"/>
  <c r="E29"/>
  <c r="D29"/>
  <c r="C29"/>
  <c r="E25"/>
  <c r="D25"/>
  <c r="C25"/>
  <c r="D22"/>
  <c r="E19"/>
  <c r="D19"/>
  <c r="C19"/>
  <c r="C35" s="1"/>
  <c r="C40" s="1"/>
  <c r="D17"/>
  <c r="D16"/>
  <c r="D15"/>
  <c r="D14"/>
  <c r="D13"/>
  <c r="D12"/>
  <c r="D11"/>
  <c r="D10"/>
  <c r="E8"/>
  <c r="D8"/>
  <c r="D35" s="1"/>
  <c r="C8"/>
  <c r="E140" i="66"/>
  <c r="D140"/>
  <c r="C140"/>
  <c r="E135"/>
  <c r="D135"/>
  <c r="C135"/>
  <c r="E130"/>
  <c r="D130"/>
  <c r="C130"/>
  <c r="E126"/>
  <c r="E145" s="1"/>
  <c r="D126"/>
  <c r="D145" s="1"/>
  <c r="C126"/>
  <c r="C145" s="1"/>
  <c r="D123"/>
  <c r="D122"/>
  <c r="C122"/>
  <c r="D121"/>
  <c r="D120"/>
  <c r="D119"/>
  <c r="D118"/>
  <c r="D117"/>
  <c r="D116"/>
  <c r="D115"/>
  <c r="D114"/>
  <c r="D113"/>
  <c r="D112"/>
  <c r="D111"/>
  <c r="D110"/>
  <c r="D109"/>
  <c r="E108"/>
  <c r="C108"/>
  <c r="D107"/>
  <c r="D106"/>
  <c r="D105"/>
  <c r="D104"/>
  <c r="D103"/>
  <c r="D102"/>
  <c r="D101"/>
  <c r="D100"/>
  <c r="D99"/>
  <c r="D97"/>
  <c r="D96"/>
  <c r="D95"/>
  <c r="D94"/>
  <c r="D93"/>
  <c r="E92"/>
  <c r="E125" s="1"/>
  <c r="C92"/>
  <c r="C125" s="1"/>
  <c r="E80"/>
  <c r="D80"/>
  <c r="C80"/>
  <c r="E76"/>
  <c r="D76"/>
  <c r="C76"/>
  <c r="D74"/>
  <c r="E73"/>
  <c r="D73"/>
  <c r="C73"/>
  <c r="E68"/>
  <c r="D68"/>
  <c r="C68"/>
  <c r="E64"/>
  <c r="E86" s="1"/>
  <c r="D64"/>
  <c r="D86" s="1"/>
  <c r="C64"/>
  <c r="C86" s="1"/>
  <c r="D62"/>
  <c r="D61"/>
  <c r="D60"/>
  <c r="D59"/>
  <c r="E58"/>
  <c r="D58"/>
  <c r="C58"/>
  <c r="E53"/>
  <c r="D53"/>
  <c r="C53"/>
  <c r="E47"/>
  <c r="D47"/>
  <c r="C47"/>
  <c r="D46"/>
  <c r="D45"/>
  <c r="D44"/>
  <c r="D43"/>
  <c r="D42"/>
  <c r="D41"/>
  <c r="D40"/>
  <c r="D39"/>
  <c r="D38"/>
  <c r="D37"/>
  <c r="E36"/>
  <c r="C36"/>
  <c r="D35"/>
  <c r="D34"/>
  <c r="D33"/>
  <c r="D32"/>
  <c r="D31"/>
  <c r="D30"/>
  <c r="D29" s="1"/>
  <c r="C30"/>
  <c r="E29"/>
  <c r="C29"/>
  <c r="E22"/>
  <c r="D22"/>
  <c r="C22"/>
  <c r="D20"/>
  <c r="E15"/>
  <c r="D15"/>
  <c r="C15"/>
  <c r="D12"/>
  <c r="D11"/>
  <c r="D10"/>
  <c r="D8" s="1"/>
  <c r="D9"/>
  <c r="E8"/>
  <c r="E63" s="1"/>
  <c r="E87" s="1"/>
  <c r="C8"/>
  <c r="C63" s="1"/>
  <c r="C87" s="1"/>
  <c r="E24" i="65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4" s="1"/>
  <c r="E11" i="64"/>
  <c r="C11"/>
  <c r="D35" i="68" l="1"/>
  <c r="D40" s="1"/>
  <c r="E35"/>
  <c r="E40" s="1"/>
  <c r="D44" i="67"/>
  <c r="D55" s="1"/>
  <c r="D40"/>
  <c r="E35"/>
  <c r="E40" s="1"/>
  <c r="D92" i="66"/>
  <c r="D125" s="1"/>
  <c r="D146" s="1"/>
  <c r="D36"/>
  <c r="D63" s="1"/>
  <c r="D87" s="1"/>
  <c r="C146"/>
  <c r="E146"/>
  <c r="D7" i="6" l="1"/>
  <c r="D8"/>
  <c r="D9"/>
  <c r="D10"/>
  <c r="D11"/>
  <c r="D12"/>
  <c r="D13"/>
  <c r="D14"/>
  <c r="D15"/>
  <c r="D16"/>
  <c r="D17"/>
  <c r="D20"/>
  <c r="D21"/>
  <c r="D22"/>
  <c r="D23"/>
  <c r="D25"/>
  <c r="D26"/>
  <c r="D6"/>
  <c r="E19"/>
  <c r="E27" s="1"/>
  <c r="E18"/>
  <c r="E17" i="7"/>
  <c r="E18"/>
  <c r="E24"/>
  <c r="E30"/>
  <c r="E31"/>
  <c r="E33"/>
  <c r="C113" i="3"/>
  <c r="C145"/>
  <c r="E27" i="4"/>
  <c r="C27"/>
  <c r="C13" i="3"/>
  <c r="E13"/>
  <c r="C6"/>
  <c r="E6"/>
  <c r="E28" i="6" l="1"/>
  <c r="E92" i="2"/>
  <c r="E135" l="1"/>
  <c r="F135"/>
  <c r="C135"/>
  <c r="E113"/>
  <c r="E108" s="1"/>
  <c r="C113"/>
  <c r="C108" s="1"/>
  <c r="E20" i="3"/>
  <c r="E92" i="5"/>
  <c r="E125" s="1"/>
  <c r="E146" s="1"/>
  <c r="C92"/>
  <c r="C125" s="1"/>
  <c r="C146" s="1"/>
  <c r="E13"/>
  <c r="E27"/>
  <c r="F27"/>
  <c r="C27"/>
  <c r="C61" s="1"/>
  <c r="F125" i="4"/>
  <c r="E97"/>
  <c r="E92" s="1"/>
  <c r="C97"/>
  <c r="C92" s="1"/>
  <c r="E113"/>
  <c r="E108" s="1"/>
  <c r="F113"/>
  <c r="C113"/>
  <c r="C108" s="1"/>
  <c r="E61"/>
  <c r="C61"/>
  <c r="E122" i="3"/>
  <c r="F126"/>
  <c r="E126"/>
  <c r="E145" s="1"/>
  <c r="E113"/>
  <c r="E56"/>
  <c r="C56"/>
  <c r="E51"/>
  <c r="C51"/>
  <c r="F34"/>
  <c r="C92" i="2"/>
  <c r="C122"/>
  <c r="E122"/>
  <c r="C126"/>
  <c r="E126"/>
  <c r="C145"/>
  <c r="B20" i="8" s="1"/>
  <c r="E126" i="62"/>
  <c r="E145" s="1"/>
  <c r="D126"/>
  <c r="D145" s="1"/>
  <c r="C126"/>
  <c r="C145" s="1"/>
  <c r="E122"/>
  <c r="D122"/>
  <c r="C122"/>
  <c r="E113"/>
  <c r="E108" s="1"/>
  <c r="D113"/>
  <c r="D108" s="1"/>
  <c r="C113"/>
  <c r="C108"/>
  <c r="E97"/>
  <c r="D97"/>
  <c r="D92" s="1"/>
  <c r="C97"/>
  <c r="E92"/>
  <c r="C92"/>
  <c r="E74"/>
  <c r="D74"/>
  <c r="C74"/>
  <c r="F71"/>
  <c r="E71"/>
  <c r="D71"/>
  <c r="C71"/>
  <c r="E62"/>
  <c r="D62"/>
  <c r="D84" s="1"/>
  <c r="C62"/>
  <c r="E56"/>
  <c r="D56"/>
  <c r="C56"/>
  <c r="E51"/>
  <c r="D51"/>
  <c r="C51"/>
  <c r="E45"/>
  <c r="D45"/>
  <c r="C45"/>
  <c r="E34"/>
  <c r="D34"/>
  <c r="C34"/>
  <c r="E28"/>
  <c r="E27" s="1"/>
  <c r="D28"/>
  <c r="D27" s="1"/>
  <c r="C28"/>
  <c r="C27"/>
  <c r="E20"/>
  <c r="D20"/>
  <c r="C20"/>
  <c r="E13"/>
  <c r="D13"/>
  <c r="C13"/>
  <c r="E6"/>
  <c r="D6"/>
  <c r="C6"/>
  <c r="C3"/>
  <c r="C89" s="1"/>
  <c r="C108" i="3"/>
  <c r="A1" i="50"/>
  <c r="A1" i="39"/>
  <c r="E66" i="51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4"/>
  <c r="C35"/>
  <c r="E34"/>
  <c r="C34"/>
  <c r="E29"/>
  <c r="D29"/>
  <c r="C29"/>
  <c r="E24"/>
  <c r="D24"/>
  <c r="C24"/>
  <c r="E19"/>
  <c r="D19"/>
  <c r="C19"/>
  <c r="E14"/>
  <c r="D14"/>
  <c r="C14"/>
  <c r="E9"/>
  <c r="D9"/>
  <c r="C9"/>
  <c r="E8"/>
  <c r="E51" s="1"/>
  <c r="E68" s="1"/>
  <c r="C8"/>
  <c r="C51" s="1"/>
  <c r="C68" s="1"/>
  <c r="A1"/>
  <c r="E66" i="50"/>
  <c r="D66"/>
  <c r="C66"/>
  <c r="E63"/>
  <c r="D63"/>
  <c r="C63"/>
  <c r="E59"/>
  <c r="D59"/>
  <c r="C59"/>
  <c r="E54"/>
  <c r="D54"/>
  <c r="C54"/>
  <c r="E45"/>
  <c r="D45"/>
  <c r="C45"/>
  <c r="E40"/>
  <c r="D40"/>
  <c r="C40"/>
  <c r="E35"/>
  <c r="D35"/>
  <c r="C35"/>
  <c r="D34"/>
  <c r="E29"/>
  <c r="D29"/>
  <c r="C29"/>
  <c r="E24"/>
  <c r="D24"/>
  <c r="C24"/>
  <c r="E19"/>
  <c r="D19"/>
  <c r="C19"/>
  <c r="E14"/>
  <c r="D14"/>
  <c r="C14"/>
  <c r="E9"/>
  <c r="E8" s="1"/>
  <c r="D9"/>
  <c r="C9"/>
  <c r="C8" s="1"/>
  <c r="D8"/>
  <c r="D51" s="1"/>
  <c r="D68" s="1"/>
  <c r="C18" i="49"/>
  <c r="C14"/>
  <c r="A2"/>
  <c r="C18" i="48"/>
  <c r="C14"/>
  <c r="C21" s="1"/>
  <c r="A2"/>
  <c r="E28" i="2"/>
  <c r="C28"/>
  <c r="C27" s="1"/>
  <c r="E1" i="18"/>
  <c r="I1" i="35"/>
  <c r="E74" i="3"/>
  <c r="C74"/>
  <c r="E71"/>
  <c r="F71"/>
  <c r="C71"/>
  <c r="E62"/>
  <c r="C62"/>
  <c r="E74" i="2"/>
  <c r="C74"/>
  <c r="E71"/>
  <c r="F71"/>
  <c r="C71"/>
  <c r="E62"/>
  <c r="C62"/>
  <c r="E56"/>
  <c r="C56"/>
  <c r="E51"/>
  <c r="C51"/>
  <c r="E45"/>
  <c r="C45"/>
  <c r="E34"/>
  <c r="C34"/>
  <c r="E27"/>
  <c r="E20"/>
  <c r="C20"/>
  <c r="E13"/>
  <c r="C13"/>
  <c r="E6"/>
  <c r="C6"/>
  <c r="A10" i="1"/>
  <c r="A10" i="8" s="1"/>
  <c r="A16" i="1"/>
  <c r="A22"/>
  <c r="A23" i="8" s="1"/>
  <c r="C3" i="2"/>
  <c r="C89" s="1"/>
  <c r="C151" i="4"/>
  <c r="E151"/>
  <c r="C151" i="5"/>
  <c r="E151"/>
  <c r="C18" i="6"/>
  <c r="D18" s="1"/>
  <c r="C19"/>
  <c r="D19" s="1"/>
  <c r="C24"/>
  <c r="D24" s="1"/>
  <c r="G27"/>
  <c r="I27"/>
  <c r="C17" i="7"/>
  <c r="D17"/>
  <c r="G17"/>
  <c r="H17"/>
  <c r="I17"/>
  <c r="E32" s="1"/>
  <c r="C18"/>
  <c r="D18"/>
  <c r="C24"/>
  <c r="C30" s="1"/>
  <c r="D24"/>
  <c r="G30"/>
  <c r="H30"/>
  <c r="I30"/>
  <c r="C33"/>
  <c r="D33"/>
  <c r="G33"/>
  <c r="H33"/>
  <c r="I33"/>
  <c r="A4" i="8"/>
  <c r="A17"/>
  <c r="H1" i="9"/>
  <c r="D3"/>
  <c r="D3" i="10" s="1"/>
  <c r="E3" i="9"/>
  <c r="E3" i="10" s="1"/>
  <c r="F3" i="9"/>
  <c r="F3" i="10" s="1"/>
  <c r="G3" i="9"/>
  <c r="G3" i="10" s="1"/>
  <c r="G5" i="9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G24"/>
  <c r="H1" i="10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B24"/>
  <c r="D24"/>
  <c r="E24"/>
  <c r="F24"/>
  <c r="N1" i="11"/>
  <c r="D6"/>
  <c r="J6" s="1"/>
  <c r="F6"/>
  <c r="K6" s="1"/>
  <c r="H6"/>
  <c r="M6"/>
  <c r="L8"/>
  <c r="M8"/>
  <c r="L9"/>
  <c r="M9"/>
  <c r="L10"/>
  <c r="M10"/>
  <c r="L11"/>
  <c r="M11"/>
  <c r="L12"/>
  <c r="M12"/>
  <c r="L13"/>
  <c r="M13"/>
  <c r="L14"/>
  <c r="M14"/>
  <c r="B15"/>
  <c r="C15"/>
  <c r="D15"/>
  <c r="E15"/>
  <c r="F15"/>
  <c r="G15"/>
  <c r="H15"/>
  <c r="I15"/>
  <c r="J15"/>
  <c r="K15"/>
  <c r="L15"/>
  <c r="M15"/>
  <c r="L18"/>
  <c r="M18"/>
  <c r="L19"/>
  <c r="M19"/>
  <c r="L20"/>
  <c r="M20"/>
  <c r="L21"/>
  <c r="M21"/>
  <c r="L22"/>
  <c r="M22"/>
  <c r="L23"/>
  <c r="M23"/>
  <c r="B24"/>
  <c r="C24"/>
  <c r="D24"/>
  <c r="E24"/>
  <c r="F24"/>
  <c r="G24"/>
  <c r="H24"/>
  <c r="I24"/>
  <c r="J24"/>
  <c r="K24"/>
  <c r="L24"/>
  <c r="M24"/>
  <c r="A27"/>
  <c r="K32"/>
  <c r="L32"/>
  <c r="M32"/>
  <c r="C8" i="18"/>
  <c r="D8"/>
  <c r="E8"/>
  <c r="E35" s="1"/>
  <c r="E40" s="1"/>
  <c r="C19"/>
  <c r="D19"/>
  <c r="E19"/>
  <c r="C25"/>
  <c r="D25"/>
  <c r="E25"/>
  <c r="C29"/>
  <c r="D29"/>
  <c r="E29"/>
  <c r="C35"/>
  <c r="C40" s="1"/>
  <c r="C36"/>
  <c r="D36"/>
  <c r="E36"/>
  <c r="C44"/>
  <c r="D44"/>
  <c r="D55" s="1"/>
  <c r="E44"/>
  <c r="C50"/>
  <c r="C55" s="1"/>
  <c r="D50"/>
  <c r="E50"/>
  <c r="E55" s="1"/>
  <c r="E1" i="20"/>
  <c r="M45"/>
  <c r="M46" s="1"/>
  <c r="E1" i="21"/>
  <c r="E1" i="22"/>
  <c r="C8"/>
  <c r="D8"/>
  <c r="E8"/>
  <c r="C19"/>
  <c r="C35" s="1"/>
  <c r="C40" s="1"/>
  <c r="D19"/>
  <c r="E19"/>
  <c r="C25"/>
  <c r="D25"/>
  <c r="E25"/>
  <c r="C29"/>
  <c r="D29"/>
  <c r="E29"/>
  <c r="E35"/>
  <c r="E40" s="1"/>
  <c r="C36"/>
  <c r="D36"/>
  <c r="E36"/>
  <c r="C44"/>
  <c r="D44"/>
  <c r="E44"/>
  <c r="C50"/>
  <c r="D50"/>
  <c r="E50"/>
  <c r="D55"/>
  <c r="E1" i="23"/>
  <c r="C8"/>
  <c r="D8"/>
  <c r="E8"/>
  <c r="C19"/>
  <c r="D19"/>
  <c r="E19"/>
  <c r="C25"/>
  <c r="D25"/>
  <c r="E25"/>
  <c r="C29"/>
  <c r="D29"/>
  <c r="E29"/>
  <c r="C36"/>
  <c r="D36"/>
  <c r="E36"/>
  <c r="C44"/>
  <c r="D44"/>
  <c r="E44"/>
  <c r="C50"/>
  <c r="C55" s="1"/>
  <c r="D50"/>
  <c r="E50"/>
  <c r="E1" i="24"/>
  <c r="E1" i="25"/>
  <c r="E1" i="26"/>
  <c r="C8"/>
  <c r="D8"/>
  <c r="E8"/>
  <c r="C19"/>
  <c r="C35" s="1"/>
  <c r="D19"/>
  <c r="E19"/>
  <c r="C25"/>
  <c r="D25"/>
  <c r="E25"/>
  <c r="C29"/>
  <c r="D29"/>
  <c r="E29"/>
  <c r="E35"/>
  <c r="C36"/>
  <c r="D36"/>
  <c r="E36"/>
  <c r="E40"/>
  <c r="C44"/>
  <c r="D44"/>
  <c r="D55" s="1"/>
  <c r="E44"/>
  <c r="C50"/>
  <c r="C55" s="1"/>
  <c r="D50"/>
  <c r="E50"/>
  <c r="E55" s="1"/>
  <c r="E1" i="27"/>
  <c r="C8"/>
  <c r="D8"/>
  <c r="E8"/>
  <c r="C19"/>
  <c r="D19"/>
  <c r="E19"/>
  <c r="C25"/>
  <c r="D25"/>
  <c r="E25"/>
  <c r="C29"/>
  <c r="D29"/>
  <c r="E29"/>
  <c r="C36"/>
  <c r="D36"/>
  <c r="E36"/>
  <c r="C44"/>
  <c r="D44"/>
  <c r="E44"/>
  <c r="C50"/>
  <c r="C55" s="1"/>
  <c r="D50"/>
  <c r="E50"/>
  <c r="E1" i="28"/>
  <c r="E1" i="29"/>
  <c r="E1" i="30"/>
  <c r="C8"/>
  <c r="D8"/>
  <c r="E8"/>
  <c r="C19"/>
  <c r="C35" s="1"/>
  <c r="C40" s="1"/>
  <c r="D19"/>
  <c r="E19"/>
  <c r="C25"/>
  <c r="D25"/>
  <c r="E25"/>
  <c r="C29"/>
  <c r="D29"/>
  <c r="E29"/>
  <c r="E35" s="1"/>
  <c r="E40" s="1"/>
  <c r="C36"/>
  <c r="D36"/>
  <c r="E36"/>
  <c r="C44"/>
  <c r="D44"/>
  <c r="E44"/>
  <c r="C50"/>
  <c r="D50"/>
  <c r="E50"/>
  <c r="D55"/>
  <c r="E1" i="31"/>
  <c r="C8"/>
  <c r="D8"/>
  <c r="E8"/>
  <c r="C19"/>
  <c r="D19"/>
  <c r="E19"/>
  <c r="C25"/>
  <c r="D25"/>
  <c r="E25"/>
  <c r="C29"/>
  <c r="D29"/>
  <c r="E29"/>
  <c r="C36"/>
  <c r="D36"/>
  <c r="E36"/>
  <c r="C44"/>
  <c r="D44"/>
  <c r="E44"/>
  <c r="C50"/>
  <c r="C55" s="1"/>
  <c r="D50"/>
  <c r="E50"/>
  <c r="E55"/>
  <c r="E5" i="32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1"/>
  <c r="E32"/>
  <c r="E33"/>
  <c r="E34"/>
  <c r="E35"/>
  <c r="C36"/>
  <c r="D36"/>
  <c r="F36"/>
  <c r="G36"/>
  <c r="K1" i="34"/>
  <c r="E2"/>
  <c r="F3"/>
  <c r="G3"/>
  <c r="H3"/>
  <c r="I3"/>
  <c r="D5"/>
  <c r="E5"/>
  <c r="F5"/>
  <c r="F18" s="1"/>
  <c r="G5"/>
  <c r="H5"/>
  <c r="I5"/>
  <c r="J6"/>
  <c r="J7"/>
  <c r="D8"/>
  <c r="E8"/>
  <c r="F8"/>
  <c r="G8"/>
  <c r="H8"/>
  <c r="I8"/>
  <c r="J9"/>
  <c r="J10"/>
  <c r="D11"/>
  <c r="E11"/>
  <c r="F11"/>
  <c r="G11"/>
  <c r="H11"/>
  <c r="I11"/>
  <c r="J12"/>
  <c r="D13"/>
  <c r="E13"/>
  <c r="F13"/>
  <c r="G13"/>
  <c r="H13"/>
  <c r="I13"/>
  <c r="J14"/>
  <c r="D15"/>
  <c r="E15"/>
  <c r="F15"/>
  <c r="G15"/>
  <c r="H15"/>
  <c r="I15"/>
  <c r="J16"/>
  <c r="J17"/>
  <c r="D18"/>
  <c r="H18"/>
  <c r="E2" i="35"/>
  <c r="H2"/>
  <c r="F3"/>
  <c r="G3"/>
  <c r="E5"/>
  <c r="F5"/>
  <c r="G5"/>
  <c r="H5"/>
  <c r="E12"/>
  <c r="F12"/>
  <c r="G12"/>
  <c r="H12"/>
  <c r="E19"/>
  <c r="F19"/>
  <c r="G19"/>
  <c r="H19"/>
  <c r="A1" i="36"/>
  <c r="J1"/>
  <c r="H7"/>
  <c r="I7" s="1"/>
  <c r="H8"/>
  <c r="I8" s="1"/>
  <c r="H9"/>
  <c r="I9" s="1"/>
  <c r="H10"/>
  <c r="I10" s="1"/>
  <c r="H11"/>
  <c r="I11" s="1"/>
  <c r="H12"/>
  <c r="I12" s="1"/>
  <c r="H13"/>
  <c r="I13" s="1"/>
  <c r="C14"/>
  <c r="C19" s="1"/>
  <c r="D14"/>
  <c r="E14"/>
  <c r="F14"/>
  <c r="G14"/>
  <c r="G19" s="1"/>
  <c r="H16"/>
  <c r="I16" s="1"/>
  <c r="H17"/>
  <c r="I17" s="1"/>
  <c r="C18"/>
  <c r="D18"/>
  <c r="D19" s="1"/>
  <c r="E18"/>
  <c r="F18"/>
  <c r="F19" s="1"/>
  <c r="G18"/>
  <c r="H18"/>
  <c r="E19"/>
  <c r="C29" i="37"/>
  <c r="D29"/>
  <c r="C9" i="39"/>
  <c r="D9"/>
  <c r="E9"/>
  <c r="C14"/>
  <c r="D14"/>
  <c r="E14"/>
  <c r="C19"/>
  <c r="D19"/>
  <c r="E19"/>
  <c r="C24"/>
  <c r="D24"/>
  <c r="E24"/>
  <c r="C29"/>
  <c r="D29"/>
  <c r="E29"/>
  <c r="C35"/>
  <c r="D35"/>
  <c r="E35"/>
  <c r="C40"/>
  <c r="D40"/>
  <c r="E40"/>
  <c r="C45"/>
  <c r="D45"/>
  <c r="E45"/>
  <c r="C54"/>
  <c r="D54"/>
  <c r="E54"/>
  <c r="C59"/>
  <c r="D59"/>
  <c r="E59"/>
  <c r="C63"/>
  <c r="D63"/>
  <c r="E63"/>
  <c r="C66"/>
  <c r="D66"/>
  <c r="E66"/>
  <c r="A2" i="40"/>
  <c r="C14"/>
  <c r="C18"/>
  <c r="C21" s="1"/>
  <c r="E84" i="3" l="1"/>
  <c r="C84"/>
  <c r="C84" i="2"/>
  <c r="C3" i="4"/>
  <c r="C89" s="1"/>
  <c r="C92" i="3"/>
  <c r="C125" s="1"/>
  <c r="C146" s="1"/>
  <c r="E92"/>
  <c r="C151"/>
  <c r="C27" i="6"/>
  <c r="E125" i="2"/>
  <c r="J8" i="34"/>
  <c r="D55" i="31"/>
  <c r="D35"/>
  <c r="D40" s="1"/>
  <c r="E55" i="30"/>
  <c r="C55"/>
  <c r="D55" i="27"/>
  <c r="E55"/>
  <c r="D35"/>
  <c r="D40" s="1"/>
  <c r="C40" i="26"/>
  <c r="D55" i="23"/>
  <c r="E55"/>
  <c r="D35"/>
  <c r="D40" s="1"/>
  <c r="E55" i="22"/>
  <c r="C55"/>
  <c r="C34" i="50"/>
  <c r="C51" s="1"/>
  <c r="C68" s="1"/>
  <c r="E34"/>
  <c r="E51" s="1"/>
  <c r="E68" s="1"/>
  <c r="C61" i="62"/>
  <c r="E61"/>
  <c r="E150" s="1"/>
  <c r="D125"/>
  <c r="C125"/>
  <c r="E125"/>
  <c r="G31" i="7"/>
  <c r="D20" i="8"/>
  <c r="E20" s="1"/>
  <c r="E61" i="3"/>
  <c r="C84" i="62"/>
  <c r="E84"/>
  <c r="E145" i="2"/>
  <c r="B26" i="8" s="1"/>
  <c r="D6"/>
  <c r="E61" i="5"/>
  <c r="E85" s="1"/>
  <c r="C150"/>
  <c r="C85"/>
  <c r="C125" i="4"/>
  <c r="C146" s="1"/>
  <c r="E125"/>
  <c r="E146" s="1"/>
  <c r="C85"/>
  <c r="C150"/>
  <c r="E85"/>
  <c r="E151" i="3"/>
  <c r="D26" i="8"/>
  <c r="D151" i="62"/>
  <c r="C151"/>
  <c r="C85"/>
  <c r="E151"/>
  <c r="E85"/>
  <c r="D61"/>
  <c r="D150" s="1"/>
  <c r="D146"/>
  <c r="C146"/>
  <c r="E146"/>
  <c r="I31" i="7"/>
  <c r="H32"/>
  <c r="C31"/>
  <c r="C32"/>
  <c r="C21" i="49"/>
  <c r="D51" i="51"/>
  <c r="D68" s="1"/>
  <c r="E84" i="2"/>
  <c r="E61"/>
  <c r="C61"/>
  <c r="B7" i="8"/>
  <c r="C151" i="2"/>
  <c r="I18" i="36"/>
  <c r="E8" i="39"/>
  <c r="C8"/>
  <c r="D8"/>
  <c r="J15" i="34"/>
  <c r="J11"/>
  <c r="E35" i="31"/>
  <c r="E40" s="1"/>
  <c r="C35"/>
  <c r="C40" s="1"/>
  <c r="D35" i="30"/>
  <c r="D40" s="1"/>
  <c r="E35" i="23"/>
  <c r="E40" s="1"/>
  <c r="C35"/>
  <c r="C40" s="1"/>
  <c r="D35" i="22"/>
  <c r="D40" s="1"/>
  <c r="D35" i="18"/>
  <c r="D40" s="1"/>
  <c r="G24" i="10"/>
  <c r="E34" i="39"/>
  <c r="C34"/>
  <c r="D34"/>
  <c r="J13" i="34"/>
  <c r="I18"/>
  <c r="J5"/>
  <c r="E18"/>
  <c r="E36" i="32"/>
  <c r="E35" i="27"/>
  <c r="E40" s="1"/>
  <c r="C35"/>
  <c r="C40" s="1"/>
  <c r="D35" i="26"/>
  <c r="D40" s="1"/>
  <c r="H31" i="7"/>
  <c r="D30"/>
  <c r="D31" s="1"/>
  <c r="D32"/>
  <c r="I32"/>
  <c r="G32"/>
  <c r="E4" i="6"/>
  <c r="E4" i="7" s="1"/>
  <c r="C3" i="5"/>
  <c r="C89" s="1"/>
  <c r="C3" i="3"/>
  <c r="C89" s="1"/>
  <c r="I14" i="36"/>
  <c r="I19" s="1"/>
  <c r="J18" i="34"/>
  <c r="H14" i="36"/>
  <c r="H19" s="1"/>
  <c r="G18" i="34"/>
  <c r="C4" i="6"/>
  <c r="C28" l="1"/>
  <c r="D28" s="1"/>
  <c r="D27"/>
  <c r="D7" i="8"/>
  <c r="E7" s="1"/>
  <c r="C61" i="3"/>
  <c r="C85" s="1"/>
  <c r="E125"/>
  <c r="E146" s="1"/>
  <c r="E150" i="5"/>
  <c r="E85" i="3"/>
  <c r="E150" i="4"/>
  <c r="C150" i="62"/>
  <c r="E85" i="2"/>
  <c r="B14" i="8" s="1"/>
  <c r="B12"/>
  <c r="E12" s="1"/>
  <c r="E146" i="2"/>
  <c r="B27" i="8" s="1"/>
  <c r="E151" i="2"/>
  <c r="C150" i="3"/>
  <c r="E26" i="8"/>
  <c r="B13"/>
  <c r="D85" i="62"/>
  <c r="E150" i="2"/>
  <c r="B6" i="8"/>
  <c r="E6" s="1"/>
  <c r="C85" i="2"/>
  <c r="D51" i="39"/>
  <c r="D68" s="1"/>
  <c r="E51"/>
  <c r="E68" s="1"/>
  <c r="B25" i="8"/>
  <c r="C51" i="39"/>
  <c r="C68" s="1"/>
  <c r="I4" i="6"/>
  <c r="I4" i="7"/>
  <c r="G4" i="6"/>
  <c r="C4" i="7"/>
  <c r="G4"/>
  <c r="D8" i="8"/>
  <c r="B8" l="1"/>
  <c r="E8" s="1"/>
  <c r="D85" i="2"/>
  <c r="E150" i="3"/>
  <c r="E14" i="8"/>
  <c r="E13"/>
  <c r="C125" i="2"/>
  <c r="B19" i="8" s="1"/>
  <c r="C150" i="2" l="1"/>
  <c r="C146"/>
  <c r="B21" i="8" s="1"/>
  <c r="I18" i="6"/>
  <c r="G18"/>
  <c r="C29" l="1"/>
  <c r="D29"/>
  <c r="D25" i="8"/>
  <c r="E25" s="1"/>
  <c r="D19"/>
  <c r="E19" s="1"/>
  <c r="G28" i="6"/>
  <c r="I28"/>
  <c r="G29"/>
  <c r="H29"/>
  <c r="H30" l="1"/>
  <c r="D27" i="8"/>
  <c r="E27" s="1"/>
  <c r="D30" i="6"/>
  <c r="G30"/>
  <c r="D21" i="8"/>
  <c r="E21" s="1"/>
  <c r="C30" i="6"/>
</calcChain>
</file>

<file path=xl/comments1.xml><?xml version="1.0" encoding="utf-8"?>
<comments xmlns="http://schemas.openxmlformats.org/spreadsheetml/2006/main">
  <authors>
    <author>User</author>
  </authors>
  <commentLis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<sst xmlns="http://schemas.openxmlformats.org/spreadsheetml/2006/main" count="5536" uniqueCount="801">
  <si>
    <r>
      <t>EU-s projekt neve, azonosítója:</t>
    </r>
    <r>
      <rPr>
        <sz val="12"/>
        <rFont val="Times New Roman"/>
        <family val="1"/>
        <charset val="238"/>
      </rPr>
      <t>*</t>
    </r>
  </si>
  <si>
    <t>Beruházási (felhalmozási) kiadások előirányzata beruházásonként</t>
  </si>
  <si>
    <t>Felújítási kiadások előirányzata felújításonként</t>
  </si>
  <si>
    <t>Vállalkozási maradvány igénybevétele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</si>
  <si>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</si>
  <si>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</si>
  <si>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</si>
  <si>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</si>
  <si>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</si>
  <si>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</si>
  <si>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</si>
  <si>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</si>
  <si>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</si>
  <si>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</si>
  <si>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</si>
  <si>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</si>
  <si>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</si>
  <si>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</si>
  <si>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</si>
  <si>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</si>
  <si>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</si>
  <si>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</si>
  <si>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</si>
  <si>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</si>
  <si>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</si>
  <si>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</si>
  <si>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</si>
  <si>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</si>
  <si>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</si>
  <si>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</si>
  <si>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</si>
  <si>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</si>
  <si>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</si>
  <si>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</si>
  <si>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</si>
  <si>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</si>
  <si>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</si>
  <si>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</si>
  <si>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</si>
  <si>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</si>
  <si>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</si>
  <si>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</si>
  <si>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</si>
  <si>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</si>
  <si>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</si>
  <si>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</si>
  <si>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</si>
  <si>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</si>
  <si>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</si>
  <si>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</si>
  <si>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</si>
  <si>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</si>
  <si>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>05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</si>
  <si>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</si>
  <si>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</si>
  <si>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</si>
  <si>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</si>
  <si>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</si>
  <si>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</si>
  <si>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</si>
  <si>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</si>
  <si>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</si>
  <si>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</si>
  <si>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</si>
  <si>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</si>
  <si>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</si>
  <si>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</si>
  <si>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</si>
  <si>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</si>
  <si>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</si>
  <si>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</si>
  <si>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</si>
  <si>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</si>
  <si>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</si>
  <si>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</si>
  <si>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</si>
  <si>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</si>
  <si>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</si>
  <si>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</si>
  <si>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</si>
  <si>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</si>
  <si>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</si>
  <si>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</si>
  <si>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</si>
  <si>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Kiadások összesen: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</si>
  <si>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</si>
  <si>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</si>
  <si>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</si>
  <si>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</si>
  <si>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</si>
  <si>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</si>
  <si>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</si>
  <si>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</si>
  <si>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</si>
  <si>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</si>
  <si>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</si>
  <si>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</si>
  <si>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</si>
  <si>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</si>
  <si>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</si>
  <si>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</si>
  <si>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</si>
  <si>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</si>
  <si>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</si>
  <si>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</si>
  <si>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</si>
  <si>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</si>
  <si>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</si>
  <si>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</si>
  <si>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</si>
  <si>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</si>
  <si>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</si>
  <si>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</si>
  <si>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</si>
  <si>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</si>
  <si>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</si>
  <si>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</si>
  <si>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</si>
  <si>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</si>
  <si>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</si>
  <si>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</si>
  <si>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</si>
  <si>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</si>
  <si>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</si>
  <si>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</si>
  <si>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</si>
  <si>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</si>
  <si>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</si>
  <si>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</si>
  <si>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</si>
  <si>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</si>
  <si>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</si>
  <si>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</si>
  <si>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</si>
  <si>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</si>
  <si>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</si>
  <si>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</si>
  <si>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</si>
  <si>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</si>
  <si>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</si>
  <si>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</si>
  <si>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</si>
  <si>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</si>
  <si>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</si>
  <si>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</si>
  <si>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</si>
  <si>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</si>
  <si>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</si>
  <si>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</si>
  <si>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Költségvetési szerv megnevezése</t>
  </si>
  <si>
    <t>Száma</t>
  </si>
  <si>
    <t>Közfoglalkoztatottak létszáma (fő)</t>
  </si>
  <si>
    <t>Költségvetési szerv I.</t>
  </si>
  <si>
    <t>Költségvetési szerv II.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</si>
  <si>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</si>
  <si>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</si>
  <si>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</si>
  <si>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</si>
  <si>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</si>
  <si>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</si>
  <si>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</si>
  <si>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</si>
  <si>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</si>
  <si>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</si>
  <si>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</si>
  <si>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</si>
  <si>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</si>
  <si>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</si>
  <si>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</si>
  <si>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</si>
  <si>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</si>
  <si>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</si>
  <si>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</si>
  <si>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</si>
  <si>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</si>
  <si>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</si>
  <si>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</si>
  <si>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</si>
  <si>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</si>
  <si>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</si>
  <si>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</si>
  <si>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</si>
  <si>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</si>
  <si>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</si>
  <si>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</si>
  <si>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* Amennyiben több projekt megvalósítása történi egy időben akkor azokat külön-külön, projektenként be kell mutatni!</t>
  </si>
  <si>
    <t>Évenkénti üteme</t>
  </si>
  <si>
    <t>Összes bevétel,
kiadás</t>
  </si>
  <si>
    <t>Támogatási szerződés szerinti bevételek, kiadások</t>
  </si>
  <si>
    <t>Módosított előirányzat</t>
  </si>
  <si>
    <t>Teljesítés</t>
  </si>
  <si>
    <t>Eredeti</t>
  </si>
  <si>
    <t>Módosított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</si>
  <si>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</si>
  <si>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</si>
  <si>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</si>
  <si>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</si>
  <si>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</si>
  <si>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</si>
  <si>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</si>
  <si>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</si>
  <si>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</si>
  <si>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</si>
  <si>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</si>
  <si>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</si>
  <si>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</si>
  <si>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</si>
  <si>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</si>
  <si>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</si>
  <si>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</si>
  <si>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</si>
  <si>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Hosszú lejáratú</t>
  </si>
  <si>
    <t>Ezer forintban!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</si>
  <si>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</si>
  <si>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</si>
  <si>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</si>
  <si>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</si>
  <si>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</si>
  <si>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</si>
  <si>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</si>
  <si>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</si>
  <si>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</si>
  <si>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</si>
  <si>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</si>
  <si>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</si>
  <si>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</si>
  <si>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</si>
  <si>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</si>
  <si>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</si>
  <si>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</si>
  <si>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</si>
  <si>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</si>
  <si>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</si>
  <si>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</si>
  <si>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</si>
  <si>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</si>
  <si>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</si>
  <si>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</si>
  <si>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</si>
  <si>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</si>
  <si>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</si>
  <si>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</si>
  <si>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</si>
  <si>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</si>
  <si>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</si>
  <si>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</si>
  <si>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</si>
  <si>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</si>
  <si>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</si>
  <si>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</si>
  <si>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</si>
  <si>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</si>
  <si>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</si>
  <si>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</si>
  <si>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</si>
  <si>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</si>
  <si>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</si>
  <si>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</si>
  <si>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</si>
  <si>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</si>
  <si>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</si>
  <si>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</si>
  <si>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</si>
  <si>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</si>
  <si>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</si>
  <si>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</si>
  <si>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</si>
  <si>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</si>
  <si>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</si>
  <si>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</si>
  <si>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</si>
  <si>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</si>
  <si>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</si>
  <si>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</si>
  <si>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</si>
  <si>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</si>
  <si>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</si>
  <si>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</si>
  <si>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</si>
  <si>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</si>
  <si>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</si>
  <si>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</si>
  <si>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</si>
  <si>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</si>
  <si>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</si>
  <si>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</si>
  <si>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</si>
  <si>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</si>
  <si>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</si>
  <si>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</si>
  <si>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</si>
  <si>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</si>
  <si>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</si>
  <si>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</si>
  <si>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</si>
  <si>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</si>
  <si>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</si>
  <si>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FORRÁSOK</t>
  </si>
  <si>
    <t>állományi 
érték</t>
  </si>
  <si>
    <t>Költségvetési szerv neve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</si>
  <si>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</si>
  <si>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</si>
  <si>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</si>
  <si>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</si>
  <si>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</si>
  <si>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</si>
  <si>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</si>
  <si>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</si>
  <si>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</si>
  <si>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</si>
  <si>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</si>
  <si>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</si>
  <si>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</si>
  <si>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</si>
  <si>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</si>
  <si>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</si>
  <si>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</si>
  <si>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</si>
  <si>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</si>
  <si>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</si>
  <si>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</si>
  <si>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</si>
  <si>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</si>
  <si>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</si>
  <si>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</si>
  <si>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</si>
  <si>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</si>
  <si>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</si>
  <si>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</si>
  <si>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</si>
  <si>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</si>
  <si>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</si>
  <si>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</si>
  <si>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</si>
  <si>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</si>
  <si>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</si>
  <si>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</si>
  <si>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</si>
  <si>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</si>
  <si>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</si>
  <si>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</si>
  <si>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</si>
  <si>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</si>
  <si>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</si>
  <si>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</si>
  <si>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</si>
  <si>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</si>
  <si>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</si>
  <si>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</si>
  <si>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</si>
  <si>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</si>
  <si>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</si>
  <si>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</si>
  <si>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</si>
  <si>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</si>
  <si>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</si>
  <si>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</si>
  <si>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</si>
  <si>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</si>
  <si>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</si>
  <si>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</si>
  <si>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</si>
  <si>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</si>
  <si>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</si>
  <si>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</si>
  <si>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</si>
  <si>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</si>
  <si>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</si>
  <si>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</si>
  <si>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</si>
  <si>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</si>
  <si>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</si>
  <si>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</si>
  <si>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</si>
  <si>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</si>
  <si>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</si>
  <si>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</si>
  <si>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</si>
  <si>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</si>
  <si>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</si>
  <si>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</si>
  <si>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</si>
  <si>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</si>
  <si>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</si>
  <si>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</si>
  <si>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</si>
  <si>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</si>
  <si>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</si>
  <si>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</si>
  <si>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</si>
  <si>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</si>
  <si>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</si>
  <si>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</si>
  <si>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</si>
  <si>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</si>
  <si>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</si>
  <si>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</si>
  <si>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</si>
  <si>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</si>
  <si>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</si>
  <si>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</si>
  <si>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</si>
  <si>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</si>
  <si>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</si>
  <si>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</si>
  <si>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</si>
  <si>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</si>
  <si>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</si>
  <si>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</si>
  <si>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</si>
  <si>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</si>
  <si>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</si>
  <si>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</si>
  <si>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</si>
  <si>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</si>
  <si>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</si>
  <si>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</si>
  <si>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</si>
  <si>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</si>
  <si>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</si>
  <si>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</si>
  <si>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</si>
  <si>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</si>
  <si>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</si>
  <si>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</si>
  <si>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</si>
  <si>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</si>
  <si>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</si>
  <si>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</si>
  <si>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</si>
  <si>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</si>
  <si>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</si>
  <si>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</si>
  <si>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</si>
  <si>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</si>
  <si>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</si>
  <si>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</si>
  <si>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</si>
  <si>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</si>
  <si>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</si>
  <si>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</si>
  <si>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</si>
  <si>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</si>
  <si>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</si>
  <si>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</si>
  <si>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</si>
  <si>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</si>
  <si>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</si>
  <si>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</si>
  <si>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</si>
  <si>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</si>
  <si>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</si>
  <si>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</si>
  <si>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</si>
  <si>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</si>
  <si>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</si>
  <si>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</si>
  <si>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</si>
  <si>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</si>
  <si>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</si>
  <si>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</si>
  <si>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</si>
  <si>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</si>
  <si>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</si>
  <si>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</si>
  <si>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</si>
  <si>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</si>
  <si>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</si>
  <si>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</si>
  <si>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</si>
  <si>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</si>
  <si>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</si>
  <si>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</si>
  <si>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</si>
  <si>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</si>
  <si>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</si>
  <si>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</si>
  <si>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</si>
  <si>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</si>
  <si>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</si>
  <si>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 xml:space="preserve">   Likviditási célú hitelek, kölcsönök felvétele</t>
  </si>
  <si>
    <t xml:space="preserve">   Értékpapírok bevételei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</si>
  <si>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</si>
  <si>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</si>
  <si>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</si>
  <si>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</si>
  <si>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</si>
  <si>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</si>
  <si>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</si>
  <si>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</si>
  <si>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</si>
  <si>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</si>
  <si>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</si>
  <si>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</si>
  <si>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</si>
  <si>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</si>
  <si>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</si>
  <si>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</si>
  <si>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</si>
  <si>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</si>
  <si>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</si>
  <si>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</si>
  <si>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</si>
  <si>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</si>
  <si>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</si>
  <si>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</si>
  <si>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</si>
  <si>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</si>
  <si>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</si>
  <si>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</si>
  <si>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</si>
  <si>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</si>
  <si>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</si>
  <si>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</si>
  <si>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</si>
  <si>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</si>
  <si>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</si>
  <si>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</si>
  <si>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</si>
  <si>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</si>
  <si>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</si>
  <si>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</si>
  <si>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</si>
  <si>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</si>
  <si>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</si>
  <si>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</si>
  <si>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</si>
  <si>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</si>
  <si>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</si>
  <si>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</si>
  <si>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H. oszlop 13. sor + 2.2. számú melléklet H. oszlop 12. sor</t>
  </si>
  <si>
    <t>G=(D+F)</t>
  </si>
  <si>
    <t>J</t>
  </si>
  <si>
    <t>K</t>
  </si>
  <si>
    <t>L=(J+K)</t>
  </si>
  <si>
    <t>M=(L/C)</t>
  </si>
  <si>
    <t>Összes bevétel, kiadás</t>
  </si>
  <si>
    <t xml:space="preserve"> 10.</t>
  </si>
  <si>
    <t>BEVÉTELEK ÖSSZESEN: (9+16)</t>
  </si>
  <si>
    <t>Polgármesteri /közös/ hivatal</t>
  </si>
  <si>
    <t>Feladat 
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</si>
  <si>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</si>
  <si>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</si>
  <si>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</si>
  <si>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</si>
  <si>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</si>
  <si>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</si>
  <si>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</si>
  <si>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</si>
  <si>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</si>
  <si>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</si>
  <si>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</si>
  <si>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</si>
  <si>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</si>
  <si>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</si>
  <si>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</si>
  <si>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</si>
  <si>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</si>
  <si>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</si>
  <si>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</si>
  <si>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</si>
  <si>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Költségvetési szerv III.</t>
  </si>
  <si>
    <t xml:space="preserve">B </t>
  </si>
  <si>
    <t>H=(D+…+G)</t>
  </si>
  <si>
    <t>I=(C+H)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</si>
  <si>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</si>
  <si>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</si>
  <si>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</si>
  <si>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</si>
  <si>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</si>
  <si>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</si>
  <si>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</si>
  <si>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</si>
  <si>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</si>
  <si>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</si>
  <si>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</si>
  <si>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</si>
  <si>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</si>
  <si>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</si>
  <si>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</si>
  <si>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</si>
  <si>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</si>
  <si>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</si>
  <si>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</si>
  <si>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</si>
  <si>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</si>
  <si>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</si>
  <si>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</si>
  <si>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</si>
  <si>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</si>
  <si>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</si>
  <si>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</si>
  <si>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</si>
  <si>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</si>
  <si>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</si>
  <si>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</si>
  <si>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</si>
  <si>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</si>
  <si>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</si>
  <si>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</si>
  <si>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</si>
  <si>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</si>
  <si>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</si>
  <si>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</si>
  <si>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</si>
  <si>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</si>
  <si>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</si>
  <si>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</si>
  <si>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</si>
  <si>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</si>
  <si>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</si>
  <si>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</si>
  <si>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</si>
  <si>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</si>
  <si>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</si>
  <si>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</si>
  <si>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</si>
  <si>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</si>
  <si>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</si>
  <si>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</si>
  <si>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</si>
  <si>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</si>
  <si>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I. December havi illetmények, munkabérek elszámolása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</si>
  <si>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</si>
  <si>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</si>
  <si>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</si>
  <si>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</si>
  <si>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</si>
  <si>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</si>
  <si>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</si>
  <si>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</si>
  <si>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</si>
  <si>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</si>
  <si>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</si>
  <si>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</si>
  <si>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</si>
  <si>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</si>
  <si>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</si>
  <si>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</si>
  <si>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</si>
  <si>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</si>
  <si>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</si>
  <si>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Módosított ei.</t>
  </si>
  <si>
    <t>Eredeti ei.</t>
  </si>
  <si>
    <t>Éves engedélyezett létszám előirányzat (fő)</t>
  </si>
  <si>
    <t xml:space="preserve">Kötelező feladatok </t>
  </si>
  <si>
    <t xml:space="preserve">Önként vállalt feladatok </t>
  </si>
  <si>
    <t>Államigazgatási feladatok</t>
  </si>
  <si>
    <t xml:space="preserve"> - 2.3-ból EU-s támogatás</t>
  </si>
  <si>
    <t>- 4.2-ből EU-s támogatás</t>
  </si>
  <si>
    <t>KÖLTSÉGVETÉSI BEVÉTELEK ÖSSZESEN: (1.+…+7.)</t>
  </si>
  <si>
    <t xml:space="preserve"> - 2.3-ból EU-s forrásból tám. megvalósuló programok, projektek kiadásai</t>
  </si>
  <si>
    <t>Önként vállalt feladatok</t>
  </si>
  <si>
    <t xml:space="preserve"> - 2.3.-ból EU-s támogatás</t>
  </si>
  <si>
    <t>- 4.2.-ből EU-s támogatás</t>
  </si>
  <si>
    <t xml:space="preserve"> - 2.3.-ból EU-s forrásból tám. megvalósuló programok, projektek kiadásai</t>
  </si>
  <si>
    <t>Költségvetési maradvány összege</t>
  </si>
  <si>
    <t>Intézményt megillető maradvány</t>
  </si>
  <si>
    <t>Jóváhagyott</t>
  </si>
  <si>
    <t>Jóváhagyott-ból működési</t>
  </si>
  <si>
    <t>Jóváhagyott-ból felhalmozási</t>
  </si>
  <si>
    <t>Államigazgataási feladatok</t>
  </si>
  <si>
    <t>Kötelező feladatok</t>
  </si>
  <si>
    <t xml:space="preserve">Államigazgatási feladatok </t>
  </si>
  <si>
    <t>J=(F+…+I)</t>
  </si>
  <si>
    <t>Összesen (1+8)</t>
  </si>
  <si>
    <t>I. Költségvetési évben esedékes kötelezettségek</t>
  </si>
  <si>
    <t>Elvonás
(-)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</si>
  <si>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</si>
  <si>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</si>
  <si>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</si>
  <si>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</si>
  <si>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</si>
  <si>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</si>
  <si>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</si>
  <si>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</si>
  <si>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</si>
  <si>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</si>
  <si>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</si>
  <si>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</si>
  <si>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</si>
  <si>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</si>
  <si>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</si>
  <si>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</si>
  <si>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</si>
  <si>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</si>
  <si>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</si>
  <si>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</si>
  <si>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</si>
  <si>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</si>
  <si>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</si>
  <si>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</si>
  <si>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</si>
  <si>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</si>
  <si>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</si>
  <si>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</si>
  <si>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</si>
  <si>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</si>
  <si>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</si>
  <si>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</si>
  <si>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</si>
  <si>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</si>
  <si>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</si>
  <si>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</si>
  <si>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</si>
  <si>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</si>
  <si>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</si>
  <si>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</si>
  <si>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</si>
  <si>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</si>
  <si>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</si>
  <si>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</si>
  <si>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</si>
  <si>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</si>
  <si>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</si>
  <si>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</si>
  <si>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</si>
  <si>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</si>
  <si>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</si>
  <si>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</si>
  <si>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</si>
  <si>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</si>
  <si>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</si>
  <si>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</si>
  <si>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</si>
  <si>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</si>
  <si>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</si>
  <si>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</si>
  <si>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</si>
  <si>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</si>
  <si>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</si>
  <si>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</si>
  <si>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</si>
  <si>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</si>
  <si>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</si>
  <si>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</si>
  <si>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</si>
  <si>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</si>
  <si>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</si>
  <si>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</si>
  <si>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</si>
  <si>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</si>
  <si>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</si>
  <si>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</si>
  <si>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</si>
  <si>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</si>
  <si>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</si>
  <si>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</si>
  <si>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</si>
  <si>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Kajárpéc Községi Önkormányzat</t>
  </si>
  <si>
    <t>Kajárpéc Közös Önkormányzati Hivatal</t>
  </si>
  <si>
    <t>ÖSSZEVONT VAGYONKIMUTATÁS
a könyvviteli mérlegben értékkel szereplő forrásokról</t>
  </si>
  <si>
    <t>Kajárpéc Községi Önkormányzat VAGYONKIMUTATÁS
a könyvviteli mérlegben értékkel szereplő forrásokról</t>
  </si>
  <si>
    <t>Kajárpéci Közös Önkormányzati Hivatal VAGYONKIMUTATÁS
a könyvviteli mérlegben értékkel szereplő forrásokról</t>
  </si>
  <si>
    <t>Finanszírozási kiadás</t>
  </si>
  <si>
    <t>Irányítószervi támogatás</t>
  </si>
  <si>
    <t>2015. évi eredeti előirányzat BEVÉTELEK</t>
  </si>
  <si>
    <t>Ezer Forintban</t>
  </si>
  <si>
    <t>Módosítás összege</t>
  </si>
  <si>
    <t>Kajárpéc Község Önkormányzat saját bevételeinek részletezése az adósságot keletkeztető ügyletből származó tárgyévi fizetési kötelezettség megállapításához</t>
  </si>
  <si>
    <t>Bevételi jogcímek</t>
  </si>
  <si>
    <t>2015. évi előirányzat</t>
  </si>
  <si>
    <t>2015. évi módosított előirányzat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</si>
  <si>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</si>
  <si>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</si>
  <si>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</si>
  <si>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</si>
  <si>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</si>
  <si>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</si>
  <si>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</si>
  <si>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</si>
  <si>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Felhasználás
2014. XII.31-ig</t>
  </si>
  <si>
    <t xml:space="preserve">
2015. év utáni szükséglet
</t>
  </si>
  <si>
    <t>6=(2-4-5)</t>
  </si>
  <si>
    <t>Sportpálya vizes blokk kialakítása</t>
  </si>
  <si>
    <t>2015</t>
  </si>
  <si>
    <t>Előirányzat</t>
  </si>
  <si>
    <t>1</t>
  </si>
  <si>
    <t>Módostott előirányzat</t>
  </si>
  <si>
    <t xml:space="preserve"> - ebből EU támogatás</t>
  </si>
  <si>
    <t>- ebből EU-s támogatás</t>
  </si>
  <si>
    <t xml:space="preserve"> - ebből EU-s forrásból tám. megvalósuló programok, projektek kiadásai</t>
  </si>
  <si>
    <t>Kötelező feladatok bevételei, kiadásai</t>
  </si>
  <si>
    <t>Adatszolgáltatás 
az elismert tartozásállományról</t>
  </si>
  <si>
    <t>Költségvetési szerv neve:</t>
  </si>
  <si>
    <t>Költségvetési szerv számlaszáma:</t>
  </si>
  <si>
    <t xml:space="preserve">     59800039-15166182</t>
  </si>
  <si>
    <t>Éves eredeti kiadási előirányzat: 61 535 ezer Ft</t>
  </si>
  <si>
    <t>30 napon túli elismert tartozásállomány összesen: 0 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</si>
  <si>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</si>
  <si>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</si>
  <si>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</si>
  <si>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</si>
  <si>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</si>
  <si>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</si>
  <si>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Egyéb tartozásállomány</t>
  </si>
  <si>
    <t>költségvetési szerv vezetője</t>
  </si>
  <si>
    <t>Kajárpéc, 2016. május  hó  nap</t>
  </si>
  <si>
    <t>5. melléklet a 6/2016. (V.26.) önkormányzati rendelethez</t>
  </si>
  <si>
    <t>6.1. sz.  melléklet a 6/2016. (V.26.) önkormányzati rendelethez</t>
  </si>
  <si>
    <t>6.1.1. melléklet a 6/2016. (V.26.) önkormányzati rendelethez</t>
  </si>
</sst>
</file>

<file path=xl/styles.xml><?xml version="1.0" encoding="utf-8"?>
<styleSheet xmlns="http://schemas.openxmlformats.org/spreadsheetml/2006/main">
  <numFmts count="8">
    <numFmt numFmtId="43" formatCode="_-* #,##0.00\ _F_t_-;\-* #,##0.00\ _F_t_-;_-* &quot;-&quot;??\ _F_t_-;_-@_-"/>
    <numFmt numFmtId="164" formatCode="#,###"/>
    <numFmt numFmtId="165" formatCode="#"/>
    <numFmt numFmtId="166" formatCode="#,##0.0"/>
    <numFmt numFmtId="167" formatCode="#,###__;\-#,###__"/>
    <numFmt numFmtId="168" formatCode="00"/>
    <numFmt numFmtId="169" formatCode="#,###\ _F_t;\-#,###\ _F_t"/>
    <numFmt numFmtId="170" formatCode="_-* #,##0\ _F_t_-;\-* #,##0\ _F_t_-;_-* &quot;-&quot;??\ _F_t_-;_-@_-"/>
  </numFmts>
  <fonts count="76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i/>
      <sz val="11"/>
      <name val="Times New Roman CE"/>
      <family val="1"/>
      <charset val="238"/>
    </font>
    <font>
      <b/>
      <sz val="8"/>
      <name val="Arial"/>
      <family val="2"/>
      <charset val="238"/>
    </font>
    <font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</fills>
  <borders count="8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52">
    <xf numFmtId="0" fontId="0" fillId="0" borderId="0"/>
    <xf numFmtId="0" fontId="54" fillId="2" borderId="0" applyNumberFormat="0" applyBorder="0" applyAlignment="0" applyProtection="0"/>
    <xf numFmtId="0" fontId="54" fillId="3" borderId="0" applyNumberFormat="0" applyBorder="0" applyAlignment="0" applyProtection="0"/>
    <xf numFmtId="0" fontId="53" fillId="4" borderId="0" applyNumberFormat="0" applyBorder="0" applyAlignment="0" applyProtection="0"/>
    <xf numFmtId="0" fontId="53" fillId="5" borderId="0" applyNumberFormat="0" applyBorder="0" applyAlignment="0" applyProtection="0"/>
    <xf numFmtId="0" fontId="53" fillId="6" borderId="0" applyNumberFormat="0" applyBorder="0" applyAlignment="0" applyProtection="0"/>
    <xf numFmtId="0" fontId="53" fillId="4" borderId="0" applyNumberFormat="0" applyBorder="0" applyAlignment="0" applyProtection="0"/>
    <xf numFmtId="0" fontId="53" fillId="7" borderId="0" applyNumberFormat="0" applyBorder="0" applyAlignment="0" applyProtection="0"/>
    <xf numFmtId="0" fontId="53" fillId="6" borderId="0" applyNumberFormat="0" applyBorder="0" applyAlignment="0" applyProtection="0"/>
    <xf numFmtId="0" fontId="54" fillId="8" borderId="0" applyNumberFormat="0" applyBorder="0" applyAlignment="0" applyProtection="0"/>
    <xf numFmtId="0" fontId="54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5" borderId="0" applyNumberFormat="0" applyBorder="0" applyAlignment="0" applyProtection="0"/>
    <xf numFmtId="0" fontId="53" fillId="11" borderId="0" applyNumberFormat="0" applyBorder="0" applyAlignment="0" applyProtection="0"/>
    <xf numFmtId="0" fontId="53" fillId="10" borderId="0" applyNumberFormat="0" applyBorder="0" applyAlignment="0" applyProtection="0"/>
    <xf numFmtId="0" fontId="53" fillId="12" borderId="0" applyNumberFormat="0" applyBorder="0" applyAlignment="0" applyProtection="0"/>
    <xf numFmtId="0" fontId="53" fillId="11" borderId="0" applyNumberFormat="0" applyBorder="0" applyAlignment="0" applyProtection="0"/>
    <xf numFmtId="0" fontId="54" fillId="2" borderId="0" applyNumberFormat="0" applyBorder="0" applyAlignment="0" applyProtection="0"/>
    <xf numFmtId="0" fontId="54" fillId="13" borderId="0" applyNumberFormat="0" applyBorder="0" applyAlignment="0" applyProtection="0"/>
    <xf numFmtId="0" fontId="54" fillId="2" borderId="0" applyNumberFormat="0" applyBorder="0" applyAlignment="0" applyProtection="0"/>
    <xf numFmtId="0" fontId="54" fillId="5" borderId="0" applyNumberFormat="0" applyBorder="0" applyAlignment="0" applyProtection="0"/>
    <xf numFmtId="0" fontId="54" fillId="11" borderId="0" applyNumberFormat="0" applyBorder="0" applyAlignment="0" applyProtection="0"/>
    <xf numFmtId="0" fontId="54" fillId="10" borderId="0" applyNumberFormat="0" applyBorder="0" applyAlignment="0" applyProtection="0"/>
    <xf numFmtId="0" fontId="54" fillId="2" borderId="0" applyNumberFormat="0" applyBorder="0" applyAlignment="0" applyProtection="0"/>
    <xf numFmtId="0" fontId="54" fillId="5" borderId="0" applyNumberFormat="0" applyBorder="0" applyAlignment="0" applyProtection="0"/>
    <xf numFmtId="0" fontId="55" fillId="11" borderId="1" applyNumberFormat="0" applyAlignment="0" applyProtection="0"/>
    <xf numFmtId="0" fontId="56" fillId="0" borderId="0" applyNumberFormat="0" applyFill="0" applyBorder="0" applyAlignment="0" applyProtection="0"/>
    <xf numFmtId="0" fontId="57" fillId="0" borderId="2" applyNumberFormat="0" applyFill="0" applyAlignment="0" applyProtection="0"/>
    <xf numFmtId="0" fontId="58" fillId="0" borderId="3" applyNumberFormat="0" applyFill="0" applyAlignment="0" applyProtection="0"/>
    <xf numFmtId="0" fontId="59" fillId="0" borderId="4" applyNumberFormat="0" applyFill="0" applyAlignment="0" applyProtection="0"/>
    <xf numFmtId="0" fontId="59" fillId="0" borderId="0" applyNumberFormat="0" applyFill="0" applyBorder="0" applyAlignment="0" applyProtection="0"/>
    <xf numFmtId="0" fontId="60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61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62" fillId="0" borderId="6" applyNumberFormat="0" applyFill="0" applyAlignment="0" applyProtection="0"/>
    <xf numFmtId="0" fontId="13" fillId="6" borderId="7" applyNumberFormat="0" applyFont="0" applyAlignment="0" applyProtection="0"/>
    <xf numFmtId="0" fontId="63" fillId="15" borderId="0" applyNumberFormat="0" applyBorder="0" applyAlignment="0" applyProtection="0"/>
    <xf numFmtId="0" fontId="64" fillId="16" borderId="8" applyNumberFormat="0" applyAlignment="0" applyProtection="0"/>
    <xf numFmtId="0" fontId="65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39" fillId="0" borderId="0"/>
    <xf numFmtId="0" fontId="66" fillId="0" borderId="9" applyNumberFormat="0" applyFill="0" applyAlignment="0" applyProtection="0"/>
    <xf numFmtId="0" fontId="67" fillId="17" borderId="0" applyNumberFormat="0" applyBorder="0" applyAlignment="0" applyProtection="0"/>
    <xf numFmtId="0" fontId="68" fillId="11" borderId="0" applyNumberFormat="0" applyBorder="0" applyAlignment="0" applyProtection="0"/>
    <xf numFmtId="0" fontId="69" fillId="16" borderId="1" applyNumberFormat="0" applyAlignment="0" applyProtection="0"/>
    <xf numFmtId="0" fontId="70" fillId="0" borderId="0"/>
    <xf numFmtId="0" fontId="71" fillId="0" borderId="0"/>
    <xf numFmtId="43" fontId="13" fillId="0" borderId="0" applyFont="0" applyFill="0" applyBorder="0" applyAlignment="0" applyProtection="0"/>
  </cellStyleXfs>
  <cellXfs count="800">
    <xf numFmtId="0" fontId="0" fillId="0" borderId="0" xfId="0"/>
    <xf numFmtId="0" fontId="0" fillId="0" borderId="0" xfId="0" applyFill="1" applyAlignment="1">
      <alignment vertical="center" wrapText="1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 applyProtection="1">
      <alignment vertical="center" wrapText="1"/>
    </xf>
    <xf numFmtId="1" fontId="17" fillId="0" borderId="10" xfId="0" applyNumberFormat="1" applyFont="1" applyFill="1" applyBorder="1" applyAlignment="1" applyProtection="1">
      <alignment vertical="center" wrapText="1"/>
      <protection locked="0"/>
    </xf>
    <xf numFmtId="164" fontId="0" fillId="0" borderId="13" xfId="0" applyNumberFormat="1" applyFill="1" applyBorder="1" applyAlignment="1" applyProtection="1">
      <alignment horizontal="center" vertical="center" wrapText="1"/>
      <protection locked="0"/>
    </xf>
    <xf numFmtId="164" fontId="1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" fontId="17" fillId="0" borderId="11" xfId="0" applyNumberFormat="1" applyFont="1" applyFill="1" applyBorder="1" applyAlignment="1" applyProtection="1">
      <alignment vertical="center" wrapText="1"/>
      <protection locked="0"/>
    </xf>
    <xf numFmtId="164" fontId="16" fillId="0" borderId="15" xfId="0" applyNumberFormat="1" applyFont="1" applyFill="1" applyBorder="1" applyAlignment="1" applyProtection="1">
      <alignment vertical="center" wrapText="1"/>
    </xf>
    <xf numFmtId="164" fontId="16" fillId="0" borderId="1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4" fontId="16" fillId="18" borderId="15" xfId="0" applyNumberFormat="1" applyFont="1" applyFill="1" applyBorder="1" applyAlignment="1" applyProtection="1">
      <alignment vertical="center" wrapText="1"/>
    </xf>
    <xf numFmtId="0" fontId="0" fillId="0" borderId="0" xfId="0" applyFill="1" applyProtection="1">
      <protection locked="0"/>
    </xf>
    <xf numFmtId="164" fontId="25" fillId="0" borderId="10" xfId="0" applyNumberFormat="1" applyFont="1" applyFill="1" applyBorder="1" applyAlignment="1" applyProtection="1">
      <alignment vertical="center"/>
      <protection locked="0"/>
    </xf>
    <xf numFmtId="164" fontId="25" fillId="0" borderId="1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/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15" xfId="0" applyFont="1" applyFill="1" applyBorder="1" applyAlignment="1" applyProtection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0" fontId="25" fillId="0" borderId="12" xfId="0" applyFont="1" applyFill="1" applyBorder="1" applyAlignment="1" applyProtection="1">
      <alignment horizontal="center" vertical="center"/>
    </xf>
    <xf numFmtId="164" fontId="24" fillId="0" borderId="18" xfId="0" applyNumberFormat="1" applyFont="1" applyFill="1" applyBorder="1" applyAlignment="1" applyProtection="1">
      <alignment vertical="center"/>
    </xf>
    <xf numFmtId="0" fontId="25" fillId="0" borderId="14" xfId="0" applyFont="1" applyFill="1" applyBorder="1" applyAlignment="1" applyProtection="1">
      <alignment horizontal="center" vertical="center"/>
    </xf>
    <xf numFmtId="0" fontId="25" fillId="0" borderId="11" xfId="0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/>
    </xf>
    <xf numFmtId="164" fontId="24" fillId="0" borderId="16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24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2" applyNumberFormat="1" applyFont="1" applyFill="1" applyBorder="1" applyAlignment="1" applyProtection="1">
      <alignment vertical="center"/>
    </xf>
    <xf numFmtId="164" fontId="30" fillId="0" borderId="20" xfId="42" applyNumberFormat="1" applyFont="1" applyFill="1" applyBorder="1" applyAlignment="1" applyProtection="1"/>
    <xf numFmtId="0" fontId="6" fillId="0" borderId="21" xfId="42" applyFont="1" applyFill="1" applyBorder="1" applyAlignment="1" applyProtection="1">
      <alignment horizontal="center" vertical="center" wrapText="1"/>
    </xf>
    <xf numFmtId="0" fontId="6" fillId="0" borderId="22" xfId="42" applyFont="1" applyFill="1" applyBorder="1" applyAlignment="1" applyProtection="1">
      <alignment horizontal="center" vertical="center" wrapText="1"/>
    </xf>
    <xf numFmtId="164" fontId="16" fillId="0" borderId="23" xfId="0" applyNumberFormat="1" applyFont="1" applyFill="1" applyBorder="1" applyAlignment="1" applyProtection="1">
      <alignment horizontal="center" vertical="center" wrapText="1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164" fontId="24" fillId="0" borderId="18" xfId="0" applyNumberFormat="1" applyFont="1" applyFill="1" applyBorder="1" applyAlignment="1" applyProtection="1">
      <alignment vertical="center" wrapText="1"/>
    </xf>
    <xf numFmtId="164" fontId="17" fillId="0" borderId="25" xfId="0" applyNumberFormat="1" applyFont="1" applyFill="1" applyBorder="1" applyAlignment="1" applyProtection="1">
      <alignment vertical="center" wrapText="1"/>
      <protection locked="0"/>
    </xf>
    <xf numFmtId="164" fontId="16" fillId="0" borderId="26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/>
    </xf>
    <xf numFmtId="164" fontId="16" fillId="0" borderId="28" xfId="0" applyNumberFormat="1" applyFont="1" applyFill="1" applyBorder="1" applyAlignment="1">
      <alignment horizontal="center" vertical="center" wrapText="1"/>
    </xf>
    <xf numFmtId="49" fontId="25" fillId="0" borderId="29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/>
      <protection locked="0"/>
    </xf>
    <xf numFmtId="164" fontId="24" fillId="0" borderId="31" xfId="0" applyNumberFormat="1" applyFont="1" applyFill="1" applyBorder="1" applyAlignment="1">
      <alignment horizontal="right" vertical="center" wrapText="1"/>
    </xf>
    <xf numFmtId="49" fontId="28" fillId="0" borderId="32" xfId="0" quotePrefix="1" applyNumberFormat="1" applyFont="1" applyFill="1" applyBorder="1" applyAlignment="1">
      <alignment horizontal="left" vertical="center" indent="1"/>
    </xf>
    <xf numFmtId="3" fontId="28" fillId="0" borderId="33" xfId="0" applyNumberFormat="1" applyFont="1" applyFill="1" applyBorder="1" applyAlignment="1" applyProtection="1">
      <alignment horizontal="right" vertical="center"/>
      <protection locked="0"/>
    </xf>
    <xf numFmtId="3" fontId="28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>
      <alignment horizontal="right" vertical="center" wrapText="1"/>
    </xf>
    <xf numFmtId="49" fontId="25" fillId="0" borderId="3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/>
      <protection locked="0"/>
    </xf>
    <xf numFmtId="49" fontId="25" fillId="0" borderId="3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/>
      <protection locked="0"/>
    </xf>
    <xf numFmtId="49" fontId="24" fillId="0" borderId="36" xfId="0" applyNumberFormat="1" applyFont="1" applyFill="1" applyBorder="1" applyAlignment="1" applyProtection="1">
      <alignment horizontal="left" vertical="center" indent="1"/>
      <protection locked="0"/>
    </xf>
    <xf numFmtId="164" fontId="24" fillId="0" borderId="26" xfId="0" applyNumberFormat="1" applyFont="1" applyFill="1" applyBorder="1" applyAlignment="1">
      <alignment vertical="center"/>
    </xf>
    <xf numFmtId="4" fontId="17" fillId="0" borderId="26" xfId="0" applyNumberFormat="1" applyFont="1" applyFill="1" applyBorder="1" applyAlignment="1" applyProtection="1">
      <alignment vertical="center" wrapText="1"/>
      <protection locked="0"/>
    </xf>
    <xf numFmtId="49" fontId="24" fillId="0" borderId="37" xfId="0" applyNumberFormat="1" applyFont="1" applyFill="1" applyBorder="1" applyAlignment="1" applyProtection="1">
      <alignment vertical="center"/>
      <protection locked="0"/>
    </xf>
    <xf numFmtId="49" fontId="24" fillId="0" borderId="37" xfId="0" applyNumberFormat="1" applyFont="1" applyFill="1" applyBorder="1" applyAlignment="1" applyProtection="1">
      <alignment horizontal="right" vertical="center"/>
      <protection locked="0"/>
    </xf>
    <xf numFmtId="3" fontId="17" fillId="0" borderId="37" xfId="0" applyNumberFormat="1" applyFont="1" applyFill="1" applyBorder="1" applyAlignment="1" applyProtection="1">
      <alignment horizontal="right" vertical="center" wrapText="1"/>
      <protection locked="0"/>
    </xf>
    <xf numFmtId="49" fontId="24" fillId="0" borderId="20" xfId="0" applyNumberFormat="1" applyFont="1" applyFill="1" applyBorder="1" applyAlignment="1" applyProtection="1">
      <alignment vertical="center"/>
      <protection locked="0"/>
    </xf>
    <xf numFmtId="49" fontId="24" fillId="0" borderId="20" xfId="0" applyNumberFormat="1" applyFont="1" applyFill="1" applyBorder="1" applyAlignment="1" applyProtection="1">
      <alignment horizontal="right" vertical="center"/>
      <protection locked="0"/>
    </xf>
    <xf numFmtId="3" fontId="17" fillId="0" borderId="20" xfId="0" applyNumberFormat="1" applyFont="1" applyFill="1" applyBorder="1" applyAlignment="1" applyProtection="1">
      <alignment horizontal="right" vertical="center" wrapText="1"/>
      <protection locked="0"/>
    </xf>
    <xf numFmtId="49" fontId="25" fillId="0" borderId="38" xfId="0" applyNumberFormat="1" applyFont="1" applyFill="1" applyBorder="1" applyAlignment="1">
      <alignment horizontal="left" vertical="center"/>
    </xf>
    <xf numFmtId="3" fontId="25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>
      <alignment horizontal="left" vertical="center"/>
    </xf>
    <xf numFmtId="3" fontId="25" fillId="0" borderId="33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33" xfId="0" applyNumberFormat="1" applyFont="1" applyFill="1" applyBorder="1" applyAlignment="1" applyProtection="1">
      <alignment horizontal="right" vertical="center" wrapText="1"/>
    </xf>
    <xf numFmtId="49" fontId="25" fillId="0" borderId="12" xfId="0" applyNumberFormat="1" applyFont="1" applyFill="1" applyBorder="1" applyAlignment="1" applyProtection="1">
      <alignment horizontal="left" vertical="center"/>
      <protection locked="0"/>
    </xf>
    <xf numFmtId="49" fontId="25" fillId="0" borderId="14" xfId="0" applyNumberFormat="1" applyFont="1" applyFill="1" applyBorder="1" applyAlignment="1" applyProtection="1">
      <alignment horizontal="left" vertical="center"/>
      <protection locked="0"/>
    </xf>
    <xf numFmtId="3" fontId="25" fillId="0" borderId="35" xfId="0" applyNumberFormat="1" applyFont="1" applyFill="1" applyBorder="1" applyAlignment="1" applyProtection="1">
      <alignment horizontal="right" vertical="center" wrapText="1"/>
      <protection locked="0"/>
    </xf>
    <xf numFmtId="166" fontId="16" fillId="0" borderId="26" xfId="0" applyNumberFormat="1" applyFont="1" applyFill="1" applyBorder="1" applyAlignment="1">
      <alignment horizontal="left" vertical="center" wrapText="1" indent="1"/>
    </xf>
    <xf numFmtId="166" fontId="38" fillId="0" borderId="0" xfId="0" applyNumberFormat="1" applyFont="1" applyFill="1" applyBorder="1" applyAlignment="1">
      <alignment horizontal="left" vertical="center" wrapText="1"/>
    </xf>
    <xf numFmtId="164" fontId="24" fillId="0" borderId="26" xfId="0" applyNumberFormat="1" applyFont="1" applyFill="1" applyBorder="1" applyAlignment="1">
      <alignment horizontal="center" vertical="center" wrapText="1"/>
    </xf>
    <xf numFmtId="3" fontId="25" fillId="0" borderId="31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39" xfId="0" applyNumberFormat="1" applyFont="1" applyFill="1" applyBorder="1" applyAlignment="1" applyProtection="1">
      <alignment horizontal="right" vertical="center" wrapText="1"/>
      <protection locked="0"/>
    </xf>
    <xf numFmtId="3" fontId="25" fillId="0" borderId="40" xfId="0" applyNumberFormat="1" applyFont="1" applyFill="1" applyBorder="1" applyAlignment="1" applyProtection="1">
      <alignment horizontal="right" vertical="center" wrapText="1"/>
      <protection locked="0"/>
    </xf>
    <xf numFmtId="164" fontId="24" fillId="0" borderId="26" xfId="0" applyNumberFormat="1" applyFont="1" applyFill="1" applyBorder="1" applyAlignment="1">
      <alignment horizontal="right" vertical="center" wrapText="1"/>
    </xf>
    <xf numFmtId="4" fontId="16" fillId="0" borderId="31" xfId="0" applyNumberFormat="1" applyFont="1" applyFill="1" applyBorder="1" applyAlignment="1">
      <alignment horizontal="right" vertical="center" wrapText="1"/>
    </xf>
    <xf numFmtId="4" fontId="16" fillId="0" borderId="33" xfId="0" applyNumberFormat="1" applyFont="1" applyFill="1" applyBorder="1" applyAlignment="1">
      <alignment horizontal="right" vertical="center" wrapText="1"/>
    </xf>
    <xf numFmtId="4" fontId="16" fillId="0" borderId="40" xfId="0" applyNumberFormat="1" applyFont="1" applyFill="1" applyBorder="1" applyAlignment="1">
      <alignment horizontal="right" vertical="center" wrapText="1"/>
    </xf>
    <xf numFmtId="0" fontId="6" fillId="0" borderId="41" xfId="0" applyFont="1" applyFill="1" applyBorder="1" applyAlignment="1" applyProtection="1">
      <alignment horizontal="center" vertical="center" wrapText="1"/>
    </xf>
    <xf numFmtId="164" fontId="17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5" xfId="0" applyNumberFormat="1" applyFont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2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1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0" applyNumberFormat="1" applyFont="1" applyFill="1" applyBorder="1" applyAlignment="1" applyProtection="1">
      <alignment horizontal="right" vertical="center" wrapText="1" indent="1"/>
    </xf>
    <xf numFmtId="0" fontId="16" fillId="0" borderId="44" xfId="0" applyFont="1" applyFill="1" applyBorder="1" applyAlignment="1" applyProtection="1">
      <alignment horizontal="center" vertical="center" wrapText="1"/>
    </xf>
    <xf numFmtId="0" fontId="16" fillId="0" borderId="45" xfId="0" applyFont="1" applyFill="1" applyBorder="1" applyAlignment="1" applyProtection="1">
      <alignment horizontal="center" vertical="center" wrapText="1"/>
    </xf>
    <xf numFmtId="3" fontId="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6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48" xfId="0" applyNumberFormat="1" applyFont="1" applyFill="1" applyBorder="1" applyAlignment="1" applyProtection="1">
      <alignment horizontal="centerContinuous" vertical="center"/>
    </xf>
    <xf numFmtId="164" fontId="6" fillId="0" borderId="49" xfId="0" applyNumberFormat="1" applyFont="1" applyFill="1" applyBorder="1" applyAlignment="1" applyProtection="1">
      <alignment horizontal="centerContinuous" vertical="center"/>
    </xf>
    <xf numFmtId="164" fontId="6" fillId="0" borderId="50" xfId="0" applyNumberFormat="1" applyFont="1" applyFill="1" applyBorder="1" applyAlignment="1" applyProtection="1">
      <alignment horizontal="centerContinuous" vertical="center"/>
    </xf>
    <xf numFmtId="164" fontId="40" fillId="0" borderId="0" xfId="0" applyNumberFormat="1" applyFont="1" applyFill="1" applyAlignment="1">
      <alignment vertical="center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51" xfId="0" applyNumberFormat="1" applyFont="1" applyFill="1" applyBorder="1" applyAlignment="1" applyProtection="1">
      <alignment horizontal="center" vertical="center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164" fontId="40" fillId="0" borderId="0" xfId="0" applyNumberFormat="1" applyFont="1" applyFill="1" applyAlignment="1">
      <alignment horizontal="center" vertical="center"/>
    </xf>
    <xf numFmtId="164" fontId="16" fillId="0" borderId="15" xfId="0" applyNumberFormat="1" applyFont="1" applyFill="1" applyBorder="1" applyAlignment="1" applyProtection="1">
      <alignment horizontal="center" vertical="center" wrapText="1"/>
    </xf>
    <xf numFmtId="164" fontId="16" fillId="0" borderId="0" xfId="0" applyNumberFormat="1" applyFont="1" applyFill="1" applyAlignment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right" vertical="center" wrapText="1" indent="1"/>
    </xf>
    <xf numFmtId="164" fontId="24" fillId="0" borderId="42" xfId="0" applyNumberFormat="1" applyFont="1" applyFill="1" applyBorder="1" applyAlignment="1" applyProtection="1">
      <alignment horizontal="left" vertical="center" wrapText="1" indent="1"/>
    </xf>
    <xf numFmtId="1" fontId="27" fillId="18" borderId="42" xfId="0" applyNumberFormat="1" applyFont="1" applyFill="1" applyBorder="1" applyAlignment="1" applyProtection="1">
      <alignment horizontal="center" vertical="center" wrapText="1"/>
    </xf>
    <xf numFmtId="164" fontId="24" fillId="0" borderId="42" xfId="0" applyNumberFormat="1" applyFont="1" applyFill="1" applyBorder="1" applyAlignment="1" applyProtection="1">
      <alignment vertical="center" wrapText="1"/>
    </xf>
    <xf numFmtId="164" fontId="24" fillId="0" borderId="48" xfId="0" applyNumberFormat="1" applyFont="1" applyFill="1" applyBorder="1" applyAlignment="1" applyProtection="1">
      <alignment vertical="center" wrapText="1"/>
    </xf>
    <xf numFmtId="164" fontId="24" fillId="0" borderId="31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3" xfId="0" applyNumberFormat="1" applyFont="1" applyFill="1" applyBorder="1" applyAlignment="1" applyProtection="1">
      <alignment vertical="center" wrapText="1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" fontId="27" fillId="18" borderId="10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164" fontId="24" fillId="0" borderId="33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13" xfId="0" applyNumberFormat="1" applyFont="1" applyFill="1" applyBorder="1" applyAlignment="1" applyProtection="1">
      <alignment horizontal="right" vertical="center" wrapText="1" indent="1"/>
    </xf>
    <xf numFmtId="164" fontId="24" fillId="0" borderId="19" xfId="0" applyNumberFormat="1" applyFont="1" applyFill="1" applyBorder="1" applyAlignment="1" applyProtection="1">
      <alignment horizontal="left" vertical="center" wrapText="1" indent="1"/>
    </xf>
    <xf numFmtId="1" fontId="27" fillId="18" borderId="11" xfId="0" applyNumberFormat="1" applyFont="1" applyFill="1" applyBorder="1" applyAlignment="1" applyProtection="1">
      <alignment horizontal="center" vertical="center" wrapText="1"/>
    </xf>
    <xf numFmtId="164" fontId="24" fillId="0" borderId="19" xfId="0" applyNumberFormat="1" applyFont="1" applyFill="1" applyBorder="1" applyAlignment="1" applyProtection="1">
      <alignment vertical="center" wrapText="1"/>
    </xf>
    <xf numFmtId="164" fontId="24" fillId="0" borderId="53" xfId="0" applyNumberFormat="1" applyFont="1" applyFill="1" applyBorder="1" applyAlignment="1" applyProtection="1">
      <alignment vertical="center" wrapText="1"/>
    </xf>
    <xf numFmtId="1" fontId="12" fillId="0" borderId="5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9" xfId="0" applyNumberFormat="1" applyFont="1" applyFill="1" applyBorder="1" applyAlignment="1" applyProtection="1">
      <alignment vertical="center" wrapText="1"/>
      <protection locked="0"/>
    </xf>
    <xf numFmtId="164" fontId="17" fillId="0" borderId="53" xfId="0" applyNumberFormat="1" applyFont="1" applyFill="1" applyBorder="1" applyAlignment="1" applyProtection="1">
      <alignment vertical="center" wrapTex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</xf>
    <xf numFmtId="164" fontId="16" fillId="0" borderId="15" xfId="0" applyNumberFormat="1" applyFont="1" applyFill="1" applyBorder="1" applyAlignment="1" applyProtection="1">
      <alignment horizontal="left" vertical="center" wrapText="1" indent="1"/>
    </xf>
    <xf numFmtId="1" fontId="17" fillId="18" borderId="54" xfId="0" applyNumberFormat="1" applyFont="1" applyFill="1" applyBorder="1" applyAlignment="1" applyProtection="1">
      <alignment vertical="center" wrapText="1"/>
    </xf>
    <xf numFmtId="164" fontId="24" fillId="0" borderId="15" xfId="0" applyNumberFormat="1" applyFont="1" applyFill="1" applyBorder="1" applyAlignment="1" applyProtection="1">
      <alignment vertical="center" wrapText="1"/>
    </xf>
    <xf numFmtId="164" fontId="24" fillId="0" borderId="54" xfId="0" applyNumberFormat="1" applyFont="1" applyFill="1" applyBorder="1" applyAlignment="1" applyProtection="1">
      <alignment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164" fontId="6" fillId="0" borderId="51" xfId="0" applyNumberFormat="1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164" fontId="6" fillId="0" borderId="36" xfId="0" applyNumberFormat="1" applyFont="1" applyFill="1" applyBorder="1" applyAlignment="1">
      <alignment horizontal="center" vertical="center" wrapText="1"/>
    </xf>
    <xf numFmtId="164" fontId="6" fillId="0" borderId="54" xfId="0" applyNumberFormat="1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40" fillId="0" borderId="0" xfId="0" applyNumberFormat="1" applyFont="1" applyFill="1" applyAlignment="1">
      <alignment horizontal="center" vertical="center" wrapText="1"/>
    </xf>
    <xf numFmtId="164" fontId="16" fillId="0" borderId="17" xfId="0" applyNumberFormat="1" applyFont="1" applyFill="1" applyBorder="1" applyAlignment="1">
      <alignment horizontal="right" vertical="center" wrapText="1" indent="1"/>
    </xf>
    <xf numFmtId="164" fontId="16" fillId="0" borderId="26" xfId="0" applyNumberFormat="1" applyFont="1" applyFill="1" applyBorder="1" applyAlignment="1">
      <alignment horizontal="left" vertical="center" wrapText="1" indent="1"/>
    </xf>
    <xf numFmtId="164" fontId="12" fillId="18" borderId="26" xfId="0" applyNumberFormat="1" applyFont="1" applyFill="1" applyBorder="1" applyAlignment="1">
      <alignment horizontal="left" vertical="center" wrapText="1" indent="2"/>
    </xf>
    <xf numFmtId="164" fontId="12" fillId="18" borderId="45" xfId="0" applyNumberFormat="1" applyFont="1" applyFill="1" applyBorder="1" applyAlignment="1">
      <alignment horizontal="left" vertical="center" wrapText="1" indent="2"/>
    </xf>
    <xf numFmtId="164" fontId="16" fillId="0" borderId="17" xfId="0" applyNumberFormat="1" applyFont="1" applyFill="1" applyBorder="1" applyAlignment="1">
      <alignment vertical="center" wrapText="1"/>
    </xf>
    <xf numFmtId="164" fontId="16" fillId="0" borderId="15" xfId="0" applyNumberFormat="1" applyFont="1" applyFill="1" applyBorder="1" applyAlignment="1">
      <alignment vertical="center" wrapText="1"/>
    </xf>
    <xf numFmtId="164" fontId="16" fillId="0" borderId="16" xfId="0" applyNumberFormat="1" applyFont="1" applyFill="1" applyBorder="1" applyAlignment="1">
      <alignment vertical="center" wrapText="1"/>
    </xf>
    <xf numFmtId="164" fontId="16" fillId="0" borderId="12" xfId="0" applyNumberFormat="1" applyFont="1" applyFill="1" applyBorder="1" applyAlignment="1">
      <alignment horizontal="right" vertical="center" wrapText="1" indent="1"/>
    </xf>
    <xf numFmtId="164" fontId="17" fillId="0" borderId="33" xfId="0" applyNumberFormat="1" applyFont="1" applyFill="1" applyBorder="1" applyAlignment="1" applyProtection="1">
      <alignment horizontal="left" vertical="center" wrapText="1" indent="1"/>
      <protection locked="0"/>
    </xf>
    <xf numFmtId="165" fontId="12" fillId="0" borderId="33" xfId="0" applyNumberFormat="1" applyFont="1" applyFill="1" applyBorder="1" applyAlignment="1" applyProtection="1">
      <alignment horizontal="right" vertical="center" wrapText="1" indent="2"/>
      <protection locked="0"/>
    </xf>
    <xf numFmtId="165" fontId="12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17" fillId="0" borderId="12" xfId="0" applyNumberFormat="1" applyFont="1" applyFill="1" applyBorder="1" applyAlignment="1" applyProtection="1">
      <alignment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  <protection locked="0"/>
    </xf>
    <xf numFmtId="164" fontId="12" fillId="18" borderId="26" xfId="0" applyNumberFormat="1" applyFont="1" applyFill="1" applyBorder="1" applyAlignment="1">
      <alignment horizontal="right" vertical="center" wrapText="1" indent="2"/>
    </xf>
    <xf numFmtId="164" fontId="12" fillId="18" borderId="45" xfId="0" applyNumberFormat="1" applyFont="1" applyFill="1" applyBorder="1" applyAlignment="1">
      <alignment horizontal="right" vertical="center" wrapText="1" indent="2"/>
    </xf>
    <xf numFmtId="0" fontId="6" fillId="0" borderId="15" xfId="0" applyFont="1" applyFill="1" applyBorder="1" applyAlignment="1">
      <alignment horizontal="center" vertical="center" wrapText="1"/>
    </xf>
    <xf numFmtId="0" fontId="6" fillId="0" borderId="54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 applyProtection="1">
      <alignment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/>
      <protection locked="0"/>
    </xf>
    <xf numFmtId="164" fontId="24" fillId="0" borderId="24" xfId="0" applyNumberFormat="1" applyFont="1" applyFill="1" applyBorder="1" applyAlignment="1" applyProtection="1">
      <alignment vertical="center"/>
    </xf>
    <xf numFmtId="164" fontId="25" fillId="0" borderId="25" xfId="0" applyNumberFormat="1" applyFont="1" applyFill="1" applyBorder="1" applyAlignment="1" applyProtection="1">
      <alignment vertical="center"/>
      <protection locked="0"/>
    </xf>
    <xf numFmtId="0" fontId="25" fillId="0" borderId="55" xfId="0" applyFont="1" applyFill="1" applyBorder="1" applyAlignment="1" applyProtection="1">
      <alignment horizontal="center" vertical="center"/>
    </xf>
    <xf numFmtId="0" fontId="25" fillId="0" borderId="21" xfId="0" applyFont="1" applyFill="1" applyBorder="1" applyAlignment="1" applyProtection="1">
      <alignment vertical="center" wrapText="1"/>
    </xf>
    <xf numFmtId="0" fontId="25" fillId="0" borderId="21" xfId="0" applyFont="1" applyFill="1" applyBorder="1" applyAlignment="1" applyProtection="1">
      <alignment vertical="center" wrapText="1"/>
      <protection locked="0"/>
    </xf>
    <xf numFmtId="164" fontId="25" fillId="0" borderId="21" xfId="0" applyNumberFormat="1" applyFont="1" applyFill="1" applyBorder="1" applyAlignment="1" applyProtection="1">
      <alignment vertical="center"/>
      <protection locked="0"/>
    </xf>
    <xf numFmtId="164" fontId="25" fillId="0" borderId="51" xfId="0" applyNumberFormat="1" applyFont="1" applyFill="1" applyBorder="1" applyAlignment="1" applyProtection="1">
      <alignment vertical="center"/>
      <protection locked="0"/>
    </xf>
    <xf numFmtId="164" fontId="24" fillId="0" borderId="54" xfId="0" applyNumberFormat="1" applyFont="1" applyFill="1" applyBorder="1" applyAlignment="1" applyProtection="1">
      <alignment vertical="center"/>
    </xf>
    <xf numFmtId="164" fontId="24" fillId="0" borderId="22" xfId="0" applyNumberFormat="1" applyFont="1" applyFill="1" applyBorder="1" applyAlignment="1" applyProtection="1">
      <alignment vertical="center"/>
    </xf>
    <xf numFmtId="164" fontId="26" fillId="0" borderId="15" xfId="0" applyNumberFormat="1" applyFont="1" applyFill="1" applyBorder="1" applyAlignment="1" applyProtection="1">
      <alignment vertical="center"/>
    </xf>
    <xf numFmtId="0" fontId="6" fillId="0" borderId="17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 applyProtection="1">
      <alignment horizontal="right" vertical="center" wrapText="1" indent="1"/>
    </xf>
    <xf numFmtId="0" fontId="22" fillId="0" borderId="56" xfId="0" applyFont="1" applyFill="1" applyBorder="1" applyAlignment="1" applyProtection="1">
      <alignment horizontal="left" vertical="center" wrapText="1" indent="1"/>
      <protection locked="0"/>
    </xf>
    <xf numFmtId="164" fontId="25" fillId="0" borderId="43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57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 applyProtection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1"/>
      <protection locked="0"/>
    </xf>
    <xf numFmtId="164" fontId="2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25" fillId="0" borderId="12" xfId="0" applyFont="1" applyFill="1" applyBorder="1" applyAlignment="1">
      <alignment horizontal="right" vertical="center" wrapText="1" indent="1"/>
    </xf>
    <xf numFmtId="0" fontId="22" fillId="0" borderId="58" xfId="0" applyFont="1" applyFill="1" applyBorder="1" applyAlignment="1" applyProtection="1">
      <alignment horizontal="left" vertical="center" wrapText="1" indent="8"/>
      <protection locked="0"/>
    </xf>
    <xf numFmtId="0" fontId="25" fillId="0" borderId="55" xfId="0" applyFont="1" applyFill="1" applyBorder="1" applyAlignment="1">
      <alignment horizontal="right" vertical="center" wrapText="1" indent="1"/>
    </xf>
    <xf numFmtId="164" fontId="25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67" fontId="22" fillId="0" borderId="10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48" fillId="0" borderId="10" xfId="44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3" applyFill="1" applyAlignment="1" applyProtection="1">
      <alignment vertical="center" wrapText="1"/>
    </xf>
    <xf numFmtId="0" fontId="13" fillId="0" borderId="0" xfId="43" applyFill="1" applyAlignment="1" applyProtection="1">
      <alignment horizontal="center" vertical="center"/>
    </xf>
    <xf numFmtId="49" fontId="16" fillId="0" borderId="55" xfId="43" applyNumberFormat="1" applyFont="1" applyFill="1" applyBorder="1" applyAlignment="1" applyProtection="1">
      <alignment horizontal="center" vertical="center" wrapText="1"/>
    </xf>
    <xf numFmtId="49" fontId="16" fillId="0" borderId="21" xfId="43" applyNumberFormat="1" applyFont="1" applyFill="1" applyBorder="1" applyAlignment="1" applyProtection="1">
      <alignment horizontal="center" vertical="center"/>
    </xf>
    <xf numFmtId="49" fontId="16" fillId="0" borderId="22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8" fontId="17" fillId="0" borderId="43" xfId="43" applyNumberFormat="1" applyFont="1" applyFill="1" applyBorder="1" applyAlignment="1" applyProtection="1">
      <alignment horizontal="center" vertical="center"/>
    </xf>
    <xf numFmtId="169" fontId="17" fillId="0" borderId="57" xfId="43" applyNumberFormat="1" applyFont="1" applyFill="1" applyBorder="1" applyAlignment="1" applyProtection="1">
      <alignment vertical="center"/>
      <protection locked="0"/>
    </xf>
    <xf numFmtId="168" fontId="17" fillId="0" borderId="10" xfId="43" applyNumberFormat="1" applyFont="1" applyFill="1" applyBorder="1" applyAlignment="1" applyProtection="1">
      <alignment horizontal="center" vertical="center"/>
    </xf>
    <xf numFmtId="169" fontId="17" fillId="0" borderId="18" xfId="43" applyNumberFormat="1" applyFont="1" applyFill="1" applyBorder="1" applyAlignment="1" applyProtection="1">
      <alignment vertical="center"/>
      <protection locked="0"/>
    </xf>
    <xf numFmtId="169" fontId="16" fillId="0" borderId="18" xfId="43" applyNumberFormat="1" applyFont="1" applyFill="1" applyBorder="1" applyAlignment="1" applyProtection="1">
      <alignment vertical="center"/>
    </xf>
    <xf numFmtId="0" fontId="16" fillId="0" borderId="55" xfId="43" applyFont="1" applyFill="1" applyBorder="1" applyAlignment="1" applyProtection="1">
      <alignment horizontal="left" vertical="center" wrapText="1"/>
    </xf>
    <xf numFmtId="168" fontId="17" fillId="0" borderId="21" xfId="43" applyNumberFormat="1" applyFont="1" applyFill="1" applyBorder="1" applyAlignment="1" applyProtection="1">
      <alignment horizontal="center" vertical="center"/>
    </xf>
    <xf numFmtId="169" fontId="16" fillId="0" borderId="22" xfId="43" applyNumberFormat="1" applyFont="1" applyFill="1" applyBorder="1" applyAlignment="1" applyProtection="1">
      <alignment vertical="center"/>
    </xf>
    <xf numFmtId="0" fontId="15" fillId="0" borderId="0" xfId="43" applyFont="1" applyFill="1" applyAlignment="1" applyProtection="1">
      <alignment horizontal="center" vertical="center"/>
    </xf>
    <xf numFmtId="0" fontId="24" fillId="0" borderId="17" xfId="0" applyFont="1" applyFill="1" applyBorder="1" applyAlignment="1">
      <alignment horizontal="right" vertical="center" wrapText="1" indent="1"/>
    </xf>
    <xf numFmtId="0" fontId="24" fillId="0" borderId="15" xfId="0" applyFont="1" applyFill="1" applyBorder="1" applyAlignment="1">
      <alignment vertical="center" wrapText="1"/>
    </xf>
    <xf numFmtId="164" fontId="24" fillId="0" borderId="15" xfId="0" applyNumberFormat="1" applyFont="1" applyFill="1" applyBorder="1" applyAlignment="1">
      <alignment horizontal="right" vertical="center" wrapText="1" indent="2"/>
    </xf>
    <xf numFmtId="164" fontId="24" fillId="0" borderId="16" xfId="0" applyNumberFormat="1" applyFont="1" applyFill="1" applyBorder="1" applyAlignment="1">
      <alignment horizontal="right" vertical="center" wrapText="1" indent="2"/>
    </xf>
    <xf numFmtId="0" fontId="0" fillId="0" borderId="0" xfId="0" applyProtection="1"/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17" fillId="0" borderId="38" xfId="0" applyFont="1" applyFill="1" applyBorder="1" applyAlignment="1" applyProtection="1">
      <alignment horizontal="right" vertical="center" wrapText="1" indent="1"/>
    </xf>
    <xf numFmtId="0" fontId="17" fillId="0" borderId="43" xfId="0" applyFont="1" applyFill="1" applyBorder="1" applyAlignment="1" applyProtection="1">
      <alignment horizontal="left"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  <protection locked="0"/>
    </xf>
    <xf numFmtId="164" fontId="17" fillId="0" borderId="43" xfId="0" applyNumberFormat="1" applyFont="1" applyFill="1" applyBorder="1" applyAlignment="1" applyProtection="1">
      <alignment vertical="center" wrapText="1"/>
    </xf>
    <xf numFmtId="164" fontId="17" fillId="0" borderId="57" xfId="0" applyNumberFormat="1" applyFont="1" applyFill="1" applyBorder="1" applyAlignment="1" applyProtection="1">
      <alignment vertical="center" wrapText="1"/>
      <protection locked="0"/>
    </xf>
    <xf numFmtId="0" fontId="17" fillId="0" borderId="12" xfId="0" applyFont="1" applyFill="1" applyBorder="1" applyAlignment="1" applyProtection="1">
      <alignment horizontal="right" vertical="center" wrapText="1" indent="1"/>
    </xf>
    <xf numFmtId="0" fontId="17" fillId="0" borderId="10" xfId="0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Fill="1" applyBorder="1" applyAlignment="1" applyProtection="1">
      <alignment horizontal="left" vertical="center" wrapText="1"/>
      <protection locked="0"/>
    </xf>
    <xf numFmtId="164" fontId="17" fillId="0" borderId="63" xfId="0" applyNumberFormat="1" applyFont="1" applyFill="1" applyBorder="1" applyAlignment="1" applyProtection="1">
      <alignment vertical="center" wrapText="1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42" applyNumberFormat="1" applyFont="1" applyFill="1" applyBorder="1" applyAlignment="1" applyProtection="1">
      <alignment horizontal="right" vertical="center" wrapText="1" indent="1"/>
    </xf>
    <xf numFmtId="0" fontId="23" fillId="0" borderId="15" xfId="0" applyFont="1" applyBorder="1" applyAlignment="1" applyProtection="1">
      <alignment vertical="center" wrapText="1"/>
    </xf>
    <xf numFmtId="164" fontId="17" fillId="0" borderId="64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0" applyFont="1" applyBorder="1" applyAlignment="1" applyProtection="1">
      <alignment vertical="center" wrapText="1"/>
    </xf>
    <xf numFmtId="0" fontId="23" fillId="0" borderId="65" xfId="0" applyFont="1" applyBorder="1" applyAlignment="1" applyProtection="1">
      <alignment vertical="center" wrapText="1"/>
    </xf>
    <xf numFmtId="164" fontId="21" fillId="0" borderId="15" xfId="0" quotePrefix="1" applyNumberFormat="1" applyFont="1" applyBorder="1" applyAlignment="1" applyProtection="1">
      <alignment horizontal="right" vertical="center" wrapText="1" indent="1"/>
    </xf>
    <xf numFmtId="164" fontId="23" fillId="0" borderId="44" xfId="0" applyNumberFormat="1" applyFont="1" applyBorder="1" applyAlignment="1" applyProtection="1">
      <alignment horizontal="right" vertical="center" wrapText="1" indent="1"/>
    </xf>
    <xf numFmtId="164" fontId="17" fillId="0" borderId="50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9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1"/>
    </xf>
    <xf numFmtId="0" fontId="17" fillId="0" borderId="42" xfId="42" applyFont="1" applyFill="1" applyBorder="1" applyAlignment="1" applyProtection="1">
      <alignment horizontal="left" vertical="center" wrapText="1" indent="1"/>
    </xf>
    <xf numFmtId="0" fontId="17" fillId="0" borderId="58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38" xfId="42" applyNumberFormat="1" applyFont="1" applyFill="1" applyBorder="1" applyAlignment="1" applyProtection="1">
      <alignment horizontal="left" vertical="center" wrapText="1" indent="1"/>
    </xf>
    <xf numFmtId="49" fontId="17" fillId="0" borderId="14" xfId="42" applyNumberFormat="1" applyFont="1" applyFill="1" applyBorder="1" applyAlignment="1" applyProtection="1">
      <alignment horizontal="left" vertical="center" wrapText="1" indent="1"/>
    </xf>
    <xf numFmtId="49" fontId="17" fillId="0" borderId="52" xfId="42" applyNumberFormat="1" applyFont="1" applyFill="1" applyBorder="1" applyAlignment="1" applyProtection="1">
      <alignment horizontal="left" vertical="center" wrapText="1" indent="1"/>
    </xf>
    <xf numFmtId="49" fontId="17" fillId="0" borderId="55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7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horizontal="left" vertical="center" wrapText="1" indent="1"/>
    </xf>
    <xf numFmtId="0" fontId="16" fillId="0" borderId="59" xfId="42" applyFont="1" applyFill="1" applyBorder="1" applyAlignment="1" applyProtection="1">
      <alignment horizontal="left" vertical="center" wrapText="1" indent="1"/>
    </xf>
    <xf numFmtId="0" fontId="16" fillId="0" borderId="15" xfId="42" applyFont="1" applyFill="1" applyBorder="1" applyAlignment="1" applyProtection="1">
      <alignment vertical="center" wrapText="1"/>
    </xf>
    <xf numFmtId="0" fontId="16" fillId="0" borderId="60" xfId="42" applyFont="1" applyFill="1" applyBorder="1" applyAlignment="1" applyProtection="1">
      <alignment vertical="center" wrapText="1"/>
    </xf>
    <xf numFmtId="0" fontId="16" fillId="0" borderId="17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24" fillId="0" borderId="15" xfId="42" applyFont="1" applyFill="1" applyBorder="1" applyAlignment="1" applyProtection="1">
      <alignment horizontal="left" vertical="center" wrapText="1" indent="1"/>
    </xf>
    <xf numFmtId="0" fontId="4" fillId="0" borderId="20" xfId="0" applyFont="1" applyFill="1" applyBorder="1" applyAlignment="1" applyProtection="1">
      <alignment horizontal="right"/>
    </xf>
    <xf numFmtId="164" fontId="30" fillId="0" borderId="20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21" xfId="42" applyFont="1" applyFill="1" applyBorder="1" applyAlignment="1" applyProtection="1">
      <alignment horizontal="left" vertical="center" wrapText="1" indent="6"/>
    </xf>
    <xf numFmtId="164" fontId="16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6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8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7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1" xfId="0" applyFont="1" applyBorder="1" applyAlignment="1" applyProtection="1">
      <alignment horizontal="left" vertical="center" wrapText="1" indent="1"/>
    </xf>
    <xf numFmtId="0" fontId="23" fillId="0" borderId="69" xfId="0" applyFont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0" fontId="4" fillId="0" borderId="20" xfId="0" applyFont="1" applyFill="1" applyBorder="1" applyAlignment="1" applyProtection="1">
      <alignment horizontal="right" vertical="center"/>
    </xf>
    <xf numFmtId="0" fontId="21" fillId="0" borderId="65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42" applyNumberFormat="1" applyFont="1" applyFill="1" applyBorder="1" applyAlignment="1" applyProtection="1">
      <alignment horizontal="right" vertical="center" wrapText="1" indent="1"/>
    </xf>
    <xf numFmtId="0" fontId="17" fillId="0" borderId="43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2" fillId="0" borderId="43" xfId="0" applyFont="1" applyBorder="1" applyAlignment="1" applyProtection="1">
      <alignment horizontal="left" wrapText="1" indent="1"/>
    </xf>
    <xf numFmtId="0" fontId="22" fillId="0" borderId="10" xfId="0" applyFont="1" applyBorder="1" applyAlignment="1" applyProtection="1">
      <alignment horizontal="left" wrapText="1" indent="1"/>
    </xf>
    <xf numFmtId="0" fontId="22" fillId="0" borderId="11" xfId="0" applyFont="1" applyBorder="1" applyAlignment="1" applyProtection="1">
      <alignment horizontal="left" wrapText="1" indent="1"/>
    </xf>
    <xf numFmtId="0" fontId="22" fillId="0" borderId="38" xfId="0" applyFont="1" applyBorder="1" applyAlignment="1" applyProtection="1">
      <alignment wrapText="1"/>
    </xf>
    <xf numFmtId="0" fontId="22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9" fillId="0" borderId="0" xfId="42" applyFont="1" applyFill="1" applyProtection="1"/>
    <xf numFmtId="164" fontId="24" fillId="0" borderId="44" xfId="42" applyNumberFormat="1" applyFont="1" applyFill="1" applyBorder="1" applyAlignment="1" applyProtection="1">
      <alignment horizontal="right" vertical="center" wrapText="1" indent="1"/>
    </xf>
    <xf numFmtId="164" fontId="17" fillId="0" borderId="43" xfId="42" applyNumberFormat="1" applyFont="1" applyFill="1" applyBorder="1" applyAlignment="1" applyProtection="1">
      <alignment horizontal="right" vertical="center" wrapText="1" indent="1"/>
    </xf>
    <xf numFmtId="0" fontId="16" fillId="0" borderId="44" xfId="42" applyFont="1" applyFill="1" applyBorder="1" applyAlignment="1" applyProtection="1">
      <alignment horizontal="center" vertical="center" wrapText="1"/>
    </xf>
    <xf numFmtId="164" fontId="25" fillId="0" borderId="43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7" xfId="0" applyFont="1" applyBorder="1" applyAlignment="1" applyProtection="1">
      <alignment vertical="center" wrapText="1"/>
    </xf>
    <xf numFmtId="0" fontId="22" fillId="0" borderId="14" xfId="0" applyFont="1" applyBorder="1" applyAlignment="1" applyProtection="1">
      <alignment vertical="center" wrapText="1"/>
    </xf>
    <xf numFmtId="0" fontId="23" fillId="0" borderId="69" xfId="0" applyFont="1" applyBorder="1" applyAlignment="1" applyProtection="1">
      <alignment vertical="center" wrapText="1"/>
    </xf>
    <xf numFmtId="164" fontId="16" fillId="0" borderId="15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45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64" fontId="17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70" xfId="0" applyNumberFormat="1" applyFont="1" applyFill="1" applyBorder="1" applyAlignment="1" applyProtection="1">
      <alignment horizontal="left" vertical="center" wrapText="1" indent="1"/>
    </xf>
    <xf numFmtId="164" fontId="27" fillId="0" borderId="26" xfId="0" applyNumberFormat="1" applyFont="1" applyFill="1" applyBorder="1" applyAlignment="1" applyProtection="1">
      <alignment horizontal="left" vertical="center" wrapText="1" indent="1"/>
    </xf>
    <xf numFmtId="164" fontId="13" fillId="0" borderId="71" xfId="0" applyNumberFormat="1" applyFont="1" applyFill="1" applyBorder="1" applyAlignment="1" applyProtection="1">
      <alignment horizontal="left" vertical="center" wrapText="1" indent="1"/>
    </xf>
    <xf numFmtId="164" fontId="25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3" xfId="0" applyNumberFormat="1" applyFont="1" applyFill="1" applyBorder="1" applyAlignment="1" applyProtection="1">
      <alignment horizontal="left" vertical="center" wrapText="1" indent="1"/>
    </xf>
    <xf numFmtId="164" fontId="28" fillId="0" borderId="10" xfId="0" applyNumberFormat="1" applyFont="1" applyFill="1" applyBorder="1" applyAlignment="1" applyProtection="1">
      <alignment horizontal="right" vertical="center" wrapText="1" indent="1"/>
    </xf>
    <xf numFmtId="164" fontId="27" fillId="0" borderId="17" xfId="0" applyNumberFormat="1" applyFont="1" applyFill="1" applyBorder="1" applyAlignment="1" applyProtection="1">
      <alignment horizontal="left" vertical="center" wrapText="1" indent="1"/>
    </xf>
    <xf numFmtId="164" fontId="27" fillId="0" borderId="44" xfId="0" applyNumberFormat="1" applyFont="1" applyFill="1" applyBorder="1" applyAlignment="1" applyProtection="1">
      <alignment horizontal="right" vertical="center" wrapText="1" indent="1"/>
    </xf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16" fillId="0" borderId="69" xfId="0" applyNumberFormat="1" applyFont="1" applyFill="1" applyBorder="1" applyAlignment="1" applyProtection="1">
      <alignment horizontal="center" vertical="center" wrapText="1"/>
    </xf>
    <xf numFmtId="164" fontId="16" fillId="0" borderId="65" xfId="0" applyNumberFormat="1" applyFont="1" applyFill="1" applyBorder="1" applyAlignment="1" applyProtection="1">
      <alignment horizontal="center" vertical="center" wrapText="1"/>
    </xf>
    <xf numFmtId="164" fontId="16" fillId="0" borderId="72" xfId="0" applyNumberFormat="1" applyFont="1" applyFill="1" applyBorder="1" applyAlignment="1" applyProtection="1">
      <alignment horizontal="center" vertical="center" wrapText="1"/>
    </xf>
    <xf numFmtId="164" fontId="25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24" fillId="0" borderId="26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horizontal="center" vertical="center" wrapText="1"/>
    </xf>
    <xf numFmtId="164" fontId="24" fillId="0" borderId="15" xfId="0" applyNumberFormat="1" applyFont="1" applyFill="1" applyBorder="1" applyAlignment="1" applyProtection="1">
      <alignment horizontal="center" vertical="center" wrapText="1"/>
    </xf>
    <xf numFmtId="164" fontId="24" fillId="0" borderId="16" xfId="0" applyNumberFormat="1" applyFont="1" applyFill="1" applyBorder="1" applyAlignment="1" applyProtection="1">
      <alignment horizontal="center" vertical="center" wrapText="1"/>
    </xf>
    <xf numFmtId="164" fontId="25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17" fillId="0" borderId="38" xfId="0" applyNumberFormat="1" applyFont="1" applyFill="1" applyBorder="1" applyAlignment="1" applyProtection="1">
      <alignment horizontal="left" vertical="center" wrapText="1" indent="2"/>
    </xf>
    <xf numFmtId="164" fontId="17" fillId="0" borderId="14" xfId="0" applyNumberFormat="1" applyFont="1" applyFill="1" applyBorder="1" applyAlignment="1" applyProtection="1">
      <alignment horizontal="left" vertical="center" wrapText="1" indent="2"/>
    </xf>
    <xf numFmtId="164" fontId="28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71" xfId="0" applyNumberFormat="1" applyFill="1" applyBorder="1" applyAlignment="1" applyProtection="1">
      <alignment horizontal="left" vertical="center" wrapText="1" indent="1"/>
    </xf>
    <xf numFmtId="164" fontId="17" fillId="0" borderId="13" xfId="0" applyNumberFormat="1" applyFont="1" applyFill="1" applyBorder="1" applyAlignment="1" applyProtection="1">
      <alignment horizontal="left" vertical="center" wrapText="1" indent="1"/>
    </xf>
    <xf numFmtId="164" fontId="17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12" xfId="0" quotePrefix="1" applyNumberFormat="1" applyFont="1" applyFill="1" applyBorder="1" applyAlignment="1" applyProtection="1">
      <alignment horizontal="left" vertical="center" wrapText="1" indent="6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5" fillId="0" borderId="0" xfId="0" applyFont="1" applyFill="1" applyProtection="1"/>
    <xf numFmtId="0" fontId="36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16" fillId="0" borderId="17" xfId="0" applyFont="1" applyFill="1" applyBorder="1" applyAlignment="1" applyProtection="1">
      <alignment horizontal="center" vertical="center" wrapText="1"/>
    </xf>
    <xf numFmtId="0" fontId="16" fillId="0" borderId="15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61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7" xfId="0" applyFont="1" applyFill="1" applyBorder="1" applyAlignment="1" applyProtection="1">
      <alignment horizontal="left" vertical="center"/>
    </xf>
    <xf numFmtId="0" fontId="3" fillId="0" borderId="45" xfId="0" applyFont="1" applyFill="1" applyBorder="1" applyAlignment="1" applyProtection="1">
      <alignment vertical="center" wrapText="1"/>
    </xf>
    <xf numFmtId="0" fontId="34" fillId="0" borderId="0" xfId="0" applyFont="1" applyAlignment="1" applyProtection="1">
      <alignment horizontal="right" vertical="top"/>
      <protection locked="0"/>
    </xf>
    <xf numFmtId="164" fontId="16" fillId="0" borderId="61" xfId="42" applyNumberFormat="1" applyFont="1" applyFill="1" applyBorder="1" applyAlignment="1" applyProtection="1">
      <alignment horizontal="right" vertical="center" wrapText="1" indent="1"/>
    </xf>
    <xf numFmtId="164" fontId="17" fillId="0" borderId="62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3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42" applyNumberFormat="1" applyFont="1" applyFill="1" applyBorder="1" applyAlignment="1" applyProtection="1">
      <alignment horizontal="right" vertical="center" wrapText="1" indent="1"/>
    </xf>
    <xf numFmtId="164" fontId="17" fillId="0" borderId="22" xfId="42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6" xfId="0" applyNumberFormat="1" applyFont="1" applyBorder="1" applyAlignment="1" applyProtection="1">
      <alignment horizontal="right" vertical="center" wrapText="1" indent="1"/>
    </xf>
    <xf numFmtId="0" fontId="6" fillId="0" borderId="62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29" xfId="0" applyFont="1" applyFill="1" applyBorder="1" applyAlignment="1" applyProtection="1">
      <alignment horizontal="center" vertical="center" wrapText="1"/>
    </xf>
    <xf numFmtId="0" fontId="16" fillId="0" borderId="59" xfId="42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wrapText="1"/>
    </xf>
    <xf numFmtId="0" fontId="23" fillId="0" borderId="15" xfId="0" applyFont="1" applyBorder="1" applyAlignment="1" applyProtection="1">
      <alignment wrapText="1"/>
    </xf>
    <xf numFmtId="0" fontId="23" fillId="0" borderId="65" xfId="0" applyFont="1" applyBorder="1" applyAlignment="1" applyProtection="1">
      <alignment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49" fontId="17" fillId="0" borderId="38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4" xfId="42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wrapText="1"/>
    </xf>
    <xf numFmtId="0" fontId="22" fillId="0" borderId="38" xfId="0" applyFont="1" applyBorder="1" applyAlignment="1" applyProtection="1">
      <alignment horizontal="center" wrapText="1"/>
    </xf>
    <xf numFmtId="0" fontId="22" fillId="0" borderId="12" xfId="0" applyFont="1" applyBorder="1" applyAlignment="1" applyProtection="1">
      <alignment horizontal="center" wrapText="1"/>
    </xf>
    <xf numFmtId="0" fontId="22" fillId="0" borderId="14" xfId="0" applyFont="1" applyBorder="1" applyAlignment="1" applyProtection="1">
      <alignment horizontal="center" wrapText="1"/>
    </xf>
    <xf numFmtId="0" fontId="23" fillId="0" borderId="69" xfId="0" applyFont="1" applyBorder="1" applyAlignment="1" applyProtection="1">
      <alignment horizontal="center" wrapText="1"/>
    </xf>
    <xf numFmtId="49" fontId="17" fillId="0" borderId="52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49" fontId="17" fillId="0" borderId="55" xfId="42" applyNumberFormat="1" applyFont="1" applyFill="1" applyBorder="1" applyAlignment="1" applyProtection="1">
      <alignment horizontal="center" vertical="center" wrapText="1"/>
    </xf>
    <xf numFmtId="0" fontId="23" fillId="0" borderId="69" xfId="0" applyFont="1" applyBorder="1" applyAlignment="1" applyProtection="1">
      <alignment horizontal="center" vertical="center" wrapText="1"/>
    </xf>
    <xf numFmtId="0" fontId="6" fillId="0" borderId="74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 vertical="top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164" fontId="17" fillId="0" borderId="6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5" xfId="42" applyFont="1" applyFill="1" applyBorder="1" applyAlignment="1" applyProtection="1">
      <alignment horizontal="left" vertical="center" wrapText="1" indent="1"/>
    </xf>
    <xf numFmtId="0" fontId="24" fillId="0" borderId="17" xfId="0" applyFont="1" applyFill="1" applyBorder="1" applyAlignment="1" applyProtection="1">
      <alignment horizontal="center" vertical="center" wrapText="1"/>
    </xf>
    <xf numFmtId="0" fontId="24" fillId="0" borderId="15" xfId="0" applyFont="1" applyFill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center" vertical="center" wrapText="1"/>
    </xf>
    <xf numFmtId="0" fontId="33" fillId="0" borderId="45" xfId="0" applyFont="1" applyBorder="1" applyAlignment="1" applyProtection="1">
      <alignment horizontal="left" wrapText="1" indent="1"/>
    </xf>
    <xf numFmtId="0" fontId="6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4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4" xfId="0" applyNumberFormat="1" applyFont="1" applyFill="1" applyBorder="1" applyAlignment="1" applyProtection="1">
      <alignment horizontal="right" vertical="center" wrapText="1" indent="1"/>
    </xf>
    <xf numFmtId="164" fontId="16" fillId="0" borderId="4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6" fillId="0" borderId="62" xfId="0" applyNumberFormat="1" applyFont="1" applyFill="1" applyBorder="1" applyAlignment="1" applyProtection="1">
      <alignment horizontal="right" vertical="center"/>
    </xf>
    <xf numFmtId="49" fontId="6" fillId="0" borderId="73" xfId="0" applyNumberFormat="1" applyFont="1" applyFill="1" applyBorder="1" applyAlignment="1" applyProtection="1">
      <alignment horizontal="right" vertical="center"/>
    </xf>
    <xf numFmtId="49" fontId="25" fillId="0" borderId="52" xfId="0" applyNumberFormat="1" applyFont="1" applyFill="1" applyBorder="1" applyAlignment="1" applyProtection="1">
      <alignment horizontal="center" vertical="center" wrapText="1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49" fontId="25" fillId="0" borderId="38" xfId="0" applyNumberFormat="1" applyFont="1" applyFill="1" applyBorder="1" applyAlignment="1" applyProtection="1">
      <alignment horizontal="center" vertical="center" wrapText="1"/>
    </xf>
    <xf numFmtId="0" fontId="25" fillId="0" borderId="43" xfId="42" applyFont="1" applyFill="1" applyBorder="1" applyAlignment="1" applyProtection="1">
      <alignment horizontal="left" vertical="center" wrapText="1" indent="1"/>
    </xf>
    <xf numFmtId="0" fontId="25" fillId="0" borderId="10" xfId="42" applyFont="1" applyFill="1" applyBorder="1" applyAlignment="1" applyProtection="1">
      <alignment horizontal="left" vertical="center" wrapText="1" indent="1"/>
    </xf>
    <xf numFmtId="0" fontId="25" fillId="0" borderId="65" xfId="42" quotePrefix="1" applyFont="1" applyFill="1" applyBorder="1" applyAlignment="1" applyProtection="1">
      <alignment horizontal="lef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7" xfId="0" applyFont="1" applyFill="1" applyBorder="1" applyAlignment="1">
      <alignment horizontal="center" vertical="center" wrapText="1"/>
    </xf>
    <xf numFmtId="164" fontId="25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6" xfId="0" applyFont="1" applyFill="1" applyBorder="1" applyAlignment="1" applyProtection="1">
      <alignment horizontal="center" vertical="center" wrapText="1"/>
    </xf>
    <xf numFmtId="164" fontId="16" fillId="0" borderId="36" xfId="0" applyNumberFormat="1" applyFont="1" applyFill="1" applyBorder="1" applyAlignment="1" applyProtection="1">
      <alignment horizontal="center" vertical="center" wrapText="1"/>
    </xf>
    <xf numFmtId="164" fontId="16" fillId="0" borderId="54" xfId="0" applyNumberFormat="1" applyFont="1" applyFill="1" applyBorder="1" applyAlignment="1" applyProtection="1">
      <alignment horizontal="center" vertical="center" wrapText="1"/>
    </xf>
    <xf numFmtId="164" fontId="16" fillId="0" borderId="71" xfId="0" applyNumberFormat="1" applyFont="1" applyFill="1" applyBorder="1" applyAlignment="1" applyProtection="1">
      <alignment horizontal="center" vertical="center" wrapText="1"/>
    </xf>
    <xf numFmtId="164" fontId="24" fillId="0" borderId="45" xfId="0" applyNumberFormat="1" applyFont="1" applyFill="1" applyBorder="1" applyAlignment="1" applyProtection="1">
      <alignment horizontal="right" vertical="center" wrapText="1" indent="1"/>
    </xf>
    <xf numFmtId="164" fontId="17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5" xfId="0" applyNumberFormat="1" applyFont="1" applyFill="1" applyBorder="1" applyAlignment="1" applyProtection="1">
      <alignment horizontal="right" vertical="center" wrapText="1" indent="1"/>
    </xf>
    <xf numFmtId="0" fontId="39" fillId="0" borderId="0" xfId="44" applyFill="1" applyProtection="1"/>
    <xf numFmtId="0" fontId="51" fillId="0" borderId="0" xfId="44" applyFont="1" applyFill="1" applyProtection="1"/>
    <xf numFmtId="0" fontId="38" fillId="0" borderId="55" xfId="44" applyFont="1" applyFill="1" applyBorder="1" applyAlignment="1" applyProtection="1">
      <alignment horizontal="center" vertical="center" wrapText="1"/>
    </xf>
    <xf numFmtId="0" fontId="38" fillId="0" borderId="21" xfId="44" applyFont="1" applyFill="1" applyBorder="1" applyAlignment="1" applyProtection="1">
      <alignment horizontal="center" vertical="center" wrapText="1"/>
    </xf>
    <xf numFmtId="0" fontId="38" fillId="0" borderId="22" xfId="44" applyFont="1" applyFill="1" applyBorder="1" applyAlignment="1" applyProtection="1">
      <alignment horizontal="center" vertical="center" wrapText="1"/>
    </xf>
    <xf numFmtId="0" fontId="39" fillId="0" borderId="0" xfId="44" applyFill="1" applyAlignment="1" applyProtection="1">
      <alignment horizontal="center" vertical="center"/>
    </xf>
    <xf numFmtId="0" fontId="23" fillId="0" borderId="52" xfId="44" applyFont="1" applyFill="1" applyBorder="1" applyAlignment="1" applyProtection="1">
      <alignment vertical="center" wrapText="1"/>
    </xf>
    <xf numFmtId="168" fontId="17" fillId="0" borderId="42" xfId="43" applyNumberFormat="1" applyFont="1" applyFill="1" applyBorder="1" applyAlignment="1" applyProtection="1">
      <alignment horizontal="center" vertical="center"/>
    </xf>
    <xf numFmtId="167" fontId="47" fillId="0" borderId="42" xfId="44" applyNumberFormat="1" applyFont="1" applyFill="1" applyBorder="1" applyAlignment="1" applyProtection="1">
      <alignment horizontal="right" vertical="center" wrapText="1"/>
      <protection locked="0"/>
    </xf>
    <xf numFmtId="167" fontId="47" fillId="0" borderId="62" xfId="44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44" applyFill="1" applyAlignment="1" applyProtection="1">
      <alignment vertical="center"/>
    </xf>
    <xf numFmtId="0" fontId="23" fillId="0" borderId="12" xfId="44" applyFont="1" applyFill="1" applyBorder="1" applyAlignment="1" applyProtection="1">
      <alignment vertical="center" wrapText="1"/>
    </xf>
    <xf numFmtId="167" fontId="47" fillId="0" borderId="10" xfId="44" applyNumberFormat="1" applyFont="1" applyFill="1" applyBorder="1" applyAlignment="1" applyProtection="1">
      <alignment horizontal="right" vertical="center" wrapText="1"/>
    </xf>
    <xf numFmtId="167" fontId="47" fillId="0" borderId="18" xfId="44" applyNumberFormat="1" applyFont="1" applyFill="1" applyBorder="1" applyAlignment="1" applyProtection="1">
      <alignment horizontal="right" vertical="center" wrapText="1"/>
    </xf>
    <xf numFmtId="0" fontId="37" fillId="0" borderId="12" xfId="44" applyFont="1" applyFill="1" applyBorder="1" applyAlignment="1" applyProtection="1">
      <alignment horizontal="left" vertical="center" wrapText="1" indent="1"/>
    </xf>
    <xf numFmtId="167" fontId="48" fillId="0" borderId="18" xfId="44" applyNumberFormat="1" applyFont="1" applyFill="1" applyBorder="1" applyAlignment="1" applyProtection="1">
      <alignment horizontal="right" vertical="center" wrapText="1"/>
      <protection locked="0"/>
    </xf>
    <xf numFmtId="167" fontId="22" fillId="0" borderId="10" xfId="44" applyNumberFormat="1" applyFont="1" applyFill="1" applyBorder="1" applyAlignment="1" applyProtection="1">
      <alignment horizontal="right" vertical="center" wrapText="1"/>
    </xf>
    <xf numFmtId="167" fontId="22" fillId="0" borderId="18" xfId="44" applyNumberFormat="1" applyFont="1" applyFill="1" applyBorder="1" applyAlignment="1" applyProtection="1">
      <alignment horizontal="right" vertical="center" wrapText="1"/>
    </xf>
    <xf numFmtId="0" fontId="23" fillId="0" borderId="55" xfId="44" applyFont="1" applyFill="1" applyBorder="1" applyAlignment="1" applyProtection="1">
      <alignment vertical="center" wrapText="1"/>
    </xf>
    <xf numFmtId="167" fontId="47" fillId="0" borderId="21" xfId="44" applyNumberFormat="1" applyFont="1" applyFill="1" applyBorder="1" applyAlignment="1" applyProtection="1">
      <alignment horizontal="right" vertical="center" wrapText="1"/>
    </xf>
    <xf numFmtId="167" fontId="47" fillId="0" borderId="22" xfId="44" applyNumberFormat="1" applyFont="1" applyFill="1" applyBorder="1" applyAlignment="1" applyProtection="1">
      <alignment horizontal="right" vertical="center" wrapText="1"/>
    </xf>
    <xf numFmtId="0" fontId="22" fillId="0" borderId="0" xfId="44" applyFont="1" applyFill="1" applyProtection="1"/>
    <xf numFmtId="3" fontId="39" fillId="0" borderId="0" xfId="44" applyNumberFormat="1" applyFont="1" applyFill="1" applyProtection="1"/>
    <xf numFmtId="3" fontId="39" fillId="0" borderId="0" xfId="44" applyNumberFormat="1" applyFont="1" applyFill="1" applyAlignment="1" applyProtection="1">
      <alignment horizontal="center"/>
    </xf>
    <xf numFmtId="0" fontId="39" fillId="0" borderId="0" xfId="44" applyFont="1" applyFill="1" applyProtection="1"/>
    <xf numFmtId="0" fontId="39" fillId="0" borderId="0" xfId="44" applyFill="1" applyAlignment="1" applyProtection="1">
      <alignment horizontal="center"/>
    </xf>
    <xf numFmtId="0" fontId="13" fillId="0" borderId="0" xfId="43" applyFill="1" applyAlignment="1" applyProtection="1">
      <alignment vertical="center"/>
    </xf>
    <xf numFmtId="169" fontId="16" fillId="0" borderId="18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39" fillId="0" borderId="0" xfId="44" applyFont="1" applyFill="1" applyAlignment="1" applyProtection="1"/>
    <xf numFmtId="0" fontId="14" fillId="0" borderId="0" xfId="0" applyNumberFormat="1" applyFont="1" applyFill="1" applyAlignment="1" applyProtection="1">
      <alignment textRotation="180" wrapText="1"/>
      <protection locked="0"/>
    </xf>
    <xf numFmtId="0" fontId="52" fillId="0" borderId="0" xfId="0" applyFont="1" applyAlignment="1" applyProtection="1">
      <alignment horizontal="right" vertical="top"/>
      <protection locked="0"/>
    </xf>
    <xf numFmtId="0" fontId="6" fillId="0" borderId="16" xfId="0" applyFont="1" applyFill="1" applyBorder="1" applyAlignment="1" applyProtection="1">
      <alignment horizontal="center" vertical="center" wrapText="1"/>
    </xf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4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164" fontId="1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5" xfId="42" applyNumberFormat="1" applyFont="1" applyFill="1" applyBorder="1" applyAlignment="1" applyProtection="1">
      <alignment horizontal="right" vertical="center" wrapText="1" indent="1"/>
    </xf>
    <xf numFmtId="164" fontId="16" fillId="0" borderId="10" xfId="42" applyNumberFormat="1" applyFont="1" applyFill="1" applyBorder="1" applyAlignment="1" applyProtection="1">
      <alignment horizontal="right" vertical="center" wrapText="1" indent="1"/>
    </xf>
    <xf numFmtId="164" fontId="25" fillId="0" borderId="10" xfId="42" applyNumberFormat="1" applyFont="1" applyFill="1" applyBorder="1" applyAlignment="1" applyProtection="1">
      <alignment horizontal="right" vertical="center" wrapText="1" indent="1"/>
    </xf>
    <xf numFmtId="164" fontId="25" fillId="0" borderId="21" xfId="42" applyNumberFormat="1" applyFont="1" applyFill="1" applyBorder="1" applyAlignment="1" applyProtection="1">
      <alignment horizontal="right" vertical="center" wrapText="1" indent="1"/>
    </xf>
    <xf numFmtId="164" fontId="17" fillId="0" borderId="57" xfId="42" applyNumberFormat="1" applyFont="1" applyFill="1" applyBorder="1" applyAlignment="1" applyProtection="1">
      <alignment horizontal="right" vertical="center" wrapText="1" indent="1"/>
    </xf>
    <xf numFmtId="164" fontId="25" fillId="0" borderId="42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2" xfId="42" applyNumberFormat="1" applyFont="1" applyFill="1" applyBorder="1" applyAlignment="1" applyProtection="1">
      <alignment horizontal="right" vertical="center" wrapText="1" indent="1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80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6" fillId="0" borderId="61" xfId="0" applyFont="1" applyFill="1" applyBorder="1" applyAlignment="1" applyProtection="1">
      <alignment horizontal="center" vertical="center" wrapText="1"/>
    </xf>
    <xf numFmtId="0" fontId="27" fillId="0" borderId="0" xfId="42" applyFont="1" applyFill="1" applyAlignment="1" applyProtection="1">
      <alignment horizontal="right" vertical="center" indent="1"/>
    </xf>
    <xf numFmtId="164" fontId="24" fillId="0" borderId="54" xfId="0" applyNumberFormat="1" applyFont="1" applyFill="1" applyBorder="1" applyAlignment="1" applyProtection="1">
      <alignment horizontal="right" vertical="center" wrapText="1" indent="1"/>
    </xf>
    <xf numFmtId="164" fontId="27" fillId="0" borderId="54" xfId="0" applyNumberFormat="1" applyFont="1" applyFill="1" applyBorder="1" applyAlignment="1" applyProtection="1">
      <alignment horizontal="right" vertical="center" wrapText="1" indent="1"/>
    </xf>
    <xf numFmtId="164" fontId="27" fillId="0" borderId="45" xfId="0" applyNumberFormat="1" applyFont="1" applyFill="1" applyBorder="1" applyAlignment="1" applyProtection="1">
      <alignment horizontal="right" vertical="center" wrapText="1" indent="1"/>
    </xf>
    <xf numFmtId="164" fontId="24" fillId="0" borderId="60" xfId="0" applyNumberFormat="1" applyFont="1" applyFill="1" applyBorder="1" applyAlignment="1" applyProtection="1">
      <alignment horizontal="center" vertical="center" wrapText="1"/>
    </xf>
    <xf numFmtId="164" fontId="27" fillId="0" borderId="65" xfId="0" applyNumberFormat="1" applyFont="1" applyFill="1" applyBorder="1" applyAlignment="1" applyProtection="1">
      <alignment horizontal="right" vertical="center" wrapText="1" indent="1"/>
    </xf>
    <xf numFmtId="164" fontId="0" fillId="0" borderId="10" xfId="0" applyNumberFormat="1" applyFill="1" applyBorder="1" applyAlignment="1" applyProtection="1">
      <alignment vertical="center" wrapText="1"/>
    </xf>
    <xf numFmtId="164" fontId="0" fillId="0" borderId="11" xfId="0" applyNumberFormat="1" applyFill="1" applyBorder="1" applyAlignment="1" applyProtection="1">
      <alignment vertical="center" wrapText="1"/>
    </xf>
    <xf numFmtId="164" fontId="0" fillId="0" borderId="43" xfId="0" applyNumberFormat="1" applyFill="1" applyBorder="1" applyAlignment="1" applyProtection="1">
      <alignment vertical="center" wrapText="1"/>
    </xf>
    <xf numFmtId="164" fontId="0" fillId="0" borderId="26" xfId="0" applyNumberFormat="1" applyFill="1" applyBorder="1" applyAlignment="1" applyProtection="1">
      <alignment vertical="center" wrapText="1"/>
    </xf>
    <xf numFmtId="0" fontId="1" fillId="0" borderId="0" xfId="42" applyFont="1" applyFill="1"/>
    <xf numFmtId="164" fontId="40" fillId="0" borderId="0" xfId="42" applyNumberFormat="1" applyFont="1" applyFill="1" applyBorder="1" applyAlignment="1" applyProtection="1">
      <alignment horizontal="centerContinuous" vertical="center"/>
    </xf>
    <xf numFmtId="0" fontId="18" fillId="0" borderId="0" xfId="0" applyFont="1" applyFill="1" applyBorder="1" applyAlignment="1" applyProtection="1">
      <alignment horizontal="right"/>
    </xf>
    <xf numFmtId="0" fontId="49" fillId="0" borderId="0" xfId="0" applyFont="1" applyFill="1" applyBorder="1" applyAlignment="1" applyProtection="1"/>
    <xf numFmtId="0" fontId="24" fillId="0" borderId="52" xfId="42" applyFont="1" applyFill="1" applyBorder="1" applyAlignment="1" applyProtection="1">
      <alignment horizontal="center" vertical="center" wrapText="1"/>
    </xf>
    <xf numFmtId="0" fontId="24" fillId="0" borderId="42" xfId="42" applyFont="1" applyFill="1" applyBorder="1" applyAlignment="1" applyProtection="1">
      <alignment horizontal="center" vertical="center" wrapText="1"/>
    </xf>
    <xf numFmtId="0" fontId="24" fillId="0" borderId="62" xfId="42" applyFont="1" applyFill="1" applyBorder="1" applyAlignment="1" applyProtection="1">
      <alignment horizontal="center" vertical="center" wrapText="1"/>
    </xf>
    <xf numFmtId="0" fontId="25" fillId="0" borderId="17" xfId="42" applyFont="1" applyFill="1" applyBorder="1" applyAlignment="1" applyProtection="1">
      <alignment horizontal="center" vertical="center"/>
    </xf>
    <xf numFmtId="0" fontId="25" fillId="0" borderId="15" xfId="42" applyFont="1" applyFill="1" applyBorder="1" applyAlignment="1" applyProtection="1">
      <alignment horizontal="center" vertical="center"/>
    </xf>
    <xf numFmtId="0" fontId="25" fillId="0" borderId="16" xfId="42" applyFont="1" applyFill="1" applyBorder="1" applyAlignment="1" applyProtection="1">
      <alignment horizontal="center" vertical="center"/>
    </xf>
    <xf numFmtId="0" fontId="25" fillId="0" borderId="52" xfId="42" applyFont="1" applyFill="1" applyBorder="1" applyAlignment="1" applyProtection="1">
      <alignment horizontal="center" vertical="center"/>
    </xf>
    <xf numFmtId="0" fontId="25" fillId="0" borderId="43" xfId="42" applyFont="1" applyFill="1" applyBorder="1" applyProtection="1"/>
    <xf numFmtId="170" fontId="25" fillId="0" borderId="50" xfId="51" applyNumberFormat="1" applyFont="1" applyFill="1" applyBorder="1" applyProtection="1">
      <protection locked="0"/>
    </xf>
    <xf numFmtId="170" fontId="25" fillId="0" borderId="31" xfId="51" applyNumberFormat="1" applyFont="1" applyFill="1" applyBorder="1" applyProtection="1">
      <protection locked="0"/>
    </xf>
    <xf numFmtId="0" fontId="25" fillId="0" borderId="12" xfId="42" applyFont="1" applyFill="1" applyBorder="1" applyAlignment="1" applyProtection="1">
      <alignment horizontal="center" vertical="center"/>
    </xf>
    <xf numFmtId="0" fontId="34" fillId="0" borderId="10" xfId="0" applyFont="1" applyBorder="1" applyAlignment="1">
      <alignment horizontal="justify" wrapText="1"/>
    </xf>
    <xf numFmtId="170" fontId="25" fillId="0" borderId="46" xfId="51" applyNumberFormat="1" applyFont="1" applyFill="1" applyBorder="1" applyProtection="1">
      <protection locked="0"/>
    </xf>
    <xf numFmtId="170" fontId="25" fillId="0" borderId="33" xfId="51" applyNumberFormat="1" applyFont="1" applyFill="1" applyBorder="1" applyProtection="1">
      <protection locked="0"/>
    </xf>
    <xf numFmtId="0" fontId="34" fillId="0" borderId="10" xfId="0" applyFont="1" applyBorder="1" applyAlignment="1">
      <alignment wrapText="1"/>
    </xf>
    <xf numFmtId="0" fontId="25" fillId="0" borderId="14" xfId="42" applyFont="1" applyFill="1" applyBorder="1" applyAlignment="1" applyProtection="1">
      <alignment horizontal="center" vertical="center"/>
    </xf>
    <xf numFmtId="170" fontId="25" fillId="0" borderId="68" xfId="51" applyNumberFormat="1" applyFont="1" applyFill="1" applyBorder="1" applyProtection="1">
      <protection locked="0"/>
    </xf>
    <xf numFmtId="0" fontId="34" fillId="0" borderId="21" xfId="0" applyFont="1" applyBorder="1" applyAlignment="1">
      <alignment wrapText="1"/>
    </xf>
    <xf numFmtId="170" fontId="25" fillId="0" borderId="40" xfId="51" applyNumberFormat="1" applyFont="1" applyFill="1" applyBorder="1" applyProtection="1">
      <protection locked="0"/>
    </xf>
    <xf numFmtId="170" fontId="24" fillId="0" borderId="16" xfId="51" applyNumberFormat="1" applyFont="1" applyFill="1" applyBorder="1" applyProtection="1"/>
    <xf numFmtId="164" fontId="4" fillId="0" borderId="0" xfId="0" applyNumberFormat="1" applyFont="1" applyFill="1" applyAlignment="1" applyProtection="1">
      <alignment horizontal="right" wrapText="1"/>
    </xf>
    <xf numFmtId="164" fontId="17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8" xfId="0" applyNumberFormat="1" applyFont="1" applyFill="1" applyBorder="1" applyAlignment="1" applyProtection="1">
      <alignment vertical="center" wrapText="1"/>
    </xf>
    <xf numFmtId="164" fontId="0" fillId="0" borderId="13" xfId="0" applyNumberFormat="1" applyFill="1" applyBorder="1" applyAlignment="1" applyProtection="1">
      <alignment horizontal="left" vertical="center" wrapText="1"/>
      <protection locked="0"/>
    </xf>
    <xf numFmtId="49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63" xfId="0" applyNumberFormat="1" applyFont="1" applyFill="1" applyBorder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52" xfId="0" quotePrefix="1" applyFont="1" applyFill="1" applyBorder="1" applyAlignment="1" applyProtection="1">
      <alignment horizontal="right" vertical="center" indent="1"/>
    </xf>
    <xf numFmtId="49" fontId="6" fillId="0" borderId="62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6" fillId="0" borderId="74" xfId="0" applyFont="1" applyFill="1" applyBorder="1" applyAlignment="1" applyProtection="1">
      <alignment vertical="center"/>
    </xf>
    <xf numFmtId="0" fontId="6" fillId="0" borderId="21" xfId="0" applyFont="1" applyFill="1" applyBorder="1" applyAlignment="1" applyProtection="1">
      <alignment horizontal="center" vertical="center"/>
    </xf>
    <xf numFmtId="0" fontId="6" fillId="0" borderId="73" xfId="0" applyFont="1" applyFill="1" applyBorder="1" applyAlignment="1" applyProtection="1">
      <alignment horizontal="right" vertical="center" indent="1"/>
    </xf>
    <xf numFmtId="0" fontId="6" fillId="0" borderId="55" xfId="0" applyFont="1" applyFill="1" applyBorder="1" applyAlignment="1" applyProtection="1">
      <alignment horizontal="right" vertical="center" indent="1"/>
    </xf>
    <xf numFmtId="0" fontId="6" fillId="0" borderId="22" xfId="0" applyFont="1" applyFill="1" applyBorder="1" applyAlignment="1" applyProtection="1">
      <alignment horizontal="right" vertical="center" indent="1"/>
    </xf>
    <xf numFmtId="0" fontId="3" fillId="0" borderId="0" xfId="0" applyFont="1" applyFill="1" applyAlignment="1">
      <alignment vertical="center"/>
    </xf>
    <xf numFmtId="0" fontId="6" fillId="0" borderId="61" xfId="0" applyFont="1" applyFill="1" applyBorder="1" applyAlignment="1" applyProtection="1">
      <alignment horizontal="right" vertical="center" wrapText="1" indent="1"/>
    </xf>
    <xf numFmtId="0" fontId="5" fillId="0" borderId="0" xfId="0" applyFont="1" applyFill="1" applyAlignment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83" xfId="0" applyFont="1" applyFill="1" applyBorder="1" applyAlignment="1" applyProtection="1">
      <alignment horizontal="center" vertical="center" wrapText="1"/>
    </xf>
    <xf numFmtId="164" fontId="6" fillId="0" borderId="68" xfId="0" applyNumberFormat="1" applyFont="1" applyFill="1" applyBorder="1" applyAlignment="1" applyProtection="1">
      <alignment horizontal="right" vertical="center" wrapText="1" indent="1"/>
    </xf>
    <xf numFmtId="0" fontId="8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164" fontId="17" fillId="18" borderId="18" xfId="42" applyNumberFormat="1" applyFont="1" applyFill="1" applyBorder="1" applyAlignment="1" applyProtection="1">
      <alignment horizontal="right" vertical="center" wrapText="1" indent="1"/>
    </xf>
    <xf numFmtId="164" fontId="17" fillId="18" borderId="63" xfId="42" applyNumberFormat="1" applyFont="1" applyFill="1" applyBorder="1" applyAlignment="1" applyProtection="1">
      <alignment horizontal="right" vertical="center" wrapText="1" indent="1"/>
    </xf>
    <xf numFmtId="164" fontId="25" fillId="0" borderId="63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7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>
      <alignment vertical="center" wrapText="1"/>
    </xf>
    <xf numFmtId="16" fontId="0" fillId="0" borderId="0" xfId="0" applyNumberFormat="1" applyFill="1" applyAlignment="1">
      <alignment vertical="center" wrapText="1"/>
    </xf>
    <xf numFmtId="3" fontId="3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29" xfId="0" applyNumberFormat="1" applyFont="1" applyFill="1" applyBorder="1" applyAlignment="1" applyProtection="1">
      <alignment horizontal="right" vertical="center"/>
    </xf>
    <xf numFmtId="49" fontId="6" fillId="0" borderId="31" xfId="0" applyNumberFormat="1" applyFont="1" applyFill="1" applyBorder="1" applyAlignment="1" applyProtection="1">
      <alignment horizontal="right" vertical="center"/>
    </xf>
    <xf numFmtId="49" fontId="6" fillId="0" borderId="74" xfId="0" applyNumberFormat="1" applyFont="1" applyFill="1" applyBorder="1" applyAlignment="1" applyProtection="1">
      <alignment horizontal="right" vertical="center"/>
    </xf>
    <xf numFmtId="49" fontId="6" fillId="0" borderId="40" xfId="0" applyNumberFormat="1" applyFont="1" applyFill="1" applyBorder="1" applyAlignment="1" applyProtection="1">
      <alignment horizontal="right" vertical="center"/>
    </xf>
    <xf numFmtId="164" fontId="6" fillId="0" borderId="68" xfId="0" applyNumberFormat="1" applyFont="1" applyFill="1" applyBorder="1" applyAlignment="1" applyProtection="1">
      <alignment horizontal="center" vertical="center" wrapText="1"/>
    </xf>
    <xf numFmtId="164" fontId="17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8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6" xfId="0" applyFont="1" applyFill="1" applyBorder="1" applyAlignment="1" applyProtection="1">
      <alignment horizontal="center" vertical="center" wrapText="1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0" fontId="72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73" fillId="0" borderId="0" xfId="0" applyFont="1" applyFill="1" applyProtection="1">
      <protection locked="0"/>
    </xf>
    <xf numFmtId="0" fontId="73" fillId="0" borderId="0" xfId="0" applyFont="1" applyFill="1" applyProtection="1"/>
    <xf numFmtId="0" fontId="73" fillId="0" borderId="0" xfId="0" applyFont="1" applyFill="1"/>
    <xf numFmtId="0" fontId="6" fillId="0" borderId="17" xfId="0" applyFont="1" applyFill="1" applyBorder="1" applyAlignment="1" applyProtection="1">
      <alignment horizontal="center" vertical="center" wrapText="1"/>
    </xf>
    <xf numFmtId="0" fontId="25" fillId="0" borderId="38" xfId="0" applyFont="1" applyFill="1" applyBorder="1" applyAlignment="1" applyProtection="1">
      <alignment horizontal="center" vertical="center"/>
    </xf>
    <xf numFmtId="0" fontId="25" fillId="0" borderId="43" xfId="0" applyFont="1" applyFill="1" applyBorder="1" applyAlignment="1" applyProtection="1">
      <alignment vertical="center" wrapText="1"/>
    </xf>
    <xf numFmtId="164" fontId="25" fillId="0" borderId="43" xfId="0" applyNumberFormat="1" applyFont="1" applyFill="1" applyBorder="1" applyAlignment="1" applyProtection="1">
      <alignment vertical="center"/>
      <protection locked="0"/>
    </xf>
    <xf numFmtId="164" fontId="24" fillId="0" borderId="57" xfId="0" applyNumberFormat="1" applyFont="1" applyFill="1" applyBorder="1" applyAlignment="1" applyProtection="1">
      <alignment vertical="center"/>
    </xf>
    <xf numFmtId="164" fontId="24" fillId="0" borderId="63" xfId="0" applyNumberFormat="1" applyFont="1" applyFill="1" applyBorder="1" applyAlignment="1" applyProtection="1">
      <alignment vertical="center"/>
    </xf>
    <xf numFmtId="0" fontId="24" fillId="0" borderId="17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vertical="center" wrapText="1"/>
    </xf>
    <xf numFmtId="0" fontId="0" fillId="0" borderId="84" xfId="0" applyFill="1" applyBorder="1" applyProtection="1"/>
    <xf numFmtId="0" fontId="4" fillId="0" borderId="84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0" fontId="6" fillId="0" borderId="21" xfId="42" applyFont="1" applyFill="1" applyBorder="1" applyAlignment="1" applyProtection="1">
      <alignment horizontal="center" vertical="center" wrapText="1"/>
    </xf>
    <xf numFmtId="164" fontId="27" fillId="0" borderId="28" xfId="0" applyNumberFormat="1" applyFont="1" applyFill="1" applyBorder="1" applyAlignment="1" applyProtection="1">
      <alignment horizontal="right" vertical="center" wrapText="1" indent="1"/>
    </xf>
    <xf numFmtId="164" fontId="16" fillId="0" borderId="42" xfId="42" applyNumberFormat="1" applyFont="1" applyFill="1" applyBorder="1" applyAlignment="1" applyProtection="1">
      <alignment horizontal="right" vertical="center" wrapText="1" indent="1"/>
    </xf>
    <xf numFmtId="164" fontId="16" fillId="0" borderId="21" xfId="42" applyNumberFormat="1" applyFont="1" applyFill="1" applyBorder="1" applyAlignment="1" applyProtection="1">
      <alignment horizontal="right" vertical="center" wrapText="1" indent="1"/>
    </xf>
    <xf numFmtId="164" fontId="17" fillId="0" borderId="24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4" xfId="42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42" applyFont="1" applyFill="1" applyAlignment="1" applyProtection="1">
      <alignment horizontal="center"/>
    </xf>
    <xf numFmtId="164" fontId="5" fillId="0" borderId="0" xfId="42" applyNumberFormat="1" applyFont="1" applyFill="1" applyBorder="1" applyAlignment="1" applyProtection="1">
      <alignment horizontal="center" vertical="center"/>
    </xf>
    <xf numFmtId="0" fontId="6" fillId="0" borderId="52" xfId="42" applyFont="1" applyFill="1" applyBorder="1" applyAlignment="1" applyProtection="1">
      <alignment horizontal="center" vertical="center" wrapText="1"/>
    </xf>
    <xf numFmtId="0" fontId="6" fillId="0" borderId="55" xfId="42" applyFont="1" applyFill="1" applyBorder="1" applyAlignment="1" applyProtection="1">
      <alignment horizontal="center" vertical="center" wrapText="1"/>
    </xf>
    <xf numFmtId="0" fontId="6" fillId="0" borderId="42" xfId="42" applyFont="1" applyFill="1" applyBorder="1" applyAlignment="1" applyProtection="1">
      <alignment horizontal="center" vertical="center" wrapText="1"/>
    </xf>
    <xf numFmtId="0" fontId="6" fillId="0" borderId="21" xfId="42" applyFont="1" applyFill="1" applyBorder="1" applyAlignment="1" applyProtection="1">
      <alignment horizontal="center" vertical="center" wrapText="1"/>
    </xf>
    <xf numFmtId="164" fontId="26" fillId="0" borderId="42" xfId="42" applyNumberFormat="1" applyFont="1" applyFill="1" applyBorder="1" applyAlignment="1" applyProtection="1">
      <alignment horizontal="center" vertical="center"/>
    </xf>
    <xf numFmtId="164" fontId="26" fillId="0" borderId="62" xfId="42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30" xfId="0" applyNumberFormat="1" applyFont="1" applyFill="1" applyBorder="1" applyAlignment="1" applyProtection="1">
      <alignment horizontal="center" vertical="center" wrapText="1"/>
    </xf>
    <xf numFmtId="164" fontId="26" fillId="0" borderId="28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6" fillId="0" borderId="31" xfId="0" applyNumberFormat="1" applyFont="1" applyFill="1" applyBorder="1" applyAlignment="1" applyProtection="1">
      <alignment horizontal="center" vertical="center" wrapText="1"/>
    </xf>
    <xf numFmtId="164" fontId="26" fillId="0" borderId="4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0" xfId="0" applyNumberFormat="1" applyFont="1" applyFill="1" applyAlignment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right" wrapText="1"/>
    </xf>
    <xf numFmtId="164" fontId="14" fillId="0" borderId="0" xfId="0" applyNumberFormat="1" applyFont="1" applyFill="1" applyAlignment="1">
      <alignment horizontal="center" textRotation="180" wrapText="1"/>
    </xf>
    <xf numFmtId="164" fontId="16" fillId="0" borderId="26" xfId="0" applyNumberFormat="1" applyFont="1" applyFill="1" applyBorder="1" applyAlignment="1">
      <alignment horizontal="center" vertical="center" wrapText="1"/>
    </xf>
    <xf numFmtId="164" fontId="26" fillId="0" borderId="26" xfId="0" applyNumberFormat="1" applyFont="1" applyFill="1" applyBorder="1" applyAlignment="1">
      <alignment horizontal="center" vertical="center" wrapText="1"/>
    </xf>
    <xf numFmtId="164" fontId="6" fillId="0" borderId="81" xfId="0" applyNumberFormat="1" applyFont="1" applyFill="1" applyBorder="1" applyAlignment="1">
      <alignment horizontal="center" vertical="center"/>
    </xf>
    <xf numFmtId="164" fontId="6" fillId="0" borderId="70" xfId="0" applyNumberFormat="1" applyFont="1" applyFill="1" applyBorder="1" applyAlignment="1">
      <alignment horizontal="center" vertical="center"/>
    </xf>
    <xf numFmtId="164" fontId="6" fillId="0" borderId="27" xfId="0" applyNumberFormat="1" applyFont="1" applyFill="1" applyBorder="1" applyAlignment="1">
      <alignment horizontal="center" vertical="center"/>
    </xf>
    <xf numFmtId="164" fontId="16" fillId="0" borderId="26" xfId="0" applyNumberFormat="1" applyFont="1" applyFill="1" applyBorder="1" applyAlignment="1">
      <alignment horizontal="center" vertical="center"/>
    </xf>
    <xf numFmtId="164" fontId="27" fillId="0" borderId="36" xfId="0" applyNumberFormat="1" applyFont="1" applyFill="1" applyBorder="1" applyAlignment="1">
      <alignment horizontal="center" vertical="center" wrapText="1"/>
    </xf>
    <xf numFmtId="164" fontId="27" fillId="0" borderId="80" xfId="0" applyNumberFormat="1" applyFont="1" applyFill="1" applyBorder="1" applyAlignment="1">
      <alignment horizontal="center" vertical="center" wrapText="1"/>
    </xf>
    <xf numFmtId="164" fontId="6" fillId="0" borderId="30" xfId="0" applyNumberFormat="1" applyFont="1" applyFill="1" applyBorder="1" applyAlignment="1">
      <alignment horizontal="center" vertical="center" wrapText="1"/>
    </xf>
    <xf numFmtId="164" fontId="6" fillId="0" borderId="7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textRotation="180"/>
    </xf>
    <xf numFmtId="166" fontId="5" fillId="0" borderId="0" xfId="0" applyNumberFormat="1" applyFont="1" applyFill="1" applyBorder="1" applyAlignment="1">
      <alignment horizontal="center" vertical="center" wrapText="1"/>
    </xf>
    <xf numFmtId="164" fontId="0" fillId="0" borderId="74" xfId="0" applyNumberFormat="1" applyFill="1" applyBorder="1" applyAlignment="1" applyProtection="1">
      <alignment horizontal="left" vertical="center" wrapText="1"/>
      <protection locked="0"/>
    </xf>
    <xf numFmtId="164" fontId="0" fillId="0" borderId="79" xfId="0" applyNumberForma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27" fillId="0" borderId="36" xfId="0" applyNumberFormat="1" applyFont="1" applyFill="1" applyBorder="1" applyAlignment="1">
      <alignment horizontal="left" vertical="center" wrapText="1" indent="2"/>
    </xf>
    <xf numFmtId="164" fontId="27" fillId="0" borderId="80" xfId="0" applyNumberFormat="1" applyFont="1" applyFill="1" applyBorder="1" applyAlignment="1">
      <alignment horizontal="left" vertical="center" wrapText="1" indent="2"/>
    </xf>
    <xf numFmtId="164" fontId="0" fillId="0" borderId="29" xfId="0" applyNumberFormat="1" applyFill="1" applyBorder="1" applyAlignment="1" applyProtection="1">
      <alignment horizontal="left" vertical="center" wrapText="1"/>
      <protection locked="0"/>
    </xf>
    <xf numFmtId="164" fontId="0" fillId="0" borderId="49" xfId="0" applyNumberFormat="1" applyFill="1" applyBorder="1" applyAlignment="1" applyProtection="1">
      <alignment horizontal="left" vertical="center" wrapText="1"/>
      <protection locked="0"/>
    </xf>
    <xf numFmtId="164" fontId="4" fillId="0" borderId="20" xfId="0" applyNumberFormat="1" applyFont="1" applyFill="1" applyBorder="1" applyAlignment="1">
      <alignment horizontal="right" vertical="center"/>
    </xf>
    <xf numFmtId="166" fontId="38" fillId="0" borderId="37" xfId="0" applyNumberFormat="1" applyFont="1" applyFill="1" applyBorder="1" applyAlignment="1">
      <alignment horizontal="left" vertical="center" wrapText="1"/>
    </xf>
    <xf numFmtId="164" fontId="19" fillId="0" borderId="0" xfId="0" applyNumberFormat="1" applyFont="1" applyFill="1" applyAlignment="1">
      <alignment horizontal="left" vertical="center" wrapText="1"/>
    </xf>
    <xf numFmtId="164" fontId="6" fillId="0" borderId="26" xfId="0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 applyProtection="1">
      <alignment horizontal="center" vertical="center"/>
      <protection locked="0"/>
    </xf>
    <xf numFmtId="0" fontId="6" fillId="0" borderId="49" xfId="0" applyFont="1" applyFill="1" applyBorder="1" applyAlignment="1" applyProtection="1">
      <alignment horizontal="center" vertical="center"/>
      <protection locked="0"/>
    </xf>
    <xf numFmtId="0" fontId="6" fillId="0" borderId="50" xfId="0" applyFont="1" applyFill="1" applyBorder="1" applyAlignment="1" applyProtection="1">
      <alignment horizontal="center" vertical="center"/>
      <protection locked="0"/>
    </xf>
    <xf numFmtId="0" fontId="6" fillId="0" borderId="36" xfId="0" applyFont="1" applyFill="1" applyBorder="1" applyAlignment="1" applyProtection="1">
      <alignment horizontal="center" vertical="center" wrapText="1"/>
    </xf>
    <xf numFmtId="0" fontId="6" fillId="0" borderId="80" xfId="0" applyFont="1" applyFill="1" applyBorder="1" applyAlignment="1" applyProtection="1">
      <alignment horizontal="center" vertical="center" wrapText="1"/>
    </xf>
    <xf numFmtId="0" fontId="6" fillId="0" borderId="44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79" xfId="0" quotePrefix="1" applyFont="1" applyFill="1" applyBorder="1" applyAlignment="1" applyProtection="1">
      <alignment horizontal="center" vertical="center"/>
    </xf>
    <xf numFmtId="0" fontId="6" fillId="0" borderId="64" xfId="0" quotePrefix="1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left" vertical="center" wrapText="1" indent="1"/>
    </xf>
    <xf numFmtId="0" fontId="6" fillId="0" borderId="45" xfId="0" applyFont="1" applyFill="1" applyBorder="1" applyAlignment="1" applyProtection="1">
      <alignment horizontal="left" vertical="center" wrapText="1" indent="1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16" xfId="0" applyFont="1" applyFill="1" applyBorder="1" applyAlignment="1" applyProtection="1">
      <alignment horizontal="center" vertical="center" wrapText="1"/>
    </xf>
    <xf numFmtId="0" fontId="6" fillId="0" borderId="60" xfId="0" applyFont="1" applyFill="1" applyBorder="1" applyAlignment="1" applyProtection="1">
      <alignment horizontal="center" vertical="center" wrapText="1"/>
    </xf>
    <xf numFmtId="0" fontId="6" fillId="0" borderId="65" xfId="0" applyFont="1" applyFill="1" applyBorder="1" applyAlignment="1" applyProtection="1">
      <alignment horizontal="center" vertical="center" wrapText="1"/>
    </xf>
    <xf numFmtId="0" fontId="6" fillId="0" borderId="59" xfId="0" applyFont="1" applyFill="1" applyBorder="1" applyAlignment="1" applyProtection="1">
      <alignment horizontal="center" vertical="center" wrapText="1"/>
    </xf>
    <xf numFmtId="0" fontId="6" fillId="0" borderId="69" xfId="0" applyFont="1" applyFill="1" applyBorder="1" applyAlignment="1" applyProtection="1">
      <alignment horizontal="center" vertical="center" wrapText="1"/>
    </xf>
    <xf numFmtId="164" fontId="6" fillId="0" borderId="59" xfId="0" applyNumberFormat="1" applyFont="1" applyFill="1" applyBorder="1" applyAlignment="1" applyProtection="1">
      <alignment horizontal="center" vertical="center" wrapText="1"/>
    </xf>
    <xf numFmtId="164" fontId="6" fillId="0" borderId="69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164" fontId="6" fillId="0" borderId="65" xfId="0" applyNumberFormat="1" applyFont="1" applyFill="1" applyBorder="1" applyAlignment="1" applyProtection="1">
      <alignment horizontal="center" vertical="center" wrapText="1"/>
    </xf>
    <xf numFmtId="164" fontId="6" fillId="0" borderId="65" xfId="0" applyNumberFormat="1" applyFont="1" applyFill="1" applyBorder="1" applyAlignment="1" applyProtection="1">
      <alignment horizontal="center" vertical="center"/>
    </xf>
    <xf numFmtId="164" fontId="6" fillId="0" borderId="28" xfId="0" applyNumberFormat="1" applyFont="1" applyFill="1" applyBorder="1" applyAlignment="1">
      <alignment horizontal="center" vertical="center" wrapText="1"/>
    </xf>
    <xf numFmtId="164" fontId="6" fillId="0" borderId="66" xfId="0" applyNumberFormat="1" applyFont="1" applyFill="1" applyBorder="1" applyAlignment="1">
      <alignment horizontal="center" vertical="center" wrapText="1"/>
    </xf>
    <xf numFmtId="164" fontId="6" fillId="0" borderId="73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Alignment="1">
      <alignment horizontal="center" textRotation="180" wrapText="1"/>
    </xf>
    <xf numFmtId="164" fontId="6" fillId="0" borderId="48" xfId="0" applyNumberFormat="1" applyFont="1" applyFill="1" applyBorder="1" applyAlignment="1">
      <alignment horizontal="center" vertical="center" wrapText="1"/>
    </xf>
    <xf numFmtId="164" fontId="6" fillId="0" borderId="76" xfId="0" applyNumberFormat="1" applyFont="1" applyFill="1" applyBorder="1" applyAlignment="1">
      <alignment horizontal="center" vertical="center" wrapText="1"/>
    </xf>
    <xf numFmtId="164" fontId="6" fillId="0" borderId="81" xfId="0" applyNumberFormat="1" applyFont="1" applyFill="1" applyBorder="1" applyAlignment="1">
      <alignment horizontal="center" vertical="center" wrapText="1"/>
    </xf>
    <xf numFmtId="164" fontId="6" fillId="0" borderId="27" xfId="0" applyNumberFormat="1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>
      <alignment horizontal="center" vertical="center"/>
    </xf>
    <xf numFmtId="164" fontId="6" fillId="0" borderId="30" xfId="0" applyNumberFormat="1" applyFont="1" applyFill="1" applyBorder="1" applyAlignment="1">
      <alignment horizontal="center" vertical="center"/>
    </xf>
    <xf numFmtId="0" fontId="6" fillId="0" borderId="81" xfId="0" applyFont="1" applyFill="1" applyBorder="1" applyAlignment="1" applyProtection="1">
      <alignment horizontal="left" vertical="center" wrapText="1"/>
    </xf>
    <xf numFmtId="0" fontId="6" fillId="0" borderId="37" xfId="0" applyFont="1" applyFill="1" applyBorder="1" applyAlignment="1" applyProtection="1">
      <alignment horizontal="left" vertical="center" wrapText="1"/>
    </xf>
    <xf numFmtId="0" fontId="6" fillId="0" borderId="66" xfId="0" applyFont="1" applyFill="1" applyBorder="1" applyAlignment="1" applyProtection="1">
      <alignment horizontal="left" vertical="center" wrapText="1"/>
    </xf>
    <xf numFmtId="0" fontId="27" fillId="0" borderId="36" xfId="0" applyFont="1" applyFill="1" applyBorder="1" applyAlignment="1" applyProtection="1">
      <alignment horizontal="left" vertical="center"/>
    </xf>
    <xf numFmtId="0" fontId="27" fillId="0" borderId="45" xfId="0" applyFont="1" applyFill="1" applyBorder="1" applyAlignment="1" applyProtection="1">
      <alignment horizontal="left" vertical="center"/>
    </xf>
    <xf numFmtId="0" fontId="6" fillId="0" borderId="81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66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 applyProtection="1">
      <alignment horizontal="left" vertical="center"/>
    </xf>
    <xf numFmtId="0" fontId="24" fillId="0" borderId="45" xfId="0" applyFont="1" applyFill="1" applyBorder="1" applyAlignment="1" applyProtection="1">
      <alignment horizontal="left" vertical="center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0" fontId="6" fillId="0" borderId="72" xfId="0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/>
    </xf>
    <xf numFmtId="0" fontId="26" fillId="0" borderId="8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right"/>
    </xf>
    <xf numFmtId="0" fontId="25" fillId="0" borderId="37" xfId="0" applyFont="1" applyFill="1" applyBorder="1" applyAlignment="1">
      <alignment horizontal="justify" vertical="center" wrapText="1"/>
    </xf>
    <xf numFmtId="0" fontId="39" fillId="0" borderId="0" xfId="44" applyFont="1" applyFill="1" applyAlignment="1" applyProtection="1">
      <alignment horizontal="left"/>
    </xf>
    <xf numFmtId="0" fontId="43" fillId="0" borderId="0" xfId="44" applyFont="1" applyFill="1" applyAlignment="1" applyProtection="1">
      <alignment horizontal="center" vertical="center" wrapText="1"/>
    </xf>
    <xf numFmtId="0" fontId="43" fillId="0" borderId="0" xfId="44" applyFont="1" applyFill="1" applyAlignment="1" applyProtection="1">
      <alignment horizontal="center" vertical="center"/>
    </xf>
    <xf numFmtId="0" fontId="44" fillId="0" borderId="0" xfId="44" applyFont="1" applyFill="1" applyBorder="1" applyAlignment="1" applyProtection="1">
      <alignment horizontal="right"/>
    </xf>
    <xf numFmtId="0" fontId="45" fillId="0" borderId="59" xfId="44" applyFont="1" applyFill="1" applyBorder="1" applyAlignment="1" applyProtection="1">
      <alignment horizontal="center" vertical="center" wrapText="1"/>
    </xf>
    <xf numFmtId="0" fontId="45" fillId="0" borderId="13" xfId="44" applyFont="1" applyFill="1" applyBorder="1" applyAlignment="1" applyProtection="1">
      <alignment horizontal="center" vertical="center" wrapText="1"/>
    </xf>
    <xf numFmtId="0" fontId="45" fillId="0" borderId="38" xfId="44" applyFont="1" applyFill="1" applyBorder="1" applyAlignment="1" applyProtection="1">
      <alignment horizontal="center" vertical="center" wrapText="1"/>
    </xf>
    <xf numFmtId="0" fontId="46" fillId="0" borderId="60" xfId="43" applyFont="1" applyFill="1" applyBorder="1" applyAlignment="1" applyProtection="1">
      <alignment horizontal="center" vertical="center" textRotation="90"/>
    </xf>
    <xf numFmtId="0" fontId="46" fillId="0" borderId="19" xfId="43" applyFont="1" applyFill="1" applyBorder="1" applyAlignment="1" applyProtection="1">
      <alignment horizontal="center" vertical="center" textRotation="90"/>
    </xf>
    <xf numFmtId="0" fontId="46" fillId="0" borderId="43" xfId="43" applyFont="1" applyFill="1" applyBorder="1" applyAlignment="1" applyProtection="1">
      <alignment horizontal="center" vertical="center" textRotation="90"/>
    </xf>
    <xf numFmtId="0" fontId="44" fillId="0" borderId="42" xfId="44" applyFont="1" applyFill="1" applyBorder="1" applyAlignment="1" applyProtection="1">
      <alignment horizontal="center" vertical="center" wrapText="1"/>
    </xf>
    <xf numFmtId="0" fontId="44" fillId="0" borderId="10" xfId="44" applyFont="1" applyFill="1" applyBorder="1" applyAlignment="1" applyProtection="1">
      <alignment horizontal="center" vertical="center" wrapText="1"/>
    </xf>
    <xf numFmtId="0" fontId="44" fillId="0" borderId="61" xfId="44" applyFont="1" applyFill="1" applyBorder="1" applyAlignment="1" applyProtection="1">
      <alignment horizontal="center" vertical="center" wrapText="1"/>
    </xf>
    <xf numFmtId="0" fontId="44" fillId="0" borderId="57" xfId="44" applyFont="1" applyFill="1" applyBorder="1" applyAlignment="1" applyProtection="1">
      <alignment horizontal="center" vertical="center" wrapText="1"/>
    </xf>
    <xf numFmtId="0" fontId="44" fillId="0" borderId="10" xfId="44" applyFont="1" applyFill="1" applyBorder="1" applyAlignment="1" applyProtection="1">
      <alignment horizontal="center" wrapText="1"/>
    </xf>
    <xf numFmtId="0" fontId="44" fillId="0" borderId="18" xfId="44" applyFont="1" applyFill="1" applyBorder="1" applyAlignment="1" applyProtection="1">
      <alignment horizontal="center" wrapText="1"/>
    </xf>
    <xf numFmtId="0" fontId="39" fillId="0" borderId="0" xfId="44" applyFont="1" applyFill="1" applyAlignment="1" applyProtection="1">
      <alignment horizontal="center"/>
    </xf>
    <xf numFmtId="0" fontId="27" fillId="0" borderId="0" xfId="43" applyFont="1" applyFill="1" applyAlignment="1" applyProtection="1">
      <alignment horizontal="center" vertical="center" wrapText="1"/>
    </xf>
    <xf numFmtId="0" fontId="19" fillId="0" borderId="0" xfId="43" applyFont="1" applyFill="1" applyAlignment="1" applyProtection="1">
      <alignment horizontal="center" vertical="center" wrapText="1"/>
    </xf>
    <xf numFmtId="0" fontId="30" fillId="0" borderId="0" xfId="43" applyFont="1" applyFill="1" applyBorder="1" applyAlignment="1" applyProtection="1">
      <alignment horizontal="right" vertical="center"/>
    </xf>
    <xf numFmtId="0" fontId="19" fillId="0" borderId="52" xfId="43" applyFont="1" applyFill="1" applyBorder="1" applyAlignment="1" applyProtection="1">
      <alignment horizontal="center" vertical="center" wrapText="1"/>
    </xf>
    <xf numFmtId="0" fontId="19" fillId="0" borderId="12" xfId="43" applyFont="1" applyFill="1" applyBorder="1" applyAlignment="1" applyProtection="1">
      <alignment horizontal="center" vertical="center" wrapText="1"/>
    </xf>
    <xf numFmtId="0" fontId="46" fillId="0" borderId="42" xfId="43" applyFont="1" applyFill="1" applyBorder="1" applyAlignment="1" applyProtection="1">
      <alignment horizontal="center" vertical="center" textRotation="90"/>
    </xf>
    <xf numFmtId="0" fontId="46" fillId="0" borderId="10" xfId="43" applyFont="1" applyFill="1" applyBorder="1" applyAlignment="1" applyProtection="1">
      <alignment horizontal="center" vertical="center" textRotation="90"/>
    </xf>
    <xf numFmtId="0" fontId="4" fillId="0" borderId="62" xfId="43" applyFont="1" applyFill="1" applyBorder="1" applyAlignment="1" applyProtection="1">
      <alignment horizontal="center" vertical="center" wrapText="1"/>
    </xf>
    <xf numFmtId="0" fontId="4" fillId="0" borderId="18" xfId="43" applyFont="1" applyFill="1" applyBorder="1" applyAlignment="1" applyProtection="1">
      <alignment horizontal="center" vertical="center"/>
    </xf>
    <xf numFmtId="164" fontId="40" fillId="0" borderId="0" xfId="42" applyNumberFormat="1" applyFont="1" applyFill="1" applyBorder="1" applyAlignment="1" applyProtection="1">
      <alignment horizontal="center" vertical="center" wrapText="1"/>
    </xf>
    <xf numFmtId="0" fontId="26" fillId="0" borderId="17" xfId="42" applyFont="1" applyFill="1" applyBorder="1" applyAlignment="1" applyProtection="1">
      <alignment horizontal="left"/>
    </xf>
    <xf numFmtId="0" fontId="26" fillId="0" borderId="15" xfId="42" applyFont="1" applyFill="1" applyBorder="1" applyAlignment="1" applyProtection="1">
      <alignment horizontal="left"/>
    </xf>
    <xf numFmtId="0" fontId="17" fillId="0" borderId="37" xfId="42" applyFont="1" applyFill="1" applyBorder="1" applyAlignment="1">
      <alignment horizontal="justify" vertical="center" wrapText="1"/>
    </xf>
    <xf numFmtId="0" fontId="19" fillId="0" borderId="0" xfId="0" applyFont="1" applyFill="1" applyAlignment="1">
      <alignment horizontal="center" wrapText="1"/>
    </xf>
    <xf numFmtId="0" fontId="2" fillId="0" borderId="0" xfId="0" applyFont="1" applyFill="1" applyAlignment="1" applyProtection="1">
      <alignment horizontal="left"/>
      <protection locked="0"/>
    </xf>
  </cellXfs>
  <cellStyles count="52">
    <cellStyle name="1. jelölőszín�" xfId="1"/>
    <cellStyle name="2. jelölőszín�" xfId="2"/>
    <cellStyle name="20% - 1. jelölőszín�" xfId="3"/>
    <cellStyle name="20% - 2. jelölőszín�" xfId="4"/>
    <cellStyle name="20% - 3. jelölőszín�" xfId="5"/>
    <cellStyle name="20% - 4. jelölőszín�" xfId="6"/>
    <cellStyle name="20% - 5. jelölőszín�" xfId="7"/>
    <cellStyle name="20% - 6. jelölőszín�" xfId="8"/>
    <cellStyle name="3. jelölőszín�" xfId="9"/>
    <cellStyle name="4. jelölőszín�" xfId="10"/>
    <cellStyle name="40% - 1. jelölőszín�" xfId="11"/>
    <cellStyle name="40% - 2. jelölőszín�" xfId="12"/>
    <cellStyle name="40% - 3. jelölőszín�" xfId="13"/>
    <cellStyle name="40% - 4. jelölőszín�" xfId="14"/>
    <cellStyle name="40% - 5. jelölőszín�" xfId="15"/>
    <cellStyle name="40% - 6. jelölőszín�" xfId="16"/>
    <cellStyle name="5. jelölőszín�" xfId="17"/>
    <cellStyle name="6. jelölőszín�" xfId="18"/>
    <cellStyle name="60% - 1. jelölőszín�" xfId="19"/>
    <cellStyle name="60% - 2. jelölőszín�" xfId="20"/>
    <cellStyle name="60% - 3. jelölőszín�" xfId="21"/>
    <cellStyle name="60% - 4. jelölőszín�" xfId="22"/>
    <cellStyle name="60% - 5. jelölőszín�" xfId="23"/>
    <cellStyle name="60% - 6. jelölőszín�" xfId="24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/>
    <cellStyle name="Ezres" xfId="51" builtinId="3"/>
    <cellStyle name="Ezres 2" xfId="32"/>
    <cellStyle name="Ezres 3" xfId="33"/>
    <cellStyle name="Figyelmeztetés" xfId="34" builtinId="11" customBuiltin="1"/>
    <cellStyle name="Hiperhivatkozás" xfId="35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/>
    <cellStyle name="Normál" xfId="0" builtinId="0"/>
    <cellStyle name="Normál 2" xfId="49"/>
    <cellStyle name="Normál 3" xfId="50"/>
    <cellStyle name="Normál_KVRENMUNKA" xfId="42"/>
    <cellStyle name="Normál_VAGYONK" xfId="43"/>
    <cellStyle name="Normál_VAGYONKIM" xfId="44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1"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B27"/>
  <sheetViews>
    <sheetView workbookViewId="0">
      <selection activeCell="B33" sqref="B33"/>
    </sheetView>
  </sheetViews>
  <sheetFormatPr defaultRowHeight="12.75"/>
  <cols>
    <col min="1" max="1" width="46.33203125" style="238" customWidth="1"/>
    <col min="2" max="2" width="66.1640625" style="238" customWidth="1"/>
    <col min="3" max="16384" width="9.33203125" style="238"/>
  </cols>
  <sheetData>
    <row r="1" spans="1:2" ht="18.75">
      <c r="A1" s="400" t="s">
        <v>112</v>
      </c>
    </row>
    <row r="3" spans="1:2">
      <c r="A3" s="401"/>
      <c r="B3" s="401"/>
    </row>
    <row r="4" spans="1:2" ht="15.75">
      <c r="A4" s="375" t="s">
        <v>756</v>
      </c>
      <c r="B4" s="402"/>
    </row>
    <row r="5" spans="1:2" s="403" customFormat="1">
      <c r="A5" s="401"/>
      <c r="B5" s="401"/>
    </row>
    <row r="6" spans="1:2">
      <c r="A6" s="401" t="s">
        <v>509</v>
      </c>
      <c r="B6" s="401" t="s">
        <v>510</v>
      </c>
    </row>
    <row r="7" spans="1:2">
      <c r="A7" s="401" t="s">
        <v>511</v>
      </c>
      <c r="B7" s="401" t="s">
        <v>512</v>
      </c>
    </row>
    <row r="8" spans="1:2">
      <c r="A8" s="401" t="s">
        <v>513</v>
      </c>
      <c r="B8" s="401" t="s">
        <v>514</v>
      </c>
    </row>
    <row r="9" spans="1:2">
      <c r="A9" s="401"/>
      <c r="B9" s="401"/>
    </row>
    <row r="10" spans="1:2" ht="15.75">
      <c r="A10" s="375" t="str">
        <f>+CONCATENATE(LEFT(A4,4),". évi módosított előirányzat BEVÉTELEK")</f>
        <v>2015. évi módosított előirányzat BEVÉTELEK</v>
      </c>
      <c r="B10" s="402"/>
    </row>
    <row r="11" spans="1:2">
      <c r="A11" s="401"/>
      <c r="B11" s="401"/>
    </row>
    <row r="12" spans="1:2" s="403" customFormat="1">
      <c r="A12" s="401" t="s">
        <v>515</v>
      </c>
      <c r="B12" s="401" t="s">
        <v>518</v>
      </c>
    </row>
    <row r="13" spans="1:2">
      <c r="A13" s="401" t="s">
        <v>516</v>
      </c>
      <c r="B13" s="401" t="s">
        <v>519</v>
      </c>
    </row>
    <row r="14" spans="1:2">
      <c r="A14" s="401" t="s">
        <v>517</v>
      </c>
      <c r="B14" s="401" t="s">
        <v>520</v>
      </c>
    </row>
    <row r="15" spans="1:2">
      <c r="A15" s="401"/>
      <c r="B15" s="401"/>
    </row>
    <row r="16" spans="1:2" ht="15.75">
      <c r="A16" s="375" t="str">
        <f>+CONCATENATE(LEFT(A4,4),". évi eredeti előirányzat KIADÁSOK")</f>
        <v>2015. évi eredeti előirányzat KIADÁSOK</v>
      </c>
      <c r="B16" s="402"/>
    </row>
    <row r="17" spans="1:2">
      <c r="A17" s="401"/>
      <c r="B17" s="401"/>
    </row>
    <row r="18" spans="1:2">
      <c r="A18" s="401" t="s">
        <v>521</v>
      </c>
      <c r="B18" s="401" t="s">
        <v>525</v>
      </c>
    </row>
    <row r="19" spans="1:2">
      <c r="A19" s="401" t="s">
        <v>507</v>
      </c>
      <c r="B19" s="401" t="s">
        <v>526</v>
      </c>
    </row>
    <row r="20" spans="1:2">
      <c r="A20" s="401" t="s">
        <v>522</v>
      </c>
      <c r="B20" s="401" t="s">
        <v>527</v>
      </c>
    </row>
    <row r="21" spans="1:2">
      <c r="A21" s="401"/>
      <c r="B21" s="401"/>
    </row>
    <row r="22" spans="1:2" ht="15.75">
      <c r="A22" s="375" t="str">
        <f>+CONCATENATE(LEFT(A4,4),". évi módosított előirányzat KIADÁSOK")</f>
        <v>2015. évi módosított előirányzat KIADÁSOK</v>
      </c>
      <c r="B22" s="402"/>
    </row>
    <row r="23" spans="1:2">
      <c r="A23" s="401"/>
      <c r="B23" s="401"/>
    </row>
    <row r="24" spans="1:2">
      <c r="A24" s="401" t="s">
        <v>523</v>
      </c>
      <c r="B24" s="401" t="s">
        <v>530</v>
      </c>
    </row>
    <row r="25" spans="1:2">
      <c r="A25" s="401" t="s">
        <v>508</v>
      </c>
      <c r="B25" s="401" t="s">
        <v>529</v>
      </c>
    </row>
    <row r="26" spans="1:2">
      <c r="A26" s="401" t="s">
        <v>524</v>
      </c>
      <c r="B26" s="401" t="s">
        <v>528</v>
      </c>
    </row>
    <row r="27" spans="1:2">
      <c r="A27" s="401"/>
      <c r="B27" s="401"/>
    </row>
  </sheetData>
  <phoneticPr fontId="0" type="noConversion"/>
  <pageMargins left="1.0629921259842521" right="1.0236220472440944" top="0.78740157480314965" bottom="0.78740157480314965" header="0.5" footer="0.5"/>
  <pageSetup paperSize="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H33"/>
  <sheetViews>
    <sheetView workbookViewId="0">
      <selection activeCell="D4" sqref="D4"/>
    </sheetView>
  </sheetViews>
  <sheetFormatPr defaultRowHeight="12.75"/>
  <cols>
    <col min="1" max="1" width="39.6640625" style="5" customWidth="1"/>
    <col min="2" max="7" width="15.6640625" style="4" customWidth="1"/>
    <col min="8" max="8" width="5.1640625" style="4" customWidth="1"/>
    <col min="9" max="16384" width="9.33203125" style="4"/>
  </cols>
  <sheetData>
    <row r="1" spans="1:8" ht="18" customHeight="1">
      <c r="A1" s="684" t="s">
        <v>1</v>
      </c>
      <c r="B1" s="684"/>
      <c r="C1" s="684"/>
      <c r="D1" s="684"/>
      <c r="E1" s="684"/>
      <c r="F1" s="684"/>
      <c r="G1" s="684"/>
      <c r="H1" s="683" t="str">
        <f>+CONCATENATE("3. melléklet a ……/",LEFT(ÖSSZEFÜGGÉSEK!A4,4)+1,". (……) önkormányzati rendelethez")</f>
        <v>3. melléklet a ……/2016. (……) önkormányzati rendelethez</v>
      </c>
    </row>
    <row r="2" spans="1:8" ht="22.5" customHeight="1" thickBot="1">
      <c r="A2" s="27"/>
      <c r="B2" s="10"/>
      <c r="C2" s="10"/>
      <c r="D2" s="10"/>
      <c r="E2" s="10"/>
      <c r="F2" s="685" t="s">
        <v>53</v>
      </c>
      <c r="G2" s="685"/>
      <c r="H2" s="683"/>
    </row>
    <row r="3" spans="1:8" s="6" customFormat="1" ht="50.25" customHeight="1" thickBot="1">
      <c r="A3" s="28" t="s">
        <v>57</v>
      </c>
      <c r="B3" s="29" t="s">
        <v>58</v>
      </c>
      <c r="C3" s="29" t="s">
        <v>59</v>
      </c>
      <c r="D3" s="29" t="str">
        <f>+CONCATENATE("Felhasználás ",LEFT(ÖSSZEFÜGGÉSEK!A4,4)-1,". XII.31-ig")</f>
        <v>Felhasználás 2014. XII.31-ig</v>
      </c>
      <c r="E3" s="29" t="str">
        <f>+CONCATENATE(LEFT(ÖSSZEFÜGGÉSEK!A4,4),". évi módosított előirányzat")</f>
        <v>2015. évi módosított előirányzat</v>
      </c>
      <c r="F3" s="103" t="str">
        <f>+CONCATENATE(LEFT(ÖSSZEFÜGGÉSEK!A4,4),". évi teljesítés")</f>
        <v>2015. évi teljesítés</v>
      </c>
      <c r="G3" s="102" t="str">
        <f>+CONCATENATE("Összes teljesítés ",LEFT(ÖSSZEFÜGGÉSEK!A4,4),". dec. 31-ig")</f>
        <v>Összes teljesítés 2015. dec. 31-ig</v>
      </c>
      <c r="H3" s="683"/>
    </row>
    <row r="4" spans="1:8" s="10" customFormat="1" ht="12" customHeight="1" thickBot="1">
      <c r="A4" s="368" t="s">
        <v>416</v>
      </c>
      <c r="B4" s="369" t="s">
        <v>417</v>
      </c>
      <c r="C4" s="369" t="s">
        <v>418</v>
      </c>
      <c r="D4" s="369" t="s">
        <v>419</v>
      </c>
      <c r="E4" s="369" t="s">
        <v>420</v>
      </c>
      <c r="F4" s="47" t="s">
        <v>497</v>
      </c>
      <c r="G4" s="370" t="s">
        <v>531</v>
      </c>
      <c r="H4" s="683"/>
    </row>
    <row r="5" spans="1:8" ht="15.95" customHeight="1">
      <c r="A5" s="7"/>
      <c r="B5" s="2"/>
      <c r="C5" s="11"/>
      <c r="D5" s="2"/>
      <c r="E5" s="2"/>
      <c r="F5" s="48"/>
      <c r="G5" s="49">
        <f t="shared" ref="G5:G23" si="0">+D5+F5</f>
        <v>0</v>
      </c>
      <c r="H5" s="683"/>
    </row>
    <row r="6" spans="1:8" ht="15.95" customHeight="1">
      <c r="A6" s="7"/>
      <c r="B6" s="2"/>
      <c r="C6" s="11"/>
      <c r="D6" s="2"/>
      <c r="E6" s="2"/>
      <c r="F6" s="48"/>
      <c r="G6" s="49">
        <f t="shared" si="0"/>
        <v>0</v>
      </c>
      <c r="H6" s="683"/>
    </row>
    <row r="7" spans="1:8" ht="15.95" customHeight="1">
      <c r="A7" s="7"/>
      <c r="B7" s="2"/>
      <c r="C7" s="11"/>
      <c r="D7" s="2"/>
      <c r="E7" s="2"/>
      <c r="F7" s="48"/>
      <c r="G7" s="49">
        <f t="shared" si="0"/>
        <v>0</v>
      </c>
      <c r="H7" s="683"/>
    </row>
    <row r="8" spans="1:8" ht="15.95" customHeight="1">
      <c r="A8" s="12"/>
      <c r="B8" s="2"/>
      <c r="C8" s="11"/>
      <c r="D8" s="2"/>
      <c r="E8" s="2"/>
      <c r="F8" s="48"/>
      <c r="G8" s="49">
        <f t="shared" si="0"/>
        <v>0</v>
      </c>
      <c r="H8" s="683"/>
    </row>
    <row r="9" spans="1:8" ht="15.95" customHeight="1">
      <c r="A9" s="7"/>
      <c r="B9" s="2"/>
      <c r="C9" s="11"/>
      <c r="D9" s="2"/>
      <c r="E9" s="2"/>
      <c r="F9" s="48"/>
      <c r="G9" s="49">
        <f t="shared" si="0"/>
        <v>0</v>
      </c>
      <c r="H9" s="683"/>
    </row>
    <row r="10" spans="1:8" ht="15.95" customHeight="1">
      <c r="A10" s="12"/>
      <c r="B10" s="2"/>
      <c r="C10" s="11"/>
      <c r="D10" s="2"/>
      <c r="E10" s="2"/>
      <c r="F10" s="48"/>
      <c r="G10" s="49">
        <f t="shared" si="0"/>
        <v>0</v>
      </c>
      <c r="H10" s="683"/>
    </row>
    <row r="11" spans="1:8" ht="15.95" customHeight="1">
      <c r="A11" s="7"/>
      <c r="B11" s="2"/>
      <c r="C11" s="11"/>
      <c r="D11" s="2"/>
      <c r="E11" s="2"/>
      <c r="F11" s="48"/>
      <c r="G11" s="49">
        <f t="shared" si="0"/>
        <v>0</v>
      </c>
      <c r="H11" s="683"/>
    </row>
    <row r="12" spans="1:8" ht="15.95" customHeight="1">
      <c r="A12" s="7"/>
      <c r="B12" s="2"/>
      <c r="C12" s="11"/>
      <c r="D12" s="2"/>
      <c r="E12" s="2"/>
      <c r="F12" s="48"/>
      <c r="G12" s="49">
        <f t="shared" si="0"/>
        <v>0</v>
      </c>
      <c r="H12" s="683"/>
    </row>
    <row r="13" spans="1:8" ht="15.95" customHeight="1">
      <c r="A13" s="7"/>
      <c r="B13" s="2"/>
      <c r="C13" s="11"/>
      <c r="D13" s="2"/>
      <c r="E13" s="2"/>
      <c r="F13" s="48"/>
      <c r="G13" s="49">
        <f t="shared" si="0"/>
        <v>0</v>
      </c>
      <c r="H13" s="683"/>
    </row>
    <row r="14" spans="1:8" ht="15.95" customHeight="1">
      <c r="A14" s="7"/>
      <c r="B14" s="2"/>
      <c r="C14" s="11"/>
      <c r="D14" s="2"/>
      <c r="E14" s="2"/>
      <c r="F14" s="48"/>
      <c r="G14" s="49">
        <f t="shared" si="0"/>
        <v>0</v>
      </c>
      <c r="H14" s="683"/>
    </row>
    <row r="15" spans="1:8" ht="15.95" customHeight="1">
      <c r="A15" s="7"/>
      <c r="B15" s="2"/>
      <c r="C15" s="11"/>
      <c r="D15" s="2"/>
      <c r="E15" s="2"/>
      <c r="F15" s="48"/>
      <c r="G15" s="49">
        <f t="shared" si="0"/>
        <v>0</v>
      </c>
      <c r="H15" s="683"/>
    </row>
    <row r="16" spans="1:8" ht="15.95" customHeight="1">
      <c r="A16" s="7"/>
      <c r="B16" s="2"/>
      <c r="C16" s="11"/>
      <c r="D16" s="2"/>
      <c r="E16" s="2"/>
      <c r="F16" s="48"/>
      <c r="G16" s="49">
        <f t="shared" si="0"/>
        <v>0</v>
      </c>
      <c r="H16" s="683"/>
    </row>
    <row r="17" spans="1:8" ht="15.95" customHeight="1">
      <c r="A17" s="7"/>
      <c r="B17" s="2"/>
      <c r="C17" s="11"/>
      <c r="D17" s="2"/>
      <c r="E17" s="2"/>
      <c r="F17" s="48"/>
      <c r="G17" s="49">
        <f t="shared" si="0"/>
        <v>0</v>
      </c>
      <c r="H17" s="683"/>
    </row>
    <row r="18" spans="1:8" ht="15.95" customHeight="1">
      <c r="A18" s="7"/>
      <c r="B18" s="2"/>
      <c r="C18" s="11"/>
      <c r="D18" s="2"/>
      <c r="E18" s="2"/>
      <c r="F18" s="48"/>
      <c r="G18" s="49">
        <f t="shared" si="0"/>
        <v>0</v>
      </c>
      <c r="H18" s="683"/>
    </row>
    <row r="19" spans="1:8" ht="15.95" customHeight="1">
      <c r="A19" s="7"/>
      <c r="B19" s="2"/>
      <c r="C19" s="11"/>
      <c r="D19" s="2"/>
      <c r="E19" s="2"/>
      <c r="F19" s="48"/>
      <c r="G19" s="49">
        <f t="shared" si="0"/>
        <v>0</v>
      </c>
      <c r="H19" s="683"/>
    </row>
    <row r="20" spans="1:8" ht="15.95" customHeight="1">
      <c r="A20" s="7"/>
      <c r="B20" s="2"/>
      <c r="C20" s="11"/>
      <c r="D20" s="2"/>
      <c r="E20" s="2"/>
      <c r="F20" s="48"/>
      <c r="G20" s="49">
        <f t="shared" si="0"/>
        <v>0</v>
      </c>
      <c r="H20" s="683"/>
    </row>
    <row r="21" spans="1:8" ht="15.95" customHeight="1">
      <c r="A21" s="7"/>
      <c r="B21" s="2"/>
      <c r="C21" s="11"/>
      <c r="D21" s="2"/>
      <c r="E21" s="2"/>
      <c r="F21" s="48"/>
      <c r="G21" s="49">
        <f t="shared" si="0"/>
        <v>0</v>
      </c>
      <c r="H21" s="683"/>
    </row>
    <row r="22" spans="1:8" ht="15.95" customHeight="1">
      <c r="A22" s="7"/>
      <c r="B22" s="2"/>
      <c r="C22" s="11"/>
      <c r="D22" s="2"/>
      <c r="E22" s="2"/>
      <c r="F22" s="48"/>
      <c r="G22" s="49">
        <f t="shared" si="0"/>
        <v>0</v>
      </c>
      <c r="H22" s="683"/>
    </row>
    <row r="23" spans="1:8" ht="15.95" customHeight="1" thickBot="1">
      <c r="A23" s="13"/>
      <c r="B23" s="3"/>
      <c r="C23" s="14"/>
      <c r="D23" s="3"/>
      <c r="E23" s="3"/>
      <c r="F23" s="50"/>
      <c r="G23" s="49">
        <f t="shared" si="0"/>
        <v>0</v>
      </c>
      <c r="H23" s="683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683"/>
    </row>
    <row r="25" spans="1:8">
      <c r="F25" s="17"/>
      <c r="G25" s="17"/>
      <c r="H25" s="534"/>
    </row>
    <row r="26" spans="1:8">
      <c r="H26" s="534"/>
    </row>
    <row r="27" spans="1:8">
      <c r="H27" s="534"/>
    </row>
    <row r="28" spans="1:8">
      <c r="H28" s="534"/>
    </row>
    <row r="29" spans="1:8">
      <c r="H29" s="534"/>
    </row>
    <row r="30" spans="1:8">
      <c r="H30" s="534"/>
    </row>
    <row r="31" spans="1:8">
      <c r="H31" s="534"/>
    </row>
    <row r="32" spans="1:8">
      <c r="H32" s="534"/>
    </row>
    <row r="33" spans="8:8">
      <c r="H33" s="534"/>
    </row>
  </sheetData>
  <sheetProtection sheet="1" objects="1" scenarios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1" bottom="0.98425196850393704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H24"/>
  <sheetViews>
    <sheetView zoomScaleSheetLayoutView="130" workbookViewId="0">
      <selection activeCell="H1" sqref="H1:H24"/>
    </sheetView>
  </sheetViews>
  <sheetFormatPr defaultRowHeight="12.75"/>
  <cols>
    <col min="1" max="1" width="48.1640625" style="5" customWidth="1"/>
    <col min="2" max="7" width="15.83203125" style="4" customWidth="1"/>
    <col min="8" max="8" width="4.1640625" style="4" customWidth="1"/>
    <col min="9" max="9" width="13.83203125" style="4" customWidth="1"/>
    <col min="10" max="16384" width="9.33203125" style="4"/>
  </cols>
  <sheetData>
    <row r="1" spans="1:8" ht="24.75" customHeight="1">
      <c r="A1" s="684" t="s">
        <v>2</v>
      </c>
      <c r="B1" s="684"/>
      <c r="C1" s="684"/>
      <c r="D1" s="684"/>
      <c r="E1" s="684"/>
      <c r="F1" s="684"/>
      <c r="G1" s="684"/>
      <c r="H1" s="686" t="str">
        <f>+CONCATENATE("4. melléklet a ……/",LEFT(ÖSSZEFÜGGÉSEK!A4,4)+1,". (……) önkormányzati rendelethez")</f>
        <v>4. melléklet a ……/2016. (……) önkormányzati rendelethez</v>
      </c>
    </row>
    <row r="2" spans="1:8" ht="23.25" customHeight="1" thickBot="1">
      <c r="A2" s="27"/>
      <c r="B2" s="10"/>
      <c r="C2" s="10"/>
      <c r="D2" s="10"/>
      <c r="E2" s="10"/>
      <c r="F2" s="685" t="s">
        <v>53</v>
      </c>
      <c r="G2" s="685"/>
      <c r="H2" s="686"/>
    </row>
    <row r="3" spans="1:8" s="6" customFormat="1" ht="48.75" customHeight="1" thickBot="1">
      <c r="A3" s="28" t="s">
        <v>60</v>
      </c>
      <c r="B3" s="29" t="s">
        <v>58</v>
      </c>
      <c r="C3" s="29" t="s">
        <v>59</v>
      </c>
      <c r="D3" s="29" t="str">
        <f>+'3.sz.mell.'!D3</f>
        <v>Felhasználás 2014. XII.31-ig</v>
      </c>
      <c r="E3" s="29" t="str">
        <f>+'3.sz.mell.'!E3</f>
        <v>2015. évi módosított előirányzat</v>
      </c>
      <c r="F3" s="103" t="str">
        <f>+'3.sz.mell.'!F3</f>
        <v>2015. évi teljesítés</v>
      </c>
      <c r="G3" s="102" t="str">
        <f>+'3.sz.mell.'!G3</f>
        <v>Összes teljesítés 2015. dec. 31-ig</v>
      </c>
      <c r="H3" s="686"/>
    </row>
    <row r="4" spans="1:8" s="10" customFormat="1" ht="15" customHeight="1" thickBot="1">
      <c r="A4" s="368" t="s">
        <v>416</v>
      </c>
      <c r="B4" s="369" t="s">
        <v>417</v>
      </c>
      <c r="C4" s="369" t="s">
        <v>418</v>
      </c>
      <c r="D4" s="369" t="s">
        <v>419</v>
      </c>
      <c r="E4" s="369" t="s">
        <v>420</v>
      </c>
      <c r="F4" s="47" t="s">
        <v>497</v>
      </c>
      <c r="G4" s="370" t="s">
        <v>531</v>
      </c>
      <c r="H4" s="686"/>
    </row>
    <row r="5" spans="1:8" ht="15.95" customHeight="1">
      <c r="A5" s="18"/>
      <c r="B5" s="2"/>
      <c r="C5" s="239"/>
      <c r="D5" s="2"/>
      <c r="E5" s="2"/>
      <c r="F5" s="48"/>
      <c r="G5" s="49">
        <f t="shared" ref="G5:G23" si="0">+D5+F5</f>
        <v>0</v>
      </c>
      <c r="H5" s="686"/>
    </row>
    <row r="6" spans="1:8" ht="15.95" customHeight="1">
      <c r="A6" s="18"/>
      <c r="B6" s="2"/>
      <c r="C6" s="239"/>
      <c r="D6" s="2"/>
      <c r="E6" s="2"/>
      <c r="F6" s="48"/>
      <c r="G6" s="49">
        <f t="shared" si="0"/>
        <v>0</v>
      </c>
      <c r="H6" s="686"/>
    </row>
    <row r="7" spans="1:8" ht="15.95" customHeight="1">
      <c r="A7" s="18"/>
      <c r="B7" s="2"/>
      <c r="C7" s="239"/>
      <c r="D7" s="2"/>
      <c r="E7" s="2"/>
      <c r="F7" s="48"/>
      <c r="G7" s="49">
        <f t="shared" si="0"/>
        <v>0</v>
      </c>
      <c r="H7" s="686"/>
    </row>
    <row r="8" spans="1:8" ht="15.95" customHeight="1">
      <c r="A8" s="18"/>
      <c r="B8" s="2"/>
      <c r="C8" s="239"/>
      <c r="D8" s="2"/>
      <c r="E8" s="2"/>
      <c r="F8" s="48"/>
      <c r="G8" s="49">
        <f t="shared" si="0"/>
        <v>0</v>
      </c>
      <c r="H8" s="686"/>
    </row>
    <row r="9" spans="1:8" ht="15.95" customHeight="1">
      <c r="A9" s="18"/>
      <c r="B9" s="2"/>
      <c r="C9" s="239"/>
      <c r="D9" s="2"/>
      <c r="E9" s="2"/>
      <c r="F9" s="48"/>
      <c r="G9" s="49">
        <f t="shared" si="0"/>
        <v>0</v>
      </c>
      <c r="H9" s="686"/>
    </row>
    <row r="10" spans="1:8" ht="15.95" customHeight="1">
      <c r="A10" s="18"/>
      <c r="B10" s="2"/>
      <c r="C10" s="239"/>
      <c r="D10" s="2"/>
      <c r="E10" s="2"/>
      <c r="F10" s="48"/>
      <c r="G10" s="49">
        <f t="shared" si="0"/>
        <v>0</v>
      </c>
      <c r="H10" s="686"/>
    </row>
    <row r="11" spans="1:8" ht="15.95" customHeight="1">
      <c r="A11" s="18"/>
      <c r="B11" s="2"/>
      <c r="C11" s="239"/>
      <c r="D11" s="2"/>
      <c r="E11" s="2"/>
      <c r="F11" s="48"/>
      <c r="G11" s="49">
        <f t="shared" si="0"/>
        <v>0</v>
      </c>
      <c r="H11" s="686"/>
    </row>
    <row r="12" spans="1:8" ht="15.95" customHeight="1">
      <c r="A12" s="18"/>
      <c r="B12" s="2"/>
      <c r="C12" s="239"/>
      <c r="D12" s="2"/>
      <c r="E12" s="2"/>
      <c r="F12" s="48"/>
      <c r="G12" s="49">
        <f t="shared" si="0"/>
        <v>0</v>
      </c>
      <c r="H12" s="686"/>
    </row>
    <row r="13" spans="1:8" ht="15.95" customHeight="1">
      <c r="A13" s="18"/>
      <c r="B13" s="2"/>
      <c r="C13" s="239"/>
      <c r="D13" s="2"/>
      <c r="E13" s="2"/>
      <c r="F13" s="48"/>
      <c r="G13" s="49">
        <f t="shared" si="0"/>
        <v>0</v>
      </c>
      <c r="H13" s="686"/>
    </row>
    <row r="14" spans="1:8" ht="15.95" customHeight="1">
      <c r="A14" s="18"/>
      <c r="B14" s="2"/>
      <c r="C14" s="239"/>
      <c r="D14" s="2"/>
      <c r="E14" s="2"/>
      <c r="F14" s="48"/>
      <c r="G14" s="49">
        <f t="shared" si="0"/>
        <v>0</v>
      </c>
      <c r="H14" s="686"/>
    </row>
    <row r="15" spans="1:8" ht="15.95" customHeight="1">
      <c r="A15" s="18"/>
      <c r="B15" s="2"/>
      <c r="C15" s="239"/>
      <c r="D15" s="2"/>
      <c r="E15" s="2"/>
      <c r="F15" s="48"/>
      <c r="G15" s="49">
        <f t="shared" si="0"/>
        <v>0</v>
      </c>
      <c r="H15" s="686"/>
    </row>
    <row r="16" spans="1:8" ht="15.95" customHeight="1">
      <c r="A16" s="18"/>
      <c r="B16" s="2"/>
      <c r="C16" s="239"/>
      <c r="D16" s="2"/>
      <c r="E16" s="2"/>
      <c r="F16" s="48"/>
      <c r="G16" s="49">
        <f t="shared" si="0"/>
        <v>0</v>
      </c>
      <c r="H16" s="686"/>
    </row>
    <row r="17" spans="1:8" ht="15.95" customHeight="1">
      <c r="A17" s="18"/>
      <c r="B17" s="2"/>
      <c r="C17" s="239"/>
      <c r="D17" s="2"/>
      <c r="E17" s="2"/>
      <c r="F17" s="48"/>
      <c r="G17" s="49">
        <f t="shared" si="0"/>
        <v>0</v>
      </c>
      <c r="H17" s="686"/>
    </row>
    <row r="18" spans="1:8" ht="15.95" customHeight="1">
      <c r="A18" s="18"/>
      <c r="B18" s="2"/>
      <c r="C18" s="239"/>
      <c r="D18" s="2"/>
      <c r="E18" s="2"/>
      <c r="F18" s="48"/>
      <c r="G18" s="49">
        <f t="shared" si="0"/>
        <v>0</v>
      </c>
      <c r="H18" s="686"/>
    </row>
    <row r="19" spans="1:8" ht="15.95" customHeight="1">
      <c r="A19" s="18"/>
      <c r="B19" s="2"/>
      <c r="C19" s="239"/>
      <c r="D19" s="2"/>
      <c r="E19" s="2"/>
      <c r="F19" s="48"/>
      <c r="G19" s="49">
        <f t="shared" si="0"/>
        <v>0</v>
      </c>
      <c r="H19" s="686"/>
    </row>
    <row r="20" spans="1:8" ht="15.95" customHeight="1">
      <c r="A20" s="18"/>
      <c r="B20" s="2"/>
      <c r="C20" s="239"/>
      <c r="D20" s="2"/>
      <c r="E20" s="2"/>
      <c r="F20" s="48"/>
      <c r="G20" s="49">
        <f t="shared" si="0"/>
        <v>0</v>
      </c>
      <c r="H20" s="686"/>
    </row>
    <row r="21" spans="1:8" ht="15.95" customHeight="1">
      <c r="A21" s="18"/>
      <c r="B21" s="2"/>
      <c r="C21" s="239"/>
      <c r="D21" s="2"/>
      <c r="E21" s="2"/>
      <c r="F21" s="48"/>
      <c r="G21" s="49">
        <f t="shared" si="0"/>
        <v>0</v>
      </c>
      <c r="H21" s="686"/>
    </row>
    <row r="22" spans="1:8" ht="15.95" customHeight="1">
      <c r="A22" s="18"/>
      <c r="B22" s="2"/>
      <c r="C22" s="239"/>
      <c r="D22" s="2"/>
      <c r="E22" s="2"/>
      <c r="F22" s="48"/>
      <c r="G22" s="49">
        <f t="shared" si="0"/>
        <v>0</v>
      </c>
      <c r="H22" s="686"/>
    </row>
    <row r="23" spans="1:8" ht="15.95" customHeight="1" thickBot="1">
      <c r="A23" s="19"/>
      <c r="B23" s="3"/>
      <c r="C23" s="240"/>
      <c r="D23" s="3"/>
      <c r="E23" s="3"/>
      <c r="F23" s="50"/>
      <c r="G23" s="49">
        <f t="shared" si="0"/>
        <v>0</v>
      </c>
      <c r="H23" s="686"/>
    </row>
    <row r="24" spans="1:8" s="17" customFormat="1" ht="18" customHeight="1" thickBot="1">
      <c r="A24" s="30" t="s">
        <v>56</v>
      </c>
      <c r="B24" s="15">
        <f>SUM(B5:B23)</f>
        <v>0</v>
      </c>
      <c r="C24" s="22"/>
      <c r="D24" s="15">
        <f>SUM(D5:D23)</f>
        <v>0</v>
      </c>
      <c r="E24" s="15">
        <f>SUM(E5:E23)</f>
        <v>0</v>
      </c>
      <c r="F24" s="15">
        <f>SUM(F5:F23)</f>
        <v>0</v>
      </c>
      <c r="G24" s="16">
        <f>SUM(G5:G23)</f>
        <v>0</v>
      </c>
      <c r="H24" s="686"/>
    </row>
  </sheetData>
  <sheetProtection sheet="1"/>
  <mergeCells count="3">
    <mergeCell ref="H1:H24"/>
    <mergeCell ref="A1:G1"/>
    <mergeCell ref="F2:G2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N48"/>
  <sheetViews>
    <sheetView zoomScale="130" zoomScaleNormal="130" zoomScaleSheetLayoutView="100" workbookViewId="0">
      <selection activeCell="P21" sqref="P21"/>
    </sheetView>
  </sheetViews>
  <sheetFormatPr defaultRowHeight="12.75"/>
  <cols>
    <col min="1" max="1" width="28.5" style="8" customWidth="1"/>
    <col min="2" max="13" width="10" style="8" customWidth="1"/>
    <col min="14" max="14" width="4" style="8" customWidth="1"/>
    <col min="15" max="16384" width="9.33203125" style="8"/>
  </cols>
  <sheetData>
    <row r="1" spans="1:14" ht="15.75" customHeight="1">
      <c r="A1" s="708" t="s">
        <v>0</v>
      </c>
      <c r="B1" s="708"/>
      <c r="C1" s="708"/>
      <c r="D1" s="701"/>
      <c r="E1" s="701"/>
      <c r="F1" s="701"/>
      <c r="G1" s="701"/>
      <c r="H1" s="701"/>
      <c r="I1" s="701"/>
      <c r="J1" s="701"/>
      <c r="K1" s="701"/>
      <c r="L1" s="701"/>
      <c r="M1" s="701"/>
      <c r="N1" s="697" t="str">
        <f>+CONCATENATE("5. melléklet a ……/",LEFT(ÖSSZEFÜGGÉSEK!A4,4)+1,". (……) önkormányzati rendelethez    ")</f>
        <v xml:space="preserve">5. melléklet a ……/2016. (……) önkormányzati rendelethez    </v>
      </c>
    </row>
    <row r="2" spans="1:14" ht="15.75" thickBo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706" t="s">
        <v>53</v>
      </c>
      <c r="M2" s="706"/>
      <c r="N2" s="697"/>
    </row>
    <row r="3" spans="1:14" ht="13.5" thickBot="1">
      <c r="A3" s="689" t="s">
        <v>94</v>
      </c>
      <c r="B3" s="688" t="s">
        <v>188</v>
      </c>
      <c r="C3" s="688"/>
      <c r="D3" s="688"/>
      <c r="E3" s="688"/>
      <c r="F3" s="688"/>
      <c r="G3" s="688"/>
      <c r="H3" s="688"/>
      <c r="I3" s="688"/>
      <c r="J3" s="695" t="s">
        <v>190</v>
      </c>
      <c r="K3" s="695"/>
      <c r="L3" s="695"/>
      <c r="M3" s="695"/>
      <c r="N3" s="697"/>
    </row>
    <row r="4" spans="1:14" ht="15" customHeight="1" thickBot="1">
      <c r="A4" s="690"/>
      <c r="B4" s="692" t="s">
        <v>191</v>
      </c>
      <c r="C4" s="687" t="s">
        <v>192</v>
      </c>
      <c r="D4" s="709" t="s">
        <v>186</v>
      </c>
      <c r="E4" s="709"/>
      <c r="F4" s="709"/>
      <c r="G4" s="709"/>
      <c r="H4" s="709"/>
      <c r="I4" s="709"/>
      <c r="J4" s="696"/>
      <c r="K4" s="696"/>
      <c r="L4" s="696"/>
      <c r="M4" s="696"/>
      <c r="N4" s="697"/>
    </row>
    <row r="5" spans="1:14" ht="21.75" thickBot="1">
      <c r="A5" s="690"/>
      <c r="B5" s="692"/>
      <c r="C5" s="687"/>
      <c r="D5" s="52" t="s">
        <v>191</v>
      </c>
      <c r="E5" s="52" t="s">
        <v>192</v>
      </c>
      <c r="F5" s="52" t="s">
        <v>191</v>
      </c>
      <c r="G5" s="52" t="s">
        <v>192</v>
      </c>
      <c r="H5" s="52" t="s">
        <v>191</v>
      </c>
      <c r="I5" s="52" t="s">
        <v>192</v>
      </c>
      <c r="J5" s="696"/>
      <c r="K5" s="696"/>
      <c r="L5" s="696"/>
      <c r="M5" s="696"/>
      <c r="N5" s="697"/>
    </row>
    <row r="6" spans="1:14" ht="32.25" thickBot="1">
      <c r="A6" s="691"/>
      <c r="B6" s="687" t="s">
        <v>187</v>
      </c>
      <c r="C6" s="687"/>
      <c r="D6" s="687" t="str">
        <f>+CONCATENATE(LEFT(ÖSSZEFÜGGÉSEK!A4,4),". előtt")</f>
        <v>2015. előtt</v>
      </c>
      <c r="E6" s="687"/>
      <c r="F6" s="687" t="str">
        <f>+CONCATENATE(LEFT(ÖSSZEFÜGGÉSEK!A4,4),". évi")</f>
        <v>2015. évi</v>
      </c>
      <c r="G6" s="687"/>
      <c r="H6" s="692" t="str">
        <f>+CONCATENATE(LEFT(ÖSSZEFÜGGÉSEK!A4,4),". után")</f>
        <v>2015. után</v>
      </c>
      <c r="I6" s="692"/>
      <c r="J6" s="51" t="str">
        <f>+D6</f>
        <v>2015. előtt</v>
      </c>
      <c r="K6" s="52" t="str">
        <f>+F6</f>
        <v>2015. évi</v>
      </c>
      <c r="L6" s="51" t="s">
        <v>39</v>
      </c>
      <c r="M6" s="52" t="str">
        <f>+CONCATENATE("Teljesítés %-a ",LEFT(ÖSSZEFÜGGÉSEK!A4,4),". XII. 31-ig")</f>
        <v>Teljesítés %-a 2015. XII. 31-ig</v>
      </c>
      <c r="N6" s="697"/>
    </row>
    <row r="7" spans="1:14" ht="13.5" thickBot="1">
      <c r="A7" s="53" t="s">
        <v>416</v>
      </c>
      <c r="B7" s="51" t="s">
        <v>417</v>
      </c>
      <c r="C7" s="51" t="s">
        <v>418</v>
      </c>
      <c r="D7" s="54" t="s">
        <v>419</v>
      </c>
      <c r="E7" s="52" t="s">
        <v>420</v>
      </c>
      <c r="F7" s="52" t="s">
        <v>497</v>
      </c>
      <c r="G7" s="52" t="s">
        <v>498</v>
      </c>
      <c r="H7" s="51" t="s">
        <v>499</v>
      </c>
      <c r="I7" s="54" t="s">
        <v>500</v>
      </c>
      <c r="J7" s="54" t="s">
        <v>532</v>
      </c>
      <c r="K7" s="54" t="s">
        <v>533</v>
      </c>
      <c r="L7" s="54" t="s">
        <v>534</v>
      </c>
      <c r="M7" s="55" t="s">
        <v>535</v>
      </c>
      <c r="N7" s="697"/>
    </row>
    <row r="8" spans="1:14">
      <c r="A8" s="56" t="s">
        <v>95</v>
      </c>
      <c r="B8" s="57"/>
      <c r="C8" s="77"/>
      <c r="D8" s="77"/>
      <c r="E8" s="88"/>
      <c r="F8" s="77"/>
      <c r="G8" s="77"/>
      <c r="H8" s="77"/>
      <c r="I8" s="77"/>
      <c r="J8" s="77"/>
      <c r="K8" s="77"/>
      <c r="L8" s="58">
        <f t="shared" ref="L8:L14" si="0">+J8+K8</f>
        <v>0</v>
      </c>
      <c r="M8" s="92" t="str">
        <f t="shared" ref="M8:M15" si="1">IF((C8&lt;&gt;0),ROUND((L8/C8)*100,1),"")</f>
        <v/>
      </c>
      <c r="N8" s="697"/>
    </row>
    <row r="9" spans="1:14">
      <c r="A9" s="59" t="s">
        <v>107</v>
      </c>
      <c r="B9" s="60"/>
      <c r="C9" s="61"/>
      <c r="D9" s="61"/>
      <c r="E9" s="61"/>
      <c r="F9" s="61"/>
      <c r="G9" s="61"/>
      <c r="H9" s="61"/>
      <c r="I9" s="61"/>
      <c r="J9" s="61"/>
      <c r="K9" s="61"/>
      <c r="L9" s="62">
        <f t="shared" si="0"/>
        <v>0</v>
      </c>
      <c r="M9" s="93" t="str">
        <f t="shared" si="1"/>
        <v/>
      </c>
      <c r="N9" s="697"/>
    </row>
    <row r="10" spans="1:14">
      <c r="A10" s="63" t="s">
        <v>96</v>
      </c>
      <c r="B10" s="64"/>
      <c r="C10" s="80"/>
      <c r="D10" s="80"/>
      <c r="E10" s="80"/>
      <c r="F10" s="80"/>
      <c r="G10" s="80"/>
      <c r="H10" s="80"/>
      <c r="I10" s="80"/>
      <c r="J10" s="80"/>
      <c r="K10" s="80"/>
      <c r="L10" s="62">
        <f t="shared" si="0"/>
        <v>0</v>
      </c>
      <c r="M10" s="93" t="str">
        <f t="shared" si="1"/>
        <v/>
      </c>
      <c r="N10" s="697"/>
    </row>
    <row r="11" spans="1:14">
      <c r="A11" s="63" t="s">
        <v>108</v>
      </c>
      <c r="B11" s="64"/>
      <c r="C11" s="80"/>
      <c r="D11" s="80"/>
      <c r="E11" s="80"/>
      <c r="F11" s="80"/>
      <c r="G11" s="80"/>
      <c r="H11" s="80"/>
      <c r="I11" s="80"/>
      <c r="J11" s="80"/>
      <c r="K11" s="80"/>
      <c r="L11" s="62">
        <f t="shared" si="0"/>
        <v>0</v>
      </c>
      <c r="M11" s="93" t="str">
        <f t="shared" si="1"/>
        <v/>
      </c>
      <c r="N11" s="697"/>
    </row>
    <row r="12" spans="1:14">
      <c r="A12" s="63" t="s">
        <v>97</v>
      </c>
      <c r="B12" s="64"/>
      <c r="C12" s="80"/>
      <c r="D12" s="80"/>
      <c r="E12" s="80"/>
      <c r="F12" s="80"/>
      <c r="G12" s="80"/>
      <c r="H12" s="80"/>
      <c r="I12" s="80"/>
      <c r="J12" s="80"/>
      <c r="K12" s="80"/>
      <c r="L12" s="62">
        <f t="shared" si="0"/>
        <v>0</v>
      </c>
      <c r="M12" s="93" t="str">
        <f t="shared" si="1"/>
        <v/>
      </c>
      <c r="N12" s="697"/>
    </row>
    <row r="13" spans="1:14">
      <c r="A13" s="63" t="s">
        <v>98</v>
      </c>
      <c r="B13" s="64"/>
      <c r="C13" s="80"/>
      <c r="D13" s="80"/>
      <c r="E13" s="80"/>
      <c r="F13" s="80"/>
      <c r="G13" s="80"/>
      <c r="H13" s="80"/>
      <c r="I13" s="80"/>
      <c r="J13" s="80"/>
      <c r="K13" s="80"/>
      <c r="L13" s="62">
        <f t="shared" si="0"/>
        <v>0</v>
      </c>
      <c r="M13" s="93" t="str">
        <f t="shared" si="1"/>
        <v/>
      </c>
      <c r="N13" s="697"/>
    </row>
    <row r="14" spans="1:14" ht="15" customHeight="1" thickBot="1">
      <c r="A14" s="65"/>
      <c r="B14" s="66"/>
      <c r="C14" s="84"/>
      <c r="D14" s="84"/>
      <c r="E14" s="84"/>
      <c r="F14" s="84"/>
      <c r="G14" s="84"/>
      <c r="H14" s="84"/>
      <c r="I14" s="84"/>
      <c r="J14" s="84"/>
      <c r="K14" s="84"/>
      <c r="L14" s="62">
        <f t="shared" si="0"/>
        <v>0</v>
      </c>
      <c r="M14" s="94" t="str">
        <f t="shared" si="1"/>
        <v/>
      </c>
      <c r="N14" s="697"/>
    </row>
    <row r="15" spans="1:14" ht="13.5" thickBot="1">
      <c r="A15" s="67" t="s">
        <v>100</v>
      </c>
      <c r="B15" s="68">
        <f t="shared" ref="B15:L15" si="2">B8+SUM(B10:B14)</f>
        <v>0</v>
      </c>
      <c r="C15" s="68">
        <f t="shared" si="2"/>
        <v>0</v>
      </c>
      <c r="D15" s="68">
        <f t="shared" si="2"/>
        <v>0</v>
      </c>
      <c r="E15" s="68">
        <f t="shared" si="2"/>
        <v>0</v>
      </c>
      <c r="F15" s="68">
        <f t="shared" si="2"/>
        <v>0</v>
      </c>
      <c r="G15" s="68">
        <f t="shared" si="2"/>
        <v>0</v>
      </c>
      <c r="H15" s="68">
        <f t="shared" si="2"/>
        <v>0</v>
      </c>
      <c r="I15" s="68">
        <f t="shared" si="2"/>
        <v>0</v>
      </c>
      <c r="J15" s="68">
        <f t="shared" si="2"/>
        <v>0</v>
      </c>
      <c r="K15" s="68">
        <f t="shared" si="2"/>
        <v>0</v>
      </c>
      <c r="L15" s="68">
        <f t="shared" si="2"/>
        <v>0</v>
      </c>
      <c r="M15" s="69" t="str">
        <f t="shared" si="1"/>
        <v/>
      </c>
      <c r="N15" s="697"/>
    </row>
    <row r="16" spans="1:14">
      <c r="A16" s="70"/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697"/>
    </row>
    <row r="17" spans="1:14" ht="13.5" thickBot="1">
      <c r="A17" s="73" t="s">
        <v>99</v>
      </c>
      <c r="B17" s="74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697"/>
    </row>
    <row r="18" spans="1:14">
      <c r="A18" s="76" t="s">
        <v>103</v>
      </c>
      <c r="B18" s="57"/>
      <c r="C18" s="77"/>
      <c r="D18" s="77"/>
      <c r="E18" s="88"/>
      <c r="F18" s="77"/>
      <c r="G18" s="77"/>
      <c r="H18" s="77"/>
      <c r="I18" s="77"/>
      <c r="J18" s="77"/>
      <c r="K18" s="77"/>
      <c r="L18" s="78">
        <f t="shared" ref="L18:L23" si="3">+J18+K18</f>
        <v>0</v>
      </c>
      <c r="M18" s="92" t="str">
        <f t="shared" ref="M18:M24" si="4">IF((C18&lt;&gt;0),ROUND((L18/C18)*100,1),"")</f>
        <v/>
      </c>
      <c r="N18" s="697"/>
    </row>
    <row r="19" spans="1:14">
      <c r="A19" s="79" t="s">
        <v>104</v>
      </c>
      <c r="B19" s="60"/>
      <c r="C19" s="80"/>
      <c r="D19" s="80"/>
      <c r="E19" s="80"/>
      <c r="F19" s="80"/>
      <c r="G19" s="80"/>
      <c r="H19" s="80"/>
      <c r="I19" s="80"/>
      <c r="J19" s="80"/>
      <c r="K19" s="80"/>
      <c r="L19" s="81">
        <f t="shared" si="3"/>
        <v>0</v>
      </c>
      <c r="M19" s="93" t="str">
        <f t="shared" si="4"/>
        <v/>
      </c>
      <c r="N19" s="697"/>
    </row>
    <row r="20" spans="1:14">
      <c r="A20" s="79" t="s">
        <v>105</v>
      </c>
      <c r="B20" s="64"/>
      <c r="C20" s="80"/>
      <c r="D20" s="80"/>
      <c r="E20" s="80"/>
      <c r="F20" s="80"/>
      <c r="G20" s="80"/>
      <c r="H20" s="80"/>
      <c r="I20" s="80"/>
      <c r="J20" s="80"/>
      <c r="K20" s="80"/>
      <c r="L20" s="81">
        <f t="shared" si="3"/>
        <v>0</v>
      </c>
      <c r="M20" s="93" t="str">
        <f t="shared" si="4"/>
        <v/>
      </c>
      <c r="N20" s="697"/>
    </row>
    <row r="21" spans="1:14">
      <c r="A21" s="79" t="s">
        <v>106</v>
      </c>
      <c r="B21" s="64"/>
      <c r="C21" s="80"/>
      <c r="D21" s="80"/>
      <c r="E21" s="80"/>
      <c r="F21" s="80"/>
      <c r="G21" s="80"/>
      <c r="H21" s="80"/>
      <c r="I21" s="80"/>
      <c r="J21" s="80"/>
      <c r="K21" s="80"/>
      <c r="L21" s="81">
        <f t="shared" si="3"/>
        <v>0</v>
      </c>
      <c r="M21" s="93" t="str">
        <f t="shared" si="4"/>
        <v/>
      </c>
      <c r="N21" s="697"/>
    </row>
    <row r="22" spans="1:14">
      <c r="A22" s="82"/>
      <c r="B22" s="64"/>
      <c r="C22" s="80"/>
      <c r="D22" s="80"/>
      <c r="E22" s="80"/>
      <c r="F22" s="80"/>
      <c r="G22" s="80"/>
      <c r="H22" s="80"/>
      <c r="I22" s="80"/>
      <c r="J22" s="80"/>
      <c r="K22" s="80"/>
      <c r="L22" s="81">
        <f t="shared" si="3"/>
        <v>0</v>
      </c>
      <c r="M22" s="93" t="str">
        <f t="shared" si="4"/>
        <v/>
      </c>
      <c r="N22" s="697"/>
    </row>
    <row r="23" spans="1:14" ht="13.5" thickBot="1">
      <c r="A23" s="83"/>
      <c r="B23" s="66"/>
      <c r="C23" s="84"/>
      <c r="D23" s="84"/>
      <c r="E23" s="84"/>
      <c r="F23" s="84"/>
      <c r="G23" s="84"/>
      <c r="H23" s="84"/>
      <c r="I23" s="84"/>
      <c r="J23" s="84"/>
      <c r="K23" s="84"/>
      <c r="L23" s="81">
        <f t="shared" si="3"/>
        <v>0</v>
      </c>
      <c r="M23" s="94" t="str">
        <f t="shared" si="4"/>
        <v/>
      </c>
      <c r="N23" s="697"/>
    </row>
    <row r="24" spans="1:14" ht="13.5" thickBot="1">
      <c r="A24" s="85" t="s">
        <v>84</v>
      </c>
      <c r="B24" s="68">
        <f t="shared" ref="B24:L24" si="5">SUM(B18:B23)</f>
        <v>0</v>
      </c>
      <c r="C24" s="68">
        <f t="shared" si="5"/>
        <v>0</v>
      </c>
      <c r="D24" s="68">
        <f t="shared" si="5"/>
        <v>0</v>
      </c>
      <c r="E24" s="68">
        <f t="shared" si="5"/>
        <v>0</v>
      </c>
      <c r="F24" s="68">
        <f t="shared" si="5"/>
        <v>0</v>
      </c>
      <c r="G24" s="68">
        <f t="shared" si="5"/>
        <v>0</v>
      </c>
      <c r="H24" s="68">
        <f t="shared" si="5"/>
        <v>0</v>
      </c>
      <c r="I24" s="68">
        <f t="shared" si="5"/>
        <v>0</v>
      </c>
      <c r="J24" s="68">
        <f t="shared" si="5"/>
        <v>0</v>
      </c>
      <c r="K24" s="68">
        <f t="shared" si="5"/>
        <v>0</v>
      </c>
      <c r="L24" s="68">
        <f t="shared" si="5"/>
        <v>0</v>
      </c>
      <c r="M24" s="69" t="str">
        <f t="shared" si="4"/>
        <v/>
      </c>
      <c r="N24" s="697"/>
    </row>
    <row r="25" spans="1:14">
      <c r="A25" s="707" t="s">
        <v>185</v>
      </c>
      <c r="B25" s="707"/>
      <c r="C25" s="707"/>
      <c r="D25" s="707"/>
      <c r="E25" s="707"/>
      <c r="F25" s="707"/>
      <c r="G25" s="707"/>
      <c r="H25" s="707"/>
      <c r="I25" s="707"/>
      <c r="J25" s="707"/>
      <c r="K25" s="707"/>
      <c r="L25" s="707"/>
      <c r="M25" s="707"/>
      <c r="N25" s="697"/>
    </row>
    <row r="26" spans="1:14" ht="5.25" customHeight="1">
      <c r="A26" s="86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697"/>
    </row>
    <row r="27" spans="1:14" ht="15.75">
      <c r="A27" s="698" t="str">
        <f>+CONCATENATE("Önkormányzaton kívüli EU-s projekthez történő hozzájárulás ",LEFT(ÖSSZEFÜGGÉSEK!A4,4),". évi előirányzata és teljesítése")</f>
        <v>Önkormányzaton kívüli EU-s projekthez történő hozzájárulás 2015. évi előirányzata és teljesítése</v>
      </c>
      <c r="B27" s="698"/>
      <c r="C27" s="698"/>
      <c r="D27" s="698"/>
      <c r="E27" s="698"/>
      <c r="F27" s="698"/>
      <c r="G27" s="698"/>
      <c r="H27" s="698"/>
      <c r="I27" s="698"/>
      <c r="J27" s="698"/>
      <c r="K27" s="698"/>
      <c r="L27" s="698"/>
      <c r="M27" s="698"/>
      <c r="N27" s="697"/>
    </row>
    <row r="28" spans="1:14" ht="12" customHeight="1" thickBo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706" t="s">
        <v>53</v>
      </c>
      <c r="M28" s="706"/>
      <c r="N28" s="697"/>
    </row>
    <row r="29" spans="1:14" ht="21.75" thickBot="1">
      <c r="A29" s="693" t="s">
        <v>101</v>
      </c>
      <c r="B29" s="694"/>
      <c r="C29" s="694"/>
      <c r="D29" s="694"/>
      <c r="E29" s="694"/>
      <c r="F29" s="694"/>
      <c r="G29" s="694"/>
      <c r="H29" s="694"/>
      <c r="I29" s="694"/>
      <c r="J29" s="694"/>
      <c r="K29" s="87" t="s">
        <v>643</v>
      </c>
      <c r="L29" s="87" t="s">
        <v>642</v>
      </c>
      <c r="M29" s="87" t="s">
        <v>190</v>
      </c>
      <c r="N29" s="697"/>
    </row>
    <row r="30" spans="1:14">
      <c r="A30" s="704"/>
      <c r="B30" s="705"/>
      <c r="C30" s="705"/>
      <c r="D30" s="705"/>
      <c r="E30" s="705"/>
      <c r="F30" s="705"/>
      <c r="G30" s="705"/>
      <c r="H30" s="705"/>
      <c r="I30" s="705"/>
      <c r="J30" s="705"/>
      <c r="K30" s="88"/>
      <c r="L30" s="89"/>
      <c r="M30" s="89"/>
      <c r="N30" s="697"/>
    </row>
    <row r="31" spans="1:14" ht="13.5" thickBot="1">
      <c r="A31" s="699"/>
      <c r="B31" s="700"/>
      <c r="C31" s="700"/>
      <c r="D31" s="700"/>
      <c r="E31" s="700"/>
      <c r="F31" s="700"/>
      <c r="G31" s="700"/>
      <c r="H31" s="700"/>
      <c r="I31" s="700"/>
      <c r="J31" s="700"/>
      <c r="K31" s="90"/>
      <c r="L31" s="84"/>
      <c r="M31" s="84"/>
      <c r="N31" s="697"/>
    </row>
    <row r="32" spans="1:14" ht="13.5" thickBot="1">
      <c r="A32" s="702" t="s">
        <v>40</v>
      </c>
      <c r="B32" s="703"/>
      <c r="C32" s="703"/>
      <c r="D32" s="703"/>
      <c r="E32" s="703"/>
      <c r="F32" s="703"/>
      <c r="G32" s="703"/>
      <c r="H32" s="703"/>
      <c r="I32" s="703"/>
      <c r="J32" s="703"/>
      <c r="K32" s="91">
        <f>SUM(K30:K31)</f>
        <v>0</v>
      </c>
      <c r="L32" s="91">
        <f>SUM(L30:L31)</f>
        <v>0</v>
      </c>
      <c r="M32" s="91">
        <f>SUM(M30:M31)</f>
        <v>0</v>
      </c>
      <c r="N32" s="697"/>
    </row>
    <row r="33" spans="1:14">
      <c r="N33" s="697"/>
    </row>
    <row r="48" spans="1:14">
      <c r="A48" s="9"/>
    </row>
  </sheetData>
  <sheetProtection sheet="1" objects="1" scenarios="1"/>
  <mergeCells count="21">
    <mergeCell ref="A29:J29"/>
    <mergeCell ref="C4:C5"/>
    <mergeCell ref="B4:B5"/>
    <mergeCell ref="J3:M5"/>
    <mergeCell ref="N1:N33"/>
    <mergeCell ref="A27:M27"/>
    <mergeCell ref="A31:J31"/>
    <mergeCell ref="B6:C6"/>
    <mergeCell ref="D1:M1"/>
    <mergeCell ref="A32:J32"/>
    <mergeCell ref="A30:J30"/>
    <mergeCell ref="L2:M2"/>
    <mergeCell ref="L28:M28"/>
    <mergeCell ref="A25:M25"/>
    <mergeCell ref="A1:C1"/>
    <mergeCell ref="D4:I4"/>
    <mergeCell ref="F6:G6"/>
    <mergeCell ref="B3:I3"/>
    <mergeCell ref="A3:A6"/>
    <mergeCell ref="D6:E6"/>
    <mergeCell ref="H6:I6"/>
  </mergeCells>
  <phoneticPr fontId="0" type="noConversion"/>
  <printOptions horizontalCentered="1"/>
  <pageMargins left="0.78740157480314965" right="0.78740157480314965" top="1.39" bottom="0.78" header="0.5" footer="0.5"/>
  <pageSetup paperSize="9" orientation="portrait" r:id="rId1"/>
  <headerFooter alignWithMargins="0">
    <oddHeader>&amp;C&amp;"Times New Roman CE,Félkövér"&amp;12
Európai uniós támogatással megvalósuló projektek 
bevételei, kiadásai, hozzájárulások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view="pageBreakPreview" zoomScale="115" zoomScaleSheetLayoutView="115" workbookViewId="0">
      <selection activeCell="D11" sqref="D11"/>
    </sheetView>
  </sheetViews>
  <sheetFormatPr defaultRowHeight="12.75"/>
  <cols>
    <col min="1" max="1" width="16" style="476" customWidth="1"/>
    <col min="2" max="2" width="59.33203125" style="33" customWidth="1"/>
    <col min="3" max="5" width="15.83203125" style="33" customWidth="1"/>
    <col min="6" max="16384" width="9.33203125" style="33"/>
  </cols>
  <sheetData>
    <row r="1" spans="1:5" s="411" customFormat="1" ht="21" customHeight="1" thickBot="1">
      <c r="A1" s="410"/>
      <c r="B1" s="412"/>
      <c r="C1" s="457"/>
      <c r="D1" s="457"/>
      <c r="E1" s="535" t="str">
        <f>+CONCATENATE("5.3. melléklet a ……/",LEFT(ÖSSZEFÜGGÉSEK!A4,4)+1,". (……) önkormányzati rendelethez")</f>
        <v>5.3. melléklet a ……/2016. (……) önkormányzati rendelethez</v>
      </c>
    </row>
    <row r="2" spans="1:5" s="458" customFormat="1" ht="25.5" customHeight="1">
      <c r="A2" s="438" t="s">
        <v>149</v>
      </c>
      <c r="B2" s="710" t="s">
        <v>539</v>
      </c>
      <c r="C2" s="711"/>
      <c r="D2" s="712"/>
      <c r="E2" s="481" t="s">
        <v>49</v>
      </c>
    </row>
    <row r="3" spans="1:5" s="458" customFormat="1" ht="24.75" thickBot="1">
      <c r="A3" s="456" t="s">
        <v>540</v>
      </c>
      <c r="B3" s="716" t="s">
        <v>652</v>
      </c>
      <c r="C3" s="717"/>
      <c r="D3" s="718"/>
      <c r="E3" s="482" t="s">
        <v>50</v>
      </c>
    </row>
    <row r="4" spans="1:5" s="459" customFormat="1" ht="15.95" customHeight="1" thickBot="1">
      <c r="A4" s="413"/>
      <c r="B4" s="413"/>
      <c r="C4" s="414"/>
      <c r="D4" s="414"/>
      <c r="E4" s="414" t="s">
        <v>42</v>
      </c>
    </row>
    <row r="5" spans="1:5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5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</row>
    <row r="7" spans="1:5" s="460" customFormat="1" ht="15.95" customHeight="1" thickBot="1">
      <c r="A7" s="713" t="s">
        <v>44</v>
      </c>
      <c r="B7" s="714"/>
      <c r="C7" s="714"/>
      <c r="D7" s="714"/>
      <c r="E7" s="715"/>
    </row>
    <row r="8" spans="1:5" s="434" customFormat="1" ht="12" customHeight="1" thickBot="1">
      <c r="A8" s="408" t="s">
        <v>7</v>
      </c>
      <c r="B8" s="472" t="s">
        <v>541</v>
      </c>
      <c r="C8" s="344">
        <f>SUM(C9:C18)</f>
        <v>0</v>
      </c>
      <c r="D8" s="344">
        <f>SUM(D9:D18)</f>
        <v>0</v>
      </c>
      <c r="E8" s="478">
        <f>SUM(E9:E18)</f>
        <v>0</v>
      </c>
    </row>
    <row r="9" spans="1:5" s="434" customFormat="1" ht="12" customHeight="1">
      <c r="A9" s="483" t="s">
        <v>73</v>
      </c>
      <c r="B9" s="267" t="s">
        <v>335</v>
      </c>
      <c r="C9" s="104"/>
      <c r="D9" s="104"/>
      <c r="E9" s="467"/>
    </row>
    <row r="10" spans="1:5" s="434" customFormat="1" ht="12" customHeight="1">
      <c r="A10" s="484" t="s">
        <v>74</v>
      </c>
      <c r="B10" s="265" t="s">
        <v>336</v>
      </c>
      <c r="C10" s="341"/>
      <c r="D10" s="341"/>
      <c r="E10" s="111"/>
    </row>
    <row r="11" spans="1:5" s="434" customFormat="1" ht="12" customHeight="1">
      <c r="A11" s="484" t="s">
        <v>75</v>
      </c>
      <c r="B11" s="265" t="s">
        <v>337</v>
      </c>
      <c r="C11" s="341"/>
      <c r="D11" s="341"/>
      <c r="E11" s="111"/>
    </row>
    <row r="12" spans="1:5" s="434" customFormat="1" ht="12" customHeight="1">
      <c r="A12" s="484" t="s">
        <v>76</v>
      </c>
      <c r="B12" s="265" t="s">
        <v>338</v>
      </c>
      <c r="C12" s="341"/>
      <c r="D12" s="341"/>
      <c r="E12" s="111"/>
    </row>
    <row r="13" spans="1:5" s="434" customFormat="1" ht="12" customHeight="1">
      <c r="A13" s="484" t="s">
        <v>109</v>
      </c>
      <c r="B13" s="265" t="s">
        <v>339</v>
      </c>
      <c r="C13" s="341"/>
      <c r="D13" s="341"/>
      <c r="E13" s="111"/>
    </row>
    <row r="14" spans="1:5" s="434" customFormat="1" ht="12" customHeight="1">
      <c r="A14" s="484" t="s">
        <v>77</v>
      </c>
      <c r="B14" s="265" t="s">
        <v>542</v>
      </c>
      <c r="C14" s="341"/>
      <c r="D14" s="341"/>
      <c r="E14" s="111"/>
    </row>
    <row r="15" spans="1:5" s="461" customFormat="1" ht="12" customHeight="1">
      <c r="A15" s="484" t="s">
        <v>78</v>
      </c>
      <c r="B15" s="264" t="s">
        <v>543</v>
      </c>
      <c r="C15" s="341"/>
      <c r="D15" s="341"/>
      <c r="E15" s="111"/>
    </row>
    <row r="16" spans="1:5" s="461" customFormat="1" ht="12" customHeight="1">
      <c r="A16" s="484" t="s">
        <v>86</v>
      </c>
      <c r="B16" s="265" t="s">
        <v>342</v>
      </c>
      <c r="C16" s="105"/>
      <c r="D16" s="105"/>
      <c r="E16" s="466"/>
    </row>
    <row r="17" spans="1:5" s="434" customFormat="1" ht="12" customHeight="1">
      <c r="A17" s="484" t="s">
        <v>87</v>
      </c>
      <c r="B17" s="265" t="s">
        <v>344</v>
      </c>
      <c r="C17" s="341"/>
      <c r="D17" s="341"/>
      <c r="E17" s="111"/>
    </row>
    <row r="18" spans="1:5" s="461" customFormat="1" ht="12" customHeight="1" thickBot="1">
      <c r="A18" s="484" t="s">
        <v>88</v>
      </c>
      <c r="B18" s="264" t="s">
        <v>346</v>
      </c>
      <c r="C18" s="343"/>
      <c r="D18" s="343"/>
      <c r="E18" s="462"/>
    </row>
    <row r="19" spans="1:5" s="461" customFormat="1" ht="12" customHeight="1" thickBot="1">
      <c r="A19" s="408" t="s">
        <v>8</v>
      </c>
      <c r="B19" s="472" t="s">
        <v>544</v>
      </c>
      <c r="C19" s="344">
        <f>SUM(C20:C22)</f>
        <v>0</v>
      </c>
      <c r="D19" s="344">
        <f>SUM(D20:D22)</f>
        <v>0</v>
      </c>
      <c r="E19" s="478">
        <f>SUM(E20:E22)</f>
        <v>0</v>
      </c>
    </row>
    <row r="20" spans="1:5" s="461" customFormat="1" ht="12" customHeight="1">
      <c r="A20" s="484" t="s">
        <v>79</v>
      </c>
      <c r="B20" s="266" t="s">
        <v>308</v>
      </c>
      <c r="C20" s="341"/>
      <c r="D20" s="341"/>
      <c r="E20" s="111"/>
    </row>
    <row r="21" spans="1:5" s="461" customFormat="1" ht="12" customHeight="1">
      <c r="A21" s="484" t="s">
        <v>80</v>
      </c>
      <c r="B21" s="265" t="s">
        <v>545</v>
      </c>
      <c r="C21" s="341"/>
      <c r="D21" s="341"/>
      <c r="E21" s="111"/>
    </row>
    <row r="22" spans="1:5" s="461" customFormat="1" ht="12" customHeight="1">
      <c r="A22" s="484" t="s">
        <v>81</v>
      </c>
      <c r="B22" s="265" t="s">
        <v>546</v>
      </c>
      <c r="C22" s="341"/>
      <c r="D22" s="341"/>
      <c r="E22" s="111"/>
    </row>
    <row r="23" spans="1:5" s="461" customFormat="1" ht="12" customHeight="1" thickBot="1">
      <c r="A23" s="484" t="s">
        <v>82</v>
      </c>
      <c r="B23" s="265" t="s">
        <v>648</v>
      </c>
      <c r="C23" s="341"/>
      <c r="D23" s="341"/>
      <c r="E23" s="111"/>
    </row>
    <row r="24" spans="1:5" s="461" customFormat="1" ht="12" customHeight="1" thickBot="1">
      <c r="A24" s="471" t="s">
        <v>9</v>
      </c>
      <c r="B24" s="285" t="s">
        <v>126</v>
      </c>
      <c r="C24" s="42"/>
      <c r="D24" s="42"/>
      <c r="E24" s="477"/>
    </row>
    <row r="25" spans="1:5" s="461" customFormat="1" ht="12" customHeight="1" thickBot="1">
      <c r="A25" s="471" t="s">
        <v>10</v>
      </c>
      <c r="B25" s="285" t="s">
        <v>547</v>
      </c>
      <c r="C25" s="344">
        <f>SUM(C26:C27)</f>
        <v>0</v>
      </c>
      <c r="D25" s="344">
        <f>SUM(D26:D27)</f>
        <v>0</v>
      </c>
      <c r="E25" s="478">
        <f>SUM(E26:E27)</f>
        <v>0</v>
      </c>
    </row>
    <row r="26" spans="1:5" s="461" customFormat="1" ht="12" customHeight="1">
      <c r="A26" s="485" t="s">
        <v>322</v>
      </c>
      <c r="B26" s="486" t="s">
        <v>545</v>
      </c>
      <c r="C26" s="101"/>
      <c r="D26" s="101"/>
      <c r="E26" s="465"/>
    </row>
    <row r="27" spans="1:5" s="461" customFormat="1" ht="12" customHeight="1">
      <c r="A27" s="485" t="s">
        <v>328</v>
      </c>
      <c r="B27" s="487" t="s">
        <v>548</v>
      </c>
      <c r="C27" s="345"/>
      <c r="D27" s="345"/>
      <c r="E27" s="464"/>
    </row>
    <row r="28" spans="1:5" s="461" customFormat="1" ht="12" customHeight="1" thickBot="1">
      <c r="A28" s="484" t="s">
        <v>330</v>
      </c>
      <c r="B28" s="488" t="s">
        <v>649</v>
      </c>
      <c r="C28" s="468"/>
      <c r="D28" s="468"/>
      <c r="E28" s="463"/>
    </row>
    <row r="29" spans="1:5" s="461" customFormat="1" ht="12" customHeight="1" thickBot="1">
      <c r="A29" s="471" t="s">
        <v>11</v>
      </c>
      <c r="B29" s="285" t="s">
        <v>549</v>
      </c>
      <c r="C29" s="344">
        <f>SUM(C30:C32)</f>
        <v>0</v>
      </c>
      <c r="D29" s="344">
        <f>SUM(D30:D32)</f>
        <v>0</v>
      </c>
      <c r="E29" s="478">
        <f>SUM(E30:E32)</f>
        <v>0</v>
      </c>
    </row>
    <row r="30" spans="1:5" s="461" customFormat="1" ht="12" customHeight="1">
      <c r="A30" s="485" t="s">
        <v>66</v>
      </c>
      <c r="B30" s="486" t="s">
        <v>348</v>
      </c>
      <c r="C30" s="101"/>
      <c r="D30" s="101"/>
      <c r="E30" s="465"/>
    </row>
    <row r="31" spans="1:5" s="461" customFormat="1" ht="12" customHeight="1">
      <c r="A31" s="485" t="s">
        <v>67</v>
      </c>
      <c r="B31" s="487" t="s">
        <v>349</v>
      </c>
      <c r="C31" s="345"/>
      <c r="D31" s="345"/>
      <c r="E31" s="464"/>
    </row>
    <row r="32" spans="1:5" s="461" customFormat="1" ht="12" customHeight="1" thickBot="1">
      <c r="A32" s="484" t="s">
        <v>68</v>
      </c>
      <c r="B32" s="470" t="s">
        <v>351</v>
      </c>
      <c r="C32" s="468"/>
      <c r="D32" s="468"/>
      <c r="E32" s="463"/>
    </row>
    <row r="33" spans="1:5" s="461" customFormat="1" ht="12" customHeight="1" thickBot="1">
      <c r="A33" s="471" t="s">
        <v>12</v>
      </c>
      <c r="B33" s="285" t="s">
        <v>476</v>
      </c>
      <c r="C33" s="42"/>
      <c r="D33" s="42"/>
      <c r="E33" s="477"/>
    </row>
    <row r="34" spans="1:5" s="434" customFormat="1" ht="12" customHeight="1" thickBot="1">
      <c r="A34" s="471" t="s">
        <v>13</v>
      </c>
      <c r="B34" s="285" t="s">
        <v>550</v>
      </c>
      <c r="C34" s="42"/>
      <c r="D34" s="42"/>
      <c r="E34" s="477"/>
    </row>
    <row r="35" spans="1:5" s="434" customFormat="1" ht="12" customHeight="1" thickBot="1">
      <c r="A35" s="408" t="s">
        <v>14</v>
      </c>
      <c r="B35" s="285" t="s">
        <v>650</v>
      </c>
      <c r="C35" s="344">
        <f>+C8+C19+C24+C25+C29+C33+C34</f>
        <v>0</v>
      </c>
      <c r="D35" s="344">
        <f>+D8+D19+D24+D25+D29+D33+D34</f>
        <v>0</v>
      </c>
      <c r="E35" s="478">
        <f>+E8+E19+E24+E25+E29+E33+E34</f>
        <v>0</v>
      </c>
    </row>
    <row r="36" spans="1:5" s="434" customFormat="1" ht="12" customHeight="1" thickBot="1">
      <c r="A36" s="473" t="s">
        <v>15</v>
      </c>
      <c r="B36" s="285" t="s">
        <v>552</v>
      </c>
      <c r="C36" s="344">
        <f>+C37+C38+C39</f>
        <v>0</v>
      </c>
      <c r="D36" s="344">
        <f>+D37+D38+D39</f>
        <v>0</v>
      </c>
      <c r="E36" s="478">
        <f>+E37+E38+E39</f>
        <v>0</v>
      </c>
    </row>
    <row r="37" spans="1:5" s="434" customFormat="1" ht="12" customHeight="1">
      <c r="A37" s="485" t="s">
        <v>553</v>
      </c>
      <c r="B37" s="486" t="s">
        <v>171</v>
      </c>
      <c r="C37" s="101"/>
      <c r="D37" s="101"/>
      <c r="E37" s="465"/>
    </row>
    <row r="38" spans="1:5" s="461" customFormat="1" ht="12" customHeight="1">
      <c r="A38" s="485" t="s">
        <v>554</v>
      </c>
      <c r="B38" s="487" t="s">
        <v>3</v>
      </c>
      <c r="C38" s="345"/>
      <c r="D38" s="345"/>
      <c r="E38" s="464"/>
    </row>
    <row r="39" spans="1:5" s="461" customFormat="1" ht="12" customHeight="1" thickBot="1">
      <c r="A39" s="484" t="s">
        <v>555</v>
      </c>
      <c r="B39" s="470" t="s">
        <v>556</v>
      </c>
      <c r="C39" s="468"/>
      <c r="D39" s="468"/>
      <c r="E39" s="463"/>
    </row>
    <row r="40" spans="1:5" s="461" customFormat="1" ht="15" customHeight="1" thickBot="1">
      <c r="A40" s="473" t="s">
        <v>16</v>
      </c>
      <c r="B40" s="474" t="s">
        <v>557</v>
      </c>
      <c r="C40" s="107">
        <f>+C35+C36</f>
        <v>0</v>
      </c>
      <c r="D40" s="107">
        <f>+D35+D36</f>
        <v>0</v>
      </c>
      <c r="E40" s="479">
        <f>+E35+E36</f>
        <v>0</v>
      </c>
    </row>
    <row r="41" spans="1:5" s="461" customFormat="1" ht="15" customHeight="1">
      <c r="A41" s="416"/>
      <c r="B41" s="417"/>
      <c r="C41" s="432"/>
      <c r="D41" s="432"/>
      <c r="E41" s="432"/>
    </row>
    <row r="42" spans="1:5" ht="13.5" thickBot="1">
      <c r="A42" s="418"/>
      <c r="B42" s="419"/>
      <c r="C42" s="433"/>
      <c r="D42" s="433"/>
      <c r="E42" s="433"/>
    </row>
    <row r="43" spans="1:5" s="460" customFormat="1" ht="16.5" customHeight="1" thickBot="1">
      <c r="A43" s="713" t="s">
        <v>45</v>
      </c>
      <c r="B43" s="714"/>
      <c r="C43" s="714"/>
      <c r="D43" s="714"/>
      <c r="E43" s="715"/>
    </row>
    <row r="44" spans="1:5" s="243" customFormat="1" ht="12" customHeight="1" thickBot="1">
      <c r="A44" s="471" t="s">
        <v>7</v>
      </c>
      <c r="B44" s="285" t="s">
        <v>558</v>
      </c>
      <c r="C44" s="344">
        <f>SUM(C45:C49)</f>
        <v>0</v>
      </c>
      <c r="D44" s="344">
        <f>SUM(D45:D49)</f>
        <v>0</v>
      </c>
      <c r="E44" s="376">
        <f>SUM(E45:E49)</f>
        <v>0</v>
      </c>
    </row>
    <row r="45" spans="1:5" ht="12" customHeight="1">
      <c r="A45" s="484" t="s">
        <v>73</v>
      </c>
      <c r="B45" s="266" t="s">
        <v>37</v>
      </c>
      <c r="C45" s="101"/>
      <c r="D45" s="101"/>
      <c r="E45" s="371"/>
    </row>
    <row r="46" spans="1:5" ht="12" customHeight="1">
      <c r="A46" s="484" t="s">
        <v>74</v>
      </c>
      <c r="B46" s="265" t="s">
        <v>135</v>
      </c>
      <c r="C46" s="338"/>
      <c r="D46" s="338"/>
      <c r="E46" s="372"/>
    </row>
    <row r="47" spans="1:5" ht="12" customHeight="1">
      <c r="A47" s="484" t="s">
        <v>75</v>
      </c>
      <c r="B47" s="265" t="s">
        <v>102</v>
      </c>
      <c r="C47" s="338"/>
      <c r="D47" s="338"/>
      <c r="E47" s="372"/>
    </row>
    <row r="48" spans="1:5" ht="12" customHeight="1">
      <c r="A48" s="484" t="s">
        <v>76</v>
      </c>
      <c r="B48" s="265" t="s">
        <v>136</v>
      </c>
      <c r="C48" s="338"/>
      <c r="D48" s="338"/>
      <c r="E48" s="372"/>
    </row>
    <row r="49" spans="1:5" ht="12" customHeight="1" thickBot="1">
      <c r="A49" s="484" t="s">
        <v>109</v>
      </c>
      <c r="B49" s="265" t="s">
        <v>137</v>
      </c>
      <c r="C49" s="338"/>
      <c r="D49" s="338"/>
      <c r="E49" s="372"/>
    </row>
    <row r="50" spans="1:5" ht="12" customHeight="1" thickBot="1">
      <c r="A50" s="471" t="s">
        <v>8</v>
      </c>
      <c r="B50" s="285" t="s">
        <v>559</v>
      </c>
      <c r="C50" s="344">
        <f>SUM(C51:C53)</f>
        <v>0</v>
      </c>
      <c r="D50" s="344">
        <f>SUM(D51:D53)</f>
        <v>0</v>
      </c>
      <c r="E50" s="376">
        <f>SUM(E51:E53)</f>
        <v>0</v>
      </c>
    </row>
    <row r="51" spans="1:5" s="243" customFormat="1" ht="12" customHeight="1">
      <c r="A51" s="484" t="s">
        <v>79</v>
      </c>
      <c r="B51" s="266" t="s">
        <v>161</v>
      </c>
      <c r="C51" s="101"/>
      <c r="D51" s="101"/>
      <c r="E51" s="371"/>
    </row>
    <row r="52" spans="1:5" ht="12" customHeight="1">
      <c r="A52" s="484" t="s">
        <v>80</v>
      </c>
      <c r="B52" s="265" t="s">
        <v>139</v>
      </c>
      <c r="C52" s="338"/>
      <c r="D52" s="338"/>
      <c r="E52" s="372"/>
    </row>
    <row r="53" spans="1:5" ht="12" customHeight="1">
      <c r="A53" s="484" t="s">
        <v>81</v>
      </c>
      <c r="B53" s="265" t="s">
        <v>46</v>
      </c>
      <c r="C53" s="338"/>
      <c r="D53" s="338"/>
      <c r="E53" s="372"/>
    </row>
    <row r="54" spans="1:5" ht="12" customHeight="1" thickBot="1">
      <c r="A54" s="484" t="s">
        <v>82</v>
      </c>
      <c r="B54" s="265" t="s">
        <v>651</v>
      </c>
      <c r="C54" s="338"/>
      <c r="D54" s="338"/>
      <c r="E54" s="372"/>
    </row>
    <row r="55" spans="1:5" ht="12" customHeight="1" thickBot="1">
      <c r="A55" s="471" t="s">
        <v>9</v>
      </c>
      <c r="B55" s="475" t="s">
        <v>560</v>
      </c>
      <c r="C55" s="344">
        <f>+C44+C50</f>
        <v>0</v>
      </c>
      <c r="D55" s="344">
        <f>+D44+D50</f>
        <v>0</v>
      </c>
      <c r="E55" s="376">
        <f>+E44+E50</f>
        <v>0</v>
      </c>
    </row>
    <row r="56" spans="1:5" ht="13.5" thickBot="1">
      <c r="C56" s="480"/>
      <c r="D56" s="480"/>
      <c r="E56" s="480"/>
    </row>
    <row r="57" spans="1:5" ht="15" customHeight="1" thickBot="1">
      <c r="A57" s="420" t="s">
        <v>644</v>
      </c>
      <c r="B57" s="421"/>
      <c r="C57" s="110"/>
      <c r="D57" s="110"/>
      <c r="E57" s="469"/>
    </row>
    <row r="58" spans="1:5" ht="14.25" customHeight="1" thickBot="1">
      <c r="A58" s="420" t="s">
        <v>151</v>
      </c>
      <c r="B58" s="421"/>
      <c r="C58" s="110"/>
      <c r="D58" s="110"/>
      <c r="E58" s="46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M146"/>
  <sheetViews>
    <sheetView zoomScaleSheetLayoutView="145" workbookViewId="0">
      <selection activeCell="F1" sqref="F1:F65536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6" width="0" style="541" hidden="1" customWidth="1"/>
    <col min="7" max="16384" width="9.33203125" style="33"/>
  </cols>
  <sheetData>
    <row r="1" spans="1:6" s="411" customFormat="1" ht="21" customHeight="1" thickBot="1">
      <c r="A1" s="410"/>
      <c r="B1" s="412"/>
      <c r="C1" s="457"/>
      <c r="D1" s="457"/>
      <c r="E1" s="535" t="str">
        <f>+CONCATENATE("8.1. melléklet a ……/",LEFT(ÖSSZEFÜGGÉSEK!A4,4)+1,". (……) önkormányzati rendelethez")</f>
        <v>8.1. melléklet a ……/2016. (……) önkormányzati rendelethez</v>
      </c>
      <c r="F1" s="544"/>
    </row>
    <row r="2" spans="1:6" s="458" customFormat="1" ht="25.5" customHeight="1">
      <c r="A2" s="438" t="s">
        <v>149</v>
      </c>
      <c r="B2" s="710" t="s">
        <v>152</v>
      </c>
      <c r="C2" s="711"/>
      <c r="D2" s="712"/>
      <c r="E2" s="481" t="s">
        <v>50</v>
      </c>
      <c r="F2" s="545"/>
    </row>
    <row r="3" spans="1:6" s="458" customFormat="1" ht="24.75" thickBot="1">
      <c r="A3" s="456" t="s">
        <v>148</v>
      </c>
      <c r="B3" s="716" t="s">
        <v>536</v>
      </c>
      <c r="C3" s="717"/>
      <c r="D3" s="718"/>
      <c r="E3" s="482" t="s">
        <v>41</v>
      </c>
      <c r="F3" s="545"/>
    </row>
    <row r="4" spans="1:6" s="459" customFormat="1" ht="15.95" customHeight="1" thickBot="1">
      <c r="A4" s="413"/>
      <c r="B4" s="413"/>
      <c r="C4" s="414"/>
      <c r="D4" s="414"/>
      <c r="E4" s="414" t="s">
        <v>42</v>
      </c>
      <c r="F4" s="546"/>
    </row>
    <row r="5" spans="1:6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6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  <c r="F6" s="547"/>
    </row>
    <row r="7" spans="1:6" s="460" customFormat="1" ht="15.95" customHeight="1" thickBot="1">
      <c r="A7" s="713" t="s">
        <v>44</v>
      </c>
      <c r="B7" s="714"/>
      <c r="C7" s="714"/>
      <c r="D7" s="714"/>
      <c r="E7" s="715"/>
      <c r="F7" s="547"/>
    </row>
    <row r="8" spans="1:6" s="434" customFormat="1" ht="12" customHeight="1" thickBot="1">
      <c r="A8" s="408" t="s">
        <v>7</v>
      </c>
      <c r="B8" s="472" t="s">
        <v>541</v>
      </c>
      <c r="C8" s="344">
        <v>0</v>
      </c>
      <c r="D8" s="496">
        <v>0</v>
      </c>
      <c r="E8" s="478">
        <v>0</v>
      </c>
      <c r="F8" s="547" t="s">
        <v>669</v>
      </c>
    </row>
    <row r="9" spans="1:6" s="434" customFormat="1" ht="12" customHeight="1">
      <c r="A9" s="483" t="s">
        <v>73</v>
      </c>
      <c r="B9" s="267" t="s">
        <v>335</v>
      </c>
      <c r="C9" s="104">
        <v>0</v>
      </c>
      <c r="D9" s="497">
        <v>0</v>
      </c>
      <c r="E9" s="467">
        <v>0</v>
      </c>
      <c r="F9" s="547" t="s">
        <v>670</v>
      </c>
    </row>
    <row r="10" spans="1:6" s="434" customFormat="1" ht="12" customHeight="1">
      <c r="A10" s="484" t="s">
        <v>74</v>
      </c>
      <c r="B10" s="265" t="s">
        <v>336</v>
      </c>
      <c r="C10" s="341">
        <v>50</v>
      </c>
      <c r="D10" s="498">
        <v>65</v>
      </c>
      <c r="E10" s="111">
        <v>39</v>
      </c>
      <c r="F10" s="547" t="s">
        <v>671</v>
      </c>
    </row>
    <row r="11" spans="1:6" s="434" customFormat="1" ht="12" customHeight="1">
      <c r="A11" s="484" t="s">
        <v>75</v>
      </c>
      <c r="B11" s="265" t="s">
        <v>337</v>
      </c>
      <c r="C11" s="341">
        <v>2790</v>
      </c>
      <c r="D11" s="498">
        <v>1479</v>
      </c>
      <c r="E11" s="111">
        <v>1465</v>
      </c>
      <c r="F11" s="547" t="s">
        <v>672</v>
      </c>
    </row>
    <row r="12" spans="1:6" s="434" customFormat="1" ht="12" customHeight="1">
      <c r="A12" s="484" t="s">
        <v>76</v>
      </c>
      <c r="B12" s="265" t="s">
        <v>338</v>
      </c>
      <c r="C12" s="341">
        <v>2185</v>
      </c>
      <c r="D12" s="498">
        <v>1911</v>
      </c>
      <c r="E12" s="111">
        <v>1904</v>
      </c>
      <c r="F12" s="547" t="s">
        <v>673</v>
      </c>
    </row>
    <row r="13" spans="1:6" s="434" customFormat="1" ht="12" customHeight="1">
      <c r="A13" s="484" t="s">
        <v>109</v>
      </c>
      <c r="B13" s="265" t="s">
        <v>339</v>
      </c>
      <c r="C13" s="341">
        <v>4638</v>
      </c>
      <c r="D13" s="498">
        <v>5738</v>
      </c>
      <c r="E13" s="111">
        <v>5731</v>
      </c>
      <c r="F13" s="547" t="s">
        <v>674</v>
      </c>
    </row>
    <row r="14" spans="1:6" s="434" customFormat="1" ht="12" customHeight="1">
      <c r="A14" s="484" t="s">
        <v>77</v>
      </c>
      <c r="B14" s="265" t="s">
        <v>542</v>
      </c>
      <c r="C14" s="341">
        <v>1387</v>
      </c>
      <c r="D14" s="498">
        <v>2024</v>
      </c>
      <c r="E14" s="111">
        <v>1882</v>
      </c>
      <c r="F14" s="547" t="s">
        <v>675</v>
      </c>
    </row>
    <row r="15" spans="1:6" s="461" customFormat="1" ht="12" customHeight="1">
      <c r="A15" s="484" t="s">
        <v>78</v>
      </c>
      <c r="B15" s="264" t="s">
        <v>543</v>
      </c>
      <c r="C15" s="341">
        <v>0</v>
      </c>
      <c r="D15" s="498">
        <v>0</v>
      </c>
      <c r="E15" s="111">
        <v>0</v>
      </c>
      <c r="F15" s="547" t="s">
        <v>676</v>
      </c>
    </row>
    <row r="16" spans="1:6" s="461" customFormat="1" ht="12" customHeight="1">
      <c r="A16" s="484" t="s">
        <v>86</v>
      </c>
      <c r="B16" s="265" t="s">
        <v>342</v>
      </c>
      <c r="C16" s="105">
        <v>50</v>
      </c>
      <c r="D16" s="499">
        <v>80</v>
      </c>
      <c r="E16" s="466">
        <v>61</v>
      </c>
      <c r="F16" s="547" t="s">
        <v>677</v>
      </c>
    </row>
    <row r="17" spans="1:6" s="434" customFormat="1" ht="12" customHeight="1">
      <c r="A17" s="484" t="s">
        <v>87</v>
      </c>
      <c r="B17" s="265" t="s">
        <v>344</v>
      </c>
      <c r="C17" s="341">
        <v>0</v>
      </c>
      <c r="D17" s="498">
        <v>0</v>
      </c>
      <c r="E17" s="111">
        <v>0</v>
      </c>
      <c r="F17" s="547" t="s">
        <v>678</v>
      </c>
    </row>
    <row r="18" spans="1:6" s="461" customFormat="1" ht="12" customHeight="1" thickBot="1">
      <c r="A18" s="484" t="s">
        <v>88</v>
      </c>
      <c r="B18" s="264" t="s">
        <v>346</v>
      </c>
      <c r="C18" s="343">
        <v>0</v>
      </c>
      <c r="D18" s="112">
        <v>231</v>
      </c>
      <c r="E18" s="462">
        <v>204</v>
      </c>
      <c r="F18" s="547" t="s">
        <v>679</v>
      </c>
    </row>
    <row r="19" spans="1:6" s="461" customFormat="1" ht="12" customHeight="1" thickBot="1">
      <c r="A19" s="408" t="s">
        <v>8</v>
      </c>
      <c r="B19" s="472" t="s">
        <v>544</v>
      </c>
      <c r="C19" s="344">
        <v>273941</v>
      </c>
      <c r="D19" s="496">
        <v>362165</v>
      </c>
      <c r="E19" s="478">
        <v>344232</v>
      </c>
      <c r="F19" s="547" t="s">
        <v>680</v>
      </c>
    </row>
    <row r="20" spans="1:6" s="461" customFormat="1" ht="12" customHeight="1">
      <c r="A20" s="484" t="s">
        <v>79</v>
      </c>
      <c r="B20" s="266" t="s">
        <v>308</v>
      </c>
      <c r="C20" s="341">
        <v>0</v>
      </c>
      <c r="D20" s="498">
        <v>0</v>
      </c>
      <c r="E20" s="111">
        <v>0</v>
      </c>
      <c r="F20" s="547" t="s">
        <v>681</v>
      </c>
    </row>
    <row r="21" spans="1:6" s="461" customFormat="1" ht="12" customHeight="1">
      <c r="A21" s="484" t="s">
        <v>80</v>
      </c>
      <c r="B21" s="265" t="s">
        <v>545</v>
      </c>
      <c r="C21" s="341">
        <v>0</v>
      </c>
      <c r="D21" s="498">
        <v>0</v>
      </c>
      <c r="E21" s="111">
        <v>0</v>
      </c>
      <c r="F21" s="547" t="s">
        <v>682</v>
      </c>
    </row>
    <row r="22" spans="1:6" s="461" customFormat="1" ht="12" customHeight="1">
      <c r="A22" s="484" t="s">
        <v>81</v>
      </c>
      <c r="B22" s="265" t="s">
        <v>546</v>
      </c>
      <c r="C22" s="341">
        <v>9886</v>
      </c>
      <c r="D22" s="498">
        <v>14095</v>
      </c>
      <c r="E22" s="111">
        <v>14006</v>
      </c>
      <c r="F22" s="547" t="s">
        <v>683</v>
      </c>
    </row>
    <row r="23" spans="1:6" s="434" customFormat="1" ht="12" customHeight="1" thickBot="1">
      <c r="A23" s="484" t="s">
        <v>82</v>
      </c>
      <c r="B23" s="265" t="s">
        <v>653</v>
      </c>
      <c r="C23" s="341">
        <v>0</v>
      </c>
      <c r="D23" s="498">
        <v>0</v>
      </c>
      <c r="E23" s="111">
        <v>0</v>
      </c>
      <c r="F23" s="547" t="s">
        <v>684</v>
      </c>
    </row>
    <row r="24" spans="1:6" s="434" customFormat="1" ht="12" customHeight="1" thickBot="1">
      <c r="A24" s="471" t="s">
        <v>9</v>
      </c>
      <c r="B24" s="285" t="s">
        <v>126</v>
      </c>
      <c r="C24" s="42">
        <v>19180</v>
      </c>
      <c r="D24" s="500">
        <v>17045</v>
      </c>
      <c r="E24" s="477">
        <v>16731</v>
      </c>
      <c r="F24" s="547" t="s">
        <v>685</v>
      </c>
    </row>
    <row r="25" spans="1:6" s="434" customFormat="1" ht="12" customHeight="1" thickBot="1">
      <c r="A25" s="471" t="s">
        <v>10</v>
      </c>
      <c r="B25" s="285" t="s">
        <v>547</v>
      </c>
      <c r="C25" s="344">
        <v>273941</v>
      </c>
      <c r="D25" s="496">
        <v>362165</v>
      </c>
      <c r="E25" s="478">
        <v>344232</v>
      </c>
      <c r="F25" s="547" t="s">
        <v>686</v>
      </c>
    </row>
    <row r="26" spans="1:6" s="434" customFormat="1" ht="12" customHeight="1">
      <c r="A26" s="485" t="s">
        <v>322</v>
      </c>
      <c r="B26" s="486" t="s">
        <v>545</v>
      </c>
      <c r="C26" s="101">
        <v>0</v>
      </c>
      <c r="D26" s="491">
        <v>0</v>
      </c>
      <c r="E26" s="465">
        <v>0</v>
      </c>
      <c r="F26" s="547" t="s">
        <v>687</v>
      </c>
    </row>
    <row r="27" spans="1:6" s="434" customFormat="1" ht="12" customHeight="1">
      <c r="A27" s="485" t="s">
        <v>328</v>
      </c>
      <c r="B27" s="487" t="s">
        <v>548</v>
      </c>
      <c r="C27" s="345">
        <v>0</v>
      </c>
      <c r="D27" s="501">
        <v>10174</v>
      </c>
      <c r="E27" s="464">
        <v>10173</v>
      </c>
      <c r="F27" s="547" t="s">
        <v>688</v>
      </c>
    </row>
    <row r="28" spans="1:6" s="434" customFormat="1" ht="12" customHeight="1" thickBot="1">
      <c r="A28" s="484" t="s">
        <v>330</v>
      </c>
      <c r="B28" s="488" t="s">
        <v>654</v>
      </c>
      <c r="C28" s="468">
        <v>0</v>
      </c>
      <c r="D28" s="502">
        <v>0</v>
      </c>
      <c r="E28" s="463">
        <v>0</v>
      </c>
      <c r="F28" s="547" t="s">
        <v>689</v>
      </c>
    </row>
    <row r="29" spans="1:6" s="434" customFormat="1" ht="12" customHeight="1" thickBot="1">
      <c r="A29" s="471" t="s">
        <v>11</v>
      </c>
      <c r="B29" s="285" t="s">
        <v>549</v>
      </c>
      <c r="C29" s="344">
        <v>273941</v>
      </c>
      <c r="D29" s="496">
        <v>362165</v>
      </c>
      <c r="E29" s="478">
        <v>344232</v>
      </c>
      <c r="F29" s="547" t="s">
        <v>690</v>
      </c>
    </row>
    <row r="30" spans="1:6" s="434" customFormat="1" ht="12" customHeight="1">
      <c r="A30" s="485" t="s">
        <v>66</v>
      </c>
      <c r="B30" s="486" t="s">
        <v>348</v>
      </c>
      <c r="C30" s="101">
        <v>0</v>
      </c>
      <c r="D30" s="491">
        <v>0</v>
      </c>
      <c r="E30" s="465">
        <v>0</v>
      </c>
      <c r="F30" s="547" t="s">
        <v>691</v>
      </c>
    </row>
    <row r="31" spans="1:6" s="434" customFormat="1" ht="12" customHeight="1">
      <c r="A31" s="485" t="s">
        <v>67</v>
      </c>
      <c r="B31" s="487" t="s">
        <v>349</v>
      </c>
      <c r="C31" s="345">
        <v>0</v>
      </c>
      <c r="D31" s="501">
        <v>0</v>
      </c>
      <c r="E31" s="464">
        <v>0</v>
      </c>
      <c r="F31" s="547" t="s">
        <v>692</v>
      </c>
    </row>
    <row r="32" spans="1:6" s="434" customFormat="1" ht="12" customHeight="1" thickBot="1">
      <c r="A32" s="484" t="s">
        <v>68</v>
      </c>
      <c r="B32" s="470" t="s">
        <v>351</v>
      </c>
      <c r="C32" s="468">
        <v>0</v>
      </c>
      <c r="D32" s="502">
        <v>0</v>
      </c>
      <c r="E32" s="463">
        <v>0</v>
      </c>
      <c r="F32" s="547" t="s">
        <v>693</v>
      </c>
    </row>
    <row r="33" spans="1:13" s="434" customFormat="1" ht="12" customHeight="1" thickBot="1">
      <c r="A33" s="471" t="s">
        <v>12</v>
      </c>
      <c r="B33" s="285" t="s">
        <v>476</v>
      </c>
      <c r="C33" s="42">
        <v>0</v>
      </c>
      <c r="D33" s="500">
        <v>150</v>
      </c>
      <c r="E33" s="477">
        <v>91</v>
      </c>
      <c r="F33" s="547" t="s">
        <v>694</v>
      </c>
    </row>
    <row r="34" spans="1:13" s="434" customFormat="1" ht="12" customHeight="1" thickBot="1">
      <c r="A34" s="471" t="s">
        <v>13</v>
      </c>
      <c r="B34" s="285" t="s">
        <v>550</v>
      </c>
      <c r="C34" s="42">
        <v>9218</v>
      </c>
      <c r="D34" s="500">
        <v>5356</v>
      </c>
      <c r="E34" s="477">
        <v>4461</v>
      </c>
      <c r="F34" s="547" t="s">
        <v>695</v>
      </c>
    </row>
    <row r="35" spans="1:13" s="434" customFormat="1" ht="12" customHeight="1" thickBot="1">
      <c r="A35" s="408" t="s">
        <v>14</v>
      </c>
      <c r="B35" s="285" t="s">
        <v>551</v>
      </c>
      <c r="C35" s="344">
        <v>273941</v>
      </c>
      <c r="D35" s="496">
        <v>362165</v>
      </c>
      <c r="E35" s="478">
        <v>344232</v>
      </c>
      <c r="F35" s="547" t="s">
        <v>696</v>
      </c>
    </row>
    <row r="36" spans="1:13" s="461" customFormat="1" ht="12" customHeight="1" thickBot="1">
      <c r="A36" s="473" t="s">
        <v>15</v>
      </c>
      <c r="B36" s="285" t="s">
        <v>552</v>
      </c>
      <c r="C36" s="344">
        <v>273941</v>
      </c>
      <c r="D36" s="496">
        <v>362165</v>
      </c>
      <c r="E36" s="478">
        <v>344232</v>
      </c>
      <c r="F36" s="547" t="s">
        <v>697</v>
      </c>
    </row>
    <row r="37" spans="1:13" s="461" customFormat="1" ht="15" customHeight="1">
      <c r="A37" s="485" t="s">
        <v>553</v>
      </c>
      <c r="B37" s="486" t="s">
        <v>171</v>
      </c>
      <c r="C37" s="101">
        <v>0</v>
      </c>
      <c r="D37" s="491">
        <v>6189</v>
      </c>
      <c r="E37" s="465">
        <v>6189</v>
      </c>
      <c r="F37" s="547" t="s">
        <v>698</v>
      </c>
    </row>
    <row r="38" spans="1:13" s="461" customFormat="1" ht="15" customHeight="1">
      <c r="A38" s="485" t="s">
        <v>554</v>
      </c>
      <c r="B38" s="487" t="s">
        <v>3</v>
      </c>
      <c r="C38" s="345">
        <v>0</v>
      </c>
      <c r="D38" s="501">
        <v>0</v>
      </c>
      <c r="E38" s="464">
        <v>0</v>
      </c>
      <c r="F38" s="547" t="s">
        <v>699</v>
      </c>
    </row>
    <row r="39" spans="1:13" ht="16.5" thickBot="1">
      <c r="A39" s="484" t="s">
        <v>555</v>
      </c>
      <c r="B39" s="470" t="s">
        <v>556</v>
      </c>
      <c r="C39" s="468">
        <v>0</v>
      </c>
      <c r="D39" s="502">
        <v>0</v>
      </c>
      <c r="E39" s="463">
        <v>0</v>
      </c>
      <c r="F39" s="547" t="s">
        <v>700</v>
      </c>
    </row>
    <row r="40" spans="1:13" s="460" customFormat="1" ht="16.5" customHeight="1" thickBot="1">
      <c r="A40" s="473" t="s">
        <v>16</v>
      </c>
      <c r="B40" s="474" t="s">
        <v>557</v>
      </c>
      <c r="C40" s="107">
        <v>273941</v>
      </c>
      <c r="D40" s="503">
        <v>362165</v>
      </c>
      <c r="E40" s="479">
        <v>344232</v>
      </c>
      <c r="F40" s="547" t="s">
        <v>701</v>
      </c>
    </row>
    <row r="41" spans="1:13" s="243" customFormat="1" ht="12" customHeight="1">
      <c r="A41" s="416"/>
      <c r="B41" s="417"/>
      <c r="C41" s="432"/>
      <c r="D41" s="432"/>
      <c r="E41" s="432"/>
      <c r="F41" s="547"/>
    </row>
    <row r="42" spans="1:13" ht="12" customHeight="1" thickBot="1">
      <c r="A42" s="418"/>
      <c r="B42" s="419"/>
      <c r="C42" s="433"/>
      <c r="D42" s="433"/>
      <c r="E42" s="433"/>
      <c r="F42" s="547"/>
    </row>
    <row r="43" spans="1:13" ht="12" customHeight="1" thickBot="1">
      <c r="A43" s="713" t="s">
        <v>45</v>
      </c>
      <c r="B43" s="714"/>
      <c r="C43" s="714"/>
      <c r="D43" s="714"/>
      <c r="E43" s="715"/>
      <c r="F43" s="460"/>
    </row>
    <row r="44" spans="1:13" ht="12" customHeight="1" thickBot="1">
      <c r="A44" s="471" t="s">
        <v>7</v>
      </c>
      <c r="B44" s="285" t="s">
        <v>558</v>
      </c>
      <c r="C44" s="344">
        <v>0</v>
      </c>
      <c r="D44" s="344">
        <v>0</v>
      </c>
      <c r="E44" s="478">
        <v>0</v>
      </c>
      <c r="F44" s="547" t="s">
        <v>669</v>
      </c>
    </row>
    <row r="45" spans="1:13" ht="12" customHeight="1">
      <c r="A45" s="484" t="s">
        <v>73</v>
      </c>
      <c r="B45" s="266" t="s">
        <v>37</v>
      </c>
      <c r="C45" s="101">
        <v>15923</v>
      </c>
      <c r="D45" s="101">
        <v>21752</v>
      </c>
      <c r="E45" s="465">
        <v>19649</v>
      </c>
      <c r="F45" s="547" t="s">
        <v>670</v>
      </c>
      <c r="M45" s="33">
        <f>15000/60</f>
        <v>250</v>
      </c>
    </row>
    <row r="46" spans="1:13" ht="12" customHeight="1">
      <c r="A46" s="484" t="s">
        <v>74</v>
      </c>
      <c r="B46" s="265" t="s">
        <v>135</v>
      </c>
      <c r="C46" s="338">
        <v>4339</v>
      </c>
      <c r="D46" s="338">
        <v>4688</v>
      </c>
      <c r="E46" s="489">
        <v>3729</v>
      </c>
      <c r="F46" s="547" t="s">
        <v>671</v>
      </c>
      <c r="M46" s="33">
        <f>+M45/8</f>
        <v>31.25</v>
      </c>
    </row>
    <row r="47" spans="1:13" ht="12" customHeight="1">
      <c r="A47" s="484" t="s">
        <v>75</v>
      </c>
      <c r="B47" s="265" t="s">
        <v>102</v>
      </c>
      <c r="C47" s="338">
        <v>35139</v>
      </c>
      <c r="D47" s="338">
        <v>39567</v>
      </c>
      <c r="E47" s="489">
        <v>32954</v>
      </c>
      <c r="F47" s="547" t="s">
        <v>672</v>
      </c>
    </row>
    <row r="48" spans="1:13" s="243" customFormat="1" ht="12" customHeight="1">
      <c r="A48" s="484" t="s">
        <v>76</v>
      </c>
      <c r="B48" s="265" t="s">
        <v>136</v>
      </c>
      <c r="C48" s="338">
        <v>2219</v>
      </c>
      <c r="D48" s="338">
        <v>4072</v>
      </c>
      <c r="E48" s="489">
        <v>3591</v>
      </c>
      <c r="F48" s="547" t="s">
        <v>673</v>
      </c>
    </row>
    <row r="49" spans="1:6" ht="12" customHeight="1" thickBot="1">
      <c r="A49" s="484" t="s">
        <v>109</v>
      </c>
      <c r="B49" s="265" t="s">
        <v>137</v>
      </c>
      <c r="C49" s="338">
        <v>8224</v>
      </c>
      <c r="D49" s="338">
        <v>12286</v>
      </c>
      <c r="E49" s="489">
        <v>7057</v>
      </c>
      <c r="F49" s="547" t="s">
        <v>674</v>
      </c>
    </row>
    <row r="50" spans="1:6" ht="12" customHeight="1" thickBot="1">
      <c r="A50" s="471" t="s">
        <v>8</v>
      </c>
      <c r="B50" s="285" t="s">
        <v>559</v>
      </c>
      <c r="C50" s="344">
        <v>273941</v>
      </c>
      <c r="D50" s="344">
        <v>362165</v>
      </c>
      <c r="E50" s="478">
        <v>344232</v>
      </c>
      <c r="F50" s="547" t="s">
        <v>675</v>
      </c>
    </row>
    <row r="51" spans="1:6" ht="12" customHeight="1">
      <c r="A51" s="484" t="s">
        <v>79</v>
      </c>
      <c r="B51" s="266" t="s">
        <v>161</v>
      </c>
      <c r="C51" s="101">
        <v>2775</v>
      </c>
      <c r="D51" s="101">
        <v>15433</v>
      </c>
      <c r="E51" s="465">
        <v>14885</v>
      </c>
      <c r="F51" s="547" t="s">
        <v>676</v>
      </c>
    </row>
    <row r="52" spans="1:6" ht="12" customHeight="1">
      <c r="A52" s="484" t="s">
        <v>80</v>
      </c>
      <c r="B52" s="265" t="s">
        <v>139</v>
      </c>
      <c r="C52" s="338">
        <v>0</v>
      </c>
      <c r="D52" s="338">
        <v>0</v>
      </c>
      <c r="E52" s="489">
        <v>0</v>
      </c>
      <c r="F52" s="547" t="s">
        <v>677</v>
      </c>
    </row>
    <row r="53" spans="1:6" ht="15" customHeight="1">
      <c r="A53" s="484" t="s">
        <v>81</v>
      </c>
      <c r="B53" s="265" t="s">
        <v>46</v>
      </c>
      <c r="C53" s="338">
        <v>6500</v>
      </c>
      <c r="D53" s="338">
        <v>2100</v>
      </c>
      <c r="E53" s="489">
        <v>1699</v>
      </c>
      <c r="F53" s="547" t="s">
        <v>678</v>
      </c>
    </row>
    <row r="54" spans="1:6" ht="16.5" thickBot="1">
      <c r="A54" s="484" t="s">
        <v>82</v>
      </c>
      <c r="B54" s="265" t="s">
        <v>655</v>
      </c>
      <c r="C54" s="338">
        <v>0</v>
      </c>
      <c r="D54" s="338">
        <v>0</v>
      </c>
      <c r="E54" s="489">
        <v>0</v>
      </c>
      <c r="F54" s="547" t="s">
        <v>679</v>
      </c>
    </row>
    <row r="55" spans="1:6" ht="15" customHeight="1" thickBot="1">
      <c r="A55" s="471" t="s">
        <v>9</v>
      </c>
      <c r="B55" s="475" t="s">
        <v>560</v>
      </c>
      <c r="C55" s="107">
        <v>0</v>
      </c>
      <c r="D55" s="107">
        <v>0</v>
      </c>
      <c r="E55" s="479">
        <v>0</v>
      </c>
      <c r="F55" s="547" t="s">
        <v>680</v>
      </c>
    </row>
    <row r="56" spans="1:6" ht="16.5" thickBot="1">
      <c r="C56" s="480"/>
      <c r="D56" s="480"/>
      <c r="E56" s="480"/>
      <c r="F56" s="547"/>
    </row>
    <row r="57" spans="1:6" ht="16.5" thickBot="1">
      <c r="A57" s="420" t="s">
        <v>644</v>
      </c>
      <c r="B57" s="421"/>
      <c r="C57" s="110"/>
      <c r="D57" s="110"/>
      <c r="E57" s="469"/>
      <c r="F57" s="547"/>
    </row>
    <row r="58" spans="1:6" ht="16.5" thickBot="1">
      <c r="A58" s="420" t="s">
        <v>151</v>
      </c>
      <c r="B58" s="421"/>
      <c r="C58" s="110"/>
      <c r="D58" s="110"/>
      <c r="E58" s="469"/>
      <c r="F58" s="547"/>
    </row>
    <row r="59" spans="1:6" ht="15.75">
      <c r="F59" s="547"/>
    </row>
    <row r="60" spans="1:6" ht="15.75">
      <c r="F60" s="547"/>
    </row>
    <row r="61" spans="1:6" ht="15.75">
      <c r="F61" s="547"/>
    </row>
    <row r="62" spans="1:6" ht="15.75">
      <c r="F62" s="547"/>
    </row>
    <row r="63" spans="1:6" ht="15.75">
      <c r="F63" s="547"/>
    </row>
    <row r="64" spans="1:6" ht="15.75">
      <c r="F64" s="547"/>
    </row>
    <row r="65" spans="6:6" ht="15.75">
      <c r="F65" s="547"/>
    </row>
    <row r="66" spans="6:6" ht="15.75">
      <c r="F66" s="547"/>
    </row>
    <row r="67" spans="6:6" ht="15.75">
      <c r="F67" s="547"/>
    </row>
    <row r="68" spans="6:6" ht="15.75">
      <c r="F68" s="547"/>
    </row>
    <row r="69" spans="6:6" ht="15.75">
      <c r="F69" s="547"/>
    </row>
    <row r="70" spans="6:6" ht="15.75">
      <c r="F70" s="547"/>
    </row>
    <row r="71" spans="6:6" ht="15.75">
      <c r="F71" s="547"/>
    </row>
    <row r="72" spans="6:6" ht="15.75">
      <c r="F72" s="547"/>
    </row>
    <row r="73" spans="6:6" ht="15.75">
      <c r="F73" s="547"/>
    </row>
    <row r="74" spans="6:6" ht="15.75">
      <c r="F74" s="547"/>
    </row>
    <row r="75" spans="6:6" ht="15.75">
      <c r="F75" s="547"/>
    </row>
    <row r="76" spans="6:6" ht="15.75">
      <c r="F76" s="547"/>
    </row>
    <row r="77" spans="6:6" ht="15.75">
      <c r="F77" s="547"/>
    </row>
    <row r="78" spans="6:6" ht="15.75">
      <c r="F78" s="547"/>
    </row>
    <row r="79" spans="6:6" ht="15.75">
      <c r="F79" s="547"/>
    </row>
    <row r="80" spans="6:6" ht="15.75">
      <c r="F80" s="547"/>
    </row>
    <row r="81" spans="6:6" ht="15.75">
      <c r="F81" s="547"/>
    </row>
    <row r="82" spans="6:6" ht="15.75">
      <c r="F82" s="547"/>
    </row>
    <row r="83" spans="6:6" ht="15.75">
      <c r="F83" s="547"/>
    </row>
    <row r="84" spans="6:6" ht="15.75">
      <c r="F84" s="547"/>
    </row>
    <row r="85" spans="6:6" ht="15.75">
      <c r="F85" s="547"/>
    </row>
    <row r="86" spans="6:6" ht="15.75">
      <c r="F86" s="547"/>
    </row>
    <row r="87" spans="6:6" ht="15.75">
      <c r="F87" s="547"/>
    </row>
    <row r="88" spans="6:6" ht="15">
      <c r="F88" s="548"/>
    </row>
    <row r="90" spans="6:6" ht="15.75">
      <c r="F90" s="547"/>
    </row>
    <row r="91" spans="6:6">
      <c r="F91" s="549"/>
    </row>
    <row r="92" spans="6:6">
      <c r="F92" s="549"/>
    </row>
    <row r="93" spans="6:6">
      <c r="F93" s="549"/>
    </row>
    <row r="94" spans="6:6">
      <c r="F94" s="549"/>
    </row>
    <row r="95" spans="6:6">
      <c r="F95" s="549"/>
    </row>
    <row r="96" spans="6:6">
      <c r="F96" s="549"/>
    </row>
    <row r="97" spans="6:6">
      <c r="F97" s="549"/>
    </row>
    <row r="98" spans="6:6">
      <c r="F98" s="549"/>
    </row>
    <row r="99" spans="6:6">
      <c r="F99" s="549"/>
    </row>
    <row r="100" spans="6:6">
      <c r="F100" s="549"/>
    </row>
    <row r="101" spans="6:6">
      <c r="F101" s="549"/>
    </row>
    <row r="102" spans="6:6">
      <c r="F102" s="549"/>
    </row>
    <row r="103" spans="6:6">
      <c r="F103" s="549"/>
    </row>
    <row r="104" spans="6:6">
      <c r="F104" s="549"/>
    </row>
    <row r="105" spans="6:6">
      <c r="F105" s="549"/>
    </row>
    <row r="106" spans="6:6">
      <c r="F106" s="549"/>
    </row>
    <row r="107" spans="6:6">
      <c r="F107" s="549"/>
    </row>
    <row r="108" spans="6:6">
      <c r="F108" s="549"/>
    </row>
    <row r="109" spans="6:6">
      <c r="F109" s="549"/>
    </row>
    <row r="110" spans="6:6">
      <c r="F110" s="549"/>
    </row>
    <row r="111" spans="6:6">
      <c r="F111" s="549"/>
    </row>
    <row r="112" spans="6:6">
      <c r="F112" s="549"/>
    </row>
    <row r="113" spans="6:6">
      <c r="F113" s="549"/>
    </row>
    <row r="114" spans="6:6">
      <c r="F114" s="549"/>
    </row>
    <row r="115" spans="6:6">
      <c r="F115" s="549"/>
    </row>
    <row r="116" spans="6:6">
      <c r="F116" s="549"/>
    </row>
    <row r="117" spans="6:6">
      <c r="F117" s="549"/>
    </row>
    <row r="118" spans="6:6">
      <c r="F118" s="549"/>
    </row>
    <row r="119" spans="6:6">
      <c r="F119" s="549"/>
    </row>
    <row r="120" spans="6:6">
      <c r="F120" s="549"/>
    </row>
    <row r="121" spans="6:6">
      <c r="F121" s="549"/>
    </row>
    <row r="122" spans="6:6">
      <c r="F122" s="549"/>
    </row>
    <row r="123" spans="6:6">
      <c r="F123" s="549"/>
    </row>
    <row r="124" spans="6:6">
      <c r="F124" s="549"/>
    </row>
    <row r="125" spans="6:6">
      <c r="F125" s="549"/>
    </row>
    <row r="126" spans="6:6">
      <c r="F126" s="549"/>
    </row>
    <row r="127" spans="6:6">
      <c r="F127" s="549"/>
    </row>
    <row r="128" spans="6:6">
      <c r="F128" s="549"/>
    </row>
    <row r="129" spans="6:6">
      <c r="F129" s="549"/>
    </row>
    <row r="130" spans="6:6">
      <c r="F130" s="549"/>
    </row>
    <row r="131" spans="6:6">
      <c r="F131" s="549"/>
    </row>
    <row r="132" spans="6:6">
      <c r="F132" s="549"/>
    </row>
    <row r="133" spans="6:6">
      <c r="F133" s="549"/>
    </row>
    <row r="134" spans="6:6">
      <c r="F134" s="549"/>
    </row>
    <row r="135" spans="6:6">
      <c r="F135" s="549"/>
    </row>
    <row r="136" spans="6:6">
      <c r="F136" s="549"/>
    </row>
    <row r="137" spans="6:6">
      <c r="F137" s="549"/>
    </row>
    <row r="138" spans="6:6">
      <c r="F138" s="549"/>
    </row>
    <row r="139" spans="6:6">
      <c r="F139" s="549"/>
    </row>
    <row r="140" spans="6:6">
      <c r="F140" s="549"/>
    </row>
    <row r="141" spans="6:6">
      <c r="F141" s="549"/>
    </row>
    <row r="142" spans="6:6">
      <c r="F142" s="549"/>
    </row>
    <row r="143" spans="6:6">
      <c r="F143" s="549"/>
    </row>
    <row r="144" spans="6:6">
      <c r="F144" s="549"/>
    </row>
    <row r="145" spans="6:6">
      <c r="F145" s="549"/>
    </row>
    <row r="146" spans="6:6">
      <c r="F146" s="549"/>
    </row>
  </sheetData>
  <mergeCells count="4">
    <mergeCell ref="B2:D2"/>
    <mergeCell ref="B3:D3"/>
    <mergeCell ref="A43:E43"/>
    <mergeCell ref="A7:E7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B19" sqref="B19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6" width="0" style="541" hidden="1" customWidth="1"/>
    <col min="7" max="16384" width="9.33203125" style="33"/>
  </cols>
  <sheetData>
    <row r="1" spans="1:6" s="411" customFormat="1" ht="21" customHeight="1" thickBot="1">
      <c r="A1" s="410"/>
      <c r="B1" s="412"/>
      <c r="C1" s="457"/>
      <c r="D1" s="457"/>
      <c r="E1" s="535" t="str">
        <f>+CONCATENATE("8.1.1. melléklet a ……/",LEFT(ÖSSZEFÜGGÉSEK!A4,4)+1,". (……) önkormányzati rendelethez")</f>
        <v>8.1.1. melléklet a ……/2016. (……) önkormányzati rendelethez</v>
      </c>
      <c r="F1" s="544"/>
    </row>
    <row r="2" spans="1:6" s="458" customFormat="1" ht="25.5" customHeight="1">
      <c r="A2" s="438" t="s">
        <v>149</v>
      </c>
      <c r="B2" s="710" t="s">
        <v>152</v>
      </c>
      <c r="C2" s="711"/>
      <c r="D2" s="712"/>
      <c r="E2" s="481" t="s">
        <v>50</v>
      </c>
      <c r="F2" s="545"/>
    </row>
    <row r="3" spans="1:6" s="458" customFormat="1" ht="24.75" thickBot="1">
      <c r="A3" s="456" t="s">
        <v>148</v>
      </c>
      <c r="B3" s="716" t="s">
        <v>662</v>
      </c>
      <c r="C3" s="717"/>
      <c r="D3" s="718"/>
      <c r="E3" s="482" t="s">
        <v>49</v>
      </c>
      <c r="F3" s="545"/>
    </row>
    <row r="4" spans="1:6" s="459" customFormat="1" ht="15.95" customHeight="1" thickBot="1">
      <c r="A4" s="413"/>
      <c r="B4" s="413"/>
      <c r="C4" s="414"/>
      <c r="D4" s="414"/>
      <c r="E4" s="414" t="s">
        <v>42</v>
      </c>
      <c r="F4" s="546"/>
    </row>
    <row r="5" spans="1:6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6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  <c r="F6" s="547"/>
    </row>
    <row r="7" spans="1:6" s="460" customFormat="1" ht="15.95" customHeight="1" thickBot="1">
      <c r="A7" s="713" t="s">
        <v>44</v>
      </c>
      <c r="B7" s="714"/>
      <c r="C7" s="714"/>
      <c r="D7" s="714"/>
      <c r="E7" s="715"/>
      <c r="F7" s="547"/>
    </row>
    <row r="8" spans="1:6" s="434" customFormat="1" ht="12" customHeight="1" thickBot="1">
      <c r="A8" s="408" t="s">
        <v>7</v>
      </c>
      <c r="B8" s="472" t="s">
        <v>541</v>
      </c>
      <c r="C8" s="344">
        <v>0</v>
      </c>
      <c r="D8" s="496">
        <v>0</v>
      </c>
      <c r="E8" s="478">
        <v>0</v>
      </c>
      <c r="F8" s="547" t="s">
        <v>669</v>
      </c>
    </row>
    <row r="9" spans="1:6" s="434" customFormat="1" ht="12" customHeight="1">
      <c r="A9" s="483" t="s">
        <v>73</v>
      </c>
      <c r="B9" s="267" t="s">
        <v>335</v>
      </c>
      <c r="C9" s="104">
        <v>0</v>
      </c>
      <c r="D9" s="497">
        <v>0</v>
      </c>
      <c r="E9" s="467">
        <v>0</v>
      </c>
      <c r="F9" s="547" t="s">
        <v>670</v>
      </c>
    </row>
    <row r="10" spans="1:6" s="434" customFormat="1" ht="12" customHeight="1">
      <c r="A10" s="484" t="s">
        <v>74</v>
      </c>
      <c r="B10" s="265" t="s">
        <v>336</v>
      </c>
      <c r="C10" s="341">
        <v>50</v>
      </c>
      <c r="D10" s="498">
        <v>65</v>
      </c>
      <c r="E10" s="111">
        <v>39</v>
      </c>
      <c r="F10" s="547" t="s">
        <v>671</v>
      </c>
    </row>
    <row r="11" spans="1:6" s="434" customFormat="1" ht="12" customHeight="1">
      <c r="A11" s="484" t="s">
        <v>75</v>
      </c>
      <c r="B11" s="265" t="s">
        <v>337</v>
      </c>
      <c r="C11" s="341">
        <v>2790</v>
      </c>
      <c r="D11" s="498">
        <v>1479</v>
      </c>
      <c r="E11" s="111">
        <v>1465</v>
      </c>
      <c r="F11" s="547" t="s">
        <v>672</v>
      </c>
    </row>
    <row r="12" spans="1:6" s="434" customFormat="1" ht="12" customHeight="1">
      <c r="A12" s="484" t="s">
        <v>76</v>
      </c>
      <c r="B12" s="265" t="s">
        <v>338</v>
      </c>
      <c r="C12" s="341">
        <v>2185</v>
      </c>
      <c r="D12" s="498">
        <v>1911</v>
      </c>
      <c r="E12" s="111">
        <v>1904</v>
      </c>
      <c r="F12" s="547" t="s">
        <v>673</v>
      </c>
    </row>
    <row r="13" spans="1:6" s="434" customFormat="1" ht="12" customHeight="1">
      <c r="A13" s="484" t="s">
        <v>109</v>
      </c>
      <c r="B13" s="265" t="s">
        <v>339</v>
      </c>
      <c r="C13" s="341">
        <v>4638</v>
      </c>
      <c r="D13" s="498">
        <v>5738</v>
      </c>
      <c r="E13" s="111">
        <v>5731</v>
      </c>
      <c r="F13" s="547" t="s">
        <v>674</v>
      </c>
    </row>
    <row r="14" spans="1:6" s="434" customFormat="1" ht="12" customHeight="1">
      <c r="A14" s="484" t="s">
        <v>77</v>
      </c>
      <c r="B14" s="265" t="s">
        <v>542</v>
      </c>
      <c r="C14" s="341">
        <v>1387</v>
      </c>
      <c r="D14" s="498">
        <v>2024</v>
      </c>
      <c r="E14" s="111">
        <v>1882</v>
      </c>
      <c r="F14" s="547" t="s">
        <v>675</v>
      </c>
    </row>
    <row r="15" spans="1:6" s="461" customFormat="1" ht="12" customHeight="1">
      <c r="A15" s="484" t="s">
        <v>78</v>
      </c>
      <c r="B15" s="264" t="s">
        <v>543</v>
      </c>
      <c r="C15" s="341">
        <v>0</v>
      </c>
      <c r="D15" s="498">
        <v>0</v>
      </c>
      <c r="E15" s="111">
        <v>0</v>
      </c>
      <c r="F15" s="547" t="s">
        <v>676</v>
      </c>
    </row>
    <row r="16" spans="1:6" s="461" customFormat="1" ht="12" customHeight="1">
      <c r="A16" s="484" t="s">
        <v>86</v>
      </c>
      <c r="B16" s="265" t="s">
        <v>342</v>
      </c>
      <c r="C16" s="105">
        <v>50</v>
      </c>
      <c r="D16" s="499">
        <v>80</v>
      </c>
      <c r="E16" s="466">
        <v>61</v>
      </c>
      <c r="F16" s="547" t="s">
        <v>677</v>
      </c>
    </row>
    <row r="17" spans="1:6" s="434" customFormat="1" ht="12" customHeight="1">
      <c r="A17" s="484" t="s">
        <v>87</v>
      </c>
      <c r="B17" s="265" t="s">
        <v>344</v>
      </c>
      <c r="C17" s="341">
        <v>0</v>
      </c>
      <c r="D17" s="498">
        <v>0</v>
      </c>
      <c r="E17" s="111">
        <v>0</v>
      </c>
      <c r="F17" s="547" t="s">
        <v>678</v>
      </c>
    </row>
    <row r="18" spans="1:6" s="461" customFormat="1" ht="12" customHeight="1" thickBot="1">
      <c r="A18" s="484" t="s">
        <v>88</v>
      </c>
      <c r="B18" s="264" t="s">
        <v>346</v>
      </c>
      <c r="C18" s="343">
        <v>0</v>
      </c>
      <c r="D18" s="112">
        <v>231</v>
      </c>
      <c r="E18" s="462">
        <v>204</v>
      </c>
      <c r="F18" s="547" t="s">
        <v>679</v>
      </c>
    </row>
    <row r="19" spans="1:6" s="461" customFormat="1" ht="12" customHeight="1" thickBot="1">
      <c r="A19" s="408" t="s">
        <v>8</v>
      </c>
      <c r="B19" s="472" t="s">
        <v>544</v>
      </c>
      <c r="C19" s="344">
        <v>273941</v>
      </c>
      <c r="D19" s="496">
        <v>362165</v>
      </c>
      <c r="E19" s="478">
        <v>344232</v>
      </c>
      <c r="F19" s="547" t="s">
        <v>680</v>
      </c>
    </row>
    <row r="20" spans="1:6" s="461" customFormat="1" ht="12" customHeight="1">
      <c r="A20" s="484" t="s">
        <v>79</v>
      </c>
      <c r="B20" s="266" t="s">
        <v>308</v>
      </c>
      <c r="C20" s="341">
        <v>0</v>
      </c>
      <c r="D20" s="498">
        <v>0</v>
      </c>
      <c r="E20" s="111">
        <v>0</v>
      </c>
      <c r="F20" s="547" t="s">
        <v>681</v>
      </c>
    </row>
    <row r="21" spans="1:6" s="461" customFormat="1" ht="12" customHeight="1">
      <c r="A21" s="484" t="s">
        <v>80</v>
      </c>
      <c r="B21" s="265" t="s">
        <v>545</v>
      </c>
      <c r="C21" s="341">
        <v>0</v>
      </c>
      <c r="D21" s="498">
        <v>0</v>
      </c>
      <c r="E21" s="111">
        <v>0</v>
      </c>
      <c r="F21" s="547" t="s">
        <v>682</v>
      </c>
    </row>
    <row r="22" spans="1:6" s="461" customFormat="1" ht="12" customHeight="1">
      <c r="A22" s="484" t="s">
        <v>81</v>
      </c>
      <c r="B22" s="265" t="s">
        <v>546</v>
      </c>
      <c r="C22" s="341">
        <v>9886</v>
      </c>
      <c r="D22" s="498">
        <v>14095</v>
      </c>
      <c r="E22" s="111">
        <v>14006</v>
      </c>
      <c r="F22" s="547" t="s">
        <v>683</v>
      </c>
    </row>
    <row r="23" spans="1:6" s="434" customFormat="1" ht="12" customHeight="1" thickBot="1">
      <c r="A23" s="484" t="s">
        <v>82</v>
      </c>
      <c r="B23" s="265" t="s">
        <v>653</v>
      </c>
      <c r="C23" s="341">
        <v>0</v>
      </c>
      <c r="D23" s="498">
        <v>0</v>
      </c>
      <c r="E23" s="111">
        <v>0</v>
      </c>
      <c r="F23" s="547" t="s">
        <v>684</v>
      </c>
    </row>
    <row r="24" spans="1:6" s="434" customFormat="1" ht="12" customHeight="1" thickBot="1">
      <c r="A24" s="471" t="s">
        <v>9</v>
      </c>
      <c r="B24" s="285" t="s">
        <v>126</v>
      </c>
      <c r="C24" s="42">
        <v>19180</v>
      </c>
      <c r="D24" s="500">
        <v>17045</v>
      </c>
      <c r="E24" s="477">
        <v>16731</v>
      </c>
      <c r="F24" s="547" t="s">
        <v>685</v>
      </c>
    </row>
    <row r="25" spans="1:6" s="434" customFormat="1" ht="12" customHeight="1" thickBot="1">
      <c r="A25" s="471" t="s">
        <v>10</v>
      </c>
      <c r="B25" s="285" t="s">
        <v>547</v>
      </c>
      <c r="C25" s="344">
        <v>273941</v>
      </c>
      <c r="D25" s="496">
        <v>362165</v>
      </c>
      <c r="E25" s="478">
        <v>344232</v>
      </c>
      <c r="F25" s="547" t="s">
        <v>686</v>
      </c>
    </row>
    <row r="26" spans="1:6" s="434" customFormat="1" ht="12" customHeight="1">
      <c r="A26" s="485" t="s">
        <v>322</v>
      </c>
      <c r="B26" s="486" t="s">
        <v>545</v>
      </c>
      <c r="C26" s="101">
        <v>0</v>
      </c>
      <c r="D26" s="491">
        <v>0</v>
      </c>
      <c r="E26" s="465">
        <v>0</v>
      </c>
      <c r="F26" s="547" t="s">
        <v>687</v>
      </c>
    </row>
    <row r="27" spans="1:6" s="434" customFormat="1" ht="12" customHeight="1">
      <c r="A27" s="485" t="s">
        <v>328</v>
      </c>
      <c r="B27" s="487" t="s">
        <v>548</v>
      </c>
      <c r="C27" s="345">
        <v>0</v>
      </c>
      <c r="D27" s="501">
        <v>10174</v>
      </c>
      <c r="E27" s="464">
        <v>10173</v>
      </c>
      <c r="F27" s="547" t="s">
        <v>688</v>
      </c>
    </row>
    <row r="28" spans="1:6" s="434" customFormat="1" ht="12" customHeight="1" thickBot="1">
      <c r="A28" s="484" t="s">
        <v>330</v>
      </c>
      <c r="B28" s="488" t="s">
        <v>654</v>
      </c>
      <c r="C28" s="468">
        <v>0</v>
      </c>
      <c r="D28" s="502">
        <v>0</v>
      </c>
      <c r="E28" s="463">
        <v>0</v>
      </c>
      <c r="F28" s="547" t="s">
        <v>689</v>
      </c>
    </row>
    <row r="29" spans="1:6" s="434" customFormat="1" ht="12" customHeight="1" thickBot="1">
      <c r="A29" s="471" t="s">
        <v>11</v>
      </c>
      <c r="B29" s="285" t="s">
        <v>549</v>
      </c>
      <c r="C29" s="344">
        <v>273941</v>
      </c>
      <c r="D29" s="496">
        <v>362165</v>
      </c>
      <c r="E29" s="478">
        <v>344232</v>
      </c>
      <c r="F29" s="547" t="s">
        <v>690</v>
      </c>
    </row>
    <row r="30" spans="1:6" s="434" customFormat="1" ht="12" customHeight="1">
      <c r="A30" s="485" t="s">
        <v>66</v>
      </c>
      <c r="B30" s="486" t="s">
        <v>348</v>
      </c>
      <c r="C30" s="101">
        <v>0</v>
      </c>
      <c r="D30" s="491">
        <v>0</v>
      </c>
      <c r="E30" s="465">
        <v>0</v>
      </c>
      <c r="F30" s="547" t="s">
        <v>691</v>
      </c>
    </row>
    <row r="31" spans="1:6" s="434" customFormat="1" ht="12" customHeight="1">
      <c r="A31" s="485" t="s">
        <v>67</v>
      </c>
      <c r="B31" s="487" t="s">
        <v>349</v>
      </c>
      <c r="C31" s="345">
        <v>0</v>
      </c>
      <c r="D31" s="501">
        <v>0</v>
      </c>
      <c r="E31" s="464">
        <v>0</v>
      </c>
      <c r="F31" s="547" t="s">
        <v>692</v>
      </c>
    </row>
    <row r="32" spans="1:6" s="434" customFormat="1" ht="12" customHeight="1" thickBot="1">
      <c r="A32" s="484" t="s">
        <v>68</v>
      </c>
      <c r="B32" s="470" t="s">
        <v>351</v>
      </c>
      <c r="C32" s="468">
        <v>0</v>
      </c>
      <c r="D32" s="502">
        <v>0</v>
      </c>
      <c r="E32" s="463">
        <v>0</v>
      </c>
      <c r="F32" s="547" t="s">
        <v>693</v>
      </c>
    </row>
    <row r="33" spans="1:6" s="434" customFormat="1" ht="12" customHeight="1" thickBot="1">
      <c r="A33" s="471" t="s">
        <v>12</v>
      </c>
      <c r="B33" s="285" t="s">
        <v>476</v>
      </c>
      <c r="C33" s="42">
        <v>0</v>
      </c>
      <c r="D33" s="500">
        <v>150</v>
      </c>
      <c r="E33" s="477">
        <v>91</v>
      </c>
      <c r="F33" s="547" t="s">
        <v>694</v>
      </c>
    </row>
    <row r="34" spans="1:6" s="434" customFormat="1" ht="12" customHeight="1" thickBot="1">
      <c r="A34" s="471" t="s">
        <v>13</v>
      </c>
      <c r="B34" s="285" t="s">
        <v>550</v>
      </c>
      <c r="C34" s="42">
        <v>9218</v>
      </c>
      <c r="D34" s="500">
        <v>5356</v>
      </c>
      <c r="E34" s="477">
        <v>4461</v>
      </c>
      <c r="F34" s="547" t="s">
        <v>695</v>
      </c>
    </row>
    <row r="35" spans="1:6" s="434" customFormat="1" ht="12" customHeight="1" thickBot="1">
      <c r="A35" s="408" t="s">
        <v>14</v>
      </c>
      <c r="B35" s="285" t="s">
        <v>551</v>
      </c>
      <c r="C35" s="344">
        <v>273941</v>
      </c>
      <c r="D35" s="496">
        <v>362165</v>
      </c>
      <c r="E35" s="478">
        <v>344232</v>
      </c>
      <c r="F35" s="547" t="s">
        <v>696</v>
      </c>
    </row>
    <row r="36" spans="1:6" s="461" customFormat="1" ht="12" customHeight="1" thickBot="1">
      <c r="A36" s="473" t="s">
        <v>15</v>
      </c>
      <c r="B36" s="285" t="s">
        <v>552</v>
      </c>
      <c r="C36" s="344">
        <v>273941</v>
      </c>
      <c r="D36" s="496">
        <v>362165</v>
      </c>
      <c r="E36" s="478">
        <v>344232</v>
      </c>
      <c r="F36" s="547" t="s">
        <v>697</v>
      </c>
    </row>
    <row r="37" spans="1:6" s="461" customFormat="1" ht="15" customHeight="1">
      <c r="A37" s="485" t="s">
        <v>553</v>
      </c>
      <c r="B37" s="486" t="s">
        <v>171</v>
      </c>
      <c r="C37" s="101">
        <v>0</v>
      </c>
      <c r="D37" s="491">
        <v>6189</v>
      </c>
      <c r="E37" s="465">
        <v>6189</v>
      </c>
      <c r="F37" s="547" t="s">
        <v>698</v>
      </c>
    </row>
    <row r="38" spans="1:6" s="461" customFormat="1" ht="15" customHeight="1">
      <c r="A38" s="485" t="s">
        <v>554</v>
      </c>
      <c r="B38" s="487" t="s">
        <v>3</v>
      </c>
      <c r="C38" s="345">
        <v>0</v>
      </c>
      <c r="D38" s="501">
        <v>0</v>
      </c>
      <c r="E38" s="464">
        <v>0</v>
      </c>
      <c r="F38" s="547" t="s">
        <v>699</v>
      </c>
    </row>
    <row r="39" spans="1:6" ht="16.5" thickBot="1">
      <c r="A39" s="484" t="s">
        <v>555</v>
      </c>
      <c r="B39" s="470" t="s">
        <v>556</v>
      </c>
      <c r="C39" s="468">
        <v>0</v>
      </c>
      <c r="D39" s="502">
        <v>0</v>
      </c>
      <c r="E39" s="463">
        <v>0</v>
      </c>
      <c r="F39" s="547" t="s">
        <v>700</v>
      </c>
    </row>
    <row r="40" spans="1:6" s="460" customFormat="1" ht="16.5" customHeight="1" thickBot="1">
      <c r="A40" s="473" t="s">
        <v>16</v>
      </c>
      <c r="B40" s="474" t="s">
        <v>557</v>
      </c>
      <c r="C40" s="107">
        <v>273941</v>
      </c>
      <c r="D40" s="503">
        <v>362165</v>
      </c>
      <c r="E40" s="479">
        <v>344232</v>
      </c>
      <c r="F40" s="547" t="s">
        <v>701</v>
      </c>
    </row>
    <row r="41" spans="1:6" s="243" customFormat="1" ht="12" customHeight="1">
      <c r="A41" s="416"/>
      <c r="B41" s="417"/>
      <c r="C41" s="432"/>
      <c r="D41" s="432"/>
      <c r="E41" s="432"/>
      <c r="F41" s="547"/>
    </row>
    <row r="42" spans="1:6" ht="12" customHeight="1" thickBot="1">
      <c r="A42" s="418"/>
      <c r="B42" s="419"/>
      <c r="C42" s="433"/>
      <c r="D42" s="433"/>
      <c r="E42" s="433"/>
      <c r="F42" s="547"/>
    </row>
    <row r="43" spans="1:6" ht="12" customHeight="1" thickBot="1">
      <c r="A43" s="713" t="s">
        <v>45</v>
      </c>
      <c r="B43" s="714"/>
      <c r="C43" s="714"/>
      <c r="D43" s="714"/>
      <c r="E43" s="715"/>
      <c r="F43" s="460"/>
    </row>
    <row r="44" spans="1:6" ht="12" customHeight="1" thickBot="1">
      <c r="A44" s="471" t="s">
        <v>7</v>
      </c>
      <c r="B44" s="285" t="s">
        <v>558</v>
      </c>
      <c r="C44" s="344">
        <v>0</v>
      </c>
      <c r="D44" s="344">
        <v>0</v>
      </c>
      <c r="E44" s="478">
        <v>0</v>
      </c>
      <c r="F44" s="547" t="s">
        <v>669</v>
      </c>
    </row>
    <row r="45" spans="1:6" ht="12" customHeight="1">
      <c r="A45" s="484" t="s">
        <v>73</v>
      </c>
      <c r="B45" s="266" t="s">
        <v>37</v>
      </c>
      <c r="C45" s="101">
        <v>15923</v>
      </c>
      <c r="D45" s="101">
        <v>21752</v>
      </c>
      <c r="E45" s="465">
        <v>19649</v>
      </c>
      <c r="F45" s="547" t="s">
        <v>670</v>
      </c>
    </row>
    <row r="46" spans="1:6" ht="12" customHeight="1">
      <c r="A46" s="484" t="s">
        <v>74</v>
      </c>
      <c r="B46" s="265" t="s">
        <v>135</v>
      </c>
      <c r="C46" s="338">
        <v>4339</v>
      </c>
      <c r="D46" s="338">
        <v>4688</v>
      </c>
      <c r="E46" s="489">
        <v>3729</v>
      </c>
      <c r="F46" s="547" t="s">
        <v>671</v>
      </c>
    </row>
    <row r="47" spans="1:6" ht="12" customHeight="1">
      <c r="A47" s="484" t="s">
        <v>75</v>
      </c>
      <c r="B47" s="265" t="s">
        <v>102</v>
      </c>
      <c r="C47" s="338">
        <v>35139</v>
      </c>
      <c r="D47" s="338">
        <v>39567</v>
      </c>
      <c r="E47" s="489">
        <v>32954</v>
      </c>
      <c r="F47" s="547" t="s">
        <v>672</v>
      </c>
    </row>
    <row r="48" spans="1:6" s="243" customFormat="1" ht="12" customHeight="1">
      <c r="A48" s="484" t="s">
        <v>76</v>
      </c>
      <c r="B48" s="265" t="s">
        <v>136</v>
      </c>
      <c r="C48" s="338">
        <v>2219</v>
      </c>
      <c r="D48" s="338">
        <v>4072</v>
      </c>
      <c r="E48" s="489">
        <v>3591</v>
      </c>
      <c r="F48" s="547" t="s">
        <v>673</v>
      </c>
    </row>
    <row r="49" spans="1:6" ht="12" customHeight="1" thickBot="1">
      <c r="A49" s="484" t="s">
        <v>109</v>
      </c>
      <c r="B49" s="265" t="s">
        <v>137</v>
      </c>
      <c r="C49" s="338">
        <v>8224</v>
      </c>
      <c r="D49" s="338">
        <v>12286</v>
      </c>
      <c r="E49" s="489">
        <v>7057</v>
      </c>
      <c r="F49" s="547" t="s">
        <v>674</v>
      </c>
    </row>
    <row r="50" spans="1:6" ht="12" customHeight="1" thickBot="1">
      <c r="A50" s="471" t="s">
        <v>8</v>
      </c>
      <c r="B50" s="285" t="s">
        <v>559</v>
      </c>
      <c r="C50" s="344">
        <v>273941</v>
      </c>
      <c r="D50" s="344">
        <v>362165</v>
      </c>
      <c r="E50" s="478">
        <v>344232</v>
      </c>
      <c r="F50" s="547" t="s">
        <v>675</v>
      </c>
    </row>
    <row r="51" spans="1:6" ht="12" customHeight="1">
      <c r="A51" s="484" t="s">
        <v>79</v>
      </c>
      <c r="B51" s="266" t="s">
        <v>161</v>
      </c>
      <c r="C51" s="101">
        <v>2775</v>
      </c>
      <c r="D51" s="101">
        <v>15433</v>
      </c>
      <c r="E51" s="465">
        <v>14885</v>
      </c>
      <c r="F51" s="547" t="s">
        <v>676</v>
      </c>
    </row>
    <row r="52" spans="1:6" ht="12" customHeight="1">
      <c r="A52" s="484" t="s">
        <v>80</v>
      </c>
      <c r="B52" s="265" t="s">
        <v>139</v>
      </c>
      <c r="C52" s="338">
        <v>0</v>
      </c>
      <c r="D52" s="338">
        <v>0</v>
      </c>
      <c r="E52" s="489">
        <v>0</v>
      </c>
      <c r="F52" s="547" t="s">
        <v>677</v>
      </c>
    </row>
    <row r="53" spans="1:6" ht="15" customHeight="1">
      <c r="A53" s="484" t="s">
        <v>81</v>
      </c>
      <c r="B53" s="265" t="s">
        <v>46</v>
      </c>
      <c r="C53" s="338">
        <v>6500</v>
      </c>
      <c r="D53" s="338">
        <v>2100</v>
      </c>
      <c r="E53" s="489">
        <v>1699</v>
      </c>
      <c r="F53" s="547" t="s">
        <v>678</v>
      </c>
    </row>
    <row r="54" spans="1:6" ht="16.5" thickBot="1">
      <c r="A54" s="484" t="s">
        <v>82</v>
      </c>
      <c r="B54" s="265" t="s">
        <v>655</v>
      </c>
      <c r="C54" s="338">
        <v>0</v>
      </c>
      <c r="D54" s="338">
        <v>0</v>
      </c>
      <c r="E54" s="489">
        <v>0</v>
      </c>
      <c r="F54" s="547" t="s">
        <v>679</v>
      </c>
    </row>
    <row r="55" spans="1:6" ht="15" customHeight="1" thickBot="1">
      <c r="A55" s="471" t="s">
        <v>9</v>
      </c>
      <c r="B55" s="475" t="s">
        <v>560</v>
      </c>
      <c r="C55" s="107">
        <v>0</v>
      </c>
      <c r="D55" s="107">
        <v>0</v>
      </c>
      <c r="E55" s="479">
        <v>0</v>
      </c>
      <c r="F55" s="547" t="s">
        <v>680</v>
      </c>
    </row>
    <row r="56" spans="1:6" ht="16.5" thickBot="1">
      <c r="C56" s="480"/>
      <c r="D56" s="480"/>
      <c r="E56" s="480"/>
      <c r="F56" s="547"/>
    </row>
    <row r="57" spans="1:6" ht="16.5" thickBot="1">
      <c r="A57" s="420" t="s">
        <v>644</v>
      </c>
      <c r="B57" s="421"/>
      <c r="C57" s="110"/>
      <c r="D57" s="110"/>
      <c r="E57" s="469"/>
      <c r="F57" s="547"/>
    </row>
    <row r="58" spans="1:6" ht="16.5" thickBot="1">
      <c r="A58" s="420" t="s">
        <v>151</v>
      </c>
      <c r="B58" s="421"/>
      <c r="C58" s="110"/>
      <c r="D58" s="110"/>
      <c r="E58" s="469"/>
      <c r="F58" s="547"/>
    </row>
    <row r="59" spans="1:6" ht="15.75">
      <c r="F59" s="547"/>
    </row>
    <row r="60" spans="1:6" ht="15.75">
      <c r="F60" s="547"/>
    </row>
    <row r="61" spans="1:6" ht="15.75">
      <c r="F61" s="547"/>
    </row>
    <row r="62" spans="1:6" ht="15.75">
      <c r="F62" s="547"/>
    </row>
    <row r="63" spans="1:6" ht="15.75">
      <c r="F63" s="547"/>
    </row>
    <row r="64" spans="1:6" ht="15.75">
      <c r="F64" s="547"/>
    </row>
    <row r="65" spans="6:6" ht="15.75">
      <c r="F65" s="547"/>
    </row>
    <row r="66" spans="6:6" ht="15.75">
      <c r="F66" s="547"/>
    </row>
    <row r="67" spans="6:6" ht="15.75">
      <c r="F67" s="547"/>
    </row>
    <row r="68" spans="6:6" ht="15.75">
      <c r="F68" s="547"/>
    </row>
    <row r="69" spans="6:6" ht="15.75">
      <c r="F69" s="547"/>
    </row>
    <row r="70" spans="6:6" ht="15.75">
      <c r="F70" s="547"/>
    </row>
    <row r="71" spans="6:6" ht="15.75">
      <c r="F71" s="547"/>
    </row>
    <row r="72" spans="6:6" ht="15.75">
      <c r="F72" s="547"/>
    </row>
    <row r="73" spans="6:6" ht="15.75">
      <c r="F73" s="547"/>
    </row>
    <row r="74" spans="6:6" ht="15.75">
      <c r="F74" s="547"/>
    </row>
    <row r="75" spans="6:6" ht="15.75">
      <c r="F75" s="547"/>
    </row>
    <row r="76" spans="6:6" ht="15.75">
      <c r="F76" s="547"/>
    </row>
    <row r="77" spans="6:6" ht="15.75">
      <c r="F77" s="547"/>
    </row>
    <row r="78" spans="6:6" ht="15.75">
      <c r="F78" s="547"/>
    </row>
    <row r="79" spans="6:6" ht="15.75">
      <c r="F79" s="547"/>
    </row>
    <row r="80" spans="6:6" ht="15.75">
      <c r="F80" s="547"/>
    </row>
    <row r="81" spans="6:6" ht="15.75">
      <c r="F81" s="547"/>
    </row>
    <row r="82" spans="6:6" ht="15.75">
      <c r="F82" s="547"/>
    </row>
    <row r="83" spans="6:6" ht="15.75">
      <c r="F83" s="547"/>
    </row>
    <row r="84" spans="6:6" ht="15.75">
      <c r="F84" s="547"/>
    </row>
    <row r="85" spans="6:6" ht="15.75">
      <c r="F85" s="547"/>
    </row>
    <row r="86" spans="6:6" ht="15.75">
      <c r="F86" s="547"/>
    </row>
    <row r="87" spans="6:6" ht="15.75">
      <c r="F87" s="547"/>
    </row>
    <row r="88" spans="6:6" ht="15">
      <c r="F88" s="548"/>
    </row>
    <row r="90" spans="6:6" ht="15.75">
      <c r="F90" s="547"/>
    </row>
    <row r="91" spans="6:6">
      <c r="F91" s="549"/>
    </row>
    <row r="92" spans="6:6">
      <c r="F92" s="549"/>
    </row>
    <row r="93" spans="6:6">
      <c r="F93" s="549"/>
    </row>
    <row r="94" spans="6:6">
      <c r="F94" s="549"/>
    </row>
    <row r="95" spans="6:6">
      <c r="F95" s="549"/>
    </row>
    <row r="96" spans="6:6">
      <c r="F96" s="549"/>
    </row>
    <row r="97" spans="6:6">
      <c r="F97" s="549"/>
    </row>
    <row r="98" spans="6:6">
      <c r="F98" s="549"/>
    </row>
    <row r="99" spans="6:6">
      <c r="F99" s="549"/>
    </row>
    <row r="100" spans="6:6">
      <c r="F100" s="549"/>
    </row>
    <row r="101" spans="6:6">
      <c r="F101" s="549"/>
    </row>
    <row r="102" spans="6:6">
      <c r="F102" s="549"/>
    </row>
    <row r="103" spans="6:6">
      <c r="F103" s="549"/>
    </row>
    <row r="104" spans="6:6">
      <c r="F104" s="549"/>
    </row>
    <row r="105" spans="6:6">
      <c r="F105" s="549"/>
    </row>
    <row r="106" spans="6:6">
      <c r="F106" s="549"/>
    </row>
    <row r="107" spans="6:6">
      <c r="F107" s="549"/>
    </row>
    <row r="108" spans="6:6">
      <c r="F108" s="549"/>
    </row>
    <row r="109" spans="6:6">
      <c r="F109" s="549"/>
    </row>
    <row r="110" spans="6:6">
      <c r="F110" s="549"/>
    </row>
    <row r="111" spans="6:6">
      <c r="F111" s="549"/>
    </row>
    <row r="112" spans="6:6">
      <c r="F112" s="549"/>
    </row>
    <row r="113" spans="6:6">
      <c r="F113" s="549"/>
    </row>
    <row r="114" spans="6:6">
      <c r="F114" s="549"/>
    </row>
    <row r="115" spans="6:6">
      <c r="F115" s="549"/>
    </row>
    <row r="116" spans="6:6">
      <c r="F116" s="549"/>
    </row>
    <row r="117" spans="6:6">
      <c r="F117" s="549"/>
    </row>
    <row r="118" spans="6:6">
      <c r="F118" s="549"/>
    </row>
    <row r="119" spans="6:6">
      <c r="F119" s="549"/>
    </row>
    <row r="120" spans="6:6">
      <c r="F120" s="549"/>
    </row>
    <row r="121" spans="6:6">
      <c r="F121" s="549"/>
    </row>
    <row r="122" spans="6:6">
      <c r="F122" s="549"/>
    </row>
    <row r="123" spans="6:6">
      <c r="F123" s="549"/>
    </row>
    <row r="124" spans="6:6">
      <c r="F124" s="549"/>
    </row>
    <row r="125" spans="6:6">
      <c r="F125" s="549"/>
    </row>
    <row r="126" spans="6:6">
      <c r="F126" s="549"/>
    </row>
    <row r="127" spans="6:6">
      <c r="F127" s="549"/>
    </row>
    <row r="128" spans="6:6">
      <c r="F128" s="549"/>
    </row>
    <row r="129" spans="6:6">
      <c r="F129" s="549"/>
    </row>
    <row r="130" spans="6:6">
      <c r="F130" s="549"/>
    </row>
    <row r="131" spans="6:6">
      <c r="F131" s="549"/>
    </row>
    <row r="132" spans="6:6">
      <c r="F132" s="549"/>
    </row>
    <row r="133" spans="6:6">
      <c r="F133" s="549"/>
    </row>
    <row r="134" spans="6:6">
      <c r="F134" s="549"/>
    </row>
    <row r="135" spans="6:6">
      <c r="F135" s="549"/>
    </row>
    <row r="136" spans="6:6">
      <c r="F136" s="549"/>
    </row>
    <row r="137" spans="6:6">
      <c r="F137" s="549"/>
    </row>
    <row r="138" spans="6:6">
      <c r="F138" s="549"/>
    </row>
    <row r="139" spans="6:6">
      <c r="F139" s="549"/>
    </row>
    <row r="140" spans="6:6">
      <c r="F140" s="549"/>
    </row>
    <row r="141" spans="6:6">
      <c r="F141" s="549"/>
    </row>
    <row r="142" spans="6:6">
      <c r="F142" s="549"/>
    </row>
    <row r="143" spans="6:6">
      <c r="F143" s="549"/>
    </row>
    <row r="144" spans="6:6">
      <c r="F144" s="549"/>
    </row>
    <row r="145" spans="6:6">
      <c r="F145" s="549"/>
    </row>
    <row r="146" spans="6:6">
      <c r="F146" s="54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F21" sqref="F21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16384" width="9.33203125" style="33"/>
  </cols>
  <sheetData>
    <row r="1" spans="1:5" s="411" customFormat="1" ht="21" customHeight="1" thickBot="1">
      <c r="A1" s="410"/>
      <c r="B1" s="412"/>
      <c r="C1" s="457"/>
      <c r="D1" s="457"/>
      <c r="E1" s="535" t="str">
        <f>+CONCATENATE("8.1.2. melléklet a ……/",LEFT(ÖSSZEFÜGGÉSEK!A4,4)+1,". (……) önkormányzati rendelethez")</f>
        <v>8.1.2. melléklet a ……/2016. (……) önkormányzati rendelethez</v>
      </c>
    </row>
    <row r="2" spans="1:5" s="458" customFormat="1" ht="25.5" customHeight="1">
      <c r="A2" s="438" t="s">
        <v>149</v>
      </c>
      <c r="B2" s="710" t="s">
        <v>152</v>
      </c>
      <c r="C2" s="711"/>
      <c r="D2" s="712"/>
      <c r="E2" s="481" t="s">
        <v>50</v>
      </c>
    </row>
    <row r="3" spans="1:5" s="458" customFormat="1" ht="24.75" thickBot="1">
      <c r="A3" s="456" t="s">
        <v>148</v>
      </c>
      <c r="B3" s="716" t="s">
        <v>652</v>
      </c>
      <c r="C3" s="717"/>
      <c r="D3" s="718"/>
      <c r="E3" s="482" t="s">
        <v>50</v>
      </c>
    </row>
    <row r="4" spans="1:5" s="459" customFormat="1" ht="15.95" customHeight="1" thickBot="1">
      <c r="A4" s="413"/>
      <c r="B4" s="413"/>
      <c r="C4" s="414"/>
      <c r="D4" s="414"/>
      <c r="E4" s="414" t="s">
        <v>42</v>
      </c>
    </row>
    <row r="5" spans="1:5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5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</row>
    <row r="7" spans="1:5" s="460" customFormat="1" ht="15.95" customHeight="1" thickBot="1">
      <c r="A7" s="713" t="s">
        <v>44</v>
      </c>
      <c r="B7" s="714"/>
      <c r="C7" s="714"/>
      <c r="D7" s="714"/>
      <c r="E7" s="715"/>
    </row>
    <row r="8" spans="1:5" s="434" customFormat="1" ht="12" customHeight="1" thickBot="1">
      <c r="A8" s="408" t="s">
        <v>7</v>
      </c>
      <c r="B8" s="472" t="s">
        <v>541</v>
      </c>
      <c r="C8" s="344">
        <f>SUM(C9:C18)</f>
        <v>0</v>
      </c>
      <c r="D8" s="496">
        <f>SUM(D9:D18)</f>
        <v>0</v>
      </c>
      <c r="E8" s="478">
        <f>SUM(E9:E18)</f>
        <v>0</v>
      </c>
    </row>
    <row r="9" spans="1:5" s="434" customFormat="1" ht="12" customHeight="1">
      <c r="A9" s="483" t="s">
        <v>73</v>
      </c>
      <c r="B9" s="267" t="s">
        <v>335</v>
      </c>
      <c r="C9" s="104"/>
      <c r="D9" s="497"/>
      <c r="E9" s="467"/>
    </row>
    <row r="10" spans="1:5" s="434" customFormat="1" ht="12" customHeight="1">
      <c r="A10" s="484" t="s">
        <v>74</v>
      </c>
      <c r="B10" s="265" t="s">
        <v>336</v>
      </c>
      <c r="C10" s="341"/>
      <c r="D10" s="498"/>
      <c r="E10" s="111"/>
    </row>
    <row r="11" spans="1:5" s="434" customFormat="1" ht="12" customHeight="1">
      <c r="A11" s="484" t="s">
        <v>75</v>
      </c>
      <c r="B11" s="265" t="s">
        <v>337</v>
      </c>
      <c r="C11" s="341"/>
      <c r="D11" s="498"/>
      <c r="E11" s="111"/>
    </row>
    <row r="12" spans="1:5" s="434" customFormat="1" ht="12" customHeight="1">
      <c r="A12" s="484" t="s">
        <v>76</v>
      </c>
      <c r="B12" s="265" t="s">
        <v>338</v>
      </c>
      <c r="C12" s="341"/>
      <c r="D12" s="498"/>
      <c r="E12" s="111"/>
    </row>
    <row r="13" spans="1:5" s="434" customFormat="1" ht="12" customHeight="1">
      <c r="A13" s="484" t="s">
        <v>109</v>
      </c>
      <c r="B13" s="265" t="s">
        <v>339</v>
      </c>
      <c r="C13" s="341"/>
      <c r="D13" s="498"/>
      <c r="E13" s="111"/>
    </row>
    <row r="14" spans="1:5" s="434" customFormat="1" ht="12" customHeight="1">
      <c r="A14" s="484" t="s">
        <v>77</v>
      </c>
      <c r="B14" s="265" t="s">
        <v>542</v>
      </c>
      <c r="C14" s="341"/>
      <c r="D14" s="498"/>
      <c r="E14" s="111"/>
    </row>
    <row r="15" spans="1:5" s="461" customFormat="1" ht="12" customHeight="1">
      <c r="A15" s="484" t="s">
        <v>78</v>
      </c>
      <c r="B15" s="264" t="s">
        <v>543</v>
      </c>
      <c r="C15" s="341"/>
      <c r="D15" s="498"/>
      <c r="E15" s="111"/>
    </row>
    <row r="16" spans="1:5" s="461" customFormat="1" ht="12" customHeight="1">
      <c r="A16" s="484" t="s">
        <v>86</v>
      </c>
      <c r="B16" s="265" t="s">
        <v>342</v>
      </c>
      <c r="C16" s="105"/>
      <c r="D16" s="499"/>
      <c r="E16" s="466"/>
    </row>
    <row r="17" spans="1:5" s="434" customFormat="1" ht="12" customHeight="1">
      <c r="A17" s="484" t="s">
        <v>87</v>
      </c>
      <c r="B17" s="265" t="s">
        <v>344</v>
      </c>
      <c r="C17" s="341"/>
      <c r="D17" s="498"/>
      <c r="E17" s="111"/>
    </row>
    <row r="18" spans="1:5" s="461" customFormat="1" ht="12" customHeight="1" thickBot="1">
      <c r="A18" s="484" t="s">
        <v>88</v>
      </c>
      <c r="B18" s="264" t="s">
        <v>346</v>
      </c>
      <c r="C18" s="343"/>
      <c r="D18" s="112"/>
      <c r="E18" s="462"/>
    </row>
    <row r="19" spans="1:5" s="461" customFormat="1" ht="12" customHeight="1" thickBot="1">
      <c r="A19" s="408" t="s">
        <v>8</v>
      </c>
      <c r="B19" s="472" t="s">
        <v>544</v>
      </c>
      <c r="C19" s="344">
        <f>SUM(C20:C22)</f>
        <v>0</v>
      </c>
      <c r="D19" s="496">
        <f>SUM(D20:D22)</f>
        <v>0</v>
      </c>
      <c r="E19" s="478">
        <f>SUM(E20:E22)</f>
        <v>0</v>
      </c>
    </row>
    <row r="20" spans="1:5" s="461" customFormat="1" ht="12" customHeight="1">
      <c r="A20" s="484" t="s">
        <v>79</v>
      </c>
      <c r="B20" s="266" t="s">
        <v>308</v>
      </c>
      <c r="C20" s="341"/>
      <c r="D20" s="498"/>
      <c r="E20" s="111"/>
    </row>
    <row r="21" spans="1:5" s="461" customFormat="1" ht="12" customHeight="1">
      <c r="A21" s="484" t="s">
        <v>80</v>
      </c>
      <c r="B21" s="265" t="s">
        <v>545</v>
      </c>
      <c r="C21" s="341"/>
      <c r="D21" s="498"/>
      <c r="E21" s="111"/>
    </row>
    <row r="22" spans="1:5" s="461" customFormat="1" ht="12" customHeight="1">
      <c r="A22" s="484" t="s">
        <v>81</v>
      </c>
      <c r="B22" s="265" t="s">
        <v>546</v>
      </c>
      <c r="C22" s="341"/>
      <c r="D22" s="498"/>
      <c r="E22" s="111"/>
    </row>
    <row r="23" spans="1:5" s="434" customFormat="1" ht="12" customHeight="1" thickBot="1">
      <c r="A23" s="484" t="s">
        <v>82</v>
      </c>
      <c r="B23" s="265" t="s">
        <v>653</v>
      </c>
      <c r="C23" s="341"/>
      <c r="D23" s="498"/>
      <c r="E23" s="111"/>
    </row>
    <row r="24" spans="1:5" s="434" customFormat="1" ht="12" customHeight="1" thickBot="1">
      <c r="A24" s="471" t="s">
        <v>9</v>
      </c>
      <c r="B24" s="285" t="s">
        <v>126</v>
      </c>
      <c r="C24" s="42"/>
      <c r="D24" s="500"/>
      <c r="E24" s="477"/>
    </row>
    <row r="25" spans="1:5" s="434" customFormat="1" ht="12" customHeight="1" thickBot="1">
      <c r="A25" s="471" t="s">
        <v>10</v>
      </c>
      <c r="B25" s="285" t="s">
        <v>547</v>
      </c>
      <c r="C25" s="344">
        <f>+C26+C27</f>
        <v>0</v>
      </c>
      <c r="D25" s="496">
        <f>+D26+D27</f>
        <v>0</v>
      </c>
      <c r="E25" s="478">
        <f>+E26+E27</f>
        <v>0</v>
      </c>
    </row>
    <row r="26" spans="1:5" s="434" customFormat="1" ht="12" customHeight="1">
      <c r="A26" s="485" t="s">
        <v>322</v>
      </c>
      <c r="B26" s="486" t="s">
        <v>545</v>
      </c>
      <c r="C26" s="101"/>
      <c r="D26" s="491"/>
      <c r="E26" s="465"/>
    </row>
    <row r="27" spans="1:5" s="434" customFormat="1" ht="12" customHeight="1">
      <c r="A27" s="485" t="s">
        <v>328</v>
      </c>
      <c r="B27" s="487" t="s">
        <v>548</v>
      </c>
      <c r="C27" s="345"/>
      <c r="D27" s="501"/>
      <c r="E27" s="464"/>
    </row>
    <row r="28" spans="1:5" s="434" customFormat="1" ht="12" customHeight="1" thickBot="1">
      <c r="A28" s="484" t="s">
        <v>330</v>
      </c>
      <c r="B28" s="488" t="s">
        <v>654</v>
      </c>
      <c r="C28" s="468"/>
      <c r="D28" s="502"/>
      <c r="E28" s="463"/>
    </row>
    <row r="29" spans="1:5" s="434" customFormat="1" ht="12" customHeight="1" thickBot="1">
      <c r="A29" s="471" t="s">
        <v>11</v>
      </c>
      <c r="B29" s="285" t="s">
        <v>549</v>
      </c>
      <c r="C29" s="344">
        <f>+C30+C31+C32</f>
        <v>0</v>
      </c>
      <c r="D29" s="496">
        <f>+D30+D31+D32</f>
        <v>0</v>
      </c>
      <c r="E29" s="478">
        <f>+E30+E31+E32</f>
        <v>0</v>
      </c>
    </row>
    <row r="30" spans="1:5" s="434" customFormat="1" ht="12" customHeight="1">
      <c r="A30" s="485" t="s">
        <v>66</v>
      </c>
      <c r="B30" s="486" t="s">
        <v>348</v>
      </c>
      <c r="C30" s="101"/>
      <c r="D30" s="491"/>
      <c r="E30" s="465"/>
    </row>
    <row r="31" spans="1:5" s="434" customFormat="1" ht="12" customHeight="1">
      <c r="A31" s="485" t="s">
        <v>67</v>
      </c>
      <c r="B31" s="487" t="s">
        <v>349</v>
      </c>
      <c r="C31" s="345"/>
      <c r="D31" s="501"/>
      <c r="E31" s="464"/>
    </row>
    <row r="32" spans="1:5" s="434" customFormat="1" ht="12" customHeight="1" thickBot="1">
      <c r="A32" s="484" t="s">
        <v>68</v>
      </c>
      <c r="B32" s="470" t="s">
        <v>351</v>
      </c>
      <c r="C32" s="468"/>
      <c r="D32" s="502"/>
      <c r="E32" s="463"/>
    </row>
    <row r="33" spans="1:5" s="434" customFormat="1" ht="12" customHeight="1" thickBot="1">
      <c r="A33" s="471" t="s">
        <v>12</v>
      </c>
      <c r="B33" s="285" t="s">
        <v>476</v>
      </c>
      <c r="C33" s="42"/>
      <c r="D33" s="500"/>
      <c r="E33" s="477"/>
    </row>
    <row r="34" spans="1:5" s="434" customFormat="1" ht="12" customHeight="1" thickBot="1">
      <c r="A34" s="471" t="s">
        <v>13</v>
      </c>
      <c r="B34" s="285" t="s">
        <v>550</v>
      </c>
      <c r="C34" s="42"/>
      <c r="D34" s="500"/>
      <c r="E34" s="477"/>
    </row>
    <row r="35" spans="1:5" s="434" customFormat="1" ht="12" customHeight="1" thickBot="1">
      <c r="A35" s="408" t="s">
        <v>14</v>
      </c>
      <c r="B35" s="285" t="s">
        <v>551</v>
      </c>
      <c r="C35" s="344">
        <f>+C8+C19+C24+C25+C29+C33+C34</f>
        <v>0</v>
      </c>
      <c r="D35" s="496">
        <f>+D8+D19+D24+D25+D29+D33+D34</f>
        <v>0</v>
      </c>
      <c r="E35" s="478">
        <f>+E8+E19+E24+E25+E29+E33+E34</f>
        <v>0</v>
      </c>
    </row>
    <row r="36" spans="1:5" s="461" customFormat="1" ht="12" customHeight="1" thickBot="1">
      <c r="A36" s="473" t="s">
        <v>15</v>
      </c>
      <c r="B36" s="285" t="s">
        <v>552</v>
      </c>
      <c r="C36" s="344">
        <f>+C37+C38+C39</f>
        <v>0</v>
      </c>
      <c r="D36" s="496">
        <f>+D37+D38+D39</f>
        <v>0</v>
      </c>
      <c r="E36" s="478">
        <f>+E37+E38+E39</f>
        <v>0</v>
      </c>
    </row>
    <row r="37" spans="1:5" s="461" customFormat="1" ht="15" customHeight="1">
      <c r="A37" s="485" t="s">
        <v>553</v>
      </c>
      <c r="B37" s="486" t="s">
        <v>171</v>
      </c>
      <c r="C37" s="101"/>
      <c r="D37" s="491"/>
      <c r="E37" s="465"/>
    </row>
    <row r="38" spans="1:5" s="461" customFormat="1" ht="15" customHeight="1">
      <c r="A38" s="485" t="s">
        <v>554</v>
      </c>
      <c r="B38" s="487" t="s">
        <v>3</v>
      </c>
      <c r="C38" s="345"/>
      <c r="D38" s="501"/>
      <c r="E38" s="464"/>
    </row>
    <row r="39" spans="1:5" ht="13.5" thickBot="1">
      <c r="A39" s="484" t="s">
        <v>555</v>
      </c>
      <c r="B39" s="470" t="s">
        <v>556</v>
      </c>
      <c r="C39" s="468"/>
      <c r="D39" s="502"/>
      <c r="E39" s="463"/>
    </row>
    <row r="40" spans="1:5" s="460" customFormat="1" ht="16.5" customHeight="1" thickBot="1">
      <c r="A40" s="473" t="s">
        <v>16</v>
      </c>
      <c r="B40" s="474" t="s">
        <v>557</v>
      </c>
      <c r="C40" s="107">
        <f>+C35+C36</f>
        <v>0</v>
      </c>
      <c r="D40" s="503">
        <f>+D35+D36</f>
        <v>0</v>
      </c>
      <c r="E40" s="479">
        <f>+E35+E36</f>
        <v>0</v>
      </c>
    </row>
    <row r="41" spans="1:5" s="243" customFormat="1" ht="12" customHeight="1">
      <c r="A41" s="416"/>
      <c r="B41" s="417"/>
      <c r="C41" s="432"/>
      <c r="D41" s="432"/>
      <c r="E41" s="432"/>
    </row>
    <row r="42" spans="1:5" ht="12" customHeight="1" thickBot="1">
      <c r="A42" s="418"/>
      <c r="B42" s="419"/>
      <c r="C42" s="433"/>
      <c r="D42" s="433"/>
      <c r="E42" s="433"/>
    </row>
    <row r="43" spans="1:5" ht="12" customHeight="1" thickBot="1">
      <c r="A43" s="713" t="s">
        <v>45</v>
      </c>
      <c r="B43" s="714"/>
      <c r="C43" s="714"/>
      <c r="D43" s="714"/>
      <c r="E43" s="715"/>
    </row>
    <row r="44" spans="1:5" ht="12" customHeight="1" thickBot="1">
      <c r="A44" s="471" t="s">
        <v>7</v>
      </c>
      <c r="B44" s="285" t="s">
        <v>558</v>
      </c>
      <c r="C44" s="344">
        <f>SUM(C45:C49)</f>
        <v>0</v>
      </c>
      <c r="D44" s="344">
        <f>SUM(D45:D49)</f>
        <v>0</v>
      </c>
      <c r="E44" s="478">
        <f>SUM(E45:E49)</f>
        <v>0</v>
      </c>
    </row>
    <row r="45" spans="1:5" ht="12" customHeight="1">
      <c r="A45" s="484" t="s">
        <v>73</v>
      </c>
      <c r="B45" s="266" t="s">
        <v>37</v>
      </c>
      <c r="C45" s="101"/>
      <c r="D45" s="101"/>
      <c r="E45" s="465"/>
    </row>
    <row r="46" spans="1:5" ht="12" customHeight="1">
      <c r="A46" s="484" t="s">
        <v>74</v>
      </c>
      <c r="B46" s="265" t="s">
        <v>135</v>
      </c>
      <c r="C46" s="338"/>
      <c r="D46" s="338"/>
      <c r="E46" s="489"/>
    </row>
    <row r="47" spans="1:5" ht="12" customHeight="1">
      <c r="A47" s="484" t="s">
        <v>75</v>
      </c>
      <c r="B47" s="265" t="s">
        <v>102</v>
      </c>
      <c r="C47" s="338"/>
      <c r="D47" s="338"/>
      <c r="E47" s="489"/>
    </row>
    <row r="48" spans="1:5" s="243" customFormat="1" ht="12" customHeight="1">
      <c r="A48" s="484" t="s">
        <v>76</v>
      </c>
      <c r="B48" s="265" t="s">
        <v>136</v>
      </c>
      <c r="C48" s="338"/>
      <c r="D48" s="338"/>
      <c r="E48" s="489"/>
    </row>
    <row r="49" spans="1:5" ht="12" customHeight="1" thickBot="1">
      <c r="A49" s="484" t="s">
        <v>109</v>
      </c>
      <c r="B49" s="265" t="s">
        <v>137</v>
      </c>
      <c r="C49" s="338"/>
      <c r="D49" s="338"/>
      <c r="E49" s="489"/>
    </row>
    <row r="50" spans="1:5" ht="12" customHeight="1" thickBot="1">
      <c r="A50" s="471" t="s">
        <v>8</v>
      </c>
      <c r="B50" s="285" t="s">
        <v>559</v>
      </c>
      <c r="C50" s="344">
        <f>SUM(C51:C53)</f>
        <v>0</v>
      </c>
      <c r="D50" s="344">
        <f>SUM(D51:D53)</f>
        <v>0</v>
      </c>
      <c r="E50" s="478">
        <f>SUM(E51:E53)</f>
        <v>0</v>
      </c>
    </row>
    <row r="51" spans="1:5" ht="12" customHeight="1">
      <c r="A51" s="484" t="s">
        <v>79</v>
      </c>
      <c r="B51" s="266" t="s">
        <v>161</v>
      </c>
      <c r="C51" s="101"/>
      <c r="D51" s="101"/>
      <c r="E51" s="465"/>
    </row>
    <row r="52" spans="1:5" ht="12" customHeight="1">
      <c r="A52" s="484" t="s">
        <v>80</v>
      </c>
      <c r="B52" s="265" t="s">
        <v>139</v>
      </c>
      <c r="C52" s="338"/>
      <c r="D52" s="338"/>
      <c r="E52" s="489"/>
    </row>
    <row r="53" spans="1:5" ht="15" customHeight="1">
      <c r="A53" s="484" t="s">
        <v>81</v>
      </c>
      <c r="B53" s="265" t="s">
        <v>46</v>
      </c>
      <c r="C53" s="338"/>
      <c r="D53" s="338"/>
      <c r="E53" s="489"/>
    </row>
    <row r="54" spans="1:5" ht="13.5" thickBot="1">
      <c r="A54" s="484" t="s">
        <v>82</v>
      </c>
      <c r="B54" s="265" t="s">
        <v>655</v>
      </c>
      <c r="C54" s="338"/>
      <c r="D54" s="338"/>
      <c r="E54" s="489"/>
    </row>
    <row r="55" spans="1:5" ht="15" customHeight="1" thickBot="1">
      <c r="A55" s="471" t="s">
        <v>9</v>
      </c>
      <c r="B55" s="475" t="s">
        <v>560</v>
      </c>
      <c r="C55" s="107">
        <f>+C44+C50</f>
        <v>0</v>
      </c>
      <c r="D55" s="107">
        <f>+D44+D50</f>
        <v>0</v>
      </c>
      <c r="E55" s="479">
        <f>+E44+E50</f>
        <v>0</v>
      </c>
    </row>
    <row r="56" spans="1:5" ht="13.5" thickBot="1">
      <c r="C56" s="480"/>
      <c r="D56" s="480"/>
      <c r="E56" s="480"/>
    </row>
    <row r="57" spans="1:5" ht="13.5" thickBot="1">
      <c r="A57" s="420" t="s">
        <v>644</v>
      </c>
      <c r="B57" s="421"/>
      <c r="C57" s="110"/>
      <c r="D57" s="110"/>
      <c r="E57" s="469"/>
    </row>
    <row r="58" spans="1:5" ht="13.5" thickBot="1">
      <c r="A58" s="420" t="s">
        <v>151</v>
      </c>
      <c r="B58" s="421"/>
      <c r="C58" s="110"/>
      <c r="D58" s="110"/>
      <c r="E58" s="46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8" sqref="B8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16384" width="9.33203125" style="33"/>
  </cols>
  <sheetData>
    <row r="1" spans="1:5" s="411" customFormat="1" ht="21" customHeight="1" thickBot="1">
      <c r="A1" s="410"/>
      <c r="B1" s="412"/>
      <c r="C1" s="457"/>
      <c r="D1" s="457"/>
      <c r="E1" s="535" t="str">
        <f>+CONCATENATE("8.1.3. melléklet a ……/",LEFT(ÖSSZEFÜGGÉSEK!A4,4)+1,". (……) önkormányzati rendelethez")</f>
        <v>8.1.3. melléklet a ……/2016. (……) önkormányzati rendelethez</v>
      </c>
    </row>
    <row r="2" spans="1:5" s="458" customFormat="1" ht="25.5" customHeight="1">
      <c r="A2" s="438" t="s">
        <v>149</v>
      </c>
      <c r="B2" s="710" t="s">
        <v>152</v>
      </c>
      <c r="C2" s="711"/>
      <c r="D2" s="712"/>
      <c r="E2" s="481" t="s">
        <v>50</v>
      </c>
    </row>
    <row r="3" spans="1:5" s="458" customFormat="1" ht="24.75" thickBot="1">
      <c r="A3" s="456" t="s">
        <v>148</v>
      </c>
      <c r="B3" s="716" t="s">
        <v>663</v>
      </c>
      <c r="C3" s="717"/>
      <c r="D3" s="718"/>
      <c r="E3" s="482" t="s">
        <v>51</v>
      </c>
    </row>
    <row r="4" spans="1:5" s="459" customFormat="1" ht="15.95" customHeight="1" thickBot="1">
      <c r="A4" s="413"/>
      <c r="B4" s="413"/>
      <c r="C4" s="414"/>
      <c r="D4" s="414"/>
      <c r="E4" s="414" t="s">
        <v>42</v>
      </c>
    </row>
    <row r="5" spans="1:5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5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</row>
    <row r="7" spans="1:5" s="460" customFormat="1" ht="15.95" customHeight="1" thickBot="1">
      <c r="A7" s="713" t="s">
        <v>44</v>
      </c>
      <c r="B7" s="714"/>
      <c r="C7" s="714"/>
      <c r="D7" s="714"/>
      <c r="E7" s="715"/>
    </row>
    <row r="8" spans="1:5" s="434" customFormat="1" ht="12" customHeight="1" thickBot="1">
      <c r="A8" s="408" t="s">
        <v>7</v>
      </c>
      <c r="B8" s="472" t="s">
        <v>541</v>
      </c>
      <c r="C8" s="344">
        <f>SUM(C9:C18)</f>
        <v>0</v>
      </c>
      <c r="D8" s="496">
        <f>SUM(D9:D18)</f>
        <v>0</v>
      </c>
      <c r="E8" s="478">
        <f>SUM(E9:E18)</f>
        <v>0</v>
      </c>
    </row>
    <row r="9" spans="1:5" s="434" customFormat="1" ht="12" customHeight="1">
      <c r="A9" s="483" t="s">
        <v>73</v>
      </c>
      <c r="B9" s="267" t="s">
        <v>335</v>
      </c>
      <c r="C9" s="104"/>
      <c r="D9" s="497"/>
      <c r="E9" s="467"/>
    </row>
    <row r="10" spans="1:5" s="434" customFormat="1" ht="12" customHeight="1">
      <c r="A10" s="484" t="s">
        <v>74</v>
      </c>
      <c r="B10" s="265" t="s">
        <v>336</v>
      </c>
      <c r="C10" s="341"/>
      <c r="D10" s="498"/>
      <c r="E10" s="111"/>
    </row>
    <row r="11" spans="1:5" s="434" customFormat="1" ht="12" customHeight="1">
      <c r="A11" s="484" t="s">
        <v>75</v>
      </c>
      <c r="B11" s="265" t="s">
        <v>337</v>
      </c>
      <c r="C11" s="341"/>
      <c r="D11" s="498"/>
      <c r="E11" s="111"/>
    </row>
    <row r="12" spans="1:5" s="434" customFormat="1" ht="12" customHeight="1">
      <c r="A12" s="484" t="s">
        <v>76</v>
      </c>
      <c r="B12" s="265" t="s">
        <v>338</v>
      </c>
      <c r="C12" s="341"/>
      <c r="D12" s="498"/>
      <c r="E12" s="111"/>
    </row>
    <row r="13" spans="1:5" s="434" customFormat="1" ht="12" customHeight="1">
      <c r="A13" s="484" t="s">
        <v>109</v>
      </c>
      <c r="B13" s="265" t="s">
        <v>339</v>
      </c>
      <c r="C13" s="341"/>
      <c r="D13" s="498"/>
      <c r="E13" s="111"/>
    </row>
    <row r="14" spans="1:5" s="434" customFormat="1" ht="12" customHeight="1">
      <c r="A14" s="484" t="s">
        <v>77</v>
      </c>
      <c r="B14" s="265" t="s">
        <v>542</v>
      </c>
      <c r="C14" s="341"/>
      <c r="D14" s="498"/>
      <c r="E14" s="111"/>
    </row>
    <row r="15" spans="1:5" s="461" customFormat="1" ht="12" customHeight="1">
      <c r="A15" s="484" t="s">
        <v>78</v>
      </c>
      <c r="B15" s="264" t="s">
        <v>543</v>
      </c>
      <c r="C15" s="341"/>
      <c r="D15" s="498"/>
      <c r="E15" s="111"/>
    </row>
    <row r="16" spans="1:5" s="461" customFormat="1" ht="12" customHeight="1">
      <c r="A16" s="484" t="s">
        <v>86</v>
      </c>
      <c r="B16" s="265" t="s">
        <v>342</v>
      </c>
      <c r="C16" s="105"/>
      <c r="D16" s="499"/>
      <c r="E16" s="466"/>
    </row>
    <row r="17" spans="1:5" s="434" customFormat="1" ht="12" customHeight="1">
      <c r="A17" s="484" t="s">
        <v>87</v>
      </c>
      <c r="B17" s="265" t="s">
        <v>344</v>
      </c>
      <c r="C17" s="341"/>
      <c r="D17" s="498"/>
      <c r="E17" s="111"/>
    </row>
    <row r="18" spans="1:5" s="461" customFormat="1" ht="12" customHeight="1" thickBot="1">
      <c r="A18" s="484" t="s">
        <v>88</v>
      </c>
      <c r="B18" s="264" t="s">
        <v>346</v>
      </c>
      <c r="C18" s="343"/>
      <c r="D18" s="112"/>
      <c r="E18" s="462"/>
    </row>
    <row r="19" spans="1:5" s="461" customFormat="1" ht="12" customHeight="1" thickBot="1">
      <c r="A19" s="408" t="s">
        <v>8</v>
      </c>
      <c r="B19" s="472" t="s">
        <v>544</v>
      </c>
      <c r="C19" s="344">
        <f>SUM(C20:C22)</f>
        <v>0</v>
      </c>
      <c r="D19" s="496">
        <f>SUM(D20:D22)</f>
        <v>0</v>
      </c>
      <c r="E19" s="478">
        <f>SUM(E20:E22)</f>
        <v>0</v>
      </c>
    </row>
    <row r="20" spans="1:5" s="461" customFormat="1" ht="12" customHeight="1">
      <c r="A20" s="484" t="s">
        <v>79</v>
      </c>
      <c r="B20" s="266" t="s">
        <v>308</v>
      </c>
      <c r="C20" s="341"/>
      <c r="D20" s="498"/>
      <c r="E20" s="111"/>
    </row>
    <row r="21" spans="1:5" s="461" customFormat="1" ht="12" customHeight="1">
      <c r="A21" s="484" t="s">
        <v>80</v>
      </c>
      <c r="B21" s="265" t="s">
        <v>545</v>
      </c>
      <c r="C21" s="341"/>
      <c r="D21" s="498"/>
      <c r="E21" s="111"/>
    </row>
    <row r="22" spans="1:5" s="461" customFormat="1" ht="12" customHeight="1">
      <c r="A22" s="484" t="s">
        <v>81</v>
      </c>
      <c r="B22" s="265" t="s">
        <v>546</v>
      </c>
      <c r="C22" s="341"/>
      <c r="D22" s="498"/>
      <c r="E22" s="111"/>
    </row>
    <row r="23" spans="1:5" s="434" customFormat="1" ht="12" customHeight="1" thickBot="1">
      <c r="A23" s="484" t="s">
        <v>82</v>
      </c>
      <c r="B23" s="265" t="s">
        <v>653</v>
      </c>
      <c r="C23" s="341"/>
      <c r="D23" s="498"/>
      <c r="E23" s="111"/>
    </row>
    <row r="24" spans="1:5" s="434" customFormat="1" ht="12" customHeight="1" thickBot="1">
      <c r="A24" s="471" t="s">
        <v>9</v>
      </c>
      <c r="B24" s="285" t="s">
        <v>126</v>
      </c>
      <c r="C24" s="42"/>
      <c r="D24" s="500"/>
      <c r="E24" s="477"/>
    </row>
    <row r="25" spans="1:5" s="434" customFormat="1" ht="12" customHeight="1" thickBot="1">
      <c r="A25" s="471" t="s">
        <v>10</v>
      </c>
      <c r="B25" s="285" t="s">
        <v>547</v>
      </c>
      <c r="C25" s="344">
        <f>+C26+C27</f>
        <v>0</v>
      </c>
      <c r="D25" s="496">
        <f>+D26+D27</f>
        <v>0</v>
      </c>
      <c r="E25" s="478">
        <f>+E26+E27</f>
        <v>0</v>
      </c>
    </row>
    <row r="26" spans="1:5" s="434" customFormat="1" ht="12" customHeight="1">
      <c r="A26" s="485" t="s">
        <v>322</v>
      </c>
      <c r="B26" s="486" t="s">
        <v>545</v>
      </c>
      <c r="C26" s="101"/>
      <c r="D26" s="491"/>
      <c r="E26" s="465"/>
    </row>
    <row r="27" spans="1:5" s="434" customFormat="1" ht="12" customHeight="1">
      <c r="A27" s="485" t="s">
        <v>328</v>
      </c>
      <c r="B27" s="487" t="s">
        <v>548</v>
      </c>
      <c r="C27" s="345"/>
      <c r="D27" s="501"/>
      <c r="E27" s="464"/>
    </row>
    <row r="28" spans="1:5" s="434" customFormat="1" ht="12" customHeight="1" thickBot="1">
      <c r="A28" s="484" t="s">
        <v>330</v>
      </c>
      <c r="B28" s="488" t="s">
        <v>654</v>
      </c>
      <c r="C28" s="468"/>
      <c r="D28" s="502"/>
      <c r="E28" s="463"/>
    </row>
    <row r="29" spans="1:5" s="434" customFormat="1" ht="12" customHeight="1" thickBot="1">
      <c r="A29" s="471" t="s">
        <v>11</v>
      </c>
      <c r="B29" s="285" t="s">
        <v>549</v>
      </c>
      <c r="C29" s="344">
        <f>+C30+C31+C32</f>
        <v>0</v>
      </c>
      <c r="D29" s="496">
        <f>+D30+D31+D32</f>
        <v>0</v>
      </c>
      <c r="E29" s="478">
        <f>+E30+E31+E32</f>
        <v>0</v>
      </c>
    </row>
    <row r="30" spans="1:5" s="434" customFormat="1" ht="12" customHeight="1">
      <c r="A30" s="485" t="s">
        <v>66</v>
      </c>
      <c r="B30" s="486" t="s">
        <v>348</v>
      </c>
      <c r="C30" s="101"/>
      <c r="D30" s="491"/>
      <c r="E30" s="465"/>
    </row>
    <row r="31" spans="1:5" s="434" customFormat="1" ht="12" customHeight="1">
      <c r="A31" s="485" t="s">
        <v>67</v>
      </c>
      <c r="B31" s="487" t="s">
        <v>349</v>
      </c>
      <c r="C31" s="345"/>
      <c r="D31" s="501"/>
      <c r="E31" s="464"/>
    </row>
    <row r="32" spans="1:5" s="434" customFormat="1" ht="12" customHeight="1" thickBot="1">
      <c r="A32" s="484" t="s">
        <v>68</v>
      </c>
      <c r="B32" s="470" t="s">
        <v>351</v>
      </c>
      <c r="C32" s="468"/>
      <c r="D32" s="502"/>
      <c r="E32" s="463"/>
    </row>
    <row r="33" spans="1:5" s="434" customFormat="1" ht="12" customHeight="1" thickBot="1">
      <c r="A33" s="471" t="s">
        <v>12</v>
      </c>
      <c r="B33" s="285" t="s">
        <v>476</v>
      </c>
      <c r="C33" s="42"/>
      <c r="D33" s="500"/>
      <c r="E33" s="477"/>
    </row>
    <row r="34" spans="1:5" s="434" customFormat="1" ht="12" customHeight="1" thickBot="1">
      <c r="A34" s="471" t="s">
        <v>13</v>
      </c>
      <c r="B34" s="285" t="s">
        <v>550</v>
      </c>
      <c r="C34" s="42"/>
      <c r="D34" s="500"/>
      <c r="E34" s="477"/>
    </row>
    <row r="35" spans="1:5" s="434" customFormat="1" ht="12" customHeight="1" thickBot="1">
      <c r="A35" s="408" t="s">
        <v>14</v>
      </c>
      <c r="B35" s="285" t="s">
        <v>551</v>
      </c>
      <c r="C35" s="344">
        <f>+C8+C19+C24+C25+C29+C33+C34</f>
        <v>0</v>
      </c>
      <c r="D35" s="496">
        <f>+D8+D19+D24+D25+D29+D33+D34</f>
        <v>0</v>
      </c>
      <c r="E35" s="478">
        <f>+E8+E19+E24+E25+E29+E33+E34</f>
        <v>0</v>
      </c>
    </row>
    <row r="36" spans="1:5" s="461" customFormat="1" ht="12" customHeight="1" thickBot="1">
      <c r="A36" s="473" t="s">
        <v>15</v>
      </c>
      <c r="B36" s="285" t="s">
        <v>552</v>
      </c>
      <c r="C36" s="344">
        <f>+C37+C38+C39</f>
        <v>0</v>
      </c>
      <c r="D36" s="496">
        <f>+D37+D38+D39</f>
        <v>0</v>
      </c>
      <c r="E36" s="478">
        <f>+E37+E38+E39</f>
        <v>0</v>
      </c>
    </row>
    <row r="37" spans="1:5" s="461" customFormat="1" ht="15" customHeight="1">
      <c r="A37" s="485" t="s">
        <v>553</v>
      </c>
      <c r="B37" s="486" t="s">
        <v>171</v>
      </c>
      <c r="C37" s="101"/>
      <c r="D37" s="491"/>
      <c r="E37" s="465"/>
    </row>
    <row r="38" spans="1:5" s="461" customFormat="1" ht="15" customHeight="1">
      <c r="A38" s="485" t="s">
        <v>554</v>
      </c>
      <c r="B38" s="487" t="s">
        <v>3</v>
      </c>
      <c r="C38" s="345"/>
      <c r="D38" s="501"/>
      <c r="E38" s="464"/>
    </row>
    <row r="39" spans="1:5" ht="13.5" thickBot="1">
      <c r="A39" s="484" t="s">
        <v>555</v>
      </c>
      <c r="B39" s="470" t="s">
        <v>556</v>
      </c>
      <c r="C39" s="468"/>
      <c r="D39" s="502"/>
      <c r="E39" s="463"/>
    </row>
    <row r="40" spans="1:5" s="460" customFormat="1" ht="16.5" customHeight="1" thickBot="1">
      <c r="A40" s="473" t="s">
        <v>16</v>
      </c>
      <c r="B40" s="474" t="s">
        <v>557</v>
      </c>
      <c r="C40" s="107">
        <f>+C35+C36</f>
        <v>0</v>
      </c>
      <c r="D40" s="503">
        <f>+D35+D36</f>
        <v>0</v>
      </c>
      <c r="E40" s="479">
        <f>+E35+E36</f>
        <v>0</v>
      </c>
    </row>
    <row r="41" spans="1:5" s="243" customFormat="1" ht="12" customHeight="1">
      <c r="A41" s="416"/>
      <c r="B41" s="417"/>
      <c r="C41" s="432"/>
      <c r="D41" s="432"/>
      <c r="E41" s="432"/>
    </row>
    <row r="42" spans="1:5" ht="12" customHeight="1" thickBot="1">
      <c r="A42" s="418"/>
      <c r="B42" s="419"/>
      <c r="C42" s="433"/>
      <c r="D42" s="433"/>
      <c r="E42" s="433"/>
    </row>
    <row r="43" spans="1:5" ht="12" customHeight="1" thickBot="1">
      <c r="A43" s="713" t="s">
        <v>45</v>
      </c>
      <c r="B43" s="714"/>
      <c r="C43" s="714"/>
      <c r="D43" s="714"/>
      <c r="E43" s="715"/>
    </row>
    <row r="44" spans="1:5" ht="12" customHeight="1" thickBot="1">
      <c r="A44" s="471" t="s">
        <v>7</v>
      </c>
      <c r="B44" s="285" t="s">
        <v>558</v>
      </c>
      <c r="C44" s="344">
        <f>SUM(C45:C49)</f>
        <v>0</v>
      </c>
      <c r="D44" s="344">
        <f>SUM(D45:D49)</f>
        <v>0</v>
      </c>
      <c r="E44" s="478">
        <f>SUM(E45:E49)</f>
        <v>0</v>
      </c>
    </row>
    <row r="45" spans="1:5" ht="12" customHeight="1">
      <c r="A45" s="484" t="s">
        <v>73</v>
      </c>
      <c r="B45" s="266" t="s">
        <v>37</v>
      </c>
      <c r="C45" s="101"/>
      <c r="D45" s="101"/>
      <c r="E45" s="465"/>
    </row>
    <row r="46" spans="1:5" ht="12" customHeight="1">
      <c r="A46" s="484" t="s">
        <v>74</v>
      </c>
      <c r="B46" s="265" t="s">
        <v>135</v>
      </c>
      <c r="C46" s="338"/>
      <c r="D46" s="338"/>
      <c r="E46" s="489"/>
    </row>
    <row r="47" spans="1:5" ht="12" customHeight="1">
      <c r="A47" s="484" t="s">
        <v>75</v>
      </c>
      <c r="B47" s="265" t="s">
        <v>102</v>
      </c>
      <c r="C47" s="338"/>
      <c r="D47" s="338"/>
      <c r="E47" s="489"/>
    </row>
    <row r="48" spans="1:5" s="243" customFormat="1" ht="12" customHeight="1">
      <c r="A48" s="484" t="s">
        <v>76</v>
      </c>
      <c r="B48" s="265" t="s">
        <v>136</v>
      </c>
      <c r="C48" s="338"/>
      <c r="D48" s="338"/>
      <c r="E48" s="489"/>
    </row>
    <row r="49" spans="1:5" ht="12" customHeight="1" thickBot="1">
      <c r="A49" s="484" t="s">
        <v>109</v>
      </c>
      <c r="B49" s="265" t="s">
        <v>137</v>
      </c>
      <c r="C49" s="338"/>
      <c r="D49" s="338"/>
      <c r="E49" s="489"/>
    </row>
    <row r="50" spans="1:5" ht="12" customHeight="1" thickBot="1">
      <c r="A50" s="471" t="s">
        <v>8</v>
      </c>
      <c r="B50" s="285" t="s">
        <v>559</v>
      </c>
      <c r="C50" s="344">
        <f>SUM(C51:C53)</f>
        <v>0</v>
      </c>
      <c r="D50" s="344">
        <f>SUM(D51:D53)</f>
        <v>0</v>
      </c>
      <c r="E50" s="478">
        <f>SUM(E51:E53)</f>
        <v>0</v>
      </c>
    </row>
    <row r="51" spans="1:5" ht="12" customHeight="1">
      <c r="A51" s="484" t="s">
        <v>79</v>
      </c>
      <c r="B51" s="266" t="s">
        <v>161</v>
      </c>
      <c r="C51" s="101"/>
      <c r="D51" s="101"/>
      <c r="E51" s="465"/>
    </row>
    <row r="52" spans="1:5" ht="12" customHeight="1">
      <c r="A52" s="484" t="s">
        <v>80</v>
      </c>
      <c r="B52" s="265" t="s">
        <v>139</v>
      </c>
      <c r="C52" s="338"/>
      <c r="D52" s="338"/>
      <c r="E52" s="489"/>
    </row>
    <row r="53" spans="1:5" ht="15" customHeight="1">
      <c r="A53" s="484" t="s">
        <v>81</v>
      </c>
      <c r="B53" s="265" t="s">
        <v>46</v>
      </c>
      <c r="C53" s="338"/>
      <c r="D53" s="338"/>
      <c r="E53" s="489"/>
    </row>
    <row r="54" spans="1:5" ht="13.5" thickBot="1">
      <c r="A54" s="484" t="s">
        <v>82</v>
      </c>
      <c r="B54" s="265" t="s">
        <v>655</v>
      </c>
      <c r="C54" s="338"/>
      <c r="D54" s="338"/>
      <c r="E54" s="489"/>
    </row>
    <row r="55" spans="1:5" ht="15" customHeight="1" thickBot="1">
      <c r="A55" s="471" t="s">
        <v>9</v>
      </c>
      <c r="B55" s="475" t="s">
        <v>560</v>
      </c>
      <c r="C55" s="107">
        <f>+C44+C50</f>
        <v>0</v>
      </c>
      <c r="D55" s="107">
        <f>+D44+D50</f>
        <v>0</v>
      </c>
      <c r="E55" s="479">
        <f>+E44+E50</f>
        <v>0</v>
      </c>
    </row>
    <row r="56" spans="1:5" ht="13.5" thickBot="1">
      <c r="C56" s="480"/>
      <c r="D56" s="480"/>
      <c r="E56" s="480"/>
    </row>
    <row r="57" spans="1:5" ht="13.5" thickBot="1">
      <c r="A57" s="420" t="s">
        <v>644</v>
      </c>
      <c r="B57" s="421"/>
      <c r="C57" s="110"/>
      <c r="D57" s="110"/>
      <c r="E57" s="469"/>
    </row>
    <row r="58" spans="1:5" ht="13.5" thickBot="1">
      <c r="A58" s="420" t="s">
        <v>151</v>
      </c>
      <c r="B58" s="421"/>
      <c r="C58" s="110"/>
      <c r="D58" s="110"/>
      <c r="E58" s="46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58"/>
  <sheetViews>
    <sheetView zoomScaleSheetLayoutView="145" workbookViewId="0">
      <selection activeCell="F1" sqref="F1:F65536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6" width="0" style="33" hidden="1" customWidth="1"/>
    <col min="7" max="16384" width="9.33203125" style="33"/>
  </cols>
  <sheetData>
    <row r="1" spans="1:6" s="411" customFormat="1" ht="21" customHeight="1" thickBot="1">
      <c r="A1" s="410"/>
      <c r="B1" s="412"/>
      <c r="C1" s="457"/>
      <c r="D1" s="457"/>
      <c r="E1" s="535" t="str">
        <f>+CONCATENATE("8.2. melléklet a ……/",LEFT(ÖSSZEFÜGGÉSEK!A4,4)+1,". (……) önkormányzati rendelethez")</f>
        <v>8.2. melléklet a ……/2016. (……) önkormányzati rendelethez</v>
      </c>
    </row>
    <row r="2" spans="1:6" s="458" customFormat="1" ht="25.5" customHeight="1">
      <c r="A2" s="438" t="s">
        <v>149</v>
      </c>
      <c r="B2" s="710" t="s">
        <v>153</v>
      </c>
      <c r="C2" s="711"/>
      <c r="D2" s="712"/>
      <c r="E2" s="481" t="s">
        <v>51</v>
      </c>
    </row>
    <row r="3" spans="1:6" s="458" customFormat="1" ht="24.75" thickBot="1">
      <c r="A3" s="456" t="s">
        <v>148</v>
      </c>
      <c r="B3" s="716" t="s">
        <v>536</v>
      </c>
      <c r="C3" s="717"/>
      <c r="D3" s="718"/>
      <c r="E3" s="482" t="s">
        <v>41</v>
      </c>
    </row>
    <row r="4" spans="1:6" s="459" customFormat="1" ht="15.95" customHeight="1" thickBot="1">
      <c r="A4" s="413"/>
      <c r="B4" s="413"/>
      <c r="C4" s="414"/>
      <c r="D4" s="414"/>
      <c r="E4" s="414" t="s">
        <v>42</v>
      </c>
    </row>
    <row r="5" spans="1:6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6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</row>
    <row r="7" spans="1:6" s="460" customFormat="1" ht="15.95" customHeight="1" thickBot="1">
      <c r="A7" s="713" t="s">
        <v>44</v>
      </c>
      <c r="B7" s="714"/>
      <c r="C7" s="714"/>
      <c r="D7" s="714"/>
      <c r="E7" s="715"/>
    </row>
    <row r="8" spans="1:6" s="434" customFormat="1" ht="12" customHeight="1" thickBot="1">
      <c r="A8" s="408" t="s">
        <v>7</v>
      </c>
      <c r="B8" s="472" t="s">
        <v>541</v>
      </c>
      <c r="C8" s="344">
        <v>0</v>
      </c>
      <c r="D8" s="496">
        <v>0</v>
      </c>
      <c r="E8" s="478">
        <v>0</v>
      </c>
      <c r="F8" s="434" t="s">
        <v>669</v>
      </c>
    </row>
    <row r="9" spans="1:6" s="434" customFormat="1" ht="12" customHeight="1">
      <c r="A9" s="483" t="s">
        <v>73</v>
      </c>
      <c r="B9" s="267" t="s">
        <v>335</v>
      </c>
      <c r="C9" s="104">
        <v>0</v>
      </c>
      <c r="D9" s="497">
        <v>0</v>
      </c>
      <c r="E9" s="467">
        <v>0</v>
      </c>
      <c r="F9" s="434" t="s">
        <v>670</v>
      </c>
    </row>
    <row r="10" spans="1:6" s="434" customFormat="1" ht="12" customHeight="1">
      <c r="A10" s="484" t="s">
        <v>74</v>
      </c>
      <c r="B10" s="265" t="s">
        <v>336</v>
      </c>
      <c r="C10" s="341">
        <v>50</v>
      </c>
      <c r="D10" s="498">
        <v>65</v>
      </c>
      <c r="E10" s="111">
        <v>39</v>
      </c>
      <c r="F10" s="434" t="s">
        <v>671</v>
      </c>
    </row>
    <row r="11" spans="1:6" s="434" customFormat="1" ht="12" customHeight="1">
      <c r="A11" s="484" t="s">
        <v>75</v>
      </c>
      <c r="B11" s="265" t="s">
        <v>337</v>
      </c>
      <c r="C11" s="341">
        <v>2790</v>
      </c>
      <c r="D11" s="498">
        <v>1479</v>
      </c>
      <c r="E11" s="111">
        <v>1465</v>
      </c>
      <c r="F11" s="434" t="s">
        <v>672</v>
      </c>
    </row>
    <row r="12" spans="1:6" s="434" customFormat="1" ht="12" customHeight="1">
      <c r="A12" s="484" t="s">
        <v>76</v>
      </c>
      <c r="B12" s="265" t="s">
        <v>338</v>
      </c>
      <c r="C12" s="341">
        <v>2185</v>
      </c>
      <c r="D12" s="498">
        <v>1911</v>
      </c>
      <c r="E12" s="111">
        <v>1904</v>
      </c>
      <c r="F12" s="434" t="s">
        <v>673</v>
      </c>
    </row>
    <row r="13" spans="1:6" s="434" customFormat="1" ht="12" customHeight="1">
      <c r="A13" s="484" t="s">
        <v>109</v>
      </c>
      <c r="B13" s="265" t="s">
        <v>339</v>
      </c>
      <c r="C13" s="341">
        <v>4638</v>
      </c>
      <c r="D13" s="498">
        <v>5738</v>
      </c>
      <c r="E13" s="111">
        <v>5731</v>
      </c>
      <c r="F13" s="434" t="s">
        <v>674</v>
      </c>
    </row>
    <row r="14" spans="1:6" s="434" customFormat="1" ht="12" customHeight="1">
      <c r="A14" s="484" t="s">
        <v>77</v>
      </c>
      <c r="B14" s="265" t="s">
        <v>542</v>
      </c>
      <c r="C14" s="341">
        <v>1387</v>
      </c>
      <c r="D14" s="498">
        <v>2024</v>
      </c>
      <c r="E14" s="111">
        <v>1882</v>
      </c>
      <c r="F14" s="434" t="s">
        <v>675</v>
      </c>
    </row>
    <row r="15" spans="1:6" s="461" customFormat="1" ht="12" customHeight="1">
      <c r="A15" s="484" t="s">
        <v>78</v>
      </c>
      <c r="B15" s="264" t="s">
        <v>543</v>
      </c>
      <c r="C15" s="341">
        <v>0</v>
      </c>
      <c r="D15" s="498">
        <v>0</v>
      </c>
      <c r="E15" s="111">
        <v>0</v>
      </c>
      <c r="F15" s="461" t="s">
        <v>676</v>
      </c>
    </row>
    <row r="16" spans="1:6" s="461" customFormat="1" ht="12" customHeight="1">
      <c r="A16" s="484" t="s">
        <v>86</v>
      </c>
      <c r="B16" s="265" t="s">
        <v>342</v>
      </c>
      <c r="C16" s="105">
        <v>50</v>
      </c>
      <c r="D16" s="499">
        <v>80</v>
      </c>
      <c r="E16" s="466">
        <v>61</v>
      </c>
      <c r="F16" s="461" t="s">
        <v>677</v>
      </c>
    </row>
    <row r="17" spans="1:6" s="434" customFormat="1" ht="12" customHeight="1">
      <c r="A17" s="484" t="s">
        <v>87</v>
      </c>
      <c r="B17" s="265" t="s">
        <v>344</v>
      </c>
      <c r="C17" s="341">
        <v>0</v>
      </c>
      <c r="D17" s="498">
        <v>0</v>
      </c>
      <c r="E17" s="111">
        <v>0</v>
      </c>
      <c r="F17" s="434" t="s">
        <v>678</v>
      </c>
    </row>
    <row r="18" spans="1:6" s="461" customFormat="1" ht="12" customHeight="1" thickBot="1">
      <c r="A18" s="484" t="s">
        <v>88</v>
      </c>
      <c r="B18" s="264" t="s">
        <v>346</v>
      </c>
      <c r="C18" s="343">
        <v>0</v>
      </c>
      <c r="D18" s="112">
        <v>231</v>
      </c>
      <c r="E18" s="462">
        <v>204</v>
      </c>
      <c r="F18" s="461" t="s">
        <v>679</v>
      </c>
    </row>
    <row r="19" spans="1:6" s="461" customFormat="1" ht="12" customHeight="1" thickBot="1">
      <c r="A19" s="408" t="s">
        <v>8</v>
      </c>
      <c r="B19" s="472" t="s">
        <v>544</v>
      </c>
      <c r="C19" s="344">
        <v>273941</v>
      </c>
      <c r="D19" s="496">
        <v>362165</v>
      </c>
      <c r="E19" s="478">
        <v>344232</v>
      </c>
      <c r="F19" s="461" t="s">
        <v>680</v>
      </c>
    </row>
    <row r="20" spans="1:6" s="461" customFormat="1" ht="12" customHeight="1">
      <c r="A20" s="484" t="s">
        <v>79</v>
      </c>
      <c r="B20" s="266" t="s">
        <v>308</v>
      </c>
      <c r="C20" s="341">
        <v>0</v>
      </c>
      <c r="D20" s="498">
        <v>0</v>
      </c>
      <c r="E20" s="111">
        <v>0</v>
      </c>
      <c r="F20" s="461" t="s">
        <v>681</v>
      </c>
    </row>
    <row r="21" spans="1:6" s="461" customFormat="1" ht="12" customHeight="1">
      <c r="A21" s="484" t="s">
        <v>80</v>
      </c>
      <c r="B21" s="265" t="s">
        <v>545</v>
      </c>
      <c r="C21" s="341">
        <v>0</v>
      </c>
      <c r="D21" s="498">
        <v>0</v>
      </c>
      <c r="E21" s="111">
        <v>0</v>
      </c>
      <c r="F21" s="461" t="s">
        <v>682</v>
      </c>
    </row>
    <row r="22" spans="1:6" s="461" customFormat="1" ht="12" customHeight="1">
      <c r="A22" s="484" t="s">
        <v>81</v>
      </c>
      <c r="B22" s="265" t="s">
        <v>546</v>
      </c>
      <c r="C22" s="341">
        <v>9886</v>
      </c>
      <c r="D22" s="498">
        <v>14095</v>
      </c>
      <c r="E22" s="111">
        <v>14006</v>
      </c>
      <c r="F22" s="461" t="s">
        <v>683</v>
      </c>
    </row>
    <row r="23" spans="1:6" s="434" customFormat="1" ht="12" customHeight="1" thickBot="1">
      <c r="A23" s="484" t="s">
        <v>82</v>
      </c>
      <c r="B23" s="265" t="s">
        <v>653</v>
      </c>
      <c r="C23" s="341">
        <v>0</v>
      </c>
      <c r="D23" s="498">
        <v>0</v>
      </c>
      <c r="E23" s="111">
        <v>0</v>
      </c>
      <c r="F23" s="434" t="s">
        <v>684</v>
      </c>
    </row>
    <row r="24" spans="1:6" s="434" customFormat="1" ht="12" customHeight="1" thickBot="1">
      <c r="A24" s="471" t="s">
        <v>9</v>
      </c>
      <c r="B24" s="285" t="s">
        <v>126</v>
      </c>
      <c r="C24" s="42">
        <v>19180</v>
      </c>
      <c r="D24" s="500">
        <v>17045</v>
      </c>
      <c r="E24" s="477">
        <v>16731</v>
      </c>
      <c r="F24" s="434" t="s">
        <v>685</v>
      </c>
    </row>
    <row r="25" spans="1:6" s="434" customFormat="1" ht="12" customHeight="1" thickBot="1">
      <c r="A25" s="471" t="s">
        <v>10</v>
      </c>
      <c r="B25" s="285" t="s">
        <v>547</v>
      </c>
      <c r="C25" s="344">
        <v>273941</v>
      </c>
      <c r="D25" s="496">
        <v>362165</v>
      </c>
      <c r="E25" s="478">
        <v>344232</v>
      </c>
      <c r="F25" s="434" t="s">
        <v>686</v>
      </c>
    </row>
    <row r="26" spans="1:6" s="434" customFormat="1" ht="12" customHeight="1">
      <c r="A26" s="485" t="s">
        <v>322</v>
      </c>
      <c r="B26" s="486" t="s">
        <v>545</v>
      </c>
      <c r="C26" s="101">
        <v>0</v>
      </c>
      <c r="D26" s="491">
        <v>0</v>
      </c>
      <c r="E26" s="465">
        <v>0</v>
      </c>
      <c r="F26" s="434" t="s">
        <v>687</v>
      </c>
    </row>
    <row r="27" spans="1:6" s="434" customFormat="1" ht="12" customHeight="1">
      <c r="A27" s="485" t="s">
        <v>328</v>
      </c>
      <c r="B27" s="487" t="s">
        <v>548</v>
      </c>
      <c r="C27" s="345">
        <v>0</v>
      </c>
      <c r="D27" s="501">
        <v>10174</v>
      </c>
      <c r="E27" s="464">
        <v>10173</v>
      </c>
      <c r="F27" s="434" t="s">
        <v>688</v>
      </c>
    </row>
    <row r="28" spans="1:6" s="434" customFormat="1" ht="12" customHeight="1" thickBot="1">
      <c r="A28" s="484" t="s">
        <v>330</v>
      </c>
      <c r="B28" s="488" t="s">
        <v>654</v>
      </c>
      <c r="C28" s="468">
        <v>0</v>
      </c>
      <c r="D28" s="502">
        <v>0</v>
      </c>
      <c r="E28" s="463">
        <v>0</v>
      </c>
      <c r="F28" s="434" t="s">
        <v>689</v>
      </c>
    </row>
    <row r="29" spans="1:6" s="434" customFormat="1" ht="12" customHeight="1" thickBot="1">
      <c r="A29" s="471" t="s">
        <v>11</v>
      </c>
      <c r="B29" s="285" t="s">
        <v>549</v>
      </c>
      <c r="C29" s="344">
        <v>273941</v>
      </c>
      <c r="D29" s="496">
        <v>362165</v>
      </c>
      <c r="E29" s="478">
        <v>344232</v>
      </c>
      <c r="F29" s="434" t="s">
        <v>690</v>
      </c>
    </row>
    <row r="30" spans="1:6" s="434" customFormat="1" ht="12" customHeight="1">
      <c r="A30" s="485" t="s">
        <v>66</v>
      </c>
      <c r="B30" s="486" t="s">
        <v>348</v>
      </c>
      <c r="C30" s="101">
        <v>0</v>
      </c>
      <c r="D30" s="491">
        <v>0</v>
      </c>
      <c r="E30" s="465">
        <v>0</v>
      </c>
      <c r="F30" s="434" t="s">
        <v>691</v>
      </c>
    </row>
    <row r="31" spans="1:6" s="434" customFormat="1" ht="12" customHeight="1">
      <c r="A31" s="485" t="s">
        <v>67</v>
      </c>
      <c r="B31" s="487" t="s">
        <v>349</v>
      </c>
      <c r="C31" s="345">
        <v>0</v>
      </c>
      <c r="D31" s="501">
        <v>0</v>
      </c>
      <c r="E31" s="464">
        <v>0</v>
      </c>
      <c r="F31" s="434" t="s">
        <v>692</v>
      </c>
    </row>
    <row r="32" spans="1:6" s="434" customFormat="1" ht="12" customHeight="1" thickBot="1">
      <c r="A32" s="484" t="s">
        <v>68</v>
      </c>
      <c r="B32" s="470" t="s">
        <v>351</v>
      </c>
      <c r="C32" s="468">
        <v>0</v>
      </c>
      <c r="D32" s="502">
        <v>0</v>
      </c>
      <c r="E32" s="463">
        <v>0</v>
      </c>
      <c r="F32" s="434" t="s">
        <v>693</v>
      </c>
    </row>
    <row r="33" spans="1:6" s="434" customFormat="1" ht="12" customHeight="1" thickBot="1">
      <c r="A33" s="471" t="s">
        <v>12</v>
      </c>
      <c r="B33" s="285" t="s">
        <v>476</v>
      </c>
      <c r="C33" s="42">
        <v>0</v>
      </c>
      <c r="D33" s="500">
        <v>150</v>
      </c>
      <c r="E33" s="477">
        <v>91</v>
      </c>
      <c r="F33" s="434" t="s">
        <v>694</v>
      </c>
    </row>
    <row r="34" spans="1:6" s="434" customFormat="1" ht="12" customHeight="1" thickBot="1">
      <c r="A34" s="471" t="s">
        <v>13</v>
      </c>
      <c r="B34" s="285" t="s">
        <v>550</v>
      </c>
      <c r="C34" s="42">
        <v>9218</v>
      </c>
      <c r="D34" s="500">
        <v>5356</v>
      </c>
      <c r="E34" s="477">
        <v>4461</v>
      </c>
      <c r="F34" s="434" t="s">
        <v>695</v>
      </c>
    </row>
    <row r="35" spans="1:6" s="434" customFormat="1" ht="12" customHeight="1" thickBot="1">
      <c r="A35" s="408" t="s">
        <v>14</v>
      </c>
      <c r="B35" s="285" t="s">
        <v>551</v>
      </c>
      <c r="C35" s="344">
        <v>273941</v>
      </c>
      <c r="D35" s="496">
        <v>362165</v>
      </c>
      <c r="E35" s="478">
        <v>344232</v>
      </c>
      <c r="F35" s="434" t="s">
        <v>696</v>
      </c>
    </row>
    <row r="36" spans="1:6" s="461" customFormat="1" ht="12" customHeight="1" thickBot="1">
      <c r="A36" s="473" t="s">
        <v>15</v>
      </c>
      <c r="B36" s="285" t="s">
        <v>552</v>
      </c>
      <c r="C36" s="344">
        <v>273941</v>
      </c>
      <c r="D36" s="496">
        <v>362165</v>
      </c>
      <c r="E36" s="478">
        <v>344232</v>
      </c>
      <c r="F36" s="461" t="s">
        <v>697</v>
      </c>
    </row>
    <row r="37" spans="1:6" s="461" customFormat="1" ht="15" customHeight="1">
      <c r="A37" s="485" t="s">
        <v>553</v>
      </c>
      <c r="B37" s="486" t="s">
        <v>171</v>
      </c>
      <c r="C37" s="101">
        <v>0</v>
      </c>
      <c r="D37" s="491">
        <v>6189</v>
      </c>
      <c r="E37" s="465">
        <v>6189</v>
      </c>
      <c r="F37" s="461" t="s">
        <v>698</v>
      </c>
    </row>
    <row r="38" spans="1:6" s="461" customFormat="1" ht="15" customHeight="1">
      <c r="A38" s="485" t="s">
        <v>554</v>
      </c>
      <c r="B38" s="487" t="s">
        <v>3</v>
      </c>
      <c r="C38" s="345">
        <v>0</v>
      </c>
      <c r="D38" s="501">
        <v>0</v>
      </c>
      <c r="E38" s="464">
        <v>0</v>
      </c>
      <c r="F38" s="461" t="s">
        <v>699</v>
      </c>
    </row>
    <row r="39" spans="1:6" ht="13.5" thickBot="1">
      <c r="A39" s="484" t="s">
        <v>555</v>
      </c>
      <c r="B39" s="470" t="s">
        <v>556</v>
      </c>
      <c r="C39" s="468">
        <v>0</v>
      </c>
      <c r="D39" s="502">
        <v>0</v>
      </c>
      <c r="E39" s="463">
        <v>0</v>
      </c>
      <c r="F39" s="33" t="s">
        <v>700</v>
      </c>
    </row>
    <row r="40" spans="1:6" s="460" customFormat="1" ht="16.5" customHeight="1" thickBot="1">
      <c r="A40" s="473" t="s">
        <v>16</v>
      </c>
      <c r="B40" s="474" t="s">
        <v>557</v>
      </c>
      <c r="C40" s="107">
        <v>273941</v>
      </c>
      <c r="D40" s="503">
        <v>362165</v>
      </c>
      <c r="E40" s="479">
        <v>344232</v>
      </c>
      <c r="F40" s="460" t="s">
        <v>701</v>
      </c>
    </row>
    <row r="41" spans="1:6" s="243" customFormat="1" ht="12" customHeight="1">
      <c r="A41" s="416"/>
      <c r="B41" s="417"/>
      <c r="C41" s="432"/>
      <c r="D41" s="432"/>
      <c r="E41" s="432"/>
    </row>
    <row r="42" spans="1:6" ht="12" customHeight="1" thickBot="1">
      <c r="A42" s="418"/>
      <c r="B42" s="419"/>
      <c r="C42" s="433"/>
      <c r="D42" s="433"/>
      <c r="E42" s="433"/>
    </row>
    <row r="43" spans="1:6" ht="12" customHeight="1" thickBot="1">
      <c r="A43" s="713" t="s">
        <v>45</v>
      </c>
      <c r="B43" s="714"/>
      <c r="C43" s="714"/>
      <c r="D43" s="714"/>
      <c r="E43" s="715"/>
    </row>
    <row r="44" spans="1:6" ht="12" customHeight="1" thickBot="1">
      <c r="A44" s="471" t="s">
        <v>7</v>
      </c>
      <c r="B44" s="285" t="s">
        <v>558</v>
      </c>
      <c r="C44" s="344">
        <v>0</v>
      </c>
      <c r="D44" s="344">
        <v>0</v>
      </c>
      <c r="E44" s="478">
        <v>0</v>
      </c>
      <c r="F44" s="33" t="s">
        <v>669</v>
      </c>
    </row>
    <row r="45" spans="1:6" ht="12" customHeight="1">
      <c r="A45" s="484" t="s">
        <v>73</v>
      </c>
      <c r="B45" s="266" t="s">
        <v>37</v>
      </c>
      <c r="C45" s="101">
        <v>15923</v>
      </c>
      <c r="D45" s="101">
        <v>21752</v>
      </c>
      <c r="E45" s="465">
        <v>19649</v>
      </c>
      <c r="F45" s="33" t="s">
        <v>670</v>
      </c>
    </row>
    <row r="46" spans="1:6" ht="12" customHeight="1">
      <c r="A46" s="484" t="s">
        <v>74</v>
      </c>
      <c r="B46" s="265" t="s">
        <v>135</v>
      </c>
      <c r="C46" s="338">
        <v>4339</v>
      </c>
      <c r="D46" s="338">
        <v>4688</v>
      </c>
      <c r="E46" s="489">
        <v>3729</v>
      </c>
      <c r="F46" s="33" t="s">
        <v>671</v>
      </c>
    </row>
    <row r="47" spans="1:6" ht="12" customHeight="1">
      <c r="A47" s="484" t="s">
        <v>75</v>
      </c>
      <c r="B47" s="265" t="s">
        <v>102</v>
      </c>
      <c r="C47" s="338">
        <v>35139</v>
      </c>
      <c r="D47" s="338">
        <v>39567</v>
      </c>
      <c r="E47" s="489">
        <v>32954</v>
      </c>
      <c r="F47" s="33" t="s">
        <v>672</v>
      </c>
    </row>
    <row r="48" spans="1:6" s="243" customFormat="1" ht="12" customHeight="1">
      <c r="A48" s="484" t="s">
        <v>76</v>
      </c>
      <c r="B48" s="265" t="s">
        <v>136</v>
      </c>
      <c r="C48" s="338">
        <v>2219</v>
      </c>
      <c r="D48" s="338">
        <v>4072</v>
      </c>
      <c r="E48" s="489">
        <v>3591</v>
      </c>
      <c r="F48" s="243" t="s">
        <v>673</v>
      </c>
    </row>
    <row r="49" spans="1:6" ht="12" customHeight="1" thickBot="1">
      <c r="A49" s="484" t="s">
        <v>109</v>
      </c>
      <c r="B49" s="265" t="s">
        <v>137</v>
      </c>
      <c r="C49" s="338">
        <v>8224</v>
      </c>
      <c r="D49" s="338">
        <v>12286</v>
      </c>
      <c r="E49" s="489">
        <v>7057</v>
      </c>
      <c r="F49" s="33" t="s">
        <v>674</v>
      </c>
    </row>
    <row r="50" spans="1:6" ht="12" customHeight="1" thickBot="1">
      <c r="A50" s="471" t="s">
        <v>8</v>
      </c>
      <c r="B50" s="285" t="s">
        <v>559</v>
      </c>
      <c r="C50" s="344">
        <v>273941</v>
      </c>
      <c r="D50" s="344">
        <v>362165</v>
      </c>
      <c r="E50" s="478">
        <v>344232</v>
      </c>
      <c r="F50" s="33" t="s">
        <v>675</v>
      </c>
    </row>
    <row r="51" spans="1:6" ht="12" customHeight="1">
      <c r="A51" s="484" t="s">
        <v>79</v>
      </c>
      <c r="B51" s="266" t="s">
        <v>161</v>
      </c>
      <c r="C51" s="101">
        <v>2775</v>
      </c>
      <c r="D51" s="101">
        <v>15433</v>
      </c>
      <c r="E51" s="465">
        <v>14885</v>
      </c>
      <c r="F51" s="33" t="s">
        <v>676</v>
      </c>
    </row>
    <row r="52" spans="1:6" ht="12" customHeight="1">
      <c r="A52" s="484" t="s">
        <v>80</v>
      </c>
      <c r="B52" s="265" t="s">
        <v>139</v>
      </c>
      <c r="C52" s="338">
        <v>0</v>
      </c>
      <c r="D52" s="338">
        <v>0</v>
      </c>
      <c r="E52" s="489">
        <v>0</v>
      </c>
      <c r="F52" s="33" t="s">
        <v>677</v>
      </c>
    </row>
    <row r="53" spans="1:6" ht="15" customHeight="1">
      <c r="A53" s="484" t="s">
        <v>81</v>
      </c>
      <c r="B53" s="265" t="s">
        <v>46</v>
      </c>
      <c r="C53" s="338">
        <v>6500</v>
      </c>
      <c r="D53" s="338">
        <v>2100</v>
      </c>
      <c r="E53" s="489">
        <v>1699</v>
      </c>
      <c r="F53" s="33" t="s">
        <v>678</v>
      </c>
    </row>
    <row r="54" spans="1:6" ht="13.5" thickBot="1">
      <c r="A54" s="484" t="s">
        <v>82</v>
      </c>
      <c r="B54" s="265" t="s">
        <v>655</v>
      </c>
      <c r="C54" s="338">
        <v>0</v>
      </c>
      <c r="D54" s="338">
        <v>0</v>
      </c>
      <c r="E54" s="489">
        <v>0</v>
      </c>
      <c r="F54" s="33" t="s">
        <v>679</v>
      </c>
    </row>
    <row r="55" spans="1:6" ht="15" customHeight="1" thickBot="1">
      <c r="A55" s="471" t="s">
        <v>9</v>
      </c>
      <c r="B55" s="475" t="s">
        <v>560</v>
      </c>
      <c r="C55" s="107">
        <v>0</v>
      </c>
      <c r="D55" s="107">
        <v>0</v>
      </c>
      <c r="E55" s="479">
        <v>0</v>
      </c>
      <c r="F55" s="33" t="s">
        <v>680</v>
      </c>
    </row>
    <row r="56" spans="1:6" ht="13.5" thickBot="1">
      <c r="C56" s="480"/>
      <c r="D56" s="480"/>
      <c r="E56" s="480"/>
    </row>
    <row r="57" spans="1:6" ht="13.5" thickBot="1">
      <c r="A57" s="420" t="s">
        <v>644</v>
      </c>
      <c r="B57" s="421"/>
      <c r="C57" s="110"/>
      <c r="D57" s="110"/>
      <c r="E57" s="469"/>
    </row>
    <row r="58" spans="1:6" ht="13.5" thickBot="1">
      <c r="A58" s="420" t="s">
        <v>151</v>
      </c>
      <c r="B58" s="421"/>
      <c r="C58" s="110"/>
      <c r="D58" s="110"/>
      <c r="E58" s="46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F1" sqref="F1:F65536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6" width="0" style="541" hidden="1" customWidth="1"/>
    <col min="7" max="16384" width="9.33203125" style="33"/>
  </cols>
  <sheetData>
    <row r="1" spans="1:6" s="411" customFormat="1" ht="21" customHeight="1" thickBot="1">
      <c r="A1" s="410"/>
      <c r="B1" s="412"/>
      <c r="C1" s="457"/>
      <c r="D1" s="457"/>
      <c r="E1" s="535" t="str">
        <f>+CONCATENATE("8.2.1. melléklet a ……/",LEFT(ÖSSZEFÜGGÉSEK!A4,4)+1,". (……) önkormányzati rendelethez")</f>
        <v>8.2.1. melléklet a ……/2016. (……) önkormányzati rendelethez</v>
      </c>
      <c r="F1" s="544"/>
    </row>
    <row r="2" spans="1:6" s="458" customFormat="1" ht="25.5" customHeight="1">
      <c r="A2" s="438" t="s">
        <v>149</v>
      </c>
      <c r="B2" s="710" t="s">
        <v>153</v>
      </c>
      <c r="C2" s="711"/>
      <c r="D2" s="712"/>
      <c r="E2" s="481" t="s">
        <v>51</v>
      </c>
      <c r="F2" s="545"/>
    </row>
    <row r="3" spans="1:6" s="458" customFormat="1" ht="24.75" thickBot="1">
      <c r="A3" s="456" t="s">
        <v>148</v>
      </c>
      <c r="B3" s="716" t="s">
        <v>662</v>
      </c>
      <c r="C3" s="717"/>
      <c r="D3" s="718"/>
      <c r="E3" s="482" t="s">
        <v>49</v>
      </c>
      <c r="F3" s="545"/>
    </row>
    <row r="4" spans="1:6" s="459" customFormat="1" ht="15.95" customHeight="1" thickBot="1">
      <c r="A4" s="413"/>
      <c r="B4" s="413"/>
      <c r="C4" s="414"/>
      <c r="D4" s="414"/>
      <c r="E4" s="414" t="s">
        <v>42</v>
      </c>
      <c r="F4" s="546"/>
    </row>
    <row r="5" spans="1:6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6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  <c r="F6" s="547"/>
    </row>
    <row r="7" spans="1:6" s="460" customFormat="1" ht="15.95" customHeight="1" thickBot="1">
      <c r="A7" s="713" t="s">
        <v>44</v>
      </c>
      <c r="B7" s="714"/>
      <c r="C7" s="714"/>
      <c r="D7" s="714"/>
      <c r="E7" s="715"/>
      <c r="F7" s="547"/>
    </row>
    <row r="8" spans="1:6" s="434" customFormat="1" ht="12" customHeight="1" thickBot="1">
      <c r="A8" s="408" t="s">
        <v>7</v>
      </c>
      <c r="B8" s="472" t="s">
        <v>541</v>
      </c>
      <c r="C8" s="344">
        <v>0</v>
      </c>
      <c r="D8" s="496">
        <v>0</v>
      </c>
      <c r="E8" s="478">
        <v>0</v>
      </c>
      <c r="F8" s="547" t="s">
        <v>669</v>
      </c>
    </row>
    <row r="9" spans="1:6" s="434" customFormat="1" ht="12" customHeight="1">
      <c r="A9" s="483" t="s">
        <v>73</v>
      </c>
      <c r="B9" s="267" t="s">
        <v>335</v>
      </c>
      <c r="C9" s="104">
        <v>0</v>
      </c>
      <c r="D9" s="497">
        <v>0</v>
      </c>
      <c r="E9" s="467">
        <v>0</v>
      </c>
      <c r="F9" s="547" t="s">
        <v>670</v>
      </c>
    </row>
    <row r="10" spans="1:6" s="434" customFormat="1" ht="12" customHeight="1">
      <c r="A10" s="484" t="s">
        <v>74</v>
      </c>
      <c r="B10" s="265" t="s">
        <v>336</v>
      </c>
      <c r="C10" s="341">
        <v>50</v>
      </c>
      <c r="D10" s="498">
        <v>65</v>
      </c>
      <c r="E10" s="111">
        <v>39</v>
      </c>
      <c r="F10" s="547" t="s">
        <v>671</v>
      </c>
    </row>
    <row r="11" spans="1:6" s="434" customFormat="1" ht="12" customHeight="1">
      <c r="A11" s="484" t="s">
        <v>75</v>
      </c>
      <c r="B11" s="265" t="s">
        <v>337</v>
      </c>
      <c r="C11" s="341">
        <v>2790</v>
      </c>
      <c r="D11" s="498">
        <v>1479</v>
      </c>
      <c r="E11" s="111">
        <v>1465</v>
      </c>
      <c r="F11" s="547" t="s">
        <v>672</v>
      </c>
    </row>
    <row r="12" spans="1:6" s="434" customFormat="1" ht="12" customHeight="1">
      <c r="A12" s="484" t="s">
        <v>76</v>
      </c>
      <c r="B12" s="265" t="s">
        <v>338</v>
      </c>
      <c r="C12" s="341">
        <v>2185</v>
      </c>
      <c r="D12" s="498">
        <v>1911</v>
      </c>
      <c r="E12" s="111">
        <v>1904</v>
      </c>
      <c r="F12" s="547" t="s">
        <v>673</v>
      </c>
    </row>
    <row r="13" spans="1:6" s="434" customFormat="1" ht="12" customHeight="1">
      <c r="A13" s="484" t="s">
        <v>109</v>
      </c>
      <c r="B13" s="265" t="s">
        <v>339</v>
      </c>
      <c r="C13" s="341">
        <v>4638</v>
      </c>
      <c r="D13" s="498">
        <v>5738</v>
      </c>
      <c r="E13" s="111">
        <v>5731</v>
      </c>
      <c r="F13" s="547" t="s">
        <v>674</v>
      </c>
    </row>
    <row r="14" spans="1:6" s="434" customFormat="1" ht="12" customHeight="1">
      <c r="A14" s="484" t="s">
        <v>77</v>
      </c>
      <c r="B14" s="265" t="s">
        <v>542</v>
      </c>
      <c r="C14" s="341">
        <v>1387</v>
      </c>
      <c r="D14" s="498">
        <v>2024</v>
      </c>
      <c r="E14" s="111">
        <v>1882</v>
      </c>
      <c r="F14" s="547" t="s">
        <v>675</v>
      </c>
    </row>
    <row r="15" spans="1:6" s="461" customFormat="1" ht="12" customHeight="1">
      <c r="A15" s="484" t="s">
        <v>78</v>
      </c>
      <c r="B15" s="264" t="s">
        <v>543</v>
      </c>
      <c r="C15" s="341">
        <v>0</v>
      </c>
      <c r="D15" s="498">
        <v>0</v>
      </c>
      <c r="E15" s="111">
        <v>0</v>
      </c>
      <c r="F15" s="547" t="s">
        <v>676</v>
      </c>
    </row>
    <row r="16" spans="1:6" s="461" customFormat="1" ht="12" customHeight="1">
      <c r="A16" s="484" t="s">
        <v>86</v>
      </c>
      <c r="B16" s="265" t="s">
        <v>342</v>
      </c>
      <c r="C16" s="105">
        <v>50</v>
      </c>
      <c r="D16" s="499">
        <v>80</v>
      </c>
      <c r="E16" s="466">
        <v>61</v>
      </c>
      <c r="F16" s="547" t="s">
        <v>677</v>
      </c>
    </row>
    <row r="17" spans="1:6" s="434" customFormat="1" ht="12" customHeight="1">
      <c r="A17" s="484" t="s">
        <v>87</v>
      </c>
      <c r="B17" s="265" t="s">
        <v>344</v>
      </c>
      <c r="C17" s="341">
        <v>0</v>
      </c>
      <c r="D17" s="498">
        <v>0</v>
      </c>
      <c r="E17" s="111">
        <v>0</v>
      </c>
      <c r="F17" s="547" t="s">
        <v>678</v>
      </c>
    </row>
    <row r="18" spans="1:6" s="461" customFormat="1" ht="12" customHeight="1" thickBot="1">
      <c r="A18" s="484" t="s">
        <v>88</v>
      </c>
      <c r="B18" s="264" t="s">
        <v>346</v>
      </c>
      <c r="C18" s="343">
        <v>0</v>
      </c>
      <c r="D18" s="112">
        <v>231</v>
      </c>
      <c r="E18" s="462">
        <v>204</v>
      </c>
      <c r="F18" s="547" t="s">
        <v>679</v>
      </c>
    </row>
    <row r="19" spans="1:6" s="461" customFormat="1" ht="12" customHeight="1" thickBot="1">
      <c r="A19" s="408" t="s">
        <v>8</v>
      </c>
      <c r="B19" s="472" t="s">
        <v>544</v>
      </c>
      <c r="C19" s="344">
        <v>273941</v>
      </c>
      <c r="D19" s="496">
        <v>362165</v>
      </c>
      <c r="E19" s="478">
        <v>344232</v>
      </c>
      <c r="F19" s="547" t="s">
        <v>680</v>
      </c>
    </row>
    <row r="20" spans="1:6" s="461" customFormat="1" ht="12" customHeight="1">
      <c r="A20" s="484" t="s">
        <v>79</v>
      </c>
      <c r="B20" s="266" t="s">
        <v>308</v>
      </c>
      <c r="C20" s="341">
        <v>0</v>
      </c>
      <c r="D20" s="498">
        <v>0</v>
      </c>
      <c r="E20" s="111">
        <v>0</v>
      </c>
      <c r="F20" s="547" t="s">
        <v>681</v>
      </c>
    </row>
    <row r="21" spans="1:6" s="461" customFormat="1" ht="12" customHeight="1">
      <c r="A21" s="484" t="s">
        <v>80</v>
      </c>
      <c r="B21" s="265" t="s">
        <v>545</v>
      </c>
      <c r="C21" s="341">
        <v>0</v>
      </c>
      <c r="D21" s="498">
        <v>0</v>
      </c>
      <c r="E21" s="111">
        <v>0</v>
      </c>
      <c r="F21" s="547" t="s">
        <v>682</v>
      </c>
    </row>
    <row r="22" spans="1:6" s="461" customFormat="1" ht="12" customHeight="1">
      <c r="A22" s="484" t="s">
        <v>81</v>
      </c>
      <c r="B22" s="265" t="s">
        <v>546</v>
      </c>
      <c r="C22" s="341">
        <v>9886</v>
      </c>
      <c r="D22" s="498">
        <v>14095</v>
      </c>
      <c r="E22" s="111">
        <v>14006</v>
      </c>
      <c r="F22" s="547" t="s">
        <v>683</v>
      </c>
    </row>
    <row r="23" spans="1:6" s="434" customFormat="1" ht="12" customHeight="1" thickBot="1">
      <c r="A23" s="484" t="s">
        <v>82</v>
      </c>
      <c r="B23" s="265" t="s">
        <v>653</v>
      </c>
      <c r="C23" s="341">
        <v>0</v>
      </c>
      <c r="D23" s="498">
        <v>0</v>
      </c>
      <c r="E23" s="111">
        <v>0</v>
      </c>
      <c r="F23" s="547" t="s">
        <v>684</v>
      </c>
    </row>
    <row r="24" spans="1:6" s="434" customFormat="1" ht="12" customHeight="1" thickBot="1">
      <c r="A24" s="471" t="s">
        <v>9</v>
      </c>
      <c r="B24" s="285" t="s">
        <v>126</v>
      </c>
      <c r="C24" s="42">
        <v>19180</v>
      </c>
      <c r="D24" s="500">
        <v>17045</v>
      </c>
      <c r="E24" s="477">
        <v>16731</v>
      </c>
      <c r="F24" s="547" t="s">
        <v>685</v>
      </c>
    </row>
    <row r="25" spans="1:6" s="434" customFormat="1" ht="12" customHeight="1" thickBot="1">
      <c r="A25" s="471" t="s">
        <v>10</v>
      </c>
      <c r="B25" s="285" t="s">
        <v>547</v>
      </c>
      <c r="C25" s="344">
        <v>273941</v>
      </c>
      <c r="D25" s="496">
        <v>362165</v>
      </c>
      <c r="E25" s="478">
        <v>344232</v>
      </c>
      <c r="F25" s="547" t="s">
        <v>686</v>
      </c>
    </row>
    <row r="26" spans="1:6" s="434" customFormat="1" ht="12" customHeight="1">
      <c r="A26" s="485" t="s">
        <v>322</v>
      </c>
      <c r="B26" s="486" t="s">
        <v>545</v>
      </c>
      <c r="C26" s="101">
        <v>0</v>
      </c>
      <c r="D26" s="491">
        <v>0</v>
      </c>
      <c r="E26" s="465">
        <v>0</v>
      </c>
      <c r="F26" s="547" t="s">
        <v>687</v>
      </c>
    </row>
    <row r="27" spans="1:6" s="434" customFormat="1" ht="12" customHeight="1">
      <c r="A27" s="485" t="s">
        <v>328</v>
      </c>
      <c r="B27" s="487" t="s">
        <v>548</v>
      </c>
      <c r="C27" s="345">
        <v>0</v>
      </c>
      <c r="D27" s="501">
        <v>10174</v>
      </c>
      <c r="E27" s="464">
        <v>10173</v>
      </c>
      <c r="F27" s="547" t="s">
        <v>688</v>
      </c>
    </row>
    <row r="28" spans="1:6" s="434" customFormat="1" ht="12" customHeight="1" thickBot="1">
      <c r="A28" s="484" t="s">
        <v>330</v>
      </c>
      <c r="B28" s="488" t="s">
        <v>654</v>
      </c>
      <c r="C28" s="468">
        <v>0</v>
      </c>
      <c r="D28" s="502">
        <v>0</v>
      </c>
      <c r="E28" s="463">
        <v>0</v>
      </c>
      <c r="F28" s="547" t="s">
        <v>689</v>
      </c>
    </row>
    <row r="29" spans="1:6" s="434" customFormat="1" ht="12" customHeight="1" thickBot="1">
      <c r="A29" s="471" t="s">
        <v>11</v>
      </c>
      <c r="B29" s="285" t="s">
        <v>549</v>
      </c>
      <c r="C29" s="344">
        <v>273941</v>
      </c>
      <c r="D29" s="496">
        <v>362165</v>
      </c>
      <c r="E29" s="478">
        <v>344232</v>
      </c>
      <c r="F29" s="547" t="s">
        <v>690</v>
      </c>
    </row>
    <row r="30" spans="1:6" s="434" customFormat="1" ht="12" customHeight="1">
      <c r="A30" s="485" t="s">
        <v>66</v>
      </c>
      <c r="B30" s="486" t="s">
        <v>348</v>
      </c>
      <c r="C30" s="101">
        <v>0</v>
      </c>
      <c r="D30" s="491">
        <v>0</v>
      </c>
      <c r="E30" s="465">
        <v>0</v>
      </c>
      <c r="F30" s="547" t="s">
        <v>691</v>
      </c>
    </row>
    <row r="31" spans="1:6" s="434" customFormat="1" ht="12" customHeight="1">
      <c r="A31" s="485" t="s">
        <v>67</v>
      </c>
      <c r="B31" s="487" t="s">
        <v>349</v>
      </c>
      <c r="C31" s="345">
        <v>0</v>
      </c>
      <c r="D31" s="501">
        <v>0</v>
      </c>
      <c r="E31" s="464">
        <v>0</v>
      </c>
      <c r="F31" s="547" t="s">
        <v>692</v>
      </c>
    </row>
    <row r="32" spans="1:6" s="434" customFormat="1" ht="12" customHeight="1" thickBot="1">
      <c r="A32" s="484" t="s">
        <v>68</v>
      </c>
      <c r="B32" s="470" t="s">
        <v>351</v>
      </c>
      <c r="C32" s="468">
        <v>0</v>
      </c>
      <c r="D32" s="502">
        <v>0</v>
      </c>
      <c r="E32" s="463">
        <v>0</v>
      </c>
      <c r="F32" s="547" t="s">
        <v>693</v>
      </c>
    </row>
    <row r="33" spans="1:6" s="434" customFormat="1" ht="12" customHeight="1" thickBot="1">
      <c r="A33" s="471" t="s">
        <v>12</v>
      </c>
      <c r="B33" s="285" t="s">
        <v>476</v>
      </c>
      <c r="C33" s="42">
        <v>0</v>
      </c>
      <c r="D33" s="500">
        <v>150</v>
      </c>
      <c r="E33" s="477">
        <v>91</v>
      </c>
      <c r="F33" s="547" t="s">
        <v>694</v>
      </c>
    </row>
    <row r="34" spans="1:6" s="434" customFormat="1" ht="12" customHeight="1" thickBot="1">
      <c r="A34" s="471" t="s">
        <v>13</v>
      </c>
      <c r="B34" s="285" t="s">
        <v>550</v>
      </c>
      <c r="C34" s="42">
        <v>9218</v>
      </c>
      <c r="D34" s="500">
        <v>5356</v>
      </c>
      <c r="E34" s="477">
        <v>4461</v>
      </c>
      <c r="F34" s="547" t="s">
        <v>695</v>
      </c>
    </row>
    <row r="35" spans="1:6" s="434" customFormat="1" ht="12" customHeight="1" thickBot="1">
      <c r="A35" s="408" t="s">
        <v>14</v>
      </c>
      <c r="B35" s="285" t="s">
        <v>551</v>
      </c>
      <c r="C35" s="344">
        <v>273941</v>
      </c>
      <c r="D35" s="496">
        <v>362165</v>
      </c>
      <c r="E35" s="478">
        <v>344232</v>
      </c>
      <c r="F35" s="547" t="s">
        <v>696</v>
      </c>
    </row>
    <row r="36" spans="1:6" s="461" customFormat="1" ht="12" customHeight="1" thickBot="1">
      <c r="A36" s="473" t="s">
        <v>15</v>
      </c>
      <c r="B36" s="285" t="s">
        <v>552</v>
      </c>
      <c r="C36" s="344">
        <v>273941</v>
      </c>
      <c r="D36" s="496">
        <v>362165</v>
      </c>
      <c r="E36" s="478">
        <v>344232</v>
      </c>
      <c r="F36" s="547" t="s">
        <v>697</v>
      </c>
    </row>
    <row r="37" spans="1:6" s="461" customFormat="1" ht="15" customHeight="1">
      <c r="A37" s="485" t="s">
        <v>553</v>
      </c>
      <c r="B37" s="486" t="s">
        <v>171</v>
      </c>
      <c r="C37" s="101">
        <v>0</v>
      </c>
      <c r="D37" s="491">
        <v>6189</v>
      </c>
      <c r="E37" s="465">
        <v>6189</v>
      </c>
      <c r="F37" s="547" t="s">
        <v>698</v>
      </c>
    </row>
    <row r="38" spans="1:6" s="461" customFormat="1" ht="15" customHeight="1">
      <c r="A38" s="485" t="s">
        <v>554</v>
      </c>
      <c r="B38" s="487" t="s">
        <v>3</v>
      </c>
      <c r="C38" s="345">
        <v>0</v>
      </c>
      <c r="D38" s="501">
        <v>0</v>
      </c>
      <c r="E38" s="464">
        <v>0</v>
      </c>
      <c r="F38" s="547" t="s">
        <v>699</v>
      </c>
    </row>
    <row r="39" spans="1:6" ht="16.5" thickBot="1">
      <c r="A39" s="484" t="s">
        <v>555</v>
      </c>
      <c r="B39" s="470" t="s">
        <v>556</v>
      </c>
      <c r="C39" s="468">
        <v>0</v>
      </c>
      <c r="D39" s="502">
        <v>0</v>
      </c>
      <c r="E39" s="463">
        <v>0</v>
      </c>
      <c r="F39" s="547" t="s">
        <v>700</v>
      </c>
    </row>
    <row r="40" spans="1:6" s="460" customFormat="1" ht="16.5" customHeight="1" thickBot="1">
      <c r="A40" s="473" t="s">
        <v>16</v>
      </c>
      <c r="B40" s="474" t="s">
        <v>557</v>
      </c>
      <c r="C40" s="107">
        <v>273941</v>
      </c>
      <c r="D40" s="503">
        <v>362165</v>
      </c>
      <c r="E40" s="479">
        <v>344232</v>
      </c>
      <c r="F40" s="547" t="s">
        <v>701</v>
      </c>
    </row>
    <row r="41" spans="1:6" s="243" customFormat="1" ht="12" customHeight="1">
      <c r="A41" s="416"/>
      <c r="B41" s="417"/>
      <c r="C41" s="432"/>
      <c r="D41" s="432"/>
      <c r="E41" s="432"/>
      <c r="F41" s="547"/>
    </row>
    <row r="42" spans="1:6" ht="12" customHeight="1" thickBot="1">
      <c r="A42" s="418"/>
      <c r="B42" s="419"/>
      <c r="C42" s="433"/>
      <c r="D42" s="433"/>
      <c r="E42" s="433"/>
      <c r="F42" s="547"/>
    </row>
    <row r="43" spans="1:6" ht="12" customHeight="1" thickBot="1">
      <c r="A43" s="713" t="s">
        <v>45</v>
      </c>
      <c r="B43" s="714"/>
      <c r="C43" s="714"/>
      <c r="D43" s="714"/>
      <c r="E43" s="715"/>
      <c r="F43" s="460"/>
    </row>
    <row r="44" spans="1:6" ht="12" customHeight="1" thickBot="1">
      <c r="A44" s="471" t="s">
        <v>7</v>
      </c>
      <c r="B44" s="285" t="s">
        <v>558</v>
      </c>
      <c r="C44" s="344">
        <v>0</v>
      </c>
      <c r="D44" s="344">
        <v>0</v>
      </c>
      <c r="E44" s="478">
        <v>0</v>
      </c>
      <c r="F44" s="547" t="s">
        <v>669</v>
      </c>
    </row>
    <row r="45" spans="1:6" ht="12" customHeight="1">
      <c r="A45" s="484" t="s">
        <v>73</v>
      </c>
      <c r="B45" s="266" t="s">
        <v>37</v>
      </c>
      <c r="C45" s="101">
        <v>15923</v>
      </c>
      <c r="D45" s="101">
        <v>21752</v>
      </c>
      <c r="E45" s="465">
        <v>19649</v>
      </c>
      <c r="F45" s="547" t="s">
        <v>670</v>
      </c>
    </row>
    <row r="46" spans="1:6" ht="12" customHeight="1">
      <c r="A46" s="484" t="s">
        <v>74</v>
      </c>
      <c r="B46" s="265" t="s">
        <v>135</v>
      </c>
      <c r="C46" s="338">
        <v>4339</v>
      </c>
      <c r="D46" s="338">
        <v>4688</v>
      </c>
      <c r="E46" s="489">
        <v>3729</v>
      </c>
      <c r="F46" s="547" t="s">
        <v>671</v>
      </c>
    </row>
    <row r="47" spans="1:6" ht="12" customHeight="1">
      <c r="A47" s="484" t="s">
        <v>75</v>
      </c>
      <c r="B47" s="265" t="s">
        <v>102</v>
      </c>
      <c r="C47" s="338">
        <v>35139</v>
      </c>
      <c r="D47" s="338">
        <v>39567</v>
      </c>
      <c r="E47" s="489">
        <v>32954</v>
      </c>
      <c r="F47" s="547" t="s">
        <v>672</v>
      </c>
    </row>
    <row r="48" spans="1:6" s="243" customFormat="1" ht="12" customHeight="1">
      <c r="A48" s="484" t="s">
        <v>76</v>
      </c>
      <c r="B48" s="265" t="s">
        <v>136</v>
      </c>
      <c r="C48" s="338">
        <v>2219</v>
      </c>
      <c r="D48" s="338">
        <v>4072</v>
      </c>
      <c r="E48" s="489">
        <v>3591</v>
      </c>
      <c r="F48" s="547" t="s">
        <v>673</v>
      </c>
    </row>
    <row r="49" spans="1:6" ht="12" customHeight="1" thickBot="1">
      <c r="A49" s="484" t="s">
        <v>109</v>
      </c>
      <c r="B49" s="265" t="s">
        <v>137</v>
      </c>
      <c r="C49" s="338">
        <v>8224</v>
      </c>
      <c r="D49" s="338">
        <v>12286</v>
      </c>
      <c r="E49" s="489">
        <v>7057</v>
      </c>
      <c r="F49" s="547" t="s">
        <v>674</v>
      </c>
    </row>
    <row r="50" spans="1:6" ht="12" customHeight="1" thickBot="1">
      <c r="A50" s="471" t="s">
        <v>8</v>
      </c>
      <c r="B50" s="285" t="s">
        <v>559</v>
      </c>
      <c r="C50" s="344">
        <v>273941</v>
      </c>
      <c r="D50" s="344">
        <v>362165</v>
      </c>
      <c r="E50" s="478">
        <v>344232</v>
      </c>
      <c r="F50" s="547" t="s">
        <v>675</v>
      </c>
    </row>
    <row r="51" spans="1:6" ht="12" customHeight="1">
      <c r="A51" s="484" t="s">
        <v>79</v>
      </c>
      <c r="B51" s="266" t="s">
        <v>161</v>
      </c>
      <c r="C51" s="101">
        <v>2775</v>
      </c>
      <c r="D51" s="101">
        <v>15433</v>
      </c>
      <c r="E51" s="465">
        <v>14885</v>
      </c>
      <c r="F51" s="547" t="s">
        <v>676</v>
      </c>
    </row>
    <row r="52" spans="1:6" ht="12" customHeight="1">
      <c r="A52" s="484" t="s">
        <v>80</v>
      </c>
      <c r="B52" s="265" t="s">
        <v>139</v>
      </c>
      <c r="C52" s="338">
        <v>0</v>
      </c>
      <c r="D52" s="338">
        <v>0</v>
      </c>
      <c r="E52" s="489">
        <v>0</v>
      </c>
      <c r="F52" s="547" t="s">
        <v>677</v>
      </c>
    </row>
    <row r="53" spans="1:6" ht="15" customHeight="1">
      <c r="A53" s="484" t="s">
        <v>81</v>
      </c>
      <c r="B53" s="265" t="s">
        <v>46</v>
      </c>
      <c r="C53" s="338">
        <v>6500</v>
      </c>
      <c r="D53" s="338">
        <v>2100</v>
      </c>
      <c r="E53" s="489">
        <v>1699</v>
      </c>
      <c r="F53" s="547" t="s">
        <v>678</v>
      </c>
    </row>
    <row r="54" spans="1:6" ht="16.5" thickBot="1">
      <c r="A54" s="484" t="s">
        <v>82</v>
      </c>
      <c r="B54" s="265" t="s">
        <v>655</v>
      </c>
      <c r="C54" s="338">
        <v>0</v>
      </c>
      <c r="D54" s="338">
        <v>0</v>
      </c>
      <c r="E54" s="489">
        <v>0</v>
      </c>
      <c r="F54" s="547" t="s">
        <v>679</v>
      </c>
    </row>
    <row r="55" spans="1:6" ht="15" customHeight="1" thickBot="1">
      <c r="A55" s="471" t="s">
        <v>9</v>
      </c>
      <c r="B55" s="475" t="s">
        <v>560</v>
      </c>
      <c r="C55" s="107">
        <v>0</v>
      </c>
      <c r="D55" s="107">
        <v>0</v>
      </c>
      <c r="E55" s="479">
        <v>0</v>
      </c>
      <c r="F55" s="547" t="s">
        <v>680</v>
      </c>
    </row>
    <row r="56" spans="1:6" ht="16.5" thickBot="1">
      <c r="C56" s="480"/>
      <c r="D56" s="480"/>
      <c r="E56" s="480"/>
      <c r="F56" s="547"/>
    </row>
    <row r="57" spans="1:6" ht="16.5" thickBot="1">
      <c r="A57" s="420" t="s">
        <v>644</v>
      </c>
      <c r="B57" s="421"/>
      <c r="C57" s="110"/>
      <c r="D57" s="110"/>
      <c r="E57" s="469"/>
      <c r="F57" s="547"/>
    </row>
    <row r="58" spans="1:6" ht="16.5" thickBot="1">
      <c r="A58" s="420" t="s">
        <v>151</v>
      </c>
      <c r="B58" s="421"/>
      <c r="C58" s="110"/>
      <c r="D58" s="110"/>
      <c r="E58" s="469"/>
      <c r="F58" s="547"/>
    </row>
    <row r="59" spans="1:6" ht="15.75">
      <c r="F59" s="547"/>
    </row>
    <row r="60" spans="1:6" ht="15.75">
      <c r="F60" s="547"/>
    </row>
    <row r="61" spans="1:6" ht="15.75">
      <c r="F61" s="547"/>
    </row>
    <row r="62" spans="1:6" ht="15.75">
      <c r="F62" s="547"/>
    </row>
    <row r="63" spans="1:6" ht="15.75">
      <c r="F63" s="547"/>
    </row>
    <row r="64" spans="1:6" ht="15.75">
      <c r="F64" s="547"/>
    </row>
    <row r="65" spans="6:6" ht="15.75">
      <c r="F65" s="547"/>
    </row>
    <row r="66" spans="6:6" ht="15.75">
      <c r="F66" s="547"/>
    </row>
    <row r="67" spans="6:6" ht="15.75">
      <c r="F67" s="547"/>
    </row>
    <row r="68" spans="6:6" ht="15.75">
      <c r="F68" s="547"/>
    </row>
    <row r="69" spans="6:6" ht="15.75">
      <c r="F69" s="547"/>
    </row>
    <row r="70" spans="6:6" ht="15.75">
      <c r="F70" s="547"/>
    </row>
    <row r="71" spans="6:6" ht="15.75">
      <c r="F71" s="547"/>
    </row>
    <row r="72" spans="6:6" ht="15.75">
      <c r="F72" s="547"/>
    </row>
    <row r="73" spans="6:6" ht="15.75">
      <c r="F73" s="547"/>
    </row>
    <row r="74" spans="6:6" ht="15.75">
      <c r="F74" s="547"/>
    </row>
    <row r="75" spans="6:6" ht="15.75">
      <c r="F75" s="547"/>
    </row>
    <row r="76" spans="6:6" ht="15.75">
      <c r="F76" s="547"/>
    </row>
    <row r="77" spans="6:6" ht="15.75">
      <c r="F77" s="547"/>
    </row>
    <row r="78" spans="6:6" ht="15.75">
      <c r="F78" s="547"/>
    </row>
    <row r="79" spans="6:6" ht="15.75">
      <c r="F79" s="547"/>
    </row>
    <row r="80" spans="6:6" ht="15.75">
      <c r="F80" s="547"/>
    </row>
    <row r="81" spans="6:6" ht="15.75">
      <c r="F81" s="547"/>
    </row>
    <row r="82" spans="6:6" ht="15.75">
      <c r="F82" s="547"/>
    </row>
    <row r="83" spans="6:6" ht="15.75">
      <c r="F83" s="547"/>
    </row>
    <row r="84" spans="6:6" ht="15.75">
      <c r="F84" s="547"/>
    </row>
    <row r="85" spans="6:6" ht="15.75">
      <c r="F85" s="547"/>
    </row>
    <row r="86" spans="6:6" ht="15.75">
      <c r="F86" s="547"/>
    </row>
    <row r="87" spans="6:6" ht="15.75">
      <c r="F87" s="547"/>
    </row>
    <row r="88" spans="6:6" ht="15">
      <c r="F88" s="548"/>
    </row>
    <row r="90" spans="6:6" ht="15.75">
      <c r="F90" s="547"/>
    </row>
    <row r="91" spans="6:6">
      <c r="F91" s="549"/>
    </row>
    <row r="92" spans="6:6">
      <c r="F92" s="549"/>
    </row>
    <row r="93" spans="6:6">
      <c r="F93" s="549"/>
    </row>
    <row r="94" spans="6:6">
      <c r="F94" s="549"/>
    </row>
    <row r="95" spans="6:6">
      <c r="F95" s="549"/>
    </row>
    <row r="96" spans="6:6">
      <c r="F96" s="549"/>
    </row>
    <row r="97" spans="6:6">
      <c r="F97" s="549"/>
    </row>
    <row r="98" spans="6:6">
      <c r="F98" s="549"/>
    </row>
    <row r="99" spans="6:6">
      <c r="F99" s="549"/>
    </row>
    <row r="100" spans="6:6">
      <c r="F100" s="549"/>
    </row>
    <row r="101" spans="6:6">
      <c r="F101" s="549"/>
    </row>
    <row r="102" spans="6:6">
      <c r="F102" s="549"/>
    </row>
    <row r="103" spans="6:6">
      <c r="F103" s="549"/>
    </row>
    <row r="104" spans="6:6">
      <c r="F104" s="549"/>
    </row>
    <row r="105" spans="6:6">
      <c r="F105" s="549"/>
    </row>
    <row r="106" spans="6:6">
      <c r="F106" s="549"/>
    </row>
    <row r="107" spans="6:6">
      <c r="F107" s="549"/>
    </row>
    <row r="108" spans="6:6">
      <c r="F108" s="549"/>
    </row>
    <row r="109" spans="6:6">
      <c r="F109" s="549"/>
    </row>
    <row r="110" spans="6:6">
      <c r="F110" s="549"/>
    </row>
    <row r="111" spans="6:6">
      <c r="F111" s="549"/>
    </row>
    <row r="112" spans="6:6">
      <c r="F112" s="549"/>
    </row>
    <row r="113" spans="6:6">
      <c r="F113" s="549"/>
    </row>
    <row r="114" spans="6:6">
      <c r="F114" s="549"/>
    </row>
    <row r="115" spans="6:6">
      <c r="F115" s="549"/>
    </row>
    <row r="116" spans="6:6">
      <c r="F116" s="549"/>
    </row>
    <row r="117" spans="6:6">
      <c r="F117" s="549"/>
    </row>
    <row r="118" spans="6:6">
      <c r="F118" s="549"/>
    </row>
    <row r="119" spans="6:6">
      <c r="F119" s="549"/>
    </row>
    <row r="120" spans="6:6">
      <c r="F120" s="549"/>
    </row>
    <row r="121" spans="6:6">
      <c r="F121" s="549"/>
    </row>
    <row r="122" spans="6:6">
      <c r="F122" s="549"/>
    </row>
    <row r="123" spans="6:6">
      <c r="F123" s="549"/>
    </row>
    <row r="124" spans="6:6">
      <c r="F124" s="549"/>
    </row>
    <row r="125" spans="6:6">
      <c r="F125" s="549"/>
    </row>
    <row r="126" spans="6:6">
      <c r="F126" s="549"/>
    </row>
    <row r="127" spans="6:6">
      <c r="F127" s="549"/>
    </row>
    <row r="128" spans="6:6">
      <c r="F128" s="549"/>
    </row>
    <row r="129" spans="6:6">
      <c r="F129" s="549"/>
    </row>
    <row r="130" spans="6:6">
      <c r="F130" s="549"/>
    </row>
    <row r="131" spans="6:6">
      <c r="F131" s="549"/>
    </row>
    <row r="132" spans="6:6">
      <c r="F132" s="549"/>
    </row>
    <row r="133" spans="6:6">
      <c r="F133" s="549"/>
    </row>
    <row r="134" spans="6:6">
      <c r="F134" s="549"/>
    </row>
    <row r="135" spans="6:6">
      <c r="F135" s="549"/>
    </row>
    <row r="136" spans="6:6">
      <c r="F136" s="549"/>
    </row>
    <row r="137" spans="6:6">
      <c r="F137" s="549"/>
    </row>
    <row r="138" spans="6:6">
      <c r="F138" s="549"/>
    </row>
    <row r="139" spans="6:6">
      <c r="F139" s="549"/>
    </row>
    <row r="140" spans="6:6">
      <c r="F140" s="549"/>
    </row>
    <row r="141" spans="6:6">
      <c r="F141" s="549"/>
    </row>
    <row r="142" spans="6:6">
      <c r="F142" s="549"/>
    </row>
    <row r="143" spans="6:6">
      <c r="F143" s="549"/>
    </row>
    <row r="144" spans="6:6">
      <c r="F144" s="549"/>
    </row>
    <row r="145" spans="6:6">
      <c r="F145" s="549"/>
    </row>
    <row r="146" spans="6:6">
      <c r="F146" s="54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I161"/>
  <sheetViews>
    <sheetView topLeftCell="A145" zoomScale="130" zoomScaleNormal="130" zoomScaleSheetLayoutView="100" workbookViewId="0">
      <selection activeCell="E9" sqref="E9"/>
    </sheetView>
  </sheetViews>
  <sheetFormatPr defaultRowHeight="15.75"/>
  <cols>
    <col min="1" max="1" width="9.5" style="306" customWidth="1"/>
    <col min="2" max="2" width="60.83203125" style="306" customWidth="1"/>
    <col min="3" max="5" width="15.83203125" style="307" customWidth="1"/>
    <col min="6" max="6" width="9.33203125" style="317" hidden="1" customWidth="1"/>
    <col min="7" max="16384" width="9.33203125" style="317"/>
  </cols>
  <sheetData>
    <row r="1" spans="1:6" ht="15.95" customHeight="1">
      <c r="A1" s="670" t="s">
        <v>4</v>
      </c>
      <c r="B1" s="670"/>
      <c r="C1" s="670"/>
      <c r="D1" s="670"/>
      <c r="E1" s="670"/>
    </row>
    <row r="2" spans="1:6" ht="15.95" customHeight="1" thickBot="1">
      <c r="A2" s="43" t="s">
        <v>113</v>
      </c>
      <c r="B2" s="43"/>
      <c r="C2" s="304"/>
      <c r="D2" s="304"/>
      <c r="E2" s="304" t="s">
        <v>162</v>
      </c>
    </row>
    <row r="3" spans="1:6" ht="15.95" customHeight="1">
      <c r="A3" s="671" t="s">
        <v>61</v>
      </c>
      <c r="B3" s="673" t="s">
        <v>6</v>
      </c>
      <c r="C3" s="675" t="str">
        <f>+CONCATENATE(LEFT(ÖSSZEFÜGGÉSEK!A4,4),". évi")</f>
        <v>2015. évi</v>
      </c>
      <c r="D3" s="675"/>
      <c r="E3" s="676"/>
      <c r="F3" s="537"/>
    </row>
    <row r="4" spans="1:6" ht="38.1" customHeight="1" thickBot="1">
      <c r="A4" s="672"/>
      <c r="B4" s="674"/>
      <c r="C4" s="550" t="s">
        <v>184</v>
      </c>
      <c r="D4" s="550" t="s">
        <v>189</v>
      </c>
      <c r="E4" s="46" t="s">
        <v>190</v>
      </c>
      <c r="F4" s="537"/>
    </row>
    <row r="5" spans="1:6" s="318" customFormat="1" ht="12" customHeight="1" thickBot="1">
      <c r="A5" s="282" t="s">
        <v>416</v>
      </c>
      <c r="B5" s="283" t="s">
        <v>417</v>
      </c>
      <c r="C5" s="283" t="s">
        <v>418</v>
      </c>
      <c r="D5" s="283" t="s">
        <v>419</v>
      </c>
      <c r="E5" s="329" t="s">
        <v>420</v>
      </c>
      <c r="F5" s="538"/>
    </row>
    <row r="6" spans="1:6" s="319" customFormat="1" ht="12" customHeight="1" thickBot="1">
      <c r="A6" s="277" t="s">
        <v>7</v>
      </c>
      <c r="B6" s="278" t="s">
        <v>300</v>
      </c>
      <c r="C6" s="309">
        <f>SUM(C7:C12)</f>
        <v>87587</v>
      </c>
      <c r="D6" s="309">
        <f t="shared" ref="D6:E6" si="0">SUM(D7:D12)</f>
        <v>87819</v>
      </c>
      <c r="E6" s="309">
        <f t="shared" si="0"/>
        <v>87819</v>
      </c>
      <c r="F6" s="539" t="s">
        <v>669</v>
      </c>
    </row>
    <row r="7" spans="1:6" s="319" customFormat="1" ht="12" customHeight="1">
      <c r="A7" s="272" t="s">
        <v>73</v>
      </c>
      <c r="B7" s="320" t="s">
        <v>301</v>
      </c>
      <c r="C7" s="311">
        <v>74681</v>
      </c>
      <c r="D7" s="311">
        <v>74681</v>
      </c>
      <c r="E7" s="294">
        <v>74681</v>
      </c>
      <c r="F7" s="539" t="s">
        <v>670</v>
      </c>
    </row>
    <row r="8" spans="1:6" s="319" customFormat="1" ht="12" customHeight="1">
      <c r="A8" s="271" t="s">
        <v>74</v>
      </c>
      <c r="B8" s="321" t="s">
        <v>302</v>
      </c>
      <c r="C8" s="310">
        <v>0</v>
      </c>
      <c r="D8" s="310">
        <v>0</v>
      </c>
      <c r="E8" s="293">
        <v>0</v>
      </c>
      <c r="F8" s="539" t="s">
        <v>671</v>
      </c>
    </row>
    <row r="9" spans="1:6" s="319" customFormat="1" ht="12" customHeight="1">
      <c r="A9" s="271" t="s">
        <v>75</v>
      </c>
      <c r="B9" s="321" t="s">
        <v>303</v>
      </c>
      <c r="C9" s="310">
        <v>11373</v>
      </c>
      <c r="D9" s="310">
        <v>9904</v>
      </c>
      <c r="E9" s="293">
        <v>9904</v>
      </c>
      <c r="F9" s="539" t="s">
        <v>672</v>
      </c>
    </row>
    <row r="10" spans="1:6" s="319" customFormat="1" ht="12" customHeight="1">
      <c r="A10" s="271" t="s">
        <v>76</v>
      </c>
      <c r="B10" s="321" t="s">
        <v>304</v>
      </c>
      <c r="C10" s="310">
        <v>1479</v>
      </c>
      <c r="D10" s="310">
        <v>1479</v>
      </c>
      <c r="E10" s="293">
        <v>1479</v>
      </c>
      <c r="F10" s="539" t="s">
        <v>673</v>
      </c>
    </row>
    <row r="11" spans="1:6" s="319" customFormat="1" ht="12" customHeight="1">
      <c r="A11" s="271" t="s">
        <v>109</v>
      </c>
      <c r="B11" s="321" t="s">
        <v>305</v>
      </c>
      <c r="C11" s="310">
        <v>54</v>
      </c>
      <c r="D11" s="310">
        <v>358</v>
      </c>
      <c r="E11" s="293">
        <v>358</v>
      </c>
      <c r="F11" s="539" t="s">
        <v>674</v>
      </c>
    </row>
    <row r="12" spans="1:6" s="319" customFormat="1" ht="12" customHeight="1" thickBot="1">
      <c r="A12" s="273" t="s">
        <v>77</v>
      </c>
      <c r="B12" s="322" t="s">
        <v>306</v>
      </c>
      <c r="C12" s="312">
        <v>0</v>
      </c>
      <c r="D12" s="312">
        <v>1397</v>
      </c>
      <c r="E12" s="295">
        <v>1397</v>
      </c>
      <c r="F12" s="539" t="s">
        <v>675</v>
      </c>
    </row>
    <row r="13" spans="1:6" s="319" customFormat="1" ht="12" customHeight="1" thickBot="1">
      <c r="A13" s="277" t="s">
        <v>8</v>
      </c>
      <c r="B13" s="299" t="s">
        <v>307</v>
      </c>
      <c r="C13" s="309">
        <f>SUM(C14:C18)</f>
        <v>9886</v>
      </c>
      <c r="D13" s="309">
        <f t="shared" ref="D13:E13" si="1">SUM(D14:D18)</f>
        <v>25231</v>
      </c>
      <c r="E13" s="309">
        <f t="shared" si="1"/>
        <v>24641</v>
      </c>
      <c r="F13" s="539" t="s">
        <v>676</v>
      </c>
    </row>
    <row r="14" spans="1:6" s="319" customFormat="1" ht="12" customHeight="1">
      <c r="A14" s="272" t="s">
        <v>79</v>
      </c>
      <c r="B14" s="320" t="s">
        <v>308</v>
      </c>
      <c r="C14" s="311">
        <v>0</v>
      </c>
      <c r="D14" s="311">
        <v>0</v>
      </c>
      <c r="E14" s="294">
        <v>0</v>
      </c>
      <c r="F14" s="539" t="s">
        <v>677</v>
      </c>
    </row>
    <row r="15" spans="1:6" s="319" customFormat="1" ht="12" customHeight="1">
      <c r="A15" s="271" t="s">
        <v>80</v>
      </c>
      <c r="B15" s="321" t="s">
        <v>309</v>
      </c>
      <c r="C15" s="310">
        <v>0</v>
      </c>
      <c r="D15" s="310">
        <v>0</v>
      </c>
      <c r="E15" s="293">
        <v>0</v>
      </c>
      <c r="F15" s="539" t="s">
        <v>678</v>
      </c>
    </row>
    <row r="16" spans="1:6" s="319" customFormat="1" ht="12" customHeight="1">
      <c r="A16" s="271" t="s">
        <v>81</v>
      </c>
      <c r="B16" s="321" t="s">
        <v>310</v>
      </c>
      <c r="C16" s="310">
        <v>0</v>
      </c>
      <c r="D16" s="310">
        <v>0</v>
      </c>
      <c r="E16" s="293">
        <v>0</v>
      </c>
      <c r="F16" s="539" t="s">
        <v>679</v>
      </c>
    </row>
    <row r="17" spans="1:6" s="319" customFormat="1" ht="12" customHeight="1">
      <c r="A17" s="271" t="s">
        <v>82</v>
      </c>
      <c r="B17" s="321" t="s">
        <v>311</v>
      </c>
      <c r="C17" s="310">
        <v>0</v>
      </c>
      <c r="D17" s="310">
        <v>0</v>
      </c>
      <c r="E17" s="293">
        <v>0</v>
      </c>
      <c r="F17" s="539" t="s">
        <v>680</v>
      </c>
    </row>
    <row r="18" spans="1:6" s="319" customFormat="1" ht="12" customHeight="1">
      <c r="A18" s="271" t="s">
        <v>83</v>
      </c>
      <c r="B18" s="321" t="s">
        <v>312</v>
      </c>
      <c r="C18" s="310">
        <v>9886</v>
      </c>
      <c r="D18" s="310">
        <v>25231</v>
      </c>
      <c r="E18" s="293">
        <v>24641</v>
      </c>
      <c r="F18" s="539" t="s">
        <v>681</v>
      </c>
    </row>
    <row r="19" spans="1:6" s="319" customFormat="1" ht="12" customHeight="1" thickBot="1">
      <c r="A19" s="273" t="s">
        <v>90</v>
      </c>
      <c r="B19" s="322" t="s">
        <v>313</v>
      </c>
      <c r="C19" s="312">
        <v>0</v>
      </c>
      <c r="D19" s="312">
        <v>0</v>
      </c>
      <c r="E19" s="295">
        <v>0</v>
      </c>
      <c r="F19" s="539" t="s">
        <v>682</v>
      </c>
    </row>
    <row r="20" spans="1:6" s="319" customFormat="1" ht="12" customHeight="1" thickBot="1">
      <c r="A20" s="277" t="s">
        <v>9</v>
      </c>
      <c r="B20" s="278" t="s">
        <v>314</v>
      </c>
      <c r="C20" s="309">
        <f>SUM(C21:C25)</f>
        <v>0</v>
      </c>
      <c r="D20" s="309">
        <f t="shared" ref="D20:E20" si="2">SUM(D21:D25)</f>
        <v>10174</v>
      </c>
      <c r="E20" s="309">
        <f t="shared" si="2"/>
        <v>10173</v>
      </c>
      <c r="F20" s="539" t="s">
        <v>683</v>
      </c>
    </row>
    <row r="21" spans="1:6" s="319" customFormat="1" ht="12" customHeight="1">
      <c r="A21" s="272" t="s">
        <v>62</v>
      </c>
      <c r="B21" s="320" t="s">
        <v>315</v>
      </c>
      <c r="C21" s="311">
        <v>0</v>
      </c>
      <c r="D21" s="311">
        <v>0</v>
      </c>
      <c r="E21" s="294">
        <v>0</v>
      </c>
      <c r="F21" s="539" t="s">
        <v>684</v>
      </c>
    </row>
    <row r="22" spans="1:6" s="319" customFormat="1" ht="12" customHeight="1">
      <c r="A22" s="271" t="s">
        <v>63</v>
      </c>
      <c r="B22" s="321" t="s">
        <v>316</v>
      </c>
      <c r="C22" s="310">
        <v>0</v>
      </c>
      <c r="D22" s="310">
        <v>0</v>
      </c>
      <c r="E22" s="293">
        <v>0</v>
      </c>
      <c r="F22" s="539" t="s">
        <v>685</v>
      </c>
    </row>
    <row r="23" spans="1:6" s="319" customFormat="1" ht="12" customHeight="1">
      <c r="A23" s="271" t="s">
        <v>64</v>
      </c>
      <c r="B23" s="321" t="s">
        <v>317</v>
      </c>
      <c r="C23" s="310">
        <v>0</v>
      </c>
      <c r="D23" s="310">
        <v>0</v>
      </c>
      <c r="E23" s="293">
        <v>0</v>
      </c>
      <c r="F23" s="539" t="s">
        <v>686</v>
      </c>
    </row>
    <row r="24" spans="1:6" s="319" customFormat="1" ht="12" customHeight="1">
      <c r="A24" s="271" t="s">
        <v>65</v>
      </c>
      <c r="B24" s="321" t="s">
        <v>318</v>
      </c>
      <c r="C24" s="310">
        <v>0</v>
      </c>
      <c r="D24" s="310">
        <v>0</v>
      </c>
      <c r="E24" s="293">
        <v>0</v>
      </c>
      <c r="F24" s="539" t="s">
        <v>687</v>
      </c>
    </row>
    <row r="25" spans="1:6" s="319" customFormat="1" ht="12" customHeight="1">
      <c r="A25" s="271" t="s">
        <v>123</v>
      </c>
      <c r="B25" s="321" t="s">
        <v>319</v>
      </c>
      <c r="C25" s="310">
        <v>0</v>
      </c>
      <c r="D25" s="310">
        <v>10174</v>
      </c>
      <c r="E25" s="293">
        <v>10173</v>
      </c>
      <c r="F25" s="539" t="s">
        <v>688</v>
      </c>
    </row>
    <row r="26" spans="1:6" s="319" customFormat="1" ht="12" customHeight="1" thickBot="1">
      <c r="A26" s="273" t="s">
        <v>124</v>
      </c>
      <c r="B26" s="301" t="s">
        <v>320</v>
      </c>
      <c r="C26" s="312">
        <v>0</v>
      </c>
      <c r="D26" s="312">
        <v>0</v>
      </c>
      <c r="E26" s="295">
        <v>0</v>
      </c>
      <c r="F26" s="539" t="s">
        <v>689</v>
      </c>
    </row>
    <row r="27" spans="1:6" s="319" customFormat="1" ht="12" customHeight="1" thickBot="1">
      <c r="A27" s="277" t="s">
        <v>125</v>
      </c>
      <c r="B27" s="278" t="s">
        <v>321</v>
      </c>
      <c r="C27" s="315">
        <f>SUM(C28,C31,C32,C33)</f>
        <v>19180</v>
      </c>
      <c r="D27" s="315">
        <f t="shared" ref="D27:E27" si="3">SUM(D28,D31,D32,D33)</f>
        <v>17045</v>
      </c>
      <c r="E27" s="315">
        <f t="shared" si="3"/>
        <v>16731</v>
      </c>
      <c r="F27" s="539" t="s">
        <v>690</v>
      </c>
    </row>
    <row r="28" spans="1:6" s="319" customFormat="1" ht="12" customHeight="1">
      <c r="A28" s="272" t="s">
        <v>322</v>
      </c>
      <c r="B28" s="320" t="s">
        <v>323</v>
      </c>
      <c r="C28" s="328">
        <f>SUM(C29:C30)</f>
        <v>11500</v>
      </c>
      <c r="D28" s="328">
        <f t="shared" ref="D28:E28" si="4">SUM(D29:D30)</f>
        <v>9200</v>
      </c>
      <c r="E28" s="328">
        <f t="shared" si="4"/>
        <v>9188</v>
      </c>
      <c r="F28" s="539" t="s">
        <v>691</v>
      </c>
    </row>
    <row r="29" spans="1:6" s="319" customFormat="1" ht="12" customHeight="1">
      <c r="A29" s="271" t="s">
        <v>324</v>
      </c>
      <c r="B29" s="321" t="s">
        <v>325</v>
      </c>
      <c r="C29" s="310">
        <v>11500</v>
      </c>
      <c r="D29" s="310">
        <v>9200</v>
      </c>
      <c r="E29" s="293">
        <v>9188</v>
      </c>
      <c r="F29" s="539" t="s">
        <v>692</v>
      </c>
    </row>
    <row r="30" spans="1:6" s="319" customFormat="1" ht="12" customHeight="1">
      <c r="A30" s="271" t="s">
        <v>326</v>
      </c>
      <c r="B30" s="321" t="s">
        <v>327</v>
      </c>
      <c r="C30" s="310">
        <v>0</v>
      </c>
      <c r="D30" s="310">
        <v>0</v>
      </c>
      <c r="E30" s="293">
        <v>0</v>
      </c>
      <c r="F30" s="539" t="s">
        <v>693</v>
      </c>
    </row>
    <row r="31" spans="1:6" s="319" customFormat="1" ht="12" customHeight="1">
      <c r="A31" s="271" t="s">
        <v>328</v>
      </c>
      <c r="B31" s="321" t="s">
        <v>329</v>
      </c>
      <c r="C31" s="310">
        <v>6400</v>
      </c>
      <c r="D31" s="310">
        <v>6800</v>
      </c>
      <c r="E31" s="293">
        <v>6623</v>
      </c>
      <c r="F31" s="539" t="s">
        <v>694</v>
      </c>
    </row>
    <row r="32" spans="1:6" s="319" customFormat="1" ht="12" customHeight="1">
      <c r="A32" s="271" t="s">
        <v>330</v>
      </c>
      <c r="B32" s="321" t="s">
        <v>331</v>
      </c>
      <c r="C32" s="310">
        <v>650</v>
      </c>
      <c r="D32" s="310">
        <v>300</v>
      </c>
      <c r="E32" s="293">
        <v>276</v>
      </c>
      <c r="F32" s="539" t="s">
        <v>695</v>
      </c>
    </row>
    <row r="33" spans="1:6" s="319" customFormat="1" ht="12" customHeight="1" thickBot="1">
      <c r="A33" s="273" t="s">
        <v>332</v>
      </c>
      <c r="B33" s="301" t="s">
        <v>333</v>
      </c>
      <c r="C33" s="312">
        <v>630</v>
      </c>
      <c r="D33" s="312">
        <v>745</v>
      </c>
      <c r="E33" s="295">
        <v>644</v>
      </c>
      <c r="F33" s="539" t="s">
        <v>696</v>
      </c>
    </row>
    <row r="34" spans="1:6" s="319" customFormat="1" ht="12" customHeight="1" thickBot="1">
      <c r="A34" s="277" t="s">
        <v>11</v>
      </c>
      <c r="B34" s="278" t="s">
        <v>334</v>
      </c>
      <c r="C34" s="309">
        <f>SUM(C35:C44)</f>
        <v>11420</v>
      </c>
      <c r="D34" s="309">
        <f t="shared" ref="D34:E34" si="5">SUM(D35:D44)</f>
        <v>13779</v>
      </c>
      <c r="E34" s="309">
        <f t="shared" si="5"/>
        <v>13406</v>
      </c>
      <c r="F34" s="539" t="s">
        <v>697</v>
      </c>
    </row>
    <row r="35" spans="1:6" s="319" customFormat="1" ht="12" customHeight="1">
      <c r="A35" s="272" t="s">
        <v>66</v>
      </c>
      <c r="B35" s="320" t="s">
        <v>335</v>
      </c>
      <c r="C35" s="311">
        <v>0</v>
      </c>
      <c r="D35" s="311">
        <v>0</v>
      </c>
      <c r="E35" s="294">
        <v>0</v>
      </c>
      <c r="F35" s="539" t="s">
        <v>698</v>
      </c>
    </row>
    <row r="36" spans="1:6" s="319" customFormat="1" ht="12" customHeight="1">
      <c r="A36" s="271" t="s">
        <v>67</v>
      </c>
      <c r="B36" s="321" t="s">
        <v>336</v>
      </c>
      <c r="C36" s="310">
        <v>350</v>
      </c>
      <c r="D36" s="310">
        <v>642</v>
      </c>
      <c r="E36" s="293">
        <v>555</v>
      </c>
      <c r="F36" s="539" t="s">
        <v>699</v>
      </c>
    </row>
    <row r="37" spans="1:6" s="319" customFormat="1" ht="12" customHeight="1">
      <c r="A37" s="271" t="s">
        <v>68</v>
      </c>
      <c r="B37" s="321" t="s">
        <v>337</v>
      </c>
      <c r="C37" s="310">
        <v>2790</v>
      </c>
      <c r="D37" s="310">
        <v>1479</v>
      </c>
      <c r="E37" s="293">
        <v>1465</v>
      </c>
      <c r="F37" s="539" t="s">
        <v>700</v>
      </c>
    </row>
    <row r="38" spans="1:6" s="319" customFormat="1" ht="12" customHeight="1">
      <c r="A38" s="271" t="s">
        <v>127</v>
      </c>
      <c r="B38" s="321" t="s">
        <v>338</v>
      </c>
      <c r="C38" s="310">
        <v>2185</v>
      </c>
      <c r="D38" s="310">
        <v>1911</v>
      </c>
      <c r="E38" s="293">
        <v>1904</v>
      </c>
      <c r="F38" s="539" t="s">
        <v>701</v>
      </c>
    </row>
    <row r="39" spans="1:6" s="319" customFormat="1" ht="12" customHeight="1">
      <c r="A39" s="271" t="s">
        <v>128</v>
      </c>
      <c r="B39" s="321" t="s">
        <v>339</v>
      </c>
      <c r="C39" s="310">
        <v>4638</v>
      </c>
      <c r="D39" s="310">
        <v>5738</v>
      </c>
      <c r="E39" s="293">
        <v>5731</v>
      </c>
      <c r="F39" s="539" t="s">
        <v>702</v>
      </c>
    </row>
    <row r="40" spans="1:6" s="319" customFormat="1" ht="12" customHeight="1">
      <c r="A40" s="271" t="s">
        <v>129</v>
      </c>
      <c r="B40" s="321" t="s">
        <v>340</v>
      </c>
      <c r="C40" s="310">
        <v>1387</v>
      </c>
      <c r="D40" s="310">
        <v>2039</v>
      </c>
      <c r="E40" s="293">
        <v>1881</v>
      </c>
      <c r="F40" s="539" t="s">
        <v>703</v>
      </c>
    </row>
    <row r="41" spans="1:6" s="319" customFormat="1" ht="12" customHeight="1">
      <c r="A41" s="271" t="s">
        <v>130</v>
      </c>
      <c r="B41" s="321" t="s">
        <v>341</v>
      </c>
      <c r="C41" s="310">
        <v>0</v>
      </c>
      <c r="D41" s="310">
        <v>0</v>
      </c>
      <c r="E41" s="293">
        <v>0</v>
      </c>
      <c r="F41" s="539" t="s">
        <v>704</v>
      </c>
    </row>
    <row r="42" spans="1:6" s="319" customFormat="1" ht="12" customHeight="1">
      <c r="A42" s="271" t="s">
        <v>131</v>
      </c>
      <c r="B42" s="321" t="s">
        <v>342</v>
      </c>
      <c r="C42" s="310">
        <v>70</v>
      </c>
      <c r="D42" s="310">
        <v>127</v>
      </c>
      <c r="E42" s="293">
        <v>106</v>
      </c>
      <c r="F42" s="539" t="s">
        <v>705</v>
      </c>
    </row>
    <row r="43" spans="1:6" s="319" customFormat="1" ht="12" customHeight="1">
      <c r="A43" s="271" t="s">
        <v>343</v>
      </c>
      <c r="B43" s="321" t="s">
        <v>344</v>
      </c>
      <c r="C43" s="313">
        <v>0</v>
      </c>
      <c r="D43" s="313">
        <v>0</v>
      </c>
      <c r="E43" s="296">
        <v>0</v>
      </c>
      <c r="F43" s="539" t="s">
        <v>706</v>
      </c>
    </row>
    <row r="44" spans="1:6" s="319" customFormat="1" ht="12" customHeight="1" thickBot="1">
      <c r="A44" s="273" t="s">
        <v>345</v>
      </c>
      <c r="B44" s="322" t="s">
        <v>346</v>
      </c>
      <c r="C44" s="314">
        <v>0</v>
      </c>
      <c r="D44" s="314">
        <v>1843</v>
      </c>
      <c r="E44" s="297">
        <v>1764</v>
      </c>
      <c r="F44" s="539" t="s">
        <v>707</v>
      </c>
    </row>
    <row r="45" spans="1:6" s="319" customFormat="1" ht="12" customHeight="1" thickBot="1">
      <c r="A45" s="277" t="s">
        <v>12</v>
      </c>
      <c r="B45" s="278" t="s">
        <v>347</v>
      </c>
      <c r="C45" s="309">
        <f>SUM(C46:C50)</f>
        <v>0</v>
      </c>
      <c r="D45" s="309">
        <f t="shared" ref="D45:E45" si="6">SUM(D46:D50)</f>
        <v>0</v>
      </c>
      <c r="E45" s="309">
        <f t="shared" si="6"/>
        <v>0</v>
      </c>
      <c r="F45" s="539" t="s">
        <v>708</v>
      </c>
    </row>
    <row r="46" spans="1:6" s="319" customFormat="1" ht="12" customHeight="1">
      <c r="A46" s="272" t="s">
        <v>69</v>
      </c>
      <c r="B46" s="320" t="s">
        <v>348</v>
      </c>
      <c r="C46" s="330">
        <v>0</v>
      </c>
      <c r="D46" s="330">
        <v>0</v>
      </c>
      <c r="E46" s="298">
        <v>0</v>
      </c>
      <c r="F46" s="539" t="s">
        <v>709</v>
      </c>
    </row>
    <row r="47" spans="1:6" s="319" customFormat="1" ht="12" customHeight="1">
      <c r="A47" s="271" t="s">
        <v>70</v>
      </c>
      <c r="B47" s="321" t="s">
        <v>349</v>
      </c>
      <c r="C47" s="313">
        <v>0</v>
      </c>
      <c r="D47" s="313">
        <v>0</v>
      </c>
      <c r="E47" s="296">
        <v>0</v>
      </c>
      <c r="F47" s="539" t="s">
        <v>710</v>
      </c>
    </row>
    <row r="48" spans="1:6" s="319" customFormat="1" ht="12" customHeight="1">
      <c r="A48" s="271" t="s">
        <v>350</v>
      </c>
      <c r="B48" s="321" t="s">
        <v>351</v>
      </c>
      <c r="C48" s="313">
        <v>0</v>
      </c>
      <c r="D48" s="313">
        <v>0</v>
      </c>
      <c r="E48" s="296">
        <v>0</v>
      </c>
      <c r="F48" s="539" t="s">
        <v>711</v>
      </c>
    </row>
    <row r="49" spans="1:6" s="319" customFormat="1" ht="12" customHeight="1">
      <c r="A49" s="271" t="s">
        <v>352</v>
      </c>
      <c r="B49" s="321" t="s">
        <v>353</v>
      </c>
      <c r="C49" s="313">
        <v>0</v>
      </c>
      <c r="D49" s="313">
        <v>0</v>
      </c>
      <c r="E49" s="296">
        <v>0</v>
      </c>
      <c r="F49" s="539" t="s">
        <v>712</v>
      </c>
    </row>
    <row r="50" spans="1:6" s="319" customFormat="1" ht="12" customHeight="1" thickBot="1">
      <c r="A50" s="273" t="s">
        <v>354</v>
      </c>
      <c r="B50" s="322" t="s">
        <v>355</v>
      </c>
      <c r="C50" s="314">
        <v>0</v>
      </c>
      <c r="D50" s="314">
        <v>0</v>
      </c>
      <c r="E50" s="297">
        <v>0</v>
      </c>
      <c r="F50" s="539" t="s">
        <v>713</v>
      </c>
    </row>
    <row r="51" spans="1:6" s="319" customFormat="1" ht="17.25" customHeight="1" thickBot="1">
      <c r="A51" s="277" t="s">
        <v>132</v>
      </c>
      <c r="B51" s="278" t="s">
        <v>356</v>
      </c>
      <c r="C51" s="309">
        <f>SUM(C52:C55)</f>
        <v>6443</v>
      </c>
      <c r="D51" s="309">
        <f t="shared" ref="D51:E51" si="7">SUM(D52:D55)</f>
        <v>6593</v>
      </c>
      <c r="E51" s="309">
        <f t="shared" si="7"/>
        <v>91</v>
      </c>
      <c r="F51" s="539" t="s">
        <v>714</v>
      </c>
    </row>
    <row r="52" spans="1:6" s="319" customFormat="1" ht="12" customHeight="1">
      <c r="A52" s="272" t="s">
        <v>71</v>
      </c>
      <c r="B52" s="320" t="s">
        <v>357</v>
      </c>
      <c r="C52" s="311">
        <v>0</v>
      </c>
      <c r="D52" s="311">
        <v>0</v>
      </c>
      <c r="E52" s="294">
        <v>0</v>
      </c>
      <c r="F52" s="539" t="s">
        <v>715</v>
      </c>
    </row>
    <row r="53" spans="1:6" s="319" customFormat="1" ht="12" customHeight="1">
      <c r="A53" s="271" t="s">
        <v>72</v>
      </c>
      <c r="B53" s="321" t="s">
        <v>358</v>
      </c>
      <c r="C53" s="310">
        <v>0</v>
      </c>
      <c r="D53" s="310">
        <v>0</v>
      </c>
      <c r="E53" s="293">
        <v>0</v>
      </c>
      <c r="F53" s="539" t="s">
        <v>716</v>
      </c>
    </row>
    <row r="54" spans="1:6" s="319" customFormat="1" ht="12" customHeight="1">
      <c r="A54" s="271" t="s">
        <v>359</v>
      </c>
      <c r="B54" s="321" t="s">
        <v>360</v>
      </c>
      <c r="C54" s="310">
        <v>6443</v>
      </c>
      <c r="D54" s="310">
        <v>6593</v>
      </c>
      <c r="E54" s="293">
        <v>91</v>
      </c>
      <c r="F54" s="539" t="s">
        <v>717</v>
      </c>
    </row>
    <row r="55" spans="1:6" s="319" customFormat="1" ht="12" customHeight="1" thickBot="1">
      <c r="A55" s="273" t="s">
        <v>361</v>
      </c>
      <c r="B55" s="322" t="s">
        <v>362</v>
      </c>
      <c r="C55" s="312">
        <v>0</v>
      </c>
      <c r="D55" s="312">
        <v>0</v>
      </c>
      <c r="E55" s="295">
        <v>0</v>
      </c>
      <c r="F55" s="539" t="s">
        <v>718</v>
      </c>
    </row>
    <row r="56" spans="1:6" s="319" customFormat="1" ht="12" customHeight="1" thickBot="1">
      <c r="A56" s="277" t="s">
        <v>14</v>
      </c>
      <c r="B56" s="299" t="s">
        <v>363</v>
      </c>
      <c r="C56" s="309">
        <f>SUM(C57:C59)</f>
        <v>9218</v>
      </c>
      <c r="D56" s="309">
        <f t="shared" ref="D56:E56" si="8">SUM(D57:D59)</f>
        <v>4466</v>
      </c>
      <c r="E56" s="309">
        <f t="shared" si="8"/>
        <v>4461</v>
      </c>
      <c r="F56" s="539" t="s">
        <v>719</v>
      </c>
    </row>
    <row r="57" spans="1:6" s="319" customFormat="1" ht="12" customHeight="1">
      <c r="A57" s="272" t="s">
        <v>133</v>
      </c>
      <c r="B57" s="320" t="s">
        <v>364</v>
      </c>
      <c r="C57" s="313">
        <v>0</v>
      </c>
      <c r="D57" s="313">
        <v>0</v>
      </c>
      <c r="E57" s="296">
        <v>0</v>
      </c>
      <c r="F57" s="539" t="s">
        <v>720</v>
      </c>
    </row>
    <row r="58" spans="1:6" s="319" customFormat="1" ht="12" customHeight="1">
      <c r="A58" s="271" t="s">
        <v>134</v>
      </c>
      <c r="B58" s="321" t="s">
        <v>365</v>
      </c>
      <c r="C58" s="313">
        <v>164</v>
      </c>
      <c r="D58" s="313">
        <v>204</v>
      </c>
      <c r="E58" s="296">
        <v>201</v>
      </c>
      <c r="F58" s="539" t="s">
        <v>721</v>
      </c>
    </row>
    <row r="59" spans="1:6" s="319" customFormat="1" ht="12" customHeight="1">
      <c r="A59" s="271" t="s">
        <v>163</v>
      </c>
      <c r="B59" s="321" t="s">
        <v>366</v>
      </c>
      <c r="C59" s="313">
        <v>9054</v>
      </c>
      <c r="D59" s="313">
        <v>4262</v>
      </c>
      <c r="E59" s="296">
        <v>4260</v>
      </c>
      <c r="F59" s="539" t="s">
        <v>722</v>
      </c>
    </row>
    <row r="60" spans="1:6" s="319" customFormat="1" ht="12" customHeight="1" thickBot="1">
      <c r="A60" s="273" t="s">
        <v>367</v>
      </c>
      <c r="B60" s="322" t="s">
        <v>368</v>
      </c>
      <c r="C60" s="313">
        <v>0</v>
      </c>
      <c r="D60" s="313">
        <v>0</v>
      </c>
      <c r="E60" s="296">
        <v>0</v>
      </c>
      <c r="F60" s="539" t="s">
        <v>723</v>
      </c>
    </row>
    <row r="61" spans="1:6" s="319" customFormat="1" ht="12" customHeight="1" thickBot="1">
      <c r="A61" s="277" t="s">
        <v>15</v>
      </c>
      <c r="B61" s="278" t="s">
        <v>369</v>
      </c>
      <c r="C61" s="315">
        <f>SUM(C56,C51,C45,C34,C27,C20,C13,C6)</f>
        <v>143734</v>
      </c>
      <c r="D61" s="315">
        <f t="shared" ref="D61:E61" si="9">SUM(D56,D51,D45,D34,D27,D20,D13,D6)</f>
        <v>165107</v>
      </c>
      <c r="E61" s="315">
        <f t="shared" si="9"/>
        <v>157322</v>
      </c>
      <c r="F61" s="539" t="s">
        <v>724</v>
      </c>
    </row>
    <row r="62" spans="1:6" s="319" customFormat="1" ht="12" customHeight="1" thickBot="1">
      <c r="A62" s="331" t="s">
        <v>370</v>
      </c>
      <c r="B62" s="299" t="s">
        <v>371</v>
      </c>
      <c r="C62" s="309">
        <f>SUM(C63:C65)</f>
        <v>0</v>
      </c>
      <c r="D62" s="309">
        <f t="shared" ref="D62:E62" si="10">SUM(D63:D65)</f>
        <v>25702</v>
      </c>
      <c r="E62" s="309">
        <f t="shared" si="10"/>
        <v>25702</v>
      </c>
      <c r="F62" s="539" t="s">
        <v>725</v>
      </c>
    </row>
    <row r="63" spans="1:6" s="319" customFormat="1" ht="12" customHeight="1">
      <c r="A63" s="272" t="s">
        <v>372</v>
      </c>
      <c r="B63" s="320" t="s">
        <v>373</v>
      </c>
      <c r="C63" s="313">
        <v>0</v>
      </c>
      <c r="D63" s="313">
        <v>0</v>
      </c>
      <c r="E63" s="296">
        <v>0</v>
      </c>
      <c r="F63" s="539" t="s">
        <v>726</v>
      </c>
    </row>
    <row r="64" spans="1:6" s="319" customFormat="1" ht="12" customHeight="1">
      <c r="A64" s="271" t="s">
        <v>374</v>
      </c>
      <c r="B64" s="321" t="s">
        <v>375</v>
      </c>
      <c r="C64" s="313">
        <v>0</v>
      </c>
      <c r="D64" s="313">
        <v>25702</v>
      </c>
      <c r="E64" s="296">
        <v>25702</v>
      </c>
      <c r="F64" s="539" t="s">
        <v>727</v>
      </c>
    </row>
    <row r="65" spans="1:6" s="319" customFormat="1" ht="12" customHeight="1" thickBot="1">
      <c r="A65" s="273" t="s">
        <v>376</v>
      </c>
      <c r="B65" s="259" t="s">
        <v>421</v>
      </c>
      <c r="C65" s="313">
        <v>0</v>
      </c>
      <c r="D65" s="313">
        <v>0</v>
      </c>
      <c r="E65" s="296">
        <v>0</v>
      </c>
      <c r="F65" s="539" t="s">
        <v>728</v>
      </c>
    </row>
    <row r="66" spans="1:6" s="319" customFormat="1" ht="12" customHeight="1" thickBot="1">
      <c r="A66" s="331" t="s">
        <v>378</v>
      </c>
      <c r="B66" s="299" t="s">
        <v>379</v>
      </c>
      <c r="C66" s="309"/>
      <c r="D66" s="309"/>
      <c r="E66" s="292"/>
      <c r="F66" s="539" t="s">
        <v>729</v>
      </c>
    </row>
    <row r="67" spans="1:6" s="319" customFormat="1" ht="13.5" customHeight="1">
      <c r="A67" s="272" t="s">
        <v>110</v>
      </c>
      <c r="B67" s="320" t="s">
        <v>380</v>
      </c>
      <c r="C67" s="313">
        <v>0</v>
      </c>
      <c r="D67" s="313">
        <v>0</v>
      </c>
      <c r="E67" s="296">
        <v>0</v>
      </c>
      <c r="F67" s="539" t="s">
        <v>730</v>
      </c>
    </row>
    <row r="68" spans="1:6" s="319" customFormat="1" ht="12" customHeight="1">
      <c r="A68" s="271" t="s">
        <v>111</v>
      </c>
      <c r="B68" s="321" t="s">
        <v>381</v>
      </c>
      <c r="C68" s="313">
        <v>0</v>
      </c>
      <c r="D68" s="313">
        <v>0</v>
      </c>
      <c r="E68" s="296">
        <v>0</v>
      </c>
      <c r="F68" s="539" t="s">
        <v>731</v>
      </c>
    </row>
    <row r="69" spans="1:6" s="319" customFormat="1" ht="12" customHeight="1">
      <c r="A69" s="271" t="s">
        <v>382</v>
      </c>
      <c r="B69" s="321" t="s">
        <v>383</v>
      </c>
      <c r="C69" s="313">
        <v>0</v>
      </c>
      <c r="D69" s="313">
        <v>0</v>
      </c>
      <c r="E69" s="296">
        <v>0</v>
      </c>
      <c r="F69" s="539" t="s">
        <v>732</v>
      </c>
    </row>
    <row r="70" spans="1:6" s="319" customFormat="1" ht="12" customHeight="1" thickBot="1">
      <c r="A70" s="273" t="s">
        <v>384</v>
      </c>
      <c r="B70" s="322" t="s">
        <v>385</v>
      </c>
      <c r="C70" s="313">
        <v>0</v>
      </c>
      <c r="D70" s="313">
        <v>0</v>
      </c>
      <c r="E70" s="296">
        <v>0</v>
      </c>
      <c r="F70" s="539" t="s">
        <v>733</v>
      </c>
    </row>
    <row r="71" spans="1:6" s="319" customFormat="1" ht="12" customHeight="1" thickBot="1">
      <c r="A71" s="331" t="s">
        <v>386</v>
      </c>
      <c r="B71" s="299" t="s">
        <v>387</v>
      </c>
      <c r="C71" s="309">
        <f>SUM(C72:C73)</f>
        <v>0</v>
      </c>
      <c r="D71" s="309">
        <f t="shared" ref="D71:F71" si="11">SUM(D72:D73)</f>
        <v>6192</v>
      </c>
      <c r="E71" s="309">
        <f t="shared" si="11"/>
        <v>6192</v>
      </c>
      <c r="F71" s="309">
        <f t="shared" si="11"/>
        <v>0</v>
      </c>
    </row>
    <row r="72" spans="1:6" s="319" customFormat="1" ht="12" customHeight="1">
      <c r="A72" s="272" t="s">
        <v>388</v>
      </c>
      <c r="B72" s="320" t="s">
        <v>389</v>
      </c>
      <c r="C72" s="313">
        <v>0</v>
      </c>
      <c r="D72" s="313">
        <v>6192</v>
      </c>
      <c r="E72" s="296">
        <v>6192</v>
      </c>
      <c r="F72" s="539" t="s">
        <v>735</v>
      </c>
    </row>
    <row r="73" spans="1:6" s="319" customFormat="1" ht="12" customHeight="1" thickBot="1">
      <c r="A73" s="273" t="s">
        <v>390</v>
      </c>
      <c r="B73" s="322" t="s">
        <v>391</v>
      </c>
      <c r="C73" s="313">
        <v>0</v>
      </c>
      <c r="D73" s="313">
        <v>0</v>
      </c>
      <c r="E73" s="296">
        <v>0</v>
      </c>
      <c r="F73" s="539" t="s">
        <v>736</v>
      </c>
    </row>
    <row r="74" spans="1:6" s="319" customFormat="1" ht="12" customHeight="1" thickBot="1">
      <c r="A74" s="331" t="s">
        <v>392</v>
      </c>
      <c r="B74" s="299" t="s">
        <v>393</v>
      </c>
      <c r="C74" s="309">
        <f>SUM(C75:C77)</f>
        <v>0</v>
      </c>
      <c r="D74" s="309">
        <f t="shared" ref="D74:E74" si="12">SUM(D75:D77)</f>
        <v>3471</v>
      </c>
      <c r="E74" s="309">
        <f t="shared" si="12"/>
        <v>3471</v>
      </c>
      <c r="F74" s="539" t="s">
        <v>737</v>
      </c>
    </row>
    <row r="75" spans="1:6" s="319" customFormat="1" ht="12" customHeight="1">
      <c r="A75" s="272" t="s">
        <v>394</v>
      </c>
      <c r="B75" s="320" t="s">
        <v>395</v>
      </c>
      <c r="C75" s="313">
        <v>0</v>
      </c>
      <c r="D75" s="313">
        <v>3471</v>
      </c>
      <c r="E75" s="296">
        <v>3471</v>
      </c>
      <c r="F75" s="539" t="s">
        <v>738</v>
      </c>
    </row>
    <row r="76" spans="1:6" s="319" customFormat="1" ht="12" customHeight="1">
      <c r="A76" s="271" t="s">
        <v>396</v>
      </c>
      <c r="B76" s="321" t="s">
        <v>397</v>
      </c>
      <c r="C76" s="313">
        <v>0</v>
      </c>
      <c r="D76" s="313">
        <v>0</v>
      </c>
      <c r="E76" s="296">
        <v>0</v>
      </c>
      <c r="F76" s="539" t="s">
        <v>739</v>
      </c>
    </row>
    <row r="77" spans="1:6" s="319" customFormat="1" ht="12" customHeight="1" thickBot="1">
      <c r="A77" s="273" t="s">
        <v>398</v>
      </c>
      <c r="B77" s="301" t="s">
        <v>399</v>
      </c>
      <c r="C77" s="313">
        <v>0</v>
      </c>
      <c r="D77" s="313">
        <v>0</v>
      </c>
      <c r="E77" s="296">
        <v>0</v>
      </c>
      <c r="F77" s="539" t="s">
        <v>740</v>
      </c>
    </row>
    <row r="78" spans="1:6" s="319" customFormat="1" ht="12" customHeight="1" thickBot="1">
      <c r="A78" s="331" t="s">
        <v>400</v>
      </c>
      <c r="B78" s="299" t="s">
        <v>401</v>
      </c>
      <c r="C78" s="309"/>
      <c r="D78" s="309"/>
      <c r="E78" s="292"/>
      <c r="F78" s="539" t="s">
        <v>741</v>
      </c>
    </row>
    <row r="79" spans="1:6" s="319" customFormat="1" ht="12" customHeight="1">
      <c r="A79" s="323" t="s">
        <v>402</v>
      </c>
      <c r="B79" s="320" t="s">
        <v>403</v>
      </c>
      <c r="C79" s="313">
        <v>0</v>
      </c>
      <c r="D79" s="313">
        <v>0</v>
      </c>
      <c r="E79" s="296">
        <v>0</v>
      </c>
      <c r="F79" s="539" t="s">
        <v>742</v>
      </c>
    </row>
    <row r="80" spans="1:6" s="319" customFormat="1" ht="12" customHeight="1">
      <c r="A80" s="324" t="s">
        <v>404</v>
      </c>
      <c r="B80" s="321" t="s">
        <v>405</v>
      </c>
      <c r="C80" s="313">
        <v>0</v>
      </c>
      <c r="D80" s="313">
        <v>0</v>
      </c>
      <c r="E80" s="296">
        <v>0</v>
      </c>
      <c r="F80" s="539" t="s">
        <v>743</v>
      </c>
    </row>
    <row r="81" spans="1:6" s="319" customFormat="1" ht="12" customHeight="1">
      <c r="A81" s="324" t="s">
        <v>406</v>
      </c>
      <c r="B81" s="321" t="s">
        <v>407</v>
      </c>
      <c r="C81" s="313">
        <v>0</v>
      </c>
      <c r="D81" s="313">
        <v>0</v>
      </c>
      <c r="E81" s="296">
        <v>0</v>
      </c>
      <c r="F81" s="539" t="s">
        <v>744</v>
      </c>
    </row>
    <row r="82" spans="1:6" s="319" customFormat="1" ht="12" customHeight="1" thickBot="1">
      <c r="A82" s="332" t="s">
        <v>408</v>
      </c>
      <c r="B82" s="301" t="s">
        <v>409</v>
      </c>
      <c r="C82" s="313">
        <v>0</v>
      </c>
      <c r="D82" s="313">
        <v>0</v>
      </c>
      <c r="E82" s="296">
        <v>0</v>
      </c>
      <c r="F82" s="539" t="s">
        <v>745</v>
      </c>
    </row>
    <row r="83" spans="1:6" s="319" customFormat="1" ht="12" customHeight="1" thickBot="1">
      <c r="A83" s="331" t="s">
        <v>410</v>
      </c>
      <c r="B83" s="299" t="s">
        <v>411</v>
      </c>
      <c r="C83" s="334">
        <v>0</v>
      </c>
      <c r="D83" s="334">
        <v>0</v>
      </c>
      <c r="E83" s="335">
        <v>0</v>
      </c>
      <c r="F83" s="539" t="s">
        <v>746</v>
      </c>
    </row>
    <row r="84" spans="1:6" s="319" customFormat="1" ht="12" customHeight="1" thickBot="1">
      <c r="A84" s="331" t="s">
        <v>412</v>
      </c>
      <c r="B84" s="257" t="s">
        <v>413</v>
      </c>
      <c r="C84" s="315">
        <f>SUM(C83,C78,C74,C71,C66,C62)</f>
        <v>0</v>
      </c>
      <c r="D84" s="315">
        <f t="shared" ref="D84:E84" si="13">SUM(D83,D78,D74,D71,D66,D62)</f>
        <v>35365</v>
      </c>
      <c r="E84" s="315">
        <f t="shared" si="13"/>
        <v>35365</v>
      </c>
      <c r="F84" s="539" t="s">
        <v>747</v>
      </c>
    </row>
    <row r="85" spans="1:6" s="319" customFormat="1" ht="12" customHeight="1" thickBot="1">
      <c r="A85" s="333" t="s">
        <v>414</v>
      </c>
      <c r="B85" s="260" t="s">
        <v>415</v>
      </c>
      <c r="C85" s="315">
        <f>SUM(C84,C61)</f>
        <v>143734</v>
      </c>
      <c r="D85" s="315">
        <f>SUM(D84,D61)</f>
        <v>200472</v>
      </c>
      <c r="E85" s="315">
        <f t="shared" ref="E85" si="14">SUM(E84,E61)</f>
        <v>192687</v>
      </c>
      <c r="F85" s="539" t="s">
        <v>748</v>
      </c>
    </row>
    <row r="86" spans="1:6" s="319" customFormat="1" ht="12" customHeight="1">
      <c r="A86" s="255"/>
      <c r="B86" s="255"/>
      <c r="C86" s="256"/>
      <c r="D86" s="256"/>
      <c r="E86" s="256"/>
      <c r="F86" s="539"/>
    </row>
    <row r="87" spans="1:6" ht="16.5" customHeight="1">
      <c r="A87" s="670" t="s">
        <v>36</v>
      </c>
      <c r="B87" s="670"/>
      <c r="C87" s="670"/>
      <c r="D87" s="670"/>
      <c r="E87" s="670"/>
      <c r="F87" s="537"/>
    </row>
    <row r="88" spans="1:6" s="325" customFormat="1" ht="16.5" customHeight="1" thickBot="1">
      <c r="A88" s="44" t="s">
        <v>114</v>
      </c>
      <c r="B88" s="44"/>
      <c r="C88" s="286"/>
      <c r="D88" s="286"/>
      <c r="E88" s="286" t="s">
        <v>162</v>
      </c>
      <c r="F88" s="540"/>
    </row>
    <row r="89" spans="1:6" s="325" customFormat="1" ht="16.5" customHeight="1">
      <c r="A89" s="671" t="s">
        <v>61</v>
      </c>
      <c r="B89" s="673" t="s">
        <v>183</v>
      </c>
      <c r="C89" s="675" t="str">
        <f>+C3</f>
        <v>2015. évi</v>
      </c>
      <c r="D89" s="675"/>
      <c r="E89" s="676"/>
      <c r="F89" s="540"/>
    </row>
    <row r="90" spans="1:6" ht="38.1" customHeight="1" thickBot="1">
      <c r="A90" s="672"/>
      <c r="B90" s="674"/>
      <c r="C90" s="550" t="s">
        <v>184</v>
      </c>
      <c r="D90" s="550" t="s">
        <v>189</v>
      </c>
      <c r="E90" s="46" t="s">
        <v>190</v>
      </c>
      <c r="F90" s="537"/>
    </row>
    <row r="91" spans="1:6" s="318" customFormat="1" ht="12" customHeight="1" thickBot="1">
      <c r="A91" s="282" t="s">
        <v>416</v>
      </c>
      <c r="B91" s="283" t="s">
        <v>417</v>
      </c>
      <c r="C91" s="283" t="s">
        <v>418</v>
      </c>
      <c r="D91" s="283" t="s">
        <v>419</v>
      </c>
      <c r="E91" s="284" t="s">
        <v>420</v>
      </c>
      <c r="F91" s="538"/>
    </row>
    <row r="92" spans="1:6" ht="12" customHeight="1" thickBot="1">
      <c r="A92" s="279" t="s">
        <v>7</v>
      </c>
      <c r="B92" s="281" t="s">
        <v>422</v>
      </c>
      <c r="C92" s="308">
        <f>SUM(C93:C97)</f>
        <v>131428</v>
      </c>
      <c r="D92" s="308">
        <f t="shared" ref="D92:E92" si="15">SUM(D93:D97)</f>
        <v>154816</v>
      </c>
      <c r="E92" s="308">
        <f t="shared" si="15"/>
        <v>130138</v>
      </c>
      <c r="F92" s="537" t="s">
        <v>669</v>
      </c>
    </row>
    <row r="93" spans="1:6" ht="12" customHeight="1">
      <c r="A93" s="274" t="s">
        <v>73</v>
      </c>
      <c r="B93" s="267" t="s">
        <v>37</v>
      </c>
      <c r="C93" s="96">
        <v>49316</v>
      </c>
      <c r="D93" s="96">
        <v>60873</v>
      </c>
      <c r="E93" s="263">
        <v>55070</v>
      </c>
      <c r="F93" s="537" t="s">
        <v>670</v>
      </c>
    </row>
    <row r="94" spans="1:6" ht="12" customHeight="1">
      <c r="A94" s="271" t="s">
        <v>74</v>
      </c>
      <c r="B94" s="265" t="s">
        <v>135</v>
      </c>
      <c r="C94" s="310">
        <v>13027</v>
      </c>
      <c r="D94" s="310">
        <v>15209</v>
      </c>
      <c r="E94" s="293">
        <v>13038</v>
      </c>
      <c r="F94" s="537" t="s">
        <v>671</v>
      </c>
    </row>
    <row r="95" spans="1:6" ht="12" customHeight="1">
      <c r="A95" s="271" t="s">
        <v>75</v>
      </c>
      <c r="B95" s="265" t="s">
        <v>102</v>
      </c>
      <c r="C95" s="312">
        <v>48529</v>
      </c>
      <c r="D95" s="312">
        <v>51893</v>
      </c>
      <c r="E95" s="295">
        <v>41652</v>
      </c>
      <c r="F95" s="537" t="s">
        <v>672</v>
      </c>
    </row>
    <row r="96" spans="1:6" ht="12" customHeight="1">
      <c r="A96" s="271" t="s">
        <v>76</v>
      </c>
      <c r="B96" s="268" t="s">
        <v>136</v>
      </c>
      <c r="C96" s="312">
        <v>14638</v>
      </c>
      <c r="D96" s="312">
        <v>16501</v>
      </c>
      <c r="E96" s="295">
        <v>13320</v>
      </c>
      <c r="F96" s="537" t="s">
        <v>673</v>
      </c>
    </row>
    <row r="97" spans="1:6" ht="12" customHeight="1">
      <c r="A97" s="271" t="s">
        <v>85</v>
      </c>
      <c r="B97" s="276" t="s">
        <v>137</v>
      </c>
      <c r="C97" s="312">
        <f>SUM(C102:C107)</f>
        <v>5918</v>
      </c>
      <c r="D97" s="312">
        <f t="shared" ref="D97:E97" si="16">SUM(D102:D107)</f>
        <v>10340</v>
      </c>
      <c r="E97" s="312">
        <f t="shared" si="16"/>
        <v>7058</v>
      </c>
      <c r="F97" s="537" t="s">
        <v>674</v>
      </c>
    </row>
    <row r="98" spans="1:6" ht="12" customHeight="1">
      <c r="A98" s="271" t="s">
        <v>77</v>
      </c>
      <c r="B98" s="265" t="s">
        <v>423</v>
      </c>
      <c r="C98" s="312">
        <v>0</v>
      </c>
      <c r="D98" s="312">
        <v>0</v>
      </c>
      <c r="E98" s="295">
        <v>0</v>
      </c>
      <c r="F98" s="537" t="s">
        <v>675</v>
      </c>
    </row>
    <row r="99" spans="1:6" ht="12" customHeight="1">
      <c r="A99" s="271" t="s">
        <v>78</v>
      </c>
      <c r="B99" s="288" t="s">
        <v>424</v>
      </c>
      <c r="C99" s="312">
        <v>0</v>
      </c>
      <c r="D99" s="312">
        <v>0</v>
      </c>
      <c r="E99" s="295">
        <v>0</v>
      </c>
      <c r="F99" s="537" t="s">
        <v>676</v>
      </c>
    </row>
    <row r="100" spans="1:6" ht="12" customHeight="1">
      <c r="A100" s="271" t="s">
        <v>86</v>
      </c>
      <c r="B100" s="289" t="s">
        <v>425</v>
      </c>
      <c r="C100" s="312">
        <v>0</v>
      </c>
      <c r="D100" s="312">
        <v>0</v>
      </c>
      <c r="E100" s="295">
        <v>0</v>
      </c>
      <c r="F100" s="537" t="s">
        <v>677</v>
      </c>
    </row>
    <row r="101" spans="1:6" ht="12" customHeight="1">
      <c r="A101" s="271" t="s">
        <v>87</v>
      </c>
      <c r="B101" s="289" t="s">
        <v>426</v>
      </c>
      <c r="C101" s="312">
        <v>0</v>
      </c>
      <c r="D101" s="312">
        <v>0</v>
      </c>
      <c r="E101" s="295">
        <v>0</v>
      </c>
      <c r="F101" s="537" t="s">
        <v>678</v>
      </c>
    </row>
    <row r="102" spans="1:6" ht="12" customHeight="1">
      <c r="A102" s="271" t="s">
        <v>88</v>
      </c>
      <c r="B102" s="288" t="s">
        <v>427</v>
      </c>
      <c r="C102" s="312">
        <v>3710</v>
      </c>
      <c r="D102" s="312">
        <v>7852</v>
      </c>
      <c r="E102" s="295">
        <v>4921</v>
      </c>
      <c r="F102" s="537" t="s">
        <v>679</v>
      </c>
    </row>
    <row r="103" spans="1:6" ht="12" customHeight="1">
      <c r="A103" s="271" t="s">
        <v>89</v>
      </c>
      <c r="B103" s="288" t="s">
        <v>428</v>
      </c>
      <c r="C103" s="312">
        <v>0</v>
      </c>
      <c r="D103" s="312">
        <v>0</v>
      </c>
      <c r="E103" s="295">
        <v>0</v>
      </c>
      <c r="F103" s="537" t="s">
        <v>680</v>
      </c>
    </row>
    <row r="104" spans="1:6" ht="12" customHeight="1">
      <c r="A104" s="271" t="s">
        <v>91</v>
      </c>
      <c r="B104" s="289" t="s">
        <v>429</v>
      </c>
      <c r="C104" s="312">
        <v>0</v>
      </c>
      <c r="D104" s="312">
        <v>0</v>
      </c>
      <c r="E104" s="295">
        <v>0</v>
      </c>
      <c r="F104" s="537" t="s">
        <v>681</v>
      </c>
    </row>
    <row r="105" spans="1:6" ht="12" customHeight="1">
      <c r="A105" s="270" t="s">
        <v>138</v>
      </c>
      <c r="B105" s="290" t="s">
        <v>430</v>
      </c>
      <c r="C105" s="312">
        <v>0</v>
      </c>
      <c r="D105" s="312">
        <v>0</v>
      </c>
      <c r="E105" s="295">
        <v>0</v>
      </c>
      <c r="F105" s="537" t="s">
        <v>682</v>
      </c>
    </row>
    <row r="106" spans="1:6" ht="12" customHeight="1">
      <c r="A106" s="271" t="s">
        <v>431</v>
      </c>
      <c r="B106" s="290" t="s">
        <v>432</v>
      </c>
      <c r="C106" s="312">
        <v>0</v>
      </c>
      <c r="D106" s="312">
        <v>0</v>
      </c>
      <c r="E106" s="295">
        <v>0</v>
      </c>
      <c r="F106" s="537" t="s">
        <v>683</v>
      </c>
    </row>
    <row r="107" spans="1:6" ht="12" customHeight="1" thickBot="1">
      <c r="A107" s="275" t="s">
        <v>433</v>
      </c>
      <c r="B107" s="291" t="s">
        <v>434</v>
      </c>
      <c r="C107" s="97">
        <v>2208</v>
      </c>
      <c r="D107" s="97">
        <v>2488</v>
      </c>
      <c r="E107" s="258">
        <v>2137</v>
      </c>
      <c r="F107" s="537" t="s">
        <v>684</v>
      </c>
    </row>
    <row r="108" spans="1:6" ht="12" customHeight="1" thickBot="1">
      <c r="A108" s="277" t="s">
        <v>8</v>
      </c>
      <c r="B108" s="280" t="s">
        <v>435</v>
      </c>
      <c r="C108" s="309">
        <f>SUM(C109,C111,C113)</f>
        <v>9775</v>
      </c>
      <c r="D108" s="309">
        <f t="shared" ref="D108:E108" si="17">SUM(D109,D111,D113)</f>
        <v>17783</v>
      </c>
      <c r="E108" s="309">
        <f t="shared" si="17"/>
        <v>16801</v>
      </c>
      <c r="F108" s="537" t="s">
        <v>685</v>
      </c>
    </row>
    <row r="109" spans="1:6" ht="12" customHeight="1">
      <c r="A109" s="272" t="s">
        <v>79</v>
      </c>
      <c r="B109" s="265" t="s">
        <v>161</v>
      </c>
      <c r="C109" s="311">
        <v>3275</v>
      </c>
      <c r="D109" s="311">
        <v>15683</v>
      </c>
      <c r="E109" s="294">
        <v>15102</v>
      </c>
      <c r="F109" s="537" t="s">
        <v>686</v>
      </c>
    </row>
    <row r="110" spans="1:6" ht="12" customHeight="1">
      <c r="A110" s="272" t="s">
        <v>80</v>
      </c>
      <c r="B110" s="269" t="s">
        <v>436</v>
      </c>
      <c r="C110" s="311">
        <v>0</v>
      </c>
      <c r="D110" s="311">
        <v>0</v>
      </c>
      <c r="E110" s="294">
        <v>0</v>
      </c>
      <c r="F110" s="537" t="s">
        <v>687</v>
      </c>
    </row>
    <row r="111" spans="1:6">
      <c r="A111" s="272" t="s">
        <v>81</v>
      </c>
      <c r="B111" s="269" t="s">
        <v>139</v>
      </c>
      <c r="C111" s="310">
        <v>0</v>
      </c>
      <c r="D111" s="310">
        <v>0</v>
      </c>
      <c r="E111" s="293">
        <v>0</v>
      </c>
      <c r="F111" s="537" t="s">
        <v>688</v>
      </c>
    </row>
    <row r="112" spans="1:6" ht="12" customHeight="1">
      <c r="A112" s="272" t="s">
        <v>82</v>
      </c>
      <c r="B112" s="269" t="s">
        <v>437</v>
      </c>
      <c r="C112" s="310">
        <v>0</v>
      </c>
      <c r="D112" s="310">
        <v>0</v>
      </c>
      <c r="E112" s="293">
        <v>0</v>
      </c>
      <c r="F112" s="537" t="s">
        <v>689</v>
      </c>
    </row>
    <row r="113" spans="1:6" ht="12" customHeight="1">
      <c r="A113" s="272" t="s">
        <v>83</v>
      </c>
      <c r="B113" s="301" t="s">
        <v>164</v>
      </c>
      <c r="C113" s="310">
        <f>SUM(C120:C121)</f>
        <v>6500</v>
      </c>
      <c r="D113" s="310">
        <f t="shared" ref="D113:E113" si="18">SUM(D120:D121)</f>
        <v>2100</v>
      </c>
      <c r="E113" s="310">
        <f t="shared" si="18"/>
        <v>1699</v>
      </c>
      <c r="F113" s="537" t="s">
        <v>690</v>
      </c>
    </row>
    <row r="114" spans="1:6" ht="21.75" customHeight="1">
      <c r="A114" s="272" t="s">
        <v>90</v>
      </c>
      <c r="B114" s="300" t="s">
        <v>438</v>
      </c>
      <c r="C114" s="310">
        <v>0</v>
      </c>
      <c r="D114" s="310">
        <v>0</v>
      </c>
      <c r="E114" s="293">
        <v>0</v>
      </c>
      <c r="F114" s="537" t="s">
        <v>691</v>
      </c>
    </row>
    <row r="115" spans="1:6" ht="24" customHeight="1">
      <c r="A115" s="272" t="s">
        <v>92</v>
      </c>
      <c r="B115" s="316" t="s">
        <v>439</v>
      </c>
      <c r="C115" s="310">
        <v>0</v>
      </c>
      <c r="D115" s="310">
        <v>0</v>
      </c>
      <c r="E115" s="293">
        <v>0</v>
      </c>
      <c r="F115" s="537" t="s">
        <v>692</v>
      </c>
    </row>
    <row r="116" spans="1:6" ht="12" customHeight="1">
      <c r="A116" s="272" t="s">
        <v>140</v>
      </c>
      <c r="B116" s="289" t="s">
        <v>426</v>
      </c>
      <c r="C116" s="310">
        <v>0</v>
      </c>
      <c r="D116" s="310">
        <v>0</v>
      </c>
      <c r="E116" s="293">
        <v>0</v>
      </c>
      <c r="F116" s="537" t="s">
        <v>693</v>
      </c>
    </row>
    <row r="117" spans="1:6" ht="12" customHeight="1">
      <c r="A117" s="272" t="s">
        <v>141</v>
      </c>
      <c r="B117" s="289" t="s">
        <v>440</v>
      </c>
      <c r="C117" s="310">
        <v>0</v>
      </c>
      <c r="D117" s="310">
        <v>0</v>
      </c>
      <c r="E117" s="293">
        <v>0</v>
      </c>
      <c r="F117" s="537" t="s">
        <v>694</v>
      </c>
    </row>
    <row r="118" spans="1:6" ht="12" customHeight="1">
      <c r="A118" s="272" t="s">
        <v>142</v>
      </c>
      <c r="B118" s="289" t="s">
        <v>441</v>
      </c>
      <c r="C118" s="310">
        <v>0</v>
      </c>
      <c r="D118" s="310">
        <v>0</v>
      </c>
      <c r="E118" s="293">
        <v>0</v>
      </c>
      <c r="F118" s="537" t="s">
        <v>695</v>
      </c>
    </row>
    <row r="119" spans="1:6" s="336" customFormat="1" ht="12" customHeight="1">
      <c r="A119" s="272" t="s">
        <v>442</v>
      </c>
      <c r="B119" s="289" t="s">
        <v>429</v>
      </c>
      <c r="C119" s="310">
        <v>0</v>
      </c>
      <c r="D119" s="310">
        <v>0</v>
      </c>
      <c r="E119" s="293">
        <v>0</v>
      </c>
      <c r="F119" s="537" t="s">
        <v>696</v>
      </c>
    </row>
    <row r="120" spans="1:6" ht="12" customHeight="1">
      <c r="A120" s="272" t="s">
        <v>443</v>
      </c>
      <c r="B120" s="289" t="s">
        <v>444</v>
      </c>
      <c r="C120" s="310">
        <v>500</v>
      </c>
      <c r="D120" s="310">
        <v>500</v>
      </c>
      <c r="E120" s="293">
        <v>100</v>
      </c>
      <c r="F120" s="537" t="s">
        <v>697</v>
      </c>
    </row>
    <row r="121" spans="1:6" ht="12" customHeight="1" thickBot="1">
      <c r="A121" s="270" t="s">
        <v>445</v>
      </c>
      <c r="B121" s="289" t="s">
        <v>446</v>
      </c>
      <c r="C121" s="312">
        <v>6000</v>
      </c>
      <c r="D121" s="312">
        <v>1600</v>
      </c>
      <c r="E121" s="295">
        <v>1599</v>
      </c>
      <c r="F121" s="537" t="s">
        <v>698</v>
      </c>
    </row>
    <row r="122" spans="1:6" ht="12" customHeight="1" thickBot="1">
      <c r="A122" s="277" t="s">
        <v>9</v>
      </c>
      <c r="B122" s="285" t="s">
        <v>447</v>
      </c>
      <c r="C122" s="309">
        <f>SUM(C123:C124)</f>
        <v>2531</v>
      </c>
      <c r="D122" s="309">
        <f t="shared" ref="D122:E122" si="19">SUM(D123:D124)</f>
        <v>2171</v>
      </c>
      <c r="E122" s="309">
        <f t="shared" si="19"/>
        <v>0</v>
      </c>
      <c r="F122" s="537" t="s">
        <v>699</v>
      </c>
    </row>
    <row r="123" spans="1:6" ht="12" customHeight="1">
      <c r="A123" s="272" t="s">
        <v>62</v>
      </c>
      <c r="B123" s="266" t="s">
        <v>47</v>
      </c>
      <c r="C123" s="311">
        <v>2531</v>
      </c>
      <c r="D123" s="311">
        <v>2171</v>
      </c>
      <c r="E123" s="294">
        <v>0</v>
      </c>
      <c r="F123" s="537" t="s">
        <v>700</v>
      </c>
    </row>
    <row r="124" spans="1:6" ht="12" customHeight="1" thickBot="1">
      <c r="A124" s="273" t="s">
        <v>63</v>
      </c>
      <c r="B124" s="269" t="s">
        <v>48</v>
      </c>
      <c r="C124" s="312"/>
      <c r="D124" s="312"/>
      <c r="E124" s="295">
        <v>0</v>
      </c>
      <c r="F124" s="537" t="s">
        <v>701</v>
      </c>
    </row>
    <row r="125" spans="1:6" ht="12" customHeight="1" thickBot="1">
      <c r="A125" s="277" t="s">
        <v>10</v>
      </c>
      <c r="B125" s="285" t="s">
        <v>448</v>
      </c>
      <c r="C125" s="309">
        <f>SUM(C122,C108,C92)</f>
        <v>143734</v>
      </c>
      <c r="D125" s="309">
        <f t="shared" ref="D125:E125" si="20">SUM(D122,D108,D92)</f>
        <v>174770</v>
      </c>
      <c r="E125" s="309">
        <f t="shared" si="20"/>
        <v>146939</v>
      </c>
      <c r="F125" s="537" t="s">
        <v>702</v>
      </c>
    </row>
    <row r="126" spans="1:6" ht="12" customHeight="1" thickBot="1">
      <c r="A126" s="277" t="s">
        <v>11</v>
      </c>
      <c r="B126" s="285" t="s">
        <v>449</v>
      </c>
      <c r="C126" s="309">
        <f>SUM(C127:C129)</f>
        <v>0</v>
      </c>
      <c r="D126" s="309">
        <f t="shared" ref="D126:E126" si="21">SUM(D127:D129)</f>
        <v>25702</v>
      </c>
      <c r="E126" s="309">
        <f t="shared" si="21"/>
        <v>25702</v>
      </c>
      <c r="F126" s="537" t="s">
        <v>703</v>
      </c>
    </row>
    <row r="127" spans="1:6" ht="12" customHeight="1">
      <c r="A127" s="272" t="s">
        <v>66</v>
      </c>
      <c r="B127" s="266" t="s">
        <v>450</v>
      </c>
      <c r="C127" s="310">
        <v>0</v>
      </c>
      <c r="D127" s="310">
        <v>0</v>
      </c>
      <c r="E127" s="293">
        <v>0</v>
      </c>
      <c r="F127" s="537" t="s">
        <v>704</v>
      </c>
    </row>
    <row r="128" spans="1:6" ht="12" customHeight="1">
      <c r="A128" s="272" t="s">
        <v>67</v>
      </c>
      <c r="B128" s="266" t="s">
        <v>451</v>
      </c>
      <c r="C128" s="310">
        <v>0</v>
      </c>
      <c r="D128" s="310">
        <v>25702</v>
      </c>
      <c r="E128" s="293">
        <v>25702</v>
      </c>
      <c r="F128" s="537" t="s">
        <v>705</v>
      </c>
    </row>
    <row r="129" spans="1:9" ht="12" customHeight="1" thickBot="1">
      <c r="A129" s="270" t="s">
        <v>68</v>
      </c>
      <c r="B129" s="264" t="s">
        <v>452</v>
      </c>
      <c r="C129" s="310">
        <v>0</v>
      </c>
      <c r="D129" s="310">
        <v>0</v>
      </c>
      <c r="E129" s="293">
        <v>0</v>
      </c>
      <c r="F129" s="537" t="s">
        <v>706</v>
      </c>
    </row>
    <row r="130" spans="1:9" ht="12" customHeight="1" thickBot="1">
      <c r="A130" s="277" t="s">
        <v>12</v>
      </c>
      <c r="B130" s="285" t="s">
        <v>453</v>
      </c>
      <c r="C130" s="309"/>
      <c r="D130" s="309"/>
      <c r="E130" s="292"/>
      <c r="F130" s="537" t="s">
        <v>707</v>
      </c>
    </row>
    <row r="131" spans="1:9" ht="12" customHeight="1">
      <c r="A131" s="272" t="s">
        <v>69</v>
      </c>
      <c r="B131" s="266" t="s">
        <v>454</v>
      </c>
      <c r="C131" s="310">
        <v>0</v>
      </c>
      <c r="D131" s="310">
        <v>0</v>
      </c>
      <c r="E131" s="293">
        <v>0</v>
      </c>
      <c r="F131" s="537" t="s">
        <v>708</v>
      </c>
    </row>
    <row r="132" spans="1:9" ht="12" customHeight="1">
      <c r="A132" s="272" t="s">
        <v>70</v>
      </c>
      <c r="B132" s="266" t="s">
        <v>455</v>
      </c>
      <c r="C132" s="310">
        <v>0</v>
      </c>
      <c r="D132" s="310">
        <v>0</v>
      </c>
      <c r="E132" s="293">
        <v>0</v>
      </c>
      <c r="F132" s="537" t="s">
        <v>709</v>
      </c>
    </row>
    <row r="133" spans="1:9" ht="12" customHeight="1">
      <c r="A133" s="272" t="s">
        <v>350</v>
      </c>
      <c r="B133" s="266" t="s">
        <v>456</v>
      </c>
      <c r="C133" s="310">
        <v>0</v>
      </c>
      <c r="D133" s="310">
        <v>0</v>
      </c>
      <c r="E133" s="293">
        <v>0</v>
      </c>
      <c r="F133" s="537" t="s">
        <v>710</v>
      </c>
    </row>
    <row r="134" spans="1:9" ht="12" customHeight="1" thickBot="1">
      <c r="A134" s="270" t="s">
        <v>352</v>
      </c>
      <c r="B134" s="264" t="s">
        <v>457</v>
      </c>
      <c r="C134" s="310">
        <v>0</v>
      </c>
      <c r="D134" s="310">
        <v>0</v>
      </c>
      <c r="E134" s="293">
        <v>0</v>
      </c>
      <c r="F134" s="537" t="s">
        <v>711</v>
      </c>
    </row>
    <row r="135" spans="1:9" ht="12" customHeight="1" thickBot="1">
      <c r="A135" s="277" t="s">
        <v>13</v>
      </c>
      <c r="B135" s="285" t="s">
        <v>458</v>
      </c>
      <c r="C135" s="315"/>
      <c r="D135" s="315"/>
      <c r="E135" s="327"/>
      <c r="F135" s="537" t="s">
        <v>712</v>
      </c>
    </row>
    <row r="136" spans="1:9" ht="12" customHeight="1">
      <c r="A136" s="272" t="s">
        <v>71</v>
      </c>
      <c r="B136" s="266" t="s">
        <v>459</v>
      </c>
      <c r="C136" s="310">
        <v>0</v>
      </c>
      <c r="D136" s="310">
        <v>0</v>
      </c>
      <c r="E136" s="293">
        <v>0</v>
      </c>
      <c r="F136" s="537" t="s">
        <v>713</v>
      </c>
    </row>
    <row r="137" spans="1:9" ht="12" customHeight="1">
      <c r="A137" s="272" t="s">
        <v>72</v>
      </c>
      <c r="B137" s="266" t="s">
        <v>460</v>
      </c>
      <c r="C137" s="310">
        <v>0</v>
      </c>
      <c r="D137" s="310">
        <v>0</v>
      </c>
      <c r="E137" s="293">
        <v>0</v>
      </c>
      <c r="F137" s="537" t="s">
        <v>714</v>
      </c>
    </row>
    <row r="138" spans="1:9" ht="12" customHeight="1">
      <c r="A138" s="272" t="s">
        <v>359</v>
      </c>
      <c r="B138" s="266" t="s">
        <v>461</v>
      </c>
      <c r="C138" s="310">
        <v>0</v>
      </c>
      <c r="D138" s="310">
        <v>0</v>
      </c>
      <c r="E138" s="293">
        <v>0</v>
      </c>
      <c r="F138" s="537" t="s">
        <v>715</v>
      </c>
    </row>
    <row r="139" spans="1:9" ht="12" customHeight="1" thickBot="1">
      <c r="A139" s="270" t="s">
        <v>361</v>
      </c>
      <c r="B139" s="264" t="s">
        <v>462</v>
      </c>
      <c r="C139" s="310">
        <v>0</v>
      </c>
      <c r="D139" s="310">
        <v>0</v>
      </c>
      <c r="E139" s="293">
        <v>0</v>
      </c>
      <c r="F139" s="537" t="s">
        <v>716</v>
      </c>
    </row>
    <row r="140" spans="1:9" ht="15" customHeight="1" thickBot="1">
      <c r="A140" s="277" t="s">
        <v>14</v>
      </c>
      <c r="B140" s="285" t="s">
        <v>463</v>
      </c>
      <c r="C140" s="98"/>
      <c r="D140" s="98"/>
      <c r="E140" s="262"/>
      <c r="F140" s="537" t="s">
        <v>717</v>
      </c>
      <c r="G140" s="326"/>
      <c r="H140" s="326"/>
      <c r="I140" s="326"/>
    </row>
    <row r="141" spans="1:9" s="319" customFormat="1" ht="12.95" customHeight="1">
      <c r="A141" s="272" t="s">
        <v>133</v>
      </c>
      <c r="B141" s="266" t="s">
        <v>464</v>
      </c>
      <c r="C141" s="310">
        <v>0</v>
      </c>
      <c r="D141" s="310">
        <v>0</v>
      </c>
      <c r="E141" s="293">
        <v>0</v>
      </c>
      <c r="F141" s="537" t="s">
        <v>718</v>
      </c>
    </row>
    <row r="142" spans="1:9" ht="12.75" customHeight="1">
      <c r="A142" s="272" t="s">
        <v>134</v>
      </c>
      <c r="B142" s="266" t="s">
        <v>465</v>
      </c>
      <c r="C142" s="310">
        <v>0</v>
      </c>
      <c r="D142" s="310">
        <v>0</v>
      </c>
      <c r="E142" s="293">
        <v>0</v>
      </c>
      <c r="F142" s="537" t="s">
        <v>719</v>
      </c>
    </row>
    <row r="143" spans="1:9" ht="12.75" customHeight="1">
      <c r="A143" s="272" t="s">
        <v>163</v>
      </c>
      <c r="B143" s="266" t="s">
        <v>466</v>
      </c>
      <c r="C143" s="310">
        <v>0</v>
      </c>
      <c r="D143" s="310">
        <v>0</v>
      </c>
      <c r="E143" s="293">
        <v>0</v>
      </c>
      <c r="F143" s="537" t="s">
        <v>720</v>
      </c>
    </row>
    <row r="144" spans="1:9" ht="12.75" customHeight="1" thickBot="1">
      <c r="A144" s="272" t="s">
        <v>367</v>
      </c>
      <c r="B144" s="266" t="s">
        <v>467</v>
      </c>
      <c r="C144" s="310">
        <v>0</v>
      </c>
      <c r="D144" s="310">
        <v>0</v>
      </c>
      <c r="E144" s="293">
        <v>0</v>
      </c>
      <c r="F144" s="537" t="s">
        <v>721</v>
      </c>
    </row>
    <row r="145" spans="1:6" ht="16.5" thickBot="1">
      <c r="A145" s="277" t="s">
        <v>15</v>
      </c>
      <c r="B145" s="285" t="s">
        <v>468</v>
      </c>
      <c r="C145" s="261">
        <f>SUM(C140,C135,C130,C126)</f>
        <v>0</v>
      </c>
      <c r="D145" s="261">
        <f t="shared" ref="D145:E145" si="22">SUM(D140,D135,D130,D126)</f>
        <v>25702</v>
      </c>
      <c r="E145" s="261">
        <f t="shared" si="22"/>
        <v>25702</v>
      </c>
      <c r="F145" s="537" t="s">
        <v>722</v>
      </c>
    </row>
    <row r="146" spans="1:6" ht="16.5" thickBot="1">
      <c r="A146" s="302" t="s">
        <v>16</v>
      </c>
      <c r="B146" s="305" t="s">
        <v>469</v>
      </c>
      <c r="C146" s="261">
        <f>SUM(C145,C125)</f>
        <v>143734</v>
      </c>
      <c r="D146" s="261">
        <f>SUM(D145,D125)</f>
        <v>200472</v>
      </c>
      <c r="E146" s="261">
        <f t="shared" ref="E146" si="23">SUM(E145,E125)</f>
        <v>172641</v>
      </c>
      <c r="F146" s="537" t="s">
        <v>723</v>
      </c>
    </row>
    <row r="148" spans="1:6" ht="18.75" customHeight="1">
      <c r="A148" s="669" t="s">
        <v>470</v>
      </c>
      <c r="B148" s="669"/>
      <c r="C148" s="669"/>
      <c r="D148" s="669"/>
      <c r="E148" s="669"/>
    </row>
    <row r="149" spans="1:6" ht="13.5" customHeight="1" thickBot="1">
      <c r="A149" s="287" t="s">
        <v>115</v>
      </c>
      <c r="B149" s="287"/>
      <c r="C149" s="317"/>
      <c r="E149" s="304" t="s">
        <v>162</v>
      </c>
    </row>
    <row r="150" spans="1:6" ht="21.75" thickBot="1">
      <c r="A150" s="277">
        <v>1</v>
      </c>
      <c r="B150" s="280" t="s">
        <v>471</v>
      </c>
      <c r="C150" s="303">
        <f>+C61-C125</f>
        <v>0</v>
      </c>
      <c r="D150" s="303">
        <f>+D61-D125</f>
        <v>-9663</v>
      </c>
      <c r="E150" s="303">
        <f>+E61-E125</f>
        <v>10383</v>
      </c>
    </row>
    <row r="151" spans="1:6" ht="21.75" thickBot="1">
      <c r="A151" s="277" t="s">
        <v>8</v>
      </c>
      <c r="B151" s="280" t="s">
        <v>472</v>
      </c>
      <c r="C151" s="303">
        <f>+C84-C145</f>
        <v>0</v>
      </c>
      <c r="D151" s="303">
        <f>+D84-D145</f>
        <v>9663</v>
      </c>
      <c r="E151" s="303">
        <f>+E84-E145</f>
        <v>9663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48:E148"/>
    <mergeCell ref="A1:E1"/>
    <mergeCell ref="A3:A4"/>
    <mergeCell ref="B3:B4"/>
    <mergeCell ref="C3:E3"/>
    <mergeCell ref="A87:E87"/>
    <mergeCell ref="A89:A90"/>
    <mergeCell ref="B89:B90"/>
    <mergeCell ref="C89:E89"/>
  </mergeCells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2014. ÉVI ZÁRSZÁMADÁSÁNAK ÖSSZEVONT PÉNZÜGYI MÉRLEGE&amp;10
&amp;R&amp;"Times New Roman CE,Félkövér dőlt"&amp;11 1. melléklet a ....../2015. (......) önkormányzati rendelethez</oddHeader>
  </headerFooter>
  <rowBreaks count="1" manualBreakCount="1">
    <brk id="86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G6" sqref="G6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16384" width="9.33203125" style="33"/>
  </cols>
  <sheetData>
    <row r="1" spans="1:5" s="411" customFormat="1" ht="21" customHeight="1" thickBot="1">
      <c r="A1" s="410"/>
      <c r="B1" s="412"/>
      <c r="C1" s="457"/>
      <c r="D1" s="457"/>
      <c r="E1" s="535" t="str">
        <f>+CONCATENATE("8.2.2. melléklet a ……/",LEFT(ÖSSZEFÜGGÉSEK!A4,4)+1,". (……) önkormányzati rendelethez")</f>
        <v>8.2.2. melléklet a ……/2016. (……) önkormányzati rendelethez</v>
      </c>
    </row>
    <row r="2" spans="1:5" s="458" customFormat="1" ht="25.5" customHeight="1">
      <c r="A2" s="438" t="s">
        <v>149</v>
      </c>
      <c r="B2" s="710" t="s">
        <v>153</v>
      </c>
      <c r="C2" s="711"/>
      <c r="D2" s="712"/>
      <c r="E2" s="481" t="s">
        <v>51</v>
      </c>
    </row>
    <row r="3" spans="1:5" s="458" customFormat="1" ht="24.75" thickBot="1">
      <c r="A3" s="456" t="s">
        <v>148</v>
      </c>
      <c r="B3" s="716" t="s">
        <v>652</v>
      </c>
      <c r="C3" s="717"/>
      <c r="D3" s="718"/>
      <c r="E3" s="482" t="s">
        <v>50</v>
      </c>
    </row>
    <row r="4" spans="1:5" s="459" customFormat="1" ht="15.95" customHeight="1" thickBot="1">
      <c r="A4" s="413"/>
      <c r="B4" s="413"/>
      <c r="C4" s="414"/>
      <c r="D4" s="414"/>
      <c r="E4" s="414" t="s">
        <v>42</v>
      </c>
    </row>
    <row r="5" spans="1:5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5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</row>
    <row r="7" spans="1:5" s="460" customFormat="1" ht="15.95" customHeight="1" thickBot="1">
      <c r="A7" s="713" t="s">
        <v>44</v>
      </c>
      <c r="B7" s="714"/>
      <c r="C7" s="714"/>
      <c r="D7" s="714"/>
      <c r="E7" s="715"/>
    </row>
    <row r="8" spans="1:5" s="434" customFormat="1" ht="12" customHeight="1" thickBot="1">
      <c r="A8" s="408" t="s">
        <v>7</v>
      </c>
      <c r="B8" s="472" t="s">
        <v>541</v>
      </c>
      <c r="C8" s="344">
        <f>SUM(C9:C18)</f>
        <v>0</v>
      </c>
      <c r="D8" s="496">
        <f>SUM(D9:D18)</f>
        <v>0</v>
      </c>
      <c r="E8" s="478">
        <f>SUM(E9:E18)</f>
        <v>0</v>
      </c>
    </row>
    <row r="9" spans="1:5" s="434" customFormat="1" ht="12" customHeight="1">
      <c r="A9" s="483" t="s">
        <v>73</v>
      </c>
      <c r="B9" s="267" t="s">
        <v>335</v>
      </c>
      <c r="C9" s="104"/>
      <c r="D9" s="497"/>
      <c r="E9" s="467"/>
    </row>
    <row r="10" spans="1:5" s="434" customFormat="1" ht="12" customHeight="1">
      <c r="A10" s="484" t="s">
        <v>74</v>
      </c>
      <c r="B10" s="265" t="s">
        <v>336</v>
      </c>
      <c r="C10" s="341"/>
      <c r="D10" s="498"/>
      <c r="E10" s="111"/>
    </row>
    <row r="11" spans="1:5" s="434" customFormat="1" ht="12" customHeight="1">
      <c r="A11" s="484" t="s">
        <v>75</v>
      </c>
      <c r="B11" s="265" t="s">
        <v>337</v>
      </c>
      <c r="C11" s="341"/>
      <c r="D11" s="498"/>
      <c r="E11" s="111"/>
    </row>
    <row r="12" spans="1:5" s="434" customFormat="1" ht="12" customHeight="1">
      <c r="A12" s="484" t="s">
        <v>76</v>
      </c>
      <c r="B12" s="265" t="s">
        <v>338</v>
      </c>
      <c r="C12" s="341"/>
      <c r="D12" s="498"/>
      <c r="E12" s="111"/>
    </row>
    <row r="13" spans="1:5" s="434" customFormat="1" ht="12" customHeight="1">
      <c r="A13" s="484" t="s">
        <v>109</v>
      </c>
      <c r="B13" s="265" t="s">
        <v>339</v>
      </c>
      <c r="C13" s="341"/>
      <c r="D13" s="498"/>
      <c r="E13" s="111"/>
    </row>
    <row r="14" spans="1:5" s="434" customFormat="1" ht="12" customHeight="1">
      <c r="A14" s="484" t="s">
        <v>77</v>
      </c>
      <c r="B14" s="265" t="s">
        <v>542</v>
      </c>
      <c r="C14" s="341"/>
      <c r="D14" s="498"/>
      <c r="E14" s="111"/>
    </row>
    <row r="15" spans="1:5" s="461" customFormat="1" ht="12" customHeight="1">
      <c r="A15" s="484" t="s">
        <v>78</v>
      </c>
      <c r="B15" s="264" t="s">
        <v>543</v>
      </c>
      <c r="C15" s="341"/>
      <c r="D15" s="498"/>
      <c r="E15" s="111"/>
    </row>
    <row r="16" spans="1:5" s="461" customFormat="1" ht="12" customHeight="1">
      <c r="A16" s="484" t="s">
        <v>86</v>
      </c>
      <c r="B16" s="265" t="s">
        <v>342</v>
      </c>
      <c r="C16" s="105"/>
      <c r="D16" s="499"/>
      <c r="E16" s="466"/>
    </row>
    <row r="17" spans="1:5" s="434" customFormat="1" ht="12" customHeight="1">
      <c r="A17" s="484" t="s">
        <v>87</v>
      </c>
      <c r="B17" s="265" t="s">
        <v>344</v>
      </c>
      <c r="C17" s="341"/>
      <c r="D17" s="498"/>
      <c r="E17" s="111"/>
    </row>
    <row r="18" spans="1:5" s="461" customFormat="1" ht="12" customHeight="1" thickBot="1">
      <c r="A18" s="484" t="s">
        <v>88</v>
      </c>
      <c r="B18" s="264" t="s">
        <v>346</v>
      </c>
      <c r="C18" s="343"/>
      <c r="D18" s="112"/>
      <c r="E18" s="462"/>
    </row>
    <row r="19" spans="1:5" s="461" customFormat="1" ht="12" customHeight="1" thickBot="1">
      <c r="A19" s="408" t="s">
        <v>8</v>
      </c>
      <c r="B19" s="472" t="s">
        <v>544</v>
      </c>
      <c r="C19" s="344">
        <f>SUM(C20:C22)</f>
        <v>0</v>
      </c>
      <c r="D19" s="496">
        <f>SUM(D20:D22)</f>
        <v>0</v>
      </c>
      <c r="E19" s="478">
        <f>SUM(E20:E22)</f>
        <v>0</v>
      </c>
    </row>
    <row r="20" spans="1:5" s="461" customFormat="1" ht="12" customHeight="1">
      <c r="A20" s="484" t="s">
        <v>79</v>
      </c>
      <c r="B20" s="266" t="s">
        <v>308</v>
      </c>
      <c r="C20" s="341"/>
      <c r="D20" s="498"/>
      <c r="E20" s="111"/>
    </row>
    <row r="21" spans="1:5" s="461" customFormat="1" ht="12" customHeight="1">
      <c r="A21" s="484" t="s">
        <v>80</v>
      </c>
      <c r="B21" s="265" t="s">
        <v>545</v>
      </c>
      <c r="C21" s="341"/>
      <c r="D21" s="498"/>
      <c r="E21" s="111"/>
    </row>
    <row r="22" spans="1:5" s="461" customFormat="1" ht="12" customHeight="1">
      <c r="A22" s="484" t="s">
        <v>81</v>
      </c>
      <c r="B22" s="265" t="s">
        <v>546</v>
      </c>
      <c r="C22" s="341"/>
      <c r="D22" s="498"/>
      <c r="E22" s="111"/>
    </row>
    <row r="23" spans="1:5" s="434" customFormat="1" ht="12" customHeight="1" thickBot="1">
      <c r="A23" s="484" t="s">
        <v>82</v>
      </c>
      <c r="B23" s="265" t="s">
        <v>653</v>
      </c>
      <c r="C23" s="341"/>
      <c r="D23" s="498"/>
      <c r="E23" s="111"/>
    </row>
    <row r="24" spans="1:5" s="434" customFormat="1" ht="12" customHeight="1" thickBot="1">
      <c r="A24" s="471" t="s">
        <v>9</v>
      </c>
      <c r="B24" s="285" t="s">
        <v>126</v>
      </c>
      <c r="C24" s="42"/>
      <c r="D24" s="500"/>
      <c r="E24" s="477"/>
    </row>
    <row r="25" spans="1:5" s="434" customFormat="1" ht="12" customHeight="1" thickBot="1">
      <c r="A25" s="471" t="s">
        <v>10</v>
      </c>
      <c r="B25" s="285" t="s">
        <v>547</v>
      </c>
      <c r="C25" s="344">
        <f>+C26+C27</f>
        <v>0</v>
      </c>
      <c r="D25" s="496">
        <f>+D26+D27</f>
        <v>0</v>
      </c>
      <c r="E25" s="478">
        <f>+E26+E27</f>
        <v>0</v>
      </c>
    </row>
    <row r="26" spans="1:5" s="434" customFormat="1" ht="12" customHeight="1">
      <c r="A26" s="485" t="s">
        <v>322</v>
      </c>
      <c r="B26" s="486" t="s">
        <v>545</v>
      </c>
      <c r="C26" s="101"/>
      <c r="D26" s="491"/>
      <c r="E26" s="465"/>
    </row>
    <row r="27" spans="1:5" s="434" customFormat="1" ht="12" customHeight="1">
      <c r="A27" s="485" t="s">
        <v>328</v>
      </c>
      <c r="B27" s="487" t="s">
        <v>548</v>
      </c>
      <c r="C27" s="345"/>
      <c r="D27" s="501"/>
      <c r="E27" s="464"/>
    </row>
    <row r="28" spans="1:5" s="434" customFormat="1" ht="12" customHeight="1" thickBot="1">
      <c r="A28" s="484" t="s">
        <v>330</v>
      </c>
      <c r="B28" s="488" t="s">
        <v>654</v>
      </c>
      <c r="C28" s="468"/>
      <c r="D28" s="502"/>
      <c r="E28" s="463"/>
    </row>
    <row r="29" spans="1:5" s="434" customFormat="1" ht="12" customHeight="1" thickBot="1">
      <c r="A29" s="471" t="s">
        <v>11</v>
      </c>
      <c r="B29" s="285" t="s">
        <v>549</v>
      </c>
      <c r="C29" s="344">
        <f>+C30+C31+C32</f>
        <v>0</v>
      </c>
      <c r="D29" s="496">
        <f>+D30+D31+D32</f>
        <v>0</v>
      </c>
      <c r="E29" s="478">
        <f>+E30+E31+E32</f>
        <v>0</v>
      </c>
    </row>
    <row r="30" spans="1:5" s="434" customFormat="1" ht="12" customHeight="1">
      <c r="A30" s="485" t="s">
        <v>66</v>
      </c>
      <c r="B30" s="486" t="s">
        <v>348</v>
      </c>
      <c r="C30" s="101"/>
      <c r="D30" s="491"/>
      <c r="E30" s="465"/>
    </row>
    <row r="31" spans="1:5" s="434" customFormat="1" ht="12" customHeight="1">
      <c r="A31" s="485" t="s">
        <v>67</v>
      </c>
      <c r="B31" s="487" t="s">
        <v>349</v>
      </c>
      <c r="C31" s="345"/>
      <c r="D31" s="501"/>
      <c r="E31" s="464"/>
    </row>
    <row r="32" spans="1:5" s="434" customFormat="1" ht="12" customHeight="1" thickBot="1">
      <c r="A32" s="484" t="s">
        <v>68</v>
      </c>
      <c r="B32" s="470" t="s">
        <v>351</v>
      </c>
      <c r="C32" s="468"/>
      <c r="D32" s="502"/>
      <c r="E32" s="463"/>
    </row>
    <row r="33" spans="1:5" s="434" customFormat="1" ht="12" customHeight="1" thickBot="1">
      <c r="A33" s="471" t="s">
        <v>12</v>
      </c>
      <c r="B33" s="285" t="s">
        <v>476</v>
      </c>
      <c r="C33" s="42"/>
      <c r="D33" s="500"/>
      <c r="E33" s="477"/>
    </row>
    <row r="34" spans="1:5" s="434" customFormat="1" ht="12" customHeight="1" thickBot="1">
      <c r="A34" s="471" t="s">
        <v>13</v>
      </c>
      <c r="B34" s="285" t="s">
        <v>550</v>
      </c>
      <c r="C34" s="42"/>
      <c r="D34" s="500"/>
      <c r="E34" s="477"/>
    </row>
    <row r="35" spans="1:5" s="434" customFormat="1" ht="12" customHeight="1" thickBot="1">
      <c r="A35" s="408" t="s">
        <v>14</v>
      </c>
      <c r="B35" s="285" t="s">
        <v>551</v>
      </c>
      <c r="C35" s="344">
        <f>+C8+C19+C24+C25+C29+C33+C34</f>
        <v>0</v>
      </c>
      <c r="D35" s="496">
        <f>+D8+D19+D24+D25+D29+D33+D34</f>
        <v>0</v>
      </c>
      <c r="E35" s="478">
        <f>+E8+E19+E24+E25+E29+E33+E34</f>
        <v>0</v>
      </c>
    </row>
    <row r="36" spans="1:5" s="461" customFormat="1" ht="12" customHeight="1" thickBot="1">
      <c r="A36" s="473" t="s">
        <v>15</v>
      </c>
      <c r="B36" s="285" t="s">
        <v>552</v>
      </c>
      <c r="C36" s="344">
        <f>+C37+C38+C39</f>
        <v>0</v>
      </c>
      <c r="D36" s="496">
        <f>+D37+D38+D39</f>
        <v>0</v>
      </c>
      <c r="E36" s="478">
        <f>+E37+E38+E39</f>
        <v>0</v>
      </c>
    </row>
    <row r="37" spans="1:5" s="461" customFormat="1" ht="15" customHeight="1">
      <c r="A37" s="485" t="s">
        <v>553</v>
      </c>
      <c r="B37" s="486" t="s">
        <v>171</v>
      </c>
      <c r="C37" s="101"/>
      <c r="D37" s="491"/>
      <c r="E37" s="465"/>
    </row>
    <row r="38" spans="1:5" s="461" customFormat="1" ht="15" customHeight="1">
      <c r="A38" s="485" t="s">
        <v>554</v>
      </c>
      <c r="B38" s="487" t="s">
        <v>3</v>
      </c>
      <c r="C38" s="345"/>
      <c r="D38" s="501"/>
      <c r="E38" s="464"/>
    </row>
    <row r="39" spans="1:5" ht="13.5" thickBot="1">
      <c r="A39" s="484" t="s">
        <v>555</v>
      </c>
      <c r="B39" s="470" t="s">
        <v>556</v>
      </c>
      <c r="C39" s="468"/>
      <c r="D39" s="502"/>
      <c r="E39" s="463"/>
    </row>
    <row r="40" spans="1:5" s="460" customFormat="1" ht="16.5" customHeight="1" thickBot="1">
      <c r="A40" s="473" t="s">
        <v>16</v>
      </c>
      <c r="B40" s="474" t="s">
        <v>557</v>
      </c>
      <c r="C40" s="107">
        <f>+C35+C36</f>
        <v>0</v>
      </c>
      <c r="D40" s="503">
        <f>+D35+D36</f>
        <v>0</v>
      </c>
      <c r="E40" s="479">
        <f>+E35+E36</f>
        <v>0</v>
      </c>
    </row>
    <row r="41" spans="1:5" s="243" customFormat="1" ht="12" customHeight="1">
      <c r="A41" s="416"/>
      <c r="B41" s="417"/>
      <c r="C41" s="432"/>
      <c r="D41" s="432"/>
      <c r="E41" s="432"/>
    </row>
    <row r="42" spans="1:5" ht="12" customHeight="1" thickBot="1">
      <c r="A42" s="418"/>
      <c r="B42" s="419"/>
      <c r="C42" s="433"/>
      <c r="D42" s="433"/>
      <c r="E42" s="433"/>
    </row>
    <row r="43" spans="1:5" ht="12" customHeight="1" thickBot="1">
      <c r="A43" s="713" t="s">
        <v>45</v>
      </c>
      <c r="B43" s="714"/>
      <c r="C43" s="714"/>
      <c r="D43" s="714"/>
      <c r="E43" s="715"/>
    </row>
    <row r="44" spans="1:5" ht="12" customHeight="1" thickBot="1">
      <c r="A44" s="471" t="s">
        <v>7</v>
      </c>
      <c r="B44" s="285" t="s">
        <v>558</v>
      </c>
      <c r="C44" s="344">
        <f>SUM(C45:C49)</f>
        <v>0</v>
      </c>
      <c r="D44" s="344">
        <f>SUM(D45:D49)</f>
        <v>0</v>
      </c>
      <c r="E44" s="478">
        <f>SUM(E45:E49)</f>
        <v>0</v>
      </c>
    </row>
    <row r="45" spans="1:5" ht="12" customHeight="1">
      <c r="A45" s="484" t="s">
        <v>73</v>
      </c>
      <c r="B45" s="266" t="s">
        <v>37</v>
      </c>
      <c r="C45" s="101"/>
      <c r="D45" s="101"/>
      <c r="E45" s="465"/>
    </row>
    <row r="46" spans="1:5" ht="12" customHeight="1">
      <c r="A46" s="484" t="s">
        <v>74</v>
      </c>
      <c r="B46" s="265" t="s">
        <v>135</v>
      </c>
      <c r="C46" s="338"/>
      <c r="D46" s="338"/>
      <c r="E46" s="489"/>
    </row>
    <row r="47" spans="1:5" ht="12" customHeight="1">
      <c r="A47" s="484" t="s">
        <v>75</v>
      </c>
      <c r="B47" s="265" t="s">
        <v>102</v>
      </c>
      <c r="C47" s="338"/>
      <c r="D47" s="338"/>
      <c r="E47" s="489"/>
    </row>
    <row r="48" spans="1:5" s="243" customFormat="1" ht="12" customHeight="1">
      <c r="A48" s="484" t="s">
        <v>76</v>
      </c>
      <c r="B48" s="265" t="s">
        <v>136</v>
      </c>
      <c r="C48" s="338"/>
      <c r="D48" s="338"/>
      <c r="E48" s="489"/>
    </row>
    <row r="49" spans="1:5" ht="12" customHeight="1" thickBot="1">
      <c r="A49" s="484" t="s">
        <v>109</v>
      </c>
      <c r="B49" s="265" t="s">
        <v>137</v>
      </c>
      <c r="C49" s="338"/>
      <c r="D49" s="338"/>
      <c r="E49" s="489"/>
    </row>
    <row r="50" spans="1:5" ht="12" customHeight="1" thickBot="1">
      <c r="A50" s="471" t="s">
        <v>8</v>
      </c>
      <c r="B50" s="285" t="s">
        <v>559</v>
      </c>
      <c r="C50" s="344">
        <f>SUM(C51:C53)</f>
        <v>0</v>
      </c>
      <c r="D50" s="344">
        <f>SUM(D51:D53)</f>
        <v>0</v>
      </c>
      <c r="E50" s="478">
        <f>SUM(E51:E53)</f>
        <v>0</v>
      </c>
    </row>
    <row r="51" spans="1:5" ht="12" customHeight="1">
      <c r="A51" s="484" t="s">
        <v>79</v>
      </c>
      <c r="B51" s="266" t="s">
        <v>161</v>
      </c>
      <c r="C51" s="101"/>
      <c r="D51" s="101"/>
      <c r="E51" s="465"/>
    </row>
    <row r="52" spans="1:5" ht="12" customHeight="1">
      <c r="A52" s="484" t="s">
        <v>80</v>
      </c>
      <c r="B52" s="265" t="s">
        <v>139</v>
      </c>
      <c r="C52" s="338"/>
      <c r="D52" s="338"/>
      <c r="E52" s="489"/>
    </row>
    <row r="53" spans="1:5" ht="15" customHeight="1">
      <c r="A53" s="484" t="s">
        <v>81</v>
      </c>
      <c r="B53" s="265" t="s">
        <v>46</v>
      </c>
      <c r="C53" s="338"/>
      <c r="D53" s="338"/>
      <c r="E53" s="489"/>
    </row>
    <row r="54" spans="1:5" ht="13.5" thickBot="1">
      <c r="A54" s="484" t="s">
        <v>82</v>
      </c>
      <c r="B54" s="265" t="s">
        <v>655</v>
      </c>
      <c r="C54" s="338"/>
      <c r="D54" s="338"/>
      <c r="E54" s="489"/>
    </row>
    <row r="55" spans="1:5" ht="15" customHeight="1" thickBot="1">
      <c r="A55" s="471" t="s">
        <v>9</v>
      </c>
      <c r="B55" s="475" t="s">
        <v>560</v>
      </c>
      <c r="C55" s="107">
        <f>+C44+C50</f>
        <v>0</v>
      </c>
      <c r="D55" s="107">
        <f>+D44+D50</f>
        <v>0</v>
      </c>
      <c r="E55" s="479">
        <f>+E44+E50</f>
        <v>0</v>
      </c>
    </row>
    <row r="56" spans="1:5" ht="13.5" thickBot="1">
      <c r="C56" s="480"/>
      <c r="D56" s="480"/>
      <c r="E56" s="480"/>
    </row>
    <row r="57" spans="1:5" ht="13.5" thickBot="1">
      <c r="A57" s="420" t="s">
        <v>644</v>
      </c>
      <c r="B57" s="421"/>
      <c r="C57" s="110"/>
      <c r="D57" s="110"/>
      <c r="E57" s="469"/>
    </row>
    <row r="58" spans="1:5" ht="13.5" thickBot="1">
      <c r="A58" s="420" t="s">
        <v>151</v>
      </c>
      <c r="B58" s="421"/>
      <c r="C58" s="110"/>
      <c r="D58" s="110"/>
      <c r="E58" s="46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16384" width="9.33203125" style="33"/>
  </cols>
  <sheetData>
    <row r="1" spans="1:5" s="411" customFormat="1" ht="21" customHeight="1" thickBot="1">
      <c r="A1" s="410"/>
      <c r="B1" s="412"/>
      <c r="C1" s="457"/>
      <c r="D1" s="457"/>
      <c r="E1" s="535" t="str">
        <f>+CONCATENATE("8.2.3. melléklet a ……/",LEFT(ÖSSZEFÜGGÉSEK!A4,4)+1,". (……) önkormányzati rendelethez")</f>
        <v>8.2.3. melléklet a ……/2016. (……) önkormányzati rendelethez</v>
      </c>
    </row>
    <row r="2" spans="1:5" s="458" customFormat="1" ht="25.5" customHeight="1">
      <c r="A2" s="438" t="s">
        <v>149</v>
      </c>
      <c r="B2" s="710" t="s">
        <v>153</v>
      </c>
      <c r="C2" s="711"/>
      <c r="D2" s="712"/>
      <c r="E2" s="481" t="s">
        <v>51</v>
      </c>
    </row>
    <row r="3" spans="1:5" s="458" customFormat="1" ht="24.75" thickBot="1">
      <c r="A3" s="456" t="s">
        <v>148</v>
      </c>
      <c r="B3" s="716" t="s">
        <v>647</v>
      </c>
      <c r="C3" s="717"/>
      <c r="D3" s="718"/>
      <c r="E3" s="482" t="s">
        <v>51</v>
      </c>
    </row>
    <row r="4" spans="1:5" s="459" customFormat="1" ht="15.95" customHeight="1" thickBot="1">
      <c r="A4" s="413"/>
      <c r="B4" s="413"/>
      <c r="C4" s="414"/>
      <c r="D4" s="414"/>
      <c r="E4" s="414" t="s">
        <v>42</v>
      </c>
    </row>
    <row r="5" spans="1:5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5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</row>
    <row r="7" spans="1:5" s="460" customFormat="1" ht="15.95" customHeight="1" thickBot="1">
      <c r="A7" s="713" t="s">
        <v>44</v>
      </c>
      <c r="B7" s="714"/>
      <c r="C7" s="714"/>
      <c r="D7" s="714"/>
      <c r="E7" s="715"/>
    </row>
    <row r="8" spans="1:5" s="434" customFormat="1" ht="12" customHeight="1" thickBot="1">
      <c r="A8" s="408" t="s">
        <v>7</v>
      </c>
      <c r="B8" s="472" t="s">
        <v>541</v>
      </c>
      <c r="C8" s="344">
        <f>SUM(C9:C18)</f>
        <v>0</v>
      </c>
      <c r="D8" s="496">
        <f>SUM(D9:D18)</f>
        <v>0</v>
      </c>
      <c r="E8" s="478">
        <f>SUM(E9:E18)</f>
        <v>0</v>
      </c>
    </row>
    <row r="9" spans="1:5" s="434" customFormat="1" ht="12" customHeight="1">
      <c r="A9" s="483" t="s">
        <v>73</v>
      </c>
      <c r="B9" s="267" t="s">
        <v>335</v>
      </c>
      <c r="C9" s="104"/>
      <c r="D9" s="497"/>
      <c r="E9" s="467"/>
    </row>
    <row r="10" spans="1:5" s="434" customFormat="1" ht="12" customHeight="1">
      <c r="A10" s="484" t="s">
        <v>74</v>
      </c>
      <c r="B10" s="265" t="s">
        <v>336</v>
      </c>
      <c r="C10" s="341"/>
      <c r="D10" s="498"/>
      <c r="E10" s="111"/>
    </row>
    <row r="11" spans="1:5" s="434" customFormat="1" ht="12" customHeight="1">
      <c r="A11" s="484" t="s">
        <v>75</v>
      </c>
      <c r="B11" s="265" t="s">
        <v>337</v>
      </c>
      <c r="C11" s="341"/>
      <c r="D11" s="498"/>
      <c r="E11" s="111"/>
    </row>
    <row r="12" spans="1:5" s="434" customFormat="1" ht="12" customHeight="1">
      <c r="A12" s="484" t="s">
        <v>76</v>
      </c>
      <c r="B12" s="265" t="s">
        <v>338</v>
      </c>
      <c r="C12" s="341"/>
      <c r="D12" s="498"/>
      <c r="E12" s="111"/>
    </row>
    <row r="13" spans="1:5" s="434" customFormat="1" ht="12" customHeight="1">
      <c r="A13" s="484" t="s">
        <v>109</v>
      </c>
      <c r="B13" s="265" t="s">
        <v>339</v>
      </c>
      <c r="C13" s="341"/>
      <c r="D13" s="498"/>
      <c r="E13" s="111"/>
    </row>
    <row r="14" spans="1:5" s="434" customFormat="1" ht="12" customHeight="1">
      <c r="A14" s="484" t="s">
        <v>77</v>
      </c>
      <c r="B14" s="265" t="s">
        <v>542</v>
      </c>
      <c r="C14" s="341"/>
      <c r="D14" s="498"/>
      <c r="E14" s="111"/>
    </row>
    <row r="15" spans="1:5" s="461" customFormat="1" ht="12" customHeight="1">
      <c r="A15" s="484" t="s">
        <v>78</v>
      </c>
      <c r="B15" s="264" t="s">
        <v>543</v>
      </c>
      <c r="C15" s="341"/>
      <c r="D15" s="498"/>
      <c r="E15" s="111"/>
    </row>
    <row r="16" spans="1:5" s="461" customFormat="1" ht="12" customHeight="1">
      <c r="A16" s="484" t="s">
        <v>86</v>
      </c>
      <c r="B16" s="265" t="s">
        <v>342</v>
      </c>
      <c r="C16" s="105"/>
      <c r="D16" s="499"/>
      <c r="E16" s="466"/>
    </row>
    <row r="17" spans="1:5" s="434" customFormat="1" ht="12" customHeight="1">
      <c r="A17" s="484" t="s">
        <v>87</v>
      </c>
      <c r="B17" s="265" t="s">
        <v>344</v>
      </c>
      <c r="C17" s="341"/>
      <c r="D17" s="498"/>
      <c r="E17" s="111"/>
    </row>
    <row r="18" spans="1:5" s="461" customFormat="1" ht="12" customHeight="1" thickBot="1">
      <c r="A18" s="484" t="s">
        <v>88</v>
      </c>
      <c r="B18" s="264" t="s">
        <v>346</v>
      </c>
      <c r="C18" s="343"/>
      <c r="D18" s="112"/>
      <c r="E18" s="462"/>
    </row>
    <row r="19" spans="1:5" s="461" customFormat="1" ht="12" customHeight="1" thickBot="1">
      <c r="A19" s="408" t="s">
        <v>8</v>
      </c>
      <c r="B19" s="472" t="s">
        <v>544</v>
      </c>
      <c r="C19" s="344">
        <f>SUM(C20:C22)</f>
        <v>0</v>
      </c>
      <c r="D19" s="496">
        <f>SUM(D20:D22)</f>
        <v>0</v>
      </c>
      <c r="E19" s="478">
        <f>SUM(E20:E22)</f>
        <v>0</v>
      </c>
    </row>
    <row r="20" spans="1:5" s="461" customFormat="1" ht="12" customHeight="1">
      <c r="A20" s="484" t="s">
        <v>79</v>
      </c>
      <c r="B20" s="266" t="s">
        <v>308</v>
      </c>
      <c r="C20" s="341"/>
      <c r="D20" s="498"/>
      <c r="E20" s="111"/>
    </row>
    <row r="21" spans="1:5" s="461" customFormat="1" ht="12" customHeight="1">
      <c r="A21" s="484" t="s">
        <v>80</v>
      </c>
      <c r="B21" s="265" t="s">
        <v>545</v>
      </c>
      <c r="C21" s="341"/>
      <c r="D21" s="498"/>
      <c r="E21" s="111"/>
    </row>
    <row r="22" spans="1:5" s="461" customFormat="1" ht="12" customHeight="1">
      <c r="A22" s="484" t="s">
        <v>81</v>
      </c>
      <c r="B22" s="265" t="s">
        <v>546</v>
      </c>
      <c r="C22" s="341"/>
      <c r="D22" s="498"/>
      <c r="E22" s="111"/>
    </row>
    <row r="23" spans="1:5" s="434" customFormat="1" ht="12" customHeight="1" thickBot="1">
      <c r="A23" s="484" t="s">
        <v>82</v>
      </c>
      <c r="B23" s="265" t="s">
        <v>653</v>
      </c>
      <c r="C23" s="341"/>
      <c r="D23" s="498"/>
      <c r="E23" s="111"/>
    </row>
    <row r="24" spans="1:5" s="434" customFormat="1" ht="12" customHeight="1" thickBot="1">
      <c r="A24" s="471" t="s">
        <v>9</v>
      </c>
      <c r="B24" s="285" t="s">
        <v>126</v>
      </c>
      <c r="C24" s="42"/>
      <c r="D24" s="500"/>
      <c r="E24" s="477"/>
    </row>
    <row r="25" spans="1:5" s="434" customFormat="1" ht="12" customHeight="1" thickBot="1">
      <c r="A25" s="471" t="s">
        <v>10</v>
      </c>
      <c r="B25" s="285" t="s">
        <v>547</v>
      </c>
      <c r="C25" s="344">
        <f>+C26+C27</f>
        <v>0</v>
      </c>
      <c r="D25" s="496">
        <f>+D26+D27</f>
        <v>0</v>
      </c>
      <c r="E25" s="478">
        <f>+E26+E27</f>
        <v>0</v>
      </c>
    </row>
    <row r="26" spans="1:5" s="434" customFormat="1" ht="12" customHeight="1">
      <c r="A26" s="485" t="s">
        <v>322</v>
      </c>
      <c r="B26" s="486" t="s">
        <v>545</v>
      </c>
      <c r="C26" s="101"/>
      <c r="D26" s="491"/>
      <c r="E26" s="465"/>
    </row>
    <row r="27" spans="1:5" s="434" customFormat="1" ht="12" customHeight="1">
      <c r="A27" s="485" t="s">
        <v>328</v>
      </c>
      <c r="B27" s="487" t="s">
        <v>548</v>
      </c>
      <c r="C27" s="345"/>
      <c r="D27" s="501"/>
      <c r="E27" s="464"/>
    </row>
    <row r="28" spans="1:5" s="434" customFormat="1" ht="12" customHeight="1" thickBot="1">
      <c r="A28" s="484" t="s">
        <v>330</v>
      </c>
      <c r="B28" s="488" t="s">
        <v>654</v>
      </c>
      <c r="C28" s="468"/>
      <c r="D28" s="502"/>
      <c r="E28" s="463"/>
    </row>
    <row r="29" spans="1:5" s="434" customFormat="1" ht="12" customHeight="1" thickBot="1">
      <c r="A29" s="471" t="s">
        <v>11</v>
      </c>
      <c r="B29" s="285" t="s">
        <v>549</v>
      </c>
      <c r="C29" s="344">
        <f>+C30+C31+C32</f>
        <v>0</v>
      </c>
      <c r="D29" s="496">
        <f>+D30+D31+D32</f>
        <v>0</v>
      </c>
      <c r="E29" s="478">
        <f>+E30+E31+E32</f>
        <v>0</v>
      </c>
    </row>
    <row r="30" spans="1:5" s="434" customFormat="1" ht="12" customHeight="1">
      <c r="A30" s="485" t="s">
        <v>66</v>
      </c>
      <c r="B30" s="486" t="s">
        <v>348</v>
      </c>
      <c r="C30" s="101"/>
      <c r="D30" s="491"/>
      <c r="E30" s="465"/>
    </row>
    <row r="31" spans="1:5" s="434" customFormat="1" ht="12" customHeight="1">
      <c r="A31" s="485" t="s">
        <v>67</v>
      </c>
      <c r="B31" s="487" t="s">
        <v>349</v>
      </c>
      <c r="C31" s="345"/>
      <c r="D31" s="501"/>
      <c r="E31" s="464"/>
    </row>
    <row r="32" spans="1:5" s="434" customFormat="1" ht="12" customHeight="1" thickBot="1">
      <c r="A32" s="484" t="s">
        <v>68</v>
      </c>
      <c r="B32" s="470" t="s">
        <v>351</v>
      </c>
      <c r="C32" s="468"/>
      <c r="D32" s="502"/>
      <c r="E32" s="463"/>
    </row>
    <row r="33" spans="1:5" s="434" customFormat="1" ht="12" customHeight="1" thickBot="1">
      <c r="A33" s="471" t="s">
        <v>12</v>
      </c>
      <c r="B33" s="285" t="s">
        <v>476</v>
      </c>
      <c r="C33" s="42"/>
      <c r="D33" s="500"/>
      <c r="E33" s="477"/>
    </row>
    <row r="34" spans="1:5" s="434" customFormat="1" ht="12" customHeight="1" thickBot="1">
      <c r="A34" s="471" t="s">
        <v>13</v>
      </c>
      <c r="B34" s="285" t="s">
        <v>550</v>
      </c>
      <c r="C34" s="42"/>
      <c r="D34" s="500"/>
      <c r="E34" s="477"/>
    </row>
    <row r="35" spans="1:5" s="434" customFormat="1" ht="12" customHeight="1" thickBot="1">
      <c r="A35" s="408" t="s">
        <v>14</v>
      </c>
      <c r="B35" s="285" t="s">
        <v>551</v>
      </c>
      <c r="C35" s="344">
        <f>+C8+C19+C24+C25+C29+C33+C34</f>
        <v>0</v>
      </c>
      <c r="D35" s="496">
        <f>+D8+D19+D24+D25+D29+D33+D34</f>
        <v>0</v>
      </c>
      <c r="E35" s="478">
        <f>+E8+E19+E24+E25+E29+E33+E34</f>
        <v>0</v>
      </c>
    </row>
    <row r="36" spans="1:5" s="461" customFormat="1" ht="12" customHeight="1" thickBot="1">
      <c r="A36" s="473" t="s">
        <v>15</v>
      </c>
      <c r="B36" s="285" t="s">
        <v>552</v>
      </c>
      <c r="C36" s="344">
        <f>+C37+C38+C39</f>
        <v>0</v>
      </c>
      <c r="D36" s="496">
        <f>+D37+D38+D39</f>
        <v>0</v>
      </c>
      <c r="E36" s="478">
        <f>+E37+E38+E39</f>
        <v>0</v>
      </c>
    </row>
    <row r="37" spans="1:5" s="461" customFormat="1" ht="15" customHeight="1">
      <c r="A37" s="485" t="s">
        <v>553</v>
      </c>
      <c r="B37" s="486" t="s">
        <v>171</v>
      </c>
      <c r="C37" s="101"/>
      <c r="D37" s="491"/>
      <c r="E37" s="465"/>
    </row>
    <row r="38" spans="1:5" s="461" customFormat="1" ht="15" customHeight="1">
      <c r="A38" s="485" t="s">
        <v>554</v>
      </c>
      <c r="B38" s="487" t="s">
        <v>3</v>
      </c>
      <c r="C38" s="345"/>
      <c r="D38" s="501"/>
      <c r="E38" s="464"/>
    </row>
    <row r="39" spans="1:5" ht="13.5" thickBot="1">
      <c r="A39" s="484" t="s">
        <v>555</v>
      </c>
      <c r="B39" s="470" t="s">
        <v>556</v>
      </c>
      <c r="C39" s="468"/>
      <c r="D39" s="502"/>
      <c r="E39" s="463"/>
    </row>
    <row r="40" spans="1:5" s="460" customFormat="1" ht="16.5" customHeight="1" thickBot="1">
      <c r="A40" s="473" t="s">
        <v>16</v>
      </c>
      <c r="B40" s="474" t="s">
        <v>557</v>
      </c>
      <c r="C40" s="107">
        <f>+C35+C36</f>
        <v>0</v>
      </c>
      <c r="D40" s="503">
        <f>+D35+D36</f>
        <v>0</v>
      </c>
      <c r="E40" s="479">
        <f>+E35+E36</f>
        <v>0</v>
      </c>
    </row>
    <row r="41" spans="1:5" s="243" customFormat="1" ht="12" customHeight="1">
      <c r="A41" s="416"/>
      <c r="B41" s="417"/>
      <c r="C41" s="432"/>
      <c r="D41" s="432"/>
      <c r="E41" s="432"/>
    </row>
    <row r="42" spans="1:5" ht="12" customHeight="1" thickBot="1">
      <c r="A42" s="418"/>
      <c r="B42" s="419"/>
      <c r="C42" s="433"/>
      <c r="D42" s="433"/>
      <c r="E42" s="433"/>
    </row>
    <row r="43" spans="1:5" ht="12" customHeight="1" thickBot="1">
      <c r="A43" s="713" t="s">
        <v>45</v>
      </c>
      <c r="B43" s="714"/>
      <c r="C43" s="714"/>
      <c r="D43" s="714"/>
      <c r="E43" s="715"/>
    </row>
    <row r="44" spans="1:5" ht="12" customHeight="1" thickBot="1">
      <c r="A44" s="471" t="s">
        <v>7</v>
      </c>
      <c r="B44" s="285" t="s">
        <v>558</v>
      </c>
      <c r="C44" s="344">
        <f>SUM(C45:C49)</f>
        <v>0</v>
      </c>
      <c r="D44" s="344">
        <f>SUM(D45:D49)</f>
        <v>0</v>
      </c>
      <c r="E44" s="478">
        <f>SUM(E45:E49)</f>
        <v>0</v>
      </c>
    </row>
    <row r="45" spans="1:5" ht="12" customHeight="1">
      <c r="A45" s="484" t="s">
        <v>73</v>
      </c>
      <c r="B45" s="266" t="s">
        <v>37</v>
      </c>
      <c r="C45" s="101"/>
      <c r="D45" s="101"/>
      <c r="E45" s="465"/>
    </row>
    <row r="46" spans="1:5" ht="12" customHeight="1">
      <c r="A46" s="484" t="s">
        <v>74</v>
      </c>
      <c r="B46" s="265" t="s">
        <v>135</v>
      </c>
      <c r="C46" s="338"/>
      <c r="D46" s="338"/>
      <c r="E46" s="489"/>
    </row>
    <row r="47" spans="1:5" ht="12" customHeight="1">
      <c r="A47" s="484" t="s">
        <v>75</v>
      </c>
      <c r="B47" s="265" t="s">
        <v>102</v>
      </c>
      <c r="C47" s="338"/>
      <c r="D47" s="338"/>
      <c r="E47" s="489"/>
    </row>
    <row r="48" spans="1:5" s="243" customFormat="1" ht="12" customHeight="1">
      <c r="A48" s="484" t="s">
        <v>76</v>
      </c>
      <c r="B48" s="265" t="s">
        <v>136</v>
      </c>
      <c r="C48" s="338"/>
      <c r="D48" s="338"/>
      <c r="E48" s="489"/>
    </row>
    <row r="49" spans="1:5" ht="12" customHeight="1" thickBot="1">
      <c r="A49" s="484" t="s">
        <v>109</v>
      </c>
      <c r="B49" s="265" t="s">
        <v>137</v>
      </c>
      <c r="C49" s="338"/>
      <c r="D49" s="338"/>
      <c r="E49" s="489"/>
    </row>
    <row r="50" spans="1:5" ht="12" customHeight="1" thickBot="1">
      <c r="A50" s="471" t="s">
        <v>8</v>
      </c>
      <c r="B50" s="285" t="s">
        <v>559</v>
      </c>
      <c r="C50" s="344">
        <f>SUM(C51:C53)</f>
        <v>0</v>
      </c>
      <c r="D50" s="344">
        <f>SUM(D51:D53)</f>
        <v>0</v>
      </c>
      <c r="E50" s="478">
        <f>SUM(E51:E53)</f>
        <v>0</v>
      </c>
    </row>
    <row r="51" spans="1:5" ht="12" customHeight="1">
      <c r="A51" s="484" t="s">
        <v>79</v>
      </c>
      <c r="B51" s="266" t="s">
        <v>161</v>
      </c>
      <c r="C51" s="101"/>
      <c r="D51" s="101"/>
      <c r="E51" s="465"/>
    </row>
    <row r="52" spans="1:5" ht="12" customHeight="1">
      <c r="A52" s="484" t="s">
        <v>80</v>
      </c>
      <c r="B52" s="265" t="s">
        <v>139</v>
      </c>
      <c r="C52" s="338"/>
      <c r="D52" s="338"/>
      <c r="E52" s="489"/>
    </row>
    <row r="53" spans="1:5" ht="15" customHeight="1">
      <c r="A53" s="484" t="s">
        <v>81</v>
      </c>
      <c r="B53" s="265" t="s">
        <v>46</v>
      </c>
      <c r="C53" s="338"/>
      <c r="D53" s="338"/>
      <c r="E53" s="489"/>
    </row>
    <row r="54" spans="1:5" ht="13.5" thickBot="1">
      <c r="A54" s="484" t="s">
        <v>82</v>
      </c>
      <c r="B54" s="265" t="s">
        <v>655</v>
      </c>
      <c r="C54" s="338"/>
      <c r="D54" s="338"/>
      <c r="E54" s="489"/>
    </row>
    <row r="55" spans="1:5" ht="15" customHeight="1" thickBot="1">
      <c r="A55" s="471" t="s">
        <v>9</v>
      </c>
      <c r="B55" s="475" t="s">
        <v>560</v>
      </c>
      <c r="C55" s="107">
        <f>+C44+C50</f>
        <v>0</v>
      </c>
      <c r="D55" s="107">
        <f>+D44+D50</f>
        <v>0</v>
      </c>
      <c r="E55" s="479">
        <f>+E44+E50</f>
        <v>0</v>
      </c>
    </row>
    <row r="56" spans="1:5" ht="13.5" thickBot="1">
      <c r="C56" s="480"/>
      <c r="D56" s="480"/>
      <c r="E56" s="480"/>
    </row>
    <row r="57" spans="1:5" ht="13.5" thickBot="1">
      <c r="A57" s="420" t="s">
        <v>644</v>
      </c>
      <c r="B57" s="421"/>
      <c r="C57" s="110"/>
      <c r="D57" s="110"/>
      <c r="E57" s="469"/>
    </row>
    <row r="58" spans="1:5" ht="13.5" thickBot="1">
      <c r="A58" s="420" t="s">
        <v>151</v>
      </c>
      <c r="B58" s="421"/>
      <c r="C58" s="110"/>
      <c r="D58" s="110"/>
      <c r="E58" s="46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zoomScaleSheetLayoutView="145" workbookViewId="0">
      <selection activeCell="B15" sqref="B15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6" width="0" style="541" hidden="1" customWidth="1"/>
    <col min="7" max="16384" width="9.33203125" style="33"/>
  </cols>
  <sheetData>
    <row r="1" spans="1:6" s="411" customFormat="1" ht="21" customHeight="1" thickBot="1">
      <c r="A1" s="410"/>
      <c r="B1" s="412"/>
      <c r="C1" s="457"/>
      <c r="D1" s="457"/>
      <c r="E1" s="535" t="str">
        <f>+CONCATENATE("8.3. melléklet a ……/",LEFT(ÖSSZEFÜGGÉSEK!A4,4)+1,". (……) önkormányzati rendelethez")</f>
        <v>8.3. melléklet a ……/2016. (……) önkormányzati rendelethez</v>
      </c>
      <c r="F1" s="544"/>
    </row>
    <row r="2" spans="1:6" s="458" customFormat="1" ht="25.5" customHeight="1">
      <c r="A2" s="438" t="s">
        <v>149</v>
      </c>
      <c r="B2" s="710" t="s">
        <v>561</v>
      </c>
      <c r="C2" s="711"/>
      <c r="D2" s="712"/>
      <c r="E2" s="481" t="s">
        <v>52</v>
      </c>
      <c r="F2" s="545"/>
    </row>
    <row r="3" spans="1:6" s="458" customFormat="1" ht="24.75" thickBot="1">
      <c r="A3" s="456" t="s">
        <v>148</v>
      </c>
      <c r="B3" s="716" t="s">
        <v>536</v>
      </c>
      <c r="C3" s="717"/>
      <c r="D3" s="718"/>
      <c r="E3" s="482" t="s">
        <v>41</v>
      </c>
      <c r="F3" s="545"/>
    </row>
    <row r="4" spans="1:6" s="459" customFormat="1" ht="15.95" customHeight="1" thickBot="1">
      <c r="A4" s="413"/>
      <c r="B4" s="413"/>
      <c r="C4" s="414"/>
      <c r="D4" s="414"/>
      <c r="E4" s="414" t="s">
        <v>42</v>
      </c>
      <c r="F4" s="546"/>
    </row>
    <row r="5" spans="1:6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6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  <c r="F6" s="547"/>
    </row>
    <row r="7" spans="1:6" s="460" customFormat="1" ht="15.95" customHeight="1" thickBot="1">
      <c r="A7" s="713" t="s">
        <v>44</v>
      </c>
      <c r="B7" s="714"/>
      <c r="C7" s="714"/>
      <c r="D7" s="714"/>
      <c r="E7" s="715"/>
      <c r="F7" s="547"/>
    </row>
    <row r="8" spans="1:6" s="434" customFormat="1" ht="12" customHeight="1" thickBot="1">
      <c r="A8" s="408" t="s">
        <v>7</v>
      </c>
      <c r="B8" s="472" t="s">
        <v>541</v>
      </c>
      <c r="C8" s="344">
        <v>0</v>
      </c>
      <c r="D8" s="496">
        <v>0</v>
      </c>
      <c r="E8" s="478">
        <v>0</v>
      </c>
      <c r="F8" s="547" t="s">
        <v>669</v>
      </c>
    </row>
    <row r="9" spans="1:6" s="434" customFormat="1" ht="12" customHeight="1">
      <c r="A9" s="483" t="s">
        <v>73</v>
      </c>
      <c r="B9" s="267" t="s">
        <v>335</v>
      </c>
      <c r="C9" s="104">
        <v>0</v>
      </c>
      <c r="D9" s="497">
        <v>0</v>
      </c>
      <c r="E9" s="467">
        <v>0</v>
      </c>
      <c r="F9" s="547" t="s">
        <v>670</v>
      </c>
    </row>
    <row r="10" spans="1:6" s="434" customFormat="1" ht="12" customHeight="1">
      <c r="A10" s="484" t="s">
        <v>74</v>
      </c>
      <c r="B10" s="265" t="s">
        <v>336</v>
      </c>
      <c r="C10" s="341">
        <v>50</v>
      </c>
      <c r="D10" s="498">
        <v>65</v>
      </c>
      <c r="E10" s="111">
        <v>39</v>
      </c>
      <c r="F10" s="547" t="s">
        <v>671</v>
      </c>
    </row>
    <row r="11" spans="1:6" s="434" customFormat="1" ht="12" customHeight="1">
      <c r="A11" s="484" t="s">
        <v>75</v>
      </c>
      <c r="B11" s="265" t="s">
        <v>337</v>
      </c>
      <c r="C11" s="341">
        <v>2790</v>
      </c>
      <c r="D11" s="498">
        <v>1479</v>
      </c>
      <c r="E11" s="111">
        <v>1465</v>
      </c>
      <c r="F11" s="547" t="s">
        <v>672</v>
      </c>
    </row>
    <row r="12" spans="1:6" s="434" customFormat="1" ht="12" customHeight="1">
      <c r="A12" s="484" t="s">
        <v>76</v>
      </c>
      <c r="B12" s="265" t="s">
        <v>338</v>
      </c>
      <c r="C12" s="341">
        <v>2185</v>
      </c>
      <c r="D12" s="498">
        <v>1911</v>
      </c>
      <c r="E12" s="111">
        <v>1904</v>
      </c>
      <c r="F12" s="547" t="s">
        <v>673</v>
      </c>
    </row>
    <row r="13" spans="1:6" s="434" customFormat="1" ht="12" customHeight="1">
      <c r="A13" s="484" t="s">
        <v>109</v>
      </c>
      <c r="B13" s="265" t="s">
        <v>339</v>
      </c>
      <c r="C13" s="341">
        <v>4638</v>
      </c>
      <c r="D13" s="498">
        <v>5738</v>
      </c>
      <c r="E13" s="111">
        <v>5731</v>
      </c>
      <c r="F13" s="547" t="s">
        <v>674</v>
      </c>
    </row>
    <row r="14" spans="1:6" s="434" customFormat="1" ht="12" customHeight="1">
      <c r="A14" s="484" t="s">
        <v>77</v>
      </c>
      <c r="B14" s="265" t="s">
        <v>542</v>
      </c>
      <c r="C14" s="341">
        <v>1387</v>
      </c>
      <c r="D14" s="498">
        <v>2024</v>
      </c>
      <c r="E14" s="111">
        <v>1882</v>
      </c>
      <c r="F14" s="547" t="s">
        <v>675</v>
      </c>
    </row>
    <row r="15" spans="1:6" s="461" customFormat="1" ht="12" customHeight="1">
      <c r="A15" s="484" t="s">
        <v>78</v>
      </c>
      <c r="B15" s="264" t="s">
        <v>543</v>
      </c>
      <c r="C15" s="341">
        <v>0</v>
      </c>
      <c r="D15" s="498">
        <v>0</v>
      </c>
      <c r="E15" s="111">
        <v>0</v>
      </c>
      <c r="F15" s="547" t="s">
        <v>676</v>
      </c>
    </row>
    <row r="16" spans="1:6" s="461" customFormat="1" ht="12" customHeight="1">
      <c r="A16" s="484" t="s">
        <v>86</v>
      </c>
      <c r="B16" s="265" t="s">
        <v>342</v>
      </c>
      <c r="C16" s="105">
        <v>50</v>
      </c>
      <c r="D16" s="499">
        <v>80</v>
      </c>
      <c r="E16" s="466">
        <v>61</v>
      </c>
      <c r="F16" s="547" t="s">
        <v>677</v>
      </c>
    </row>
    <row r="17" spans="1:6" s="434" customFormat="1" ht="12" customHeight="1">
      <c r="A17" s="484" t="s">
        <v>87</v>
      </c>
      <c r="B17" s="265" t="s">
        <v>344</v>
      </c>
      <c r="C17" s="341">
        <v>0</v>
      </c>
      <c r="D17" s="498">
        <v>0</v>
      </c>
      <c r="E17" s="111">
        <v>0</v>
      </c>
      <c r="F17" s="547" t="s">
        <v>678</v>
      </c>
    </row>
    <row r="18" spans="1:6" s="461" customFormat="1" ht="12" customHeight="1" thickBot="1">
      <c r="A18" s="484" t="s">
        <v>88</v>
      </c>
      <c r="B18" s="264" t="s">
        <v>346</v>
      </c>
      <c r="C18" s="343">
        <v>0</v>
      </c>
      <c r="D18" s="112">
        <v>231</v>
      </c>
      <c r="E18" s="462">
        <v>204</v>
      </c>
      <c r="F18" s="547" t="s">
        <v>679</v>
      </c>
    </row>
    <row r="19" spans="1:6" s="461" customFormat="1" ht="12" customHeight="1" thickBot="1">
      <c r="A19" s="408" t="s">
        <v>8</v>
      </c>
      <c r="B19" s="472" t="s">
        <v>544</v>
      </c>
      <c r="C19" s="344">
        <v>273941</v>
      </c>
      <c r="D19" s="496">
        <v>362165</v>
      </c>
      <c r="E19" s="478">
        <v>344232</v>
      </c>
      <c r="F19" s="547" t="s">
        <v>680</v>
      </c>
    </row>
    <row r="20" spans="1:6" s="461" customFormat="1" ht="12" customHeight="1">
      <c r="A20" s="484" t="s">
        <v>79</v>
      </c>
      <c r="B20" s="266" t="s">
        <v>308</v>
      </c>
      <c r="C20" s="341">
        <v>0</v>
      </c>
      <c r="D20" s="498">
        <v>0</v>
      </c>
      <c r="E20" s="111">
        <v>0</v>
      </c>
      <c r="F20" s="547" t="s">
        <v>681</v>
      </c>
    </row>
    <row r="21" spans="1:6" s="461" customFormat="1" ht="12" customHeight="1">
      <c r="A21" s="484" t="s">
        <v>80</v>
      </c>
      <c r="B21" s="265" t="s">
        <v>545</v>
      </c>
      <c r="C21" s="341">
        <v>0</v>
      </c>
      <c r="D21" s="498">
        <v>0</v>
      </c>
      <c r="E21" s="111">
        <v>0</v>
      </c>
      <c r="F21" s="547" t="s">
        <v>682</v>
      </c>
    </row>
    <row r="22" spans="1:6" s="461" customFormat="1" ht="12" customHeight="1">
      <c r="A22" s="484" t="s">
        <v>81</v>
      </c>
      <c r="B22" s="265" t="s">
        <v>546</v>
      </c>
      <c r="C22" s="341">
        <v>9886</v>
      </c>
      <c r="D22" s="498">
        <v>14095</v>
      </c>
      <c r="E22" s="111">
        <v>14006</v>
      </c>
      <c r="F22" s="547" t="s">
        <v>683</v>
      </c>
    </row>
    <row r="23" spans="1:6" s="434" customFormat="1" ht="12" customHeight="1" thickBot="1">
      <c r="A23" s="484" t="s">
        <v>82</v>
      </c>
      <c r="B23" s="265" t="s">
        <v>653</v>
      </c>
      <c r="C23" s="341">
        <v>0</v>
      </c>
      <c r="D23" s="498">
        <v>0</v>
      </c>
      <c r="E23" s="111">
        <v>0</v>
      </c>
      <c r="F23" s="547" t="s">
        <v>684</v>
      </c>
    </row>
    <row r="24" spans="1:6" s="434" customFormat="1" ht="12" customHeight="1" thickBot="1">
      <c r="A24" s="471" t="s">
        <v>9</v>
      </c>
      <c r="B24" s="285" t="s">
        <v>126</v>
      </c>
      <c r="C24" s="42">
        <v>19180</v>
      </c>
      <c r="D24" s="500">
        <v>17045</v>
      </c>
      <c r="E24" s="477">
        <v>16731</v>
      </c>
      <c r="F24" s="547" t="s">
        <v>685</v>
      </c>
    </row>
    <row r="25" spans="1:6" s="434" customFormat="1" ht="12" customHeight="1" thickBot="1">
      <c r="A25" s="471" t="s">
        <v>10</v>
      </c>
      <c r="B25" s="285" t="s">
        <v>547</v>
      </c>
      <c r="C25" s="344">
        <v>273941</v>
      </c>
      <c r="D25" s="496">
        <v>362165</v>
      </c>
      <c r="E25" s="478">
        <v>344232</v>
      </c>
      <c r="F25" s="547" t="s">
        <v>686</v>
      </c>
    </row>
    <row r="26" spans="1:6" s="434" customFormat="1" ht="12" customHeight="1">
      <c r="A26" s="485" t="s">
        <v>322</v>
      </c>
      <c r="B26" s="486" t="s">
        <v>545</v>
      </c>
      <c r="C26" s="101">
        <v>0</v>
      </c>
      <c r="D26" s="491">
        <v>0</v>
      </c>
      <c r="E26" s="465">
        <v>0</v>
      </c>
      <c r="F26" s="547" t="s">
        <v>687</v>
      </c>
    </row>
    <row r="27" spans="1:6" s="434" customFormat="1" ht="12" customHeight="1">
      <c r="A27" s="485" t="s">
        <v>328</v>
      </c>
      <c r="B27" s="487" t="s">
        <v>548</v>
      </c>
      <c r="C27" s="345">
        <v>0</v>
      </c>
      <c r="D27" s="501">
        <v>10174</v>
      </c>
      <c r="E27" s="464">
        <v>10173</v>
      </c>
      <c r="F27" s="547" t="s">
        <v>688</v>
      </c>
    </row>
    <row r="28" spans="1:6" s="434" customFormat="1" ht="12" customHeight="1" thickBot="1">
      <c r="A28" s="484" t="s">
        <v>330</v>
      </c>
      <c r="B28" s="488" t="s">
        <v>654</v>
      </c>
      <c r="C28" s="468">
        <v>0</v>
      </c>
      <c r="D28" s="502">
        <v>0</v>
      </c>
      <c r="E28" s="463">
        <v>0</v>
      </c>
      <c r="F28" s="547" t="s">
        <v>689</v>
      </c>
    </row>
    <row r="29" spans="1:6" s="434" customFormat="1" ht="12" customHeight="1" thickBot="1">
      <c r="A29" s="471" t="s">
        <v>11</v>
      </c>
      <c r="B29" s="285" t="s">
        <v>549</v>
      </c>
      <c r="C29" s="344">
        <v>273941</v>
      </c>
      <c r="D29" s="496">
        <v>362165</v>
      </c>
      <c r="E29" s="478">
        <v>344232</v>
      </c>
      <c r="F29" s="547" t="s">
        <v>690</v>
      </c>
    </row>
    <row r="30" spans="1:6" s="434" customFormat="1" ht="12" customHeight="1">
      <c r="A30" s="485" t="s">
        <v>66</v>
      </c>
      <c r="B30" s="486" t="s">
        <v>348</v>
      </c>
      <c r="C30" s="101">
        <v>0</v>
      </c>
      <c r="D30" s="491">
        <v>0</v>
      </c>
      <c r="E30" s="465">
        <v>0</v>
      </c>
      <c r="F30" s="547" t="s">
        <v>691</v>
      </c>
    </row>
    <row r="31" spans="1:6" s="434" customFormat="1" ht="12" customHeight="1">
      <c r="A31" s="485" t="s">
        <v>67</v>
      </c>
      <c r="B31" s="487" t="s">
        <v>349</v>
      </c>
      <c r="C31" s="345">
        <v>0</v>
      </c>
      <c r="D31" s="501">
        <v>0</v>
      </c>
      <c r="E31" s="464">
        <v>0</v>
      </c>
      <c r="F31" s="547" t="s">
        <v>692</v>
      </c>
    </row>
    <row r="32" spans="1:6" s="434" customFormat="1" ht="12" customHeight="1" thickBot="1">
      <c r="A32" s="484" t="s">
        <v>68</v>
      </c>
      <c r="B32" s="470" t="s">
        <v>351</v>
      </c>
      <c r="C32" s="468">
        <v>0</v>
      </c>
      <c r="D32" s="502">
        <v>0</v>
      </c>
      <c r="E32" s="463">
        <v>0</v>
      </c>
      <c r="F32" s="547" t="s">
        <v>693</v>
      </c>
    </row>
    <row r="33" spans="1:6" s="434" customFormat="1" ht="12" customHeight="1" thickBot="1">
      <c r="A33" s="471" t="s">
        <v>12</v>
      </c>
      <c r="B33" s="285" t="s">
        <v>476</v>
      </c>
      <c r="C33" s="42">
        <v>0</v>
      </c>
      <c r="D33" s="500">
        <v>150</v>
      </c>
      <c r="E33" s="477">
        <v>91</v>
      </c>
      <c r="F33" s="547" t="s">
        <v>694</v>
      </c>
    </row>
    <row r="34" spans="1:6" s="434" customFormat="1" ht="12" customHeight="1" thickBot="1">
      <c r="A34" s="471" t="s">
        <v>13</v>
      </c>
      <c r="B34" s="285" t="s">
        <v>550</v>
      </c>
      <c r="C34" s="42">
        <v>9218</v>
      </c>
      <c r="D34" s="500">
        <v>5356</v>
      </c>
      <c r="E34" s="477">
        <v>4461</v>
      </c>
      <c r="F34" s="547" t="s">
        <v>695</v>
      </c>
    </row>
    <row r="35" spans="1:6" s="434" customFormat="1" ht="12" customHeight="1" thickBot="1">
      <c r="A35" s="408" t="s">
        <v>14</v>
      </c>
      <c r="B35" s="285" t="s">
        <v>551</v>
      </c>
      <c r="C35" s="344">
        <v>273941</v>
      </c>
      <c r="D35" s="496">
        <v>362165</v>
      </c>
      <c r="E35" s="478">
        <v>344232</v>
      </c>
      <c r="F35" s="547" t="s">
        <v>696</v>
      </c>
    </row>
    <row r="36" spans="1:6" s="461" customFormat="1" ht="12" customHeight="1" thickBot="1">
      <c r="A36" s="473" t="s">
        <v>15</v>
      </c>
      <c r="B36" s="285" t="s">
        <v>552</v>
      </c>
      <c r="C36" s="344">
        <v>273941</v>
      </c>
      <c r="D36" s="496">
        <v>362165</v>
      </c>
      <c r="E36" s="478">
        <v>344232</v>
      </c>
      <c r="F36" s="547" t="s">
        <v>697</v>
      </c>
    </row>
    <row r="37" spans="1:6" s="461" customFormat="1" ht="15" customHeight="1">
      <c r="A37" s="485" t="s">
        <v>553</v>
      </c>
      <c r="B37" s="486" t="s">
        <v>171</v>
      </c>
      <c r="C37" s="101">
        <v>0</v>
      </c>
      <c r="D37" s="491">
        <v>6189</v>
      </c>
      <c r="E37" s="465">
        <v>6189</v>
      </c>
      <c r="F37" s="547" t="s">
        <v>698</v>
      </c>
    </row>
    <row r="38" spans="1:6" s="461" customFormat="1" ht="15" customHeight="1">
      <c r="A38" s="485" t="s">
        <v>554</v>
      </c>
      <c r="B38" s="487" t="s">
        <v>3</v>
      </c>
      <c r="C38" s="345">
        <v>0</v>
      </c>
      <c r="D38" s="501">
        <v>0</v>
      </c>
      <c r="E38" s="464">
        <v>0</v>
      </c>
      <c r="F38" s="547" t="s">
        <v>699</v>
      </c>
    </row>
    <row r="39" spans="1:6" ht="16.5" thickBot="1">
      <c r="A39" s="484" t="s">
        <v>555</v>
      </c>
      <c r="B39" s="470" t="s">
        <v>556</v>
      </c>
      <c r="C39" s="468">
        <v>0</v>
      </c>
      <c r="D39" s="502">
        <v>0</v>
      </c>
      <c r="E39" s="463">
        <v>0</v>
      </c>
      <c r="F39" s="547" t="s">
        <v>700</v>
      </c>
    </row>
    <row r="40" spans="1:6" s="460" customFormat="1" ht="16.5" customHeight="1" thickBot="1">
      <c r="A40" s="473" t="s">
        <v>16</v>
      </c>
      <c r="B40" s="474" t="s">
        <v>557</v>
      </c>
      <c r="C40" s="107">
        <v>273941</v>
      </c>
      <c r="D40" s="503">
        <v>362165</v>
      </c>
      <c r="E40" s="479">
        <v>344232</v>
      </c>
      <c r="F40" s="547" t="s">
        <v>701</v>
      </c>
    </row>
    <row r="41" spans="1:6" s="243" customFormat="1" ht="12" customHeight="1">
      <c r="A41" s="416"/>
      <c r="B41" s="417"/>
      <c r="C41" s="432"/>
      <c r="D41" s="432"/>
      <c r="E41" s="432"/>
      <c r="F41" s="547"/>
    </row>
    <row r="42" spans="1:6" ht="12" customHeight="1" thickBot="1">
      <c r="A42" s="418"/>
      <c r="B42" s="419"/>
      <c r="C42" s="433"/>
      <c r="D42" s="433"/>
      <c r="E42" s="433"/>
      <c r="F42" s="547"/>
    </row>
    <row r="43" spans="1:6" ht="12" customHeight="1" thickBot="1">
      <c r="A43" s="713" t="s">
        <v>45</v>
      </c>
      <c r="B43" s="714"/>
      <c r="C43" s="714"/>
      <c r="D43" s="714"/>
      <c r="E43" s="715"/>
      <c r="F43" s="460"/>
    </row>
    <row r="44" spans="1:6" ht="12" customHeight="1" thickBot="1">
      <c r="A44" s="471" t="s">
        <v>7</v>
      </c>
      <c r="B44" s="285" t="s">
        <v>558</v>
      </c>
      <c r="C44" s="344">
        <v>0</v>
      </c>
      <c r="D44" s="344">
        <v>0</v>
      </c>
      <c r="E44" s="478">
        <v>0</v>
      </c>
      <c r="F44" s="547" t="s">
        <v>669</v>
      </c>
    </row>
    <row r="45" spans="1:6" ht="12" customHeight="1">
      <c r="A45" s="484" t="s">
        <v>73</v>
      </c>
      <c r="B45" s="266" t="s">
        <v>37</v>
      </c>
      <c r="C45" s="101">
        <v>15923</v>
      </c>
      <c r="D45" s="101">
        <v>21752</v>
      </c>
      <c r="E45" s="465">
        <v>19649</v>
      </c>
      <c r="F45" s="547" t="s">
        <v>670</v>
      </c>
    </row>
    <row r="46" spans="1:6" ht="12" customHeight="1">
      <c r="A46" s="484" t="s">
        <v>74</v>
      </c>
      <c r="B46" s="265" t="s">
        <v>135</v>
      </c>
      <c r="C46" s="338">
        <v>4339</v>
      </c>
      <c r="D46" s="338">
        <v>4688</v>
      </c>
      <c r="E46" s="489">
        <v>3729</v>
      </c>
      <c r="F46" s="547" t="s">
        <v>671</v>
      </c>
    </row>
    <row r="47" spans="1:6" ht="12" customHeight="1">
      <c r="A47" s="484" t="s">
        <v>75</v>
      </c>
      <c r="B47" s="265" t="s">
        <v>102</v>
      </c>
      <c r="C47" s="338">
        <v>35139</v>
      </c>
      <c r="D47" s="338">
        <v>39567</v>
      </c>
      <c r="E47" s="489">
        <v>32954</v>
      </c>
      <c r="F47" s="547" t="s">
        <v>672</v>
      </c>
    </row>
    <row r="48" spans="1:6" s="243" customFormat="1" ht="12" customHeight="1">
      <c r="A48" s="484" t="s">
        <v>76</v>
      </c>
      <c r="B48" s="265" t="s">
        <v>136</v>
      </c>
      <c r="C48" s="338">
        <v>2219</v>
      </c>
      <c r="D48" s="338">
        <v>4072</v>
      </c>
      <c r="E48" s="489">
        <v>3591</v>
      </c>
      <c r="F48" s="547" t="s">
        <v>673</v>
      </c>
    </row>
    <row r="49" spans="1:6" ht="12" customHeight="1" thickBot="1">
      <c r="A49" s="484" t="s">
        <v>109</v>
      </c>
      <c r="B49" s="265" t="s">
        <v>137</v>
      </c>
      <c r="C49" s="338">
        <v>8224</v>
      </c>
      <c r="D49" s="338">
        <v>12286</v>
      </c>
      <c r="E49" s="489">
        <v>7057</v>
      </c>
      <c r="F49" s="547" t="s">
        <v>674</v>
      </c>
    </row>
    <row r="50" spans="1:6" ht="12" customHeight="1" thickBot="1">
      <c r="A50" s="471" t="s">
        <v>8</v>
      </c>
      <c r="B50" s="285" t="s">
        <v>559</v>
      </c>
      <c r="C50" s="344">
        <v>273941</v>
      </c>
      <c r="D50" s="344">
        <v>362165</v>
      </c>
      <c r="E50" s="478">
        <v>344232</v>
      </c>
      <c r="F50" s="547" t="s">
        <v>675</v>
      </c>
    </row>
    <row r="51" spans="1:6" ht="12" customHeight="1">
      <c r="A51" s="484" t="s">
        <v>79</v>
      </c>
      <c r="B51" s="266" t="s">
        <v>161</v>
      </c>
      <c r="C51" s="101">
        <v>2775</v>
      </c>
      <c r="D51" s="101">
        <v>15433</v>
      </c>
      <c r="E51" s="465">
        <v>14885</v>
      </c>
      <c r="F51" s="547" t="s">
        <v>676</v>
      </c>
    </row>
    <row r="52" spans="1:6" ht="12" customHeight="1">
      <c r="A52" s="484" t="s">
        <v>80</v>
      </c>
      <c r="B52" s="265" t="s">
        <v>139</v>
      </c>
      <c r="C52" s="338">
        <v>0</v>
      </c>
      <c r="D52" s="338">
        <v>0</v>
      </c>
      <c r="E52" s="489">
        <v>0</v>
      </c>
      <c r="F52" s="547" t="s">
        <v>677</v>
      </c>
    </row>
    <row r="53" spans="1:6" ht="15" customHeight="1">
      <c r="A53" s="484" t="s">
        <v>81</v>
      </c>
      <c r="B53" s="265" t="s">
        <v>46</v>
      </c>
      <c r="C53" s="338">
        <v>6500</v>
      </c>
      <c r="D53" s="338">
        <v>2100</v>
      </c>
      <c r="E53" s="489">
        <v>1699</v>
      </c>
      <c r="F53" s="547" t="s">
        <v>678</v>
      </c>
    </row>
    <row r="54" spans="1:6" ht="16.5" thickBot="1">
      <c r="A54" s="484" t="s">
        <v>82</v>
      </c>
      <c r="B54" s="265" t="s">
        <v>655</v>
      </c>
      <c r="C54" s="338">
        <v>0</v>
      </c>
      <c r="D54" s="338">
        <v>0</v>
      </c>
      <c r="E54" s="489">
        <v>0</v>
      </c>
      <c r="F54" s="547" t="s">
        <v>679</v>
      </c>
    </row>
    <row r="55" spans="1:6" ht="15" customHeight="1" thickBot="1">
      <c r="A55" s="471" t="s">
        <v>9</v>
      </c>
      <c r="B55" s="475" t="s">
        <v>560</v>
      </c>
      <c r="C55" s="107">
        <v>0</v>
      </c>
      <c r="D55" s="107">
        <v>0</v>
      </c>
      <c r="E55" s="479">
        <v>0</v>
      </c>
      <c r="F55" s="547" t="s">
        <v>680</v>
      </c>
    </row>
    <row r="56" spans="1:6" ht="16.5" thickBot="1">
      <c r="C56" s="480"/>
      <c r="D56" s="480"/>
      <c r="E56" s="480"/>
      <c r="F56" s="547"/>
    </row>
    <row r="57" spans="1:6" ht="16.5" thickBot="1">
      <c r="A57" s="420" t="s">
        <v>644</v>
      </c>
      <c r="B57" s="421"/>
      <c r="C57" s="110"/>
      <c r="D57" s="110"/>
      <c r="E57" s="469"/>
      <c r="F57" s="547"/>
    </row>
    <row r="58" spans="1:6" ht="16.5" thickBot="1">
      <c r="A58" s="420" t="s">
        <v>151</v>
      </c>
      <c r="B58" s="421"/>
      <c r="C58" s="110"/>
      <c r="D58" s="110"/>
      <c r="E58" s="469"/>
      <c r="F58" s="547"/>
    </row>
    <row r="59" spans="1:6" ht="15.75">
      <c r="F59" s="547"/>
    </row>
    <row r="60" spans="1:6" ht="15.75">
      <c r="F60" s="547"/>
    </row>
    <row r="61" spans="1:6" ht="15.75">
      <c r="F61" s="547"/>
    </row>
    <row r="62" spans="1:6" ht="15.75">
      <c r="F62" s="547"/>
    </row>
    <row r="63" spans="1:6" ht="15.75">
      <c r="F63" s="547"/>
    </row>
    <row r="64" spans="1:6" ht="15.75">
      <c r="F64" s="547"/>
    </row>
    <row r="65" spans="6:6" ht="15.75">
      <c r="F65" s="547"/>
    </row>
    <row r="66" spans="6:6" ht="15.75">
      <c r="F66" s="547"/>
    </row>
    <row r="67" spans="6:6" ht="15.75">
      <c r="F67" s="547"/>
    </row>
    <row r="68" spans="6:6" ht="15.75">
      <c r="F68" s="547"/>
    </row>
    <row r="69" spans="6:6" ht="15.75">
      <c r="F69" s="547"/>
    </row>
    <row r="70" spans="6:6" ht="15.75">
      <c r="F70" s="547"/>
    </row>
    <row r="71" spans="6:6" ht="15.75">
      <c r="F71" s="547"/>
    </row>
    <row r="72" spans="6:6" ht="15.75">
      <c r="F72" s="547"/>
    </row>
    <row r="73" spans="6:6" ht="15.75">
      <c r="F73" s="547"/>
    </row>
    <row r="74" spans="6:6" ht="15.75">
      <c r="F74" s="547"/>
    </row>
    <row r="75" spans="6:6" ht="15.75">
      <c r="F75" s="547"/>
    </row>
    <row r="76" spans="6:6" ht="15.75">
      <c r="F76" s="547"/>
    </row>
    <row r="77" spans="6:6" ht="15.75">
      <c r="F77" s="547"/>
    </row>
    <row r="78" spans="6:6" ht="15.75">
      <c r="F78" s="547"/>
    </row>
    <row r="79" spans="6:6" ht="15.75">
      <c r="F79" s="547"/>
    </row>
    <row r="80" spans="6:6" ht="15.75">
      <c r="F80" s="547"/>
    </row>
    <row r="81" spans="6:6" ht="15.75">
      <c r="F81" s="547"/>
    </row>
    <row r="82" spans="6:6" ht="15.75">
      <c r="F82" s="547"/>
    </row>
    <row r="83" spans="6:6" ht="15.75">
      <c r="F83" s="547"/>
    </row>
    <row r="84" spans="6:6" ht="15.75">
      <c r="F84" s="547"/>
    </row>
    <row r="85" spans="6:6" ht="15.75">
      <c r="F85" s="547"/>
    </row>
    <row r="86" spans="6:6" ht="15.75">
      <c r="F86" s="547"/>
    </row>
    <row r="87" spans="6:6" ht="15.75">
      <c r="F87" s="547"/>
    </row>
    <row r="88" spans="6:6" ht="15">
      <c r="F88" s="548"/>
    </row>
    <row r="90" spans="6:6" ht="15.75">
      <c r="F90" s="547"/>
    </row>
    <row r="91" spans="6:6">
      <c r="F91" s="549"/>
    </row>
    <row r="92" spans="6:6">
      <c r="F92" s="549"/>
    </row>
    <row r="93" spans="6:6">
      <c r="F93" s="549"/>
    </row>
    <row r="94" spans="6:6">
      <c r="F94" s="549"/>
    </row>
    <row r="95" spans="6:6">
      <c r="F95" s="549"/>
    </row>
    <row r="96" spans="6:6">
      <c r="F96" s="549"/>
    </row>
    <row r="97" spans="6:6">
      <c r="F97" s="549"/>
    </row>
    <row r="98" spans="6:6">
      <c r="F98" s="549"/>
    </row>
    <row r="99" spans="6:6">
      <c r="F99" s="549"/>
    </row>
    <row r="100" spans="6:6">
      <c r="F100" s="549"/>
    </row>
    <row r="101" spans="6:6">
      <c r="F101" s="549"/>
    </row>
    <row r="102" spans="6:6">
      <c r="F102" s="549"/>
    </row>
    <row r="103" spans="6:6">
      <c r="F103" s="549"/>
    </row>
    <row r="104" spans="6:6">
      <c r="F104" s="549"/>
    </row>
    <row r="105" spans="6:6">
      <c r="F105" s="549"/>
    </row>
    <row r="106" spans="6:6">
      <c r="F106" s="549"/>
    </row>
    <row r="107" spans="6:6">
      <c r="F107" s="549"/>
    </row>
    <row r="108" spans="6:6">
      <c r="F108" s="549"/>
    </row>
    <row r="109" spans="6:6">
      <c r="F109" s="549"/>
    </row>
    <row r="110" spans="6:6">
      <c r="F110" s="549"/>
    </row>
    <row r="111" spans="6:6">
      <c r="F111" s="549"/>
    </row>
    <row r="112" spans="6:6">
      <c r="F112" s="549"/>
    </row>
    <row r="113" spans="6:6">
      <c r="F113" s="549"/>
    </row>
    <row r="114" spans="6:6">
      <c r="F114" s="549"/>
    </row>
    <row r="115" spans="6:6">
      <c r="F115" s="549"/>
    </row>
    <row r="116" spans="6:6">
      <c r="F116" s="549"/>
    </row>
    <row r="117" spans="6:6">
      <c r="F117" s="549"/>
    </row>
    <row r="118" spans="6:6">
      <c r="F118" s="549"/>
    </row>
    <row r="119" spans="6:6">
      <c r="F119" s="549"/>
    </row>
    <row r="120" spans="6:6">
      <c r="F120" s="549"/>
    </row>
    <row r="121" spans="6:6">
      <c r="F121" s="549"/>
    </row>
    <row r="122" spans="6:6">
      <c r="F122" s="549"/>
    </row>
    <row r="123" spans="6:6">
      <c r="F123" s="549"/>
    </row>
    <row r="124" spans="6:6">
      <c r="F124" s="549"/>
    </row>
    <row r="125" spans="6:6">
      <c r="F125" s="549"/>
    </row>
    <row r="126" spans="6:6">
      <c r="F126" s="549"/>
    </row>
    <row r="127" spans="6:6">
      <c r="F127" s="549"/>
    </row>
    <row r="128" spans="6:6">
      <c r="F128" s="549"/>
    </row>
    <row r="129" spans="6:6">
      <c r="F129" s="549"/>
    </row>
    <row r="130" spans="6:6">
      <c r="F130" s="549"/>
    </row>
    <row r="131" spans="6:6">
      <c r="F131" s="549"/>
    </row>
    <row r="132" spans="6:6">
      <c r="F132" s="549"/>
    </row>
    <row r="133" spans="6:6">
      <c r="F133" s="549"/>
    </row>
    <row r="134" spans="6:6">
      <c r="F134" s="549"/>
    </row>
    <row r="135" spans="6:6">
      <c r="F135" s="549"/>
    </row>
    <row r="136" spans="6:6">
      <c r="F136" s="549"/>
    </row>
    <row r="137" spans="6:6">
      <c r="F137" s="549"/>
    </row>
    <row r="138" spans="6:6">
      <c r="F138" s="549"/>
    </row>
    <row r="139" spans="6:6">
      <c r="F139" s="549"/>
    </row>
    <row r="140" spans="6:6">
      <c r="F140" s="549"/>
    </row>
    <row r="141" spans="6:6">
      <c r="F141" s="549"/>
    </row>
    <row r="142" spans="6:6">
      <c r="F142" s="549"/>
    </row>
    <row r="143" spans="6:6">
      <c r="F143" s="549"/>
    </row>
    <row r="144" spans="6:6">
      <c r="F144" s="549"/>
    </row>
    <row r="145" spans="6:6">
      <c r="F145" s="549"/>
    </row>
    <row r="146" spans="6:6">
      <c r="F146" s="54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F146"/>
  <sheetViews>
    <sheetView topLeftCell="A34" zoomScaleSheetLayoutView="145" workbookViewId="0">
      <selection activeCell="E12" sqref="E12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6" width="0" style="541" hidden="1" customWidth="1"/>
    <col min="7" max="16384" width="9.33203125" style="33"/>
  </cols>
  <sheetData>
    <row r="1" spans="1:6" s="411" customFormat="1" ht="21" customHeight="1" thickBot="1">
      <c r="A1" s="410"/>
      <c r="B1" s="412"/>
      <c r="C1" s="457"/>
      <c r="D1" s="457"/>
      <c r="E1" s="535" t="str">
        <f>+CONCATENATE("8.3.1. melléklet a ……/",LEFT(ÖSSZEFÜGGÉSEK!A4,4)+1,". (……) önkormányzati rendelethez")</f>
        <v>8.3.1. melléklet a ……/2016. (……) önkormányzati rendelethez</v>
      </c>
      <c r="F1" s="544"/>
    </row>
    <row r="2" spans="1:6" s="458" customFormat="1" ht="25.5" customHeight="1">
      <c r="A2" s="438" t="s">
        <v>149</v>
      </c>
      <c r="B2" s="710" t="s">
        <v>561</v>
      </c>
      <c r="C2" s="711"/>
      <c r="D2" s="712"/>
      <c r="E2" s="481" t="s">
        <v>52</v>
      </c>
      <c r="F2" s="545"/>
    </row>
    <row r="3" spans="1:6" s="458" customFormat="1" ht="24.75" thickBot="1">
      <c r="A3" s="456" t="s">
        <v>148</v>
      </c>
      <c r="B3" s="716" t="s">
        <v>645</v>
      </c>
      <c r="C3" s="717"/>
      <c r="D3" s="718"/>
      <c r="E3" s="482" t="s">
        <v>49</v>
      </c>
      <c r="F3" s="545"/>
    </row>
    <row r="4" spans="1:6" s="459" customFormat="1" ht="15.95" customHeight="1" thickBot="1">
      <c r="A4" s="413"/>
      <c r="B4" s="413"/>
      <c r="C4" s="414"/>
      <c r="D4" s="414"/>
      <c r="E4" s="414" t="s">
        <v>42</v>
      </c>
      <c r="F4" s="546"/>
    </row>
    <row r="5" spans="1:6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6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  <c r="F6" s="547"/>
    </row>
    <row r="7" spans="1:6" s="460" customFormat="1" ht="15.95" customHeight="1" thickBot="1">
      <c r="A7" s="713" t="s">
        <v>44</v>
      </c>
      <c r="B7" s="714"/>
      <c r="C7" s="714"/>
      <c r="D7" s="714"/>
      <c r="E7" s="715"/>
      <c r="F7" s="547"/>
    </row>
    <row r="8" spans="1:6" s="434" customFormat="1" ht="12" customHeight="1" thickBot="1">
      <c r="A8" s="408" t="s">
        <v>7</v>
      </c>
      <c r="B8" s="472" t="s">
        <v>541</v>
      </c>
      <c r="C8" s="344">
        <v>0</v>
      </c>
      <c r="D8" s="496">
        <v>0</v>
      </c>
      <c r="E8" s="478">
        <v>0</v>
      </c>
      <c r="F8" s="547" t="s">
        <v>669</v>
      </c>
    </row>
    <row r="9" spans="1:6" s="434" customFormat="1" ht="12" customHeight="1">
      <c r="A9" s="483" t="s">
        <v>73</v>
      </c>
      <c r="B9" s="267" t="s">
        <v>335</v>
      </c>
      <c r="C9" s="104">
        <v>0</v>
      </c>
      <c r="D9" s="497">
        <v>0</v>
      </c>
      <c r="E9" s="467">
        <v>0</v>
      </c>
      <c r="F9" s="547" t="s">
        <v>670</v>
      </c>
    </row>
    <row r="10" spans="1:6" s="434" customFormat="1" ht="12" customHeight="1">
      <c r="A10" s="484" t="s">
        <v>74</v>
      </c>
      <c r="B10" s="265" t="s">
        <v>336</v>
      </c>
      <c r="C10" s="341">
        <v>50</v>
      </c>
      <c r="D10" s="498">
        <v>65</v>
      </c>
      <c r="E10" s="111">
        <v>39</v>
      </c>
      <c r="F10" s="547" t="s">
        <v>671</v>
      </c>
    </row>
    <row r="11" spans="1:6" s="434" customFormat="1" ht="12" customHeight="1">
      <c r="A11" s="484" t="s">
        <v>75</v>
      </c>
      <c r="B11" s="265" t="s">
        <v>337</v>
      </c>
      <c r="C11" s="341">
        <v>2790</v>
      </c>
      <c r="D11" s="498">
        <v>1479</v>
      </c>
      <c r="E11" s="111">
        <v>1465</v>
      </c>
      <c r="F11" s="547" t="s">
        <v>672</v>
      </c>
    </row>
    <row r="12" spans="1:6" s="434" customFormat="1" ht="12" customHeight="1">
      <c r="A12" s="484" t="s">
        <v>76</v>
      </c>
      <c r="B12" s="265" t="s">
        <v>338</v>
      </c>
      <c r="C12" s="341">
        <v>2185</v>
      </c>
      <c r="D12" s="498">
        <v>1911</v>
      </c>
      <c r="E12" s="111">
        <v>1904</v>
      </c>
      <c r="F12" s="547" t="s">
        <v>673</v>
      </c>
    </row>
    <row r="13" spans="1:6" s="434" customFormat="1" ht="12" customHeight="1">
      <c r="A13" s="484" t="s">
        <v>109</v>
      </c>
      <c r="B13" s="265" t="s">
        <v>339</v>
      </c>
      <c r="C13" s="341">
        <v>4638</v>
      </c>
      <c r="D13" s="498">
        <v>5738</v>
      </c>
      <c r="E13" s="111">
        <v>5731</v>
      </c>
      <c r="F13" s="547" t="s">
        <v>674</v>
      </c>
    </row>
    <row r="14" spans="1:6" s="434" customFormat="1" ht="12" customHeight="1">
      <c r="A14" s="484" t="s">
        <v>77</v>
      </c>
      <c r="B14" s="265" t="s">
        <v>542</v>
      </c>
      <c r="C14" s="341">
        <v>1387</v>
      </c>
      <c r="D14" s="498">
        <v>2024</v>
      </c>
      <c r="E14" s="111">
        <v>1882</v>
      </c>
      <c r="F14" s="547" t="s">
        <v>675</v>
      </c>
    </row>
    <row r="15" spans="1:6" s="461" customFormat="1" ht="12" customHeight="1">
      <c r="A15" s="484" t="s">
        <v>78</v>
      </c>
      <c r="B15" s="264" t="s">
        <v>543</v>
      </c>
      <c r="C15" s="341">
        <v>0</v>
      </c>
      <c r="D15" s="498">
        <v>0</v>
      </c>
      <c r="E15" s="111">
        <v>0</v>
      </c>
      <c r="F15" s="547" t="s">
        <v>676</v>
      </c>
    </row>
    <row r="16" spans="1:6" s="461" customFormat="1" ht="12" customHeight="1">
      <c r="A16" s="484" t="s">
        <v>86</v>
      </c>
      <c r="B16" s="265" t="s">
        <v>342</v>
      </c>
      <c r="C16" s="105">
        <v>50</v>
      </c>
      <c r="D16" s="499">
        <v>80</v>
      </c>
      <c r="E16" s="466">
        <v>61</v>
      </c>
      <c r="F16" s="547" t="s">
        <v>677</v>
      </c>
    </row>
    <row r="17" spans="1:6" s="434" customFormat="1" ht="12" customHeight="1">
      <c r="A17" s="484" t="s">
        <v>87</v>
      </c>
      <c r="B17" s="265" t="s">
        <v>344</v>
      </c>
      <c r="C17" s="341">
        <v>0</v>
      </c>
      <c r="D17" s="498">
        <v>0</v>
      </c>
      <c r="E17" s="111">
        <v>0</v>
      </c>
      <c r="F17" s="547" t="s">
        <v>678</v>
      </c>
    </row>
    <row r="18" spans="1:6" s="461" customFormat="1" ht="12" customHeight="1" thickBot="1">
      <c r="A18" s="484" t="s">
        <v>88</v>
      </c>
      <c r="B18" s="264" t="s">
        <v>346</v>
      </c>
      <c r="C18" s="343">
        <v>0</v>
      </c>
      <c r="D18" s="112">
        <v>231</v>
      </c>
      <c r="E18" s="462">
        <v>204</v>
      </c>
      <c r="F18" s="547" t="s">
        <v>679</v>
      </c>
    </row>
    <row r="19" spans="1:6" s="461" customFormat="1" ht="12" customHeight="1" thickBot="1">
      <c r="A19" s="408" t="s">
        <v>8</v>
      </c>
      <c r="B19" s="472" t="s">
        <v>544</v>
      </c>
      <c r="C19" s="344">
        <v>273941</v>
      </c>
      <c r="D19" s="496">
        <v>362165</v>
      </c>
      <c r="E19" s="478">
        <v>344232</v>
      </c>
      <c r="F19" s="547" t="s">
        <v>680</v>
      </c>
    </row>
    <row r="20" spans="1:6" s="461" customFormat="1" ht="12" customHeight="1">
      <c r="A20" s="484" t="s">
        <v>79</v>
      </c>
      <c r="B20" s="266" t="s">
        <v>308</v>
      </c>
      <c r="C20" s="341">
        <v>0</v>
      </c>
      <c r="D20" s="498">
        <v>0</v>
      </c>
      <c r="E20" s="111">
        <v>0</v>
      </c>
      <c r="F20" s="547" t="s">
        <v>681</v>
      </c>
    </row>
    <row r="21" spans="1:6" s="461" customFormat="1" ht="12" customHeight="1">
      <c r="A21" s="484" t="s">
        <v>80</v>
      </c>
      <c r="B21" s="265" t="s">
        <v>545</v>
      </c>
      <c r="C21" s="341">
        <v>0</v>
      </c>
      <c r="D21" s="498">
        <v>0</v>
      </c>
      <c r="E21" s="111">
        <v>0</v>
      </c>
      <c r="F21" s="547" t="s">
        <v>682</v>
      </c>
    </row>
    <row r="22" spans="1:6" s="461" customFormat="1" ht="12" customHeight="1">
      <c r="A22" s="484" t="s">
        <v>81</v>
      </c>
      <c r="B22" s="265" t="s">
        <v>546</v>
      </c>
      <c r="C22" s="341">
        <v>9886</v>
      </c>
      <c r="D22" s="498">
        <v>14095</v>
      </c>
      <c r="E22" s="111">
        <v>14006</v>
      </c>
      <c r="F22" s="547" t="s">
        <v>683</v>
      </c>
    </row>
    <row r="23" spans="1:6" s="434" customFormat="1" ht="12" customHeight="1" thickBot="1">
      <c r="A23" s="484" t="s">
        <v>82</v>
      </c>
      <c r="B23" s="265" t="s">
        <v>653</v>
      </c>
      <c r="C23" s="341">
        <v>0</v>
      </c>
      <c r="D23" s="498">
        <v>0</v>
      </c>
      <c r="E23" s="111">
        <v>0</v>
      </c>
      <c r="F23" s="547" t="s">
        <v>684</v>
      </c>
    </row>
    <row r="24" spans="1:6" s="434" customFormat="1" ht="12" customHeight="1" thickBot="1">
      <c r="A24" s="471" t="s">
        <v>9</v>
      </c>
      <c r="B24" s="285" t="s">
        <v>126</v>
      </c>
      <c r="C24" s="42">
        <v>19180</v>
      </c>
      <c r="D24" s="500">
        <v>17045</v>
      </c>
      <c r="E24" s="477">
        <v>16731</v>
      </c>
      <c r="F24" s="547" t="s">
        <v>685</v>
      </c>
    </row>
    <row r="25" spans="1:6" s="434" customFormat="1" ht="12" customHeight="1" thickBot="1">
      <c r="A25" s="471" t="s">
        <v>10</v>
      </c>
      <c r="B25" s="285" t="s">
        <v>547</v>
      </c>
      <c r="C25" s="344">
        <v>273941</v>
      </c>
      <c r="D25" s="496">
        <v>362165</v>
      </c>
      <c r="E25" s="478">
        <v>344232</v>
      </c>
      <c r="F25" s="547" t="s">
        <v>686</v>
      </c>
    </row>
    <row r="26" spans="1:6" s="434" customFormat="1" ht="12" customHeight="1">
      <c r="A26" s="485" t="s">
        <v>322</v>
      </c>
      <c r="B26" s="486" t="s">
        <v>545</v>
      </c>
      <c r="C26" s="101">
        <v>0</v>
      </c>
      <c r="D26" s="491">
        <v>0</v>
      </c>
      <c r="E26" s="465">
        <v>0</v>
      </c>
      <c r="F26" s="547" t="s">
        <v>687</v>
      </c>
    </row>
    <row r="27" spans="1:6" s="434" customFormat="1" ht="12" customHeight="1">
      <c r="A27" s="485" t="s">
        <v>328</v>
      </c>
      <c r="B27" s="487" t="s">
        <v>548</v>
      </c>
      <c r="C27" s="345">
        <v>0</v>
      </c>
      <c r="D27" s="501">
        <v>10174</v>
      </c>
      <c r="E27" s="464">
        <v>10173</v>
      </c>
      <c r="F27" s="547" t="s">
        <v>688</v>
      </c>
    </row>
    <row r="28" spans="1:6" s="434" customFormat="1" ht="12" customHeight="1" thickBot="1">
      <c r="A28" s="484" t="s">
        <v>330</v>
      </c>
      <c r="B28" s="488" t="s">
        <v>654</v>
      </c>
      <c r="C28" s="468">
        <v>0</v>
      </c>
      <c r="D28" s="502">
        <v>0</v>
      </c>
      <c r="E28" s="463">
        <v>0</v>
      </c>
      <c r="F28" s="547" t="s">
        <v>689</v>
      </c>
    </row>
    <row r="29" spans="1:6" s="434" customFormat="1" ht="12" customHeight="1" thickBot="1">
      <c r="A29" s="471" t="s">
        <v>11</v>
      </c>
      <c r="B29" s="285" t="s">
        <v>549</v>
      </c>
      <c r="C29" s="344">
        <v>273941</v>
      </c>
      <c r="D29" s="496">
        <v>362165</v>
      </c>
      <c r="E29" s="478">
        <v>344232</v>
      </c>
      <c r="F29" s="547" t="s">
        <v>690</v>
      </c>
    </row>
    <row r="30" spans="1:6" s="434" customFormat="1" ht="12" customHeight="1">
      <c r="A30" s="485" t="s">
        <v>66</v>
      </c>
      <c r="B30" s="486" t="s">
        <v>348</v>
      </c>
      <c r="C30" s="101">
        <v>0</v>
      </c>
      <c r="D30" s="491">
        <v>0</v>
      </c>
      <c r="E30" s="465">
        <v>0</v>
      </c>
      <c r="F30" s="547" t="s">
        <v>691</v>
      </c>
    </row>
    <row r="31" spans="1:6" s="434" customFormat="1" ht="12" customHeight="1">
      <c r="A31" s="485" t="s">
        <v>67</v>
      </c>
      <c r="B31" s="487" t="s">
        <v>349</v>
      </c>
      <c r="C31" s="345">
        <v>0</v>
      </c>
      <c r="D31" s="501">
        <v>0</v>
      </c>
      <c r="E31" s="464">
        <v>0</v>
      </c>
      <c r="F31" s="547" t="s">
        <v>692</v>
      </c>
    </row>
    <row r="32" spans="1:6" s="434" customFormat="1" ht="12" customHeight="1" thickBot="1">
      <c r="A32" s="484" t="s">
        <v>68</v>
      </c>
      <c r="B32" s="470" t="s">
        <v>351</v>
      </c>
      <c r="C32" s="468">
        <v>0</v>
      </c>
      <c r="D32" s="502">
        <v>0</v>
      </c>
      <c r="E32" s="463">
        <v>0</v>
      </c>
      <c r="F32" s="547" t="s">
        <v>693</v>
      </c>
    </row>
    <row r="33" spans="1:6" s="434" customFormat="1" ht="12" customHeight="1" thickBot="1">
      <c r="A33" s="471" t="s">
        <v>12</v>
      </c>
      <c r="B33" s="285" t="s">
        <v>476</v>
      </c>
      <c r="C33" s="42">
        <v>0</v>
      </c>
      <c r="D33" s="500">
        <v>150</v>
      </c>
      <c r="E33" s="477">
        <v>91</v>
      </c>
      <c r="F33" s="547" t="s">
        <v>694</v>
      </c>
    </row>
    <row r="34" spans="1:6" s="434" customFormat="1" ht="12" customHeight="1" thickBot="1">
      <c r="A34" s="471" t="s">
        <v>13</v>
      </c>
      <c r="B34" s="285" t="s">
        <v>550</v>
      </c>
      <c r="C34" s="42">
        <v>9218</v>
      </c>
      <c r="D34" s="500">
        <v>5356</v>
      </c>
      <c r="E34" s="477">
        <v>4461</v>
      </c>
      <c r="F34" s="547" t="s">
        <v>695</v>
      </c>
    </row>
    <row r="35" spans="1:6" s="434" customFormat="1" ht="12" customHeight="1" thickBot="1">
      <c r="A35" s="408" t="s">
        <v>14</v>
      </c>
      <c r="B35" s="285" t="s">
        <v>551</v>
      </c>
      <c r="C35" s="344">
        <v>273941</v>
      </c>
      <c r="D35" s="496">
        <v>362165</v>
      </c>
      <c r="E35" s="478">
        <v>344232</v>
      </c>
      <c r="F35" s="547" t="s">
        <v>696</v>
      </c>
    </row>
    <row r="36" spans="1:6" s="461" customFormat="1" ht="12" customHeight="1" thickBot="1">
      <c r="A36" s="473" t="s">
        <v>15</v>
      </c>
      <c r="B36" s="285" t="s">
        <v>552</v>
      </c>
      <c r="C36" s="344">
        <v>273941</v>
      </c>
      <c r="D36" s="496">
        <v>362165</v>
      </c>
      <c r="E36" s="478">
        <v>344232</v>
      </c>
      <c r="F36" s="547" t="s">
        <v>697</v>
      </c>
    </row>
    <row r="37" spans="1:6" s="461" customFormat="1" ht="15" customHeight="1">
      <c r="A37" s="485" t="s">
        <v>553</v>
      </c>
      <c r="B37" s="486" t="s">
        <v>171</v>
      </c>
      <c r="C37" s="101">
        <v>0</v>
      </c>
      <c r="D37" s="491">
        <v>6189</v>
      </c>
      <c r="E37" s="465">
        <v>6189</v>
      </c>
      <c r="F37" s="547" t="s">
        <v>698</v>
      </c>
    </row>
    <row r="38" spans="1:6" s="461" customFormat="1" ht="15" customHeight="1">
      <c r="A38" s="485" t="s">
        <v>554</v>
      </c>
      <c r="B38" s="487" t="s">
        <v>3</v>
      </c>
      <c r="C38" s="345">
        <v>0</v>
      </c>
      <c r="D38" s="501">
        <v>0</v>
      </c>
      <c r="E38" s="464">
        <v>0</v>
      </c>
      <c r="F38" s="547" t="s">
        <v>699</v>
      </c>
    </row>
    <row r="39" spans="1:6" ht="16.5" thickBot="1">
      <c r="A39" s="484" t="s">
        <v>555</v>
      </c>
      <c r="B39" s="470" t="s">
        <v>556</v>
      </c>
      <c r="C39" s="468">
        <v>0</v>
      </c>
      <c r="D39" s="502">
        <v>0</v>
      </c>
      <c r="E39" s="463">
        <v>0</v>
      </c>
      <c r="F39" s="547" t="s">
        <v>700</v>
      </c>
    </row>
    <row r="40" spans="1:6" s="460" customFormat="1" ht="16.5" customHeight="1" thickBot="1">
      <c r="A40" s="473" t="s">
        <v>16</v>
      </c>
      <c r="B40" s="474" t="s">
        <v>557</v>
      </c>
      <c r="C40" s="107">
        <v>273941</v>
      </c>
      <c r="D40" s="503">
        <v>362165</v>
      </c>
      <c r="E40" s="479">
        <v>344232</v>
      </c>
      <c r="F40" s="547" t="s">
        <v>701</v>
      </c>
    </row>
    <row r="41" spans="1:6" s="243" customFormat="1" ht="12" customHeight="1">
      <c r="A41" s="416"/>
      <c r="B41" s="417"/>
      <c r="C41" s="432"/>
      <c r="D41" s="432"/>
      <c r="E41" s="432"/>
      <c r="F41" s="547"/>
    </row>
    <row r="42" spans="1:6" ht="12" customHeight="1" thickBot="1">
      <c r="A42" s="418"/>
      <c r="B42" s="419"/>
      <c r="C42" s="433"/>
      <c r="D42" s="433"/>
      <c r="E42" s="433"/>
      <c r="F42" s="547"/>
    </row>
    <row r="43" spans="1:6" ht="12" customHeight="1" thickBot="1">
      <c r="A43" s="713" t="s">
        <v>45</v>
      </c>
      <c r="B43" s="714"/>
      <c r="C43" s="714"/>
      <c r="D43" s="714"/>
      <c r="E43" s="715"/>
      <c r="F43" s="460"/>
    </row>
    <row r="44" spans="1:6" ht="12" customHeight="1" thickBot="1">
      <c r="A44" s="471" t="s">
        <v>7</v>
      </c>
      <c r="B44" s="285" t="s">
        <v>558</v>
      </c>
      <c r="C44" s="344">
        <v>0</v>
      </c>
      <c r="D44" s="344">
        <v>0</v>
      </c>
      <c r="E44" s="478">
        <v>0</v>
      </c>
      <c r="F44" s="547" t="s">
        <v>669</v>
      </c>
    </row>
    <row r="45" spans="1:6" ht="12" customHeight="1">
      <c r="A45" s="484" t="s">
        <v>73</v>
      </c>
      <c r="B45" s="266" t="s">
        <v>37</v>
      </c>
      <c r="C45" s="101">
        <v>15923</v>
      </c>
      <c r="D45" s="101">
        <v>21752</v>
      </c>
      <c r="E45" s="465">
        <v>19649</v>
      </c>
      <c r="F45" s="547" t="s">
        <v>670</v>
      </c>
    </row>
    <row r="46" spans="1:6" ht="12" customHeight="1">
      <c r="A46" s="484" t="s">
        <v>74</v>
      </c>
      <c r="B46" s="265" t="s">
        <v>135</v>
      </c>
      <c r="C46" s="338">
        <v>4339</v>
      </c>
      <c r="D46" s="338">
        <v>4688</v>
      </c>
      <c r="E46" s="489">
        <v>3729</v>
      </c>
      <c r="F46" s="547" t="s">
        <v>671</v>
      </c>
    </row>
    <row r="47" spans="1:6" ht="12" customHeight="1">
      <c r="A47" s="484" t="s">
        <v>75</v>
      </c>
      <c r="B47" s="265" t="s">
        <v>102</v>
      </c>
      <c r="C47" s="338">
        <v>35139</v>
      </c>
      <c r="D47" s="338">
        <v>39567</v>
      </c>
      <c r="E47" s="489">
        <v>32954</v>
      </c>
      <c r="F47" s="547" t="s">
        <v>672</v>
      </c>
    </row>
    <row r="48" spans="1:6" s="243" customFormat="1" ht="12" customHeight="1">
      <c r="A48" s="484" t="s">
        <v>76</v>
      </c>
      <c r="B48" s="265" t="s">
        <v>136</v>
      </c>
      <c r="C48" s="338">
        <v>2219</v>
      </c>
      <c r="D48" s="338">
        <v>4072</v>
      </c>
      <c r="E48" s="489">
        <v>3591</v>
      </c>
      <c r="F48" s="547" t="s">
        <v>673</v>
      </c>
    </row>
    <row r="49" spans="1:6" ht="12" customHeight="1" thickBot="1">
      <c r="A49" s="484" t="s">
        <v>109</v>
      </c>
      <c r="B49" s="265" t="s">
        <v>137</v>
      </c>
      <c r="C49" s="338">
        <v>8224</v>
      </c>
      <c r="D49" s="338">
        <v>12286</v>
      </c>
      <c r="E49" s="489">
        <v>7057</v>
      </c>
      <c r="F49" s="547" t="s">
        <v>674</v>
      </c>
    </row>
    <row r="50" spans="1:6" ht="12" customHeight="1" thickBot="1">
      <c r="A50" s="471" t="s">
        <v>8</v>
      </c>
      <c r="B50" s="285" t="s">
        <v>559</v>
      </c>
      <c r="C50" s="344">
        <v>273941</v>
      </c>
      <c r="D50" s="344">
        <v>362165</v>
      </c>
      <c r="E50" s="478">
        <v>344232</v>
      </c>
      <c r="F50" s="547" t="s">
        <v>675</v>
      </c>
    </row>
    <row r="51" spans="1:6" ht="12" customHeight="1">
      <c r="A51" s="484" t="s">
        <v>79</v>
      </c>
      <c r="B51" s="266" t="s">
        <v>161</v>
      </c>
      <c r="C51" s="101">
        <v>2775</v>
      </c>
      <c r="D51" s="101">
        <v>15433</v>
      </c>
      <c r="E51" s="465">
        <v>14885</v>
      </c>
      <c r="F51" s="547" t="s">
        <v>676</v>
      </c>
    </row>
    <row r="52" spans="1:6" ht="12" customHeight="1">
      <c r="A52" s="484" t="s">
        <v>80</v>
      </c>
      <c r="B52" s="265" t="s">
        <v>139</v>
      </c>
      <c r="C52" s="338">
        <v>0</v>
      </c>
      <c r="D52" s="338">
        <v>0</v>
      </c>
      <c r="E52" s="489">
        <v>0</v>
      </c>
      <c r="F52" s="547" t="s">
        <v>677</v>
      </c>
    </row>
    <row r="53" spans="1:6" ht="15" customHeight="1">
      <c r="A53" s="484" t="s">
        <v>81</v>
      </c>
      <c r="B53" s="265" t="s">
        <v>46</v>
      </c>
      <c r="C53" s="338">
        <v>6500</v>
      </c>
      <c r="D53" s="338">
        <v>2100</v>
      </c>
      <c r="E53" s="489">
        <v>1699</v>
      </c>
      <c r="F53" s="547" t="s">
        <v>678</v>
      </c>
    </row>
    <row r="54" spans="1:6" ht="16.5" thickBot="1">
      <c r="A54" s="484" t="s">
        <v>82</v>
      </c>
      <c r="B54" s="265" t="s">
        <v>655</v>
      </c>
      <c r="C54" s="338">
        <v>0</v>
      </c>
      <c r="D54" s="338">
        <v>0</v>
      </c>
      <c r="E54" s="489">
        <v>0</v>
      </c>
      <c r="F54" s="547" t="s">
        <v>679</v>
      </c>
    </row>
    <row r="55" spans="1:6" ht="15" customHeight="1" thickBot="1">
      <c r="A55" s="471" t="s">
        <v>9</v>
      </c>
      <c r="B55" s="475" t="s">
        <v>560</v>
      </c>
      <c r="C55" s="107">
        <v>0</v>
      </c>
      <c r="D55" s="107">
        <v>0</v>
      </c>
      <c r="E55" s="479">
        <v>0</v>
      </c>
      <c r="F55" s="547" t="s">
        <v>680</v>
      </c>
    </row>
    <row r="56" spans="1:6" ht="16.5" thickBot="1">
      <c r="C56" s="480"/>
      <c r="D56" s="480"/>
      <c r="E56" s="480"/>
      <c r="F56" s="547"/>
    </row>
    <row r="57" spans="1:6" ht="16.5" thickBot="1">
      <c r="A57" s="420" t="s">
        <v>644</v>
      </c>
      <c r="B57" s="421"/>
      <c r="C57" s="110"/>
      <c r="D57" s="110"/>
      <c r="E57" s="469"/>
      <c r="F57" s="547"/>
    </row>
    <row r="58" spans="1:6" ht="16.5" thickBot="1">
      <c r="A58" s="420" t="s">
        <v>151</v>
      </c>
      <c r="B58" s="421"/>
      <c r="C58" s="110"/>
      <c r="D58" s="110"/>
      <c r="E58" s="469"/>
      <c r="F58" s="547"/>
    </row>
    <row r="59" spans="1:6" ht="15.75">
      <c r="F59" s="547"/>
    </row>
    <row r="60" spans="1:6" ht="15.75">
      <c r="F60" s="547"/>
    </row>
    <row r="61" spans="1:6" ht="15.75">
      <c r="F61" s="547"/>
    </row>
    <row r="62" spans="1:6" ht="15.75">
      <c r="F62" s="547"/>
    </row>
    <row r="63" spans="1:6" ht="15.75">
      <c r="F63" s="547"/>
    </row>
    <row r="64" spans="1:6" ht="15.75">
      <c r="F64" s="547"/>
    </row>
    <row r="65" spans="6:6" ht="15.75">
      <c r="F65" s="547"/>
    </row>
    <row r="66" spans="6:6" ht="15.75">
      <c r="F66" s="547"/>
    </row>
    <row r="67" spans="6:6" ht="15.75">
      <c r="F67" s="547"/>
    </row>
    <row r="68" spans="6:6" ht="15.75">
      <c r="F68" s="547"/>
    </row>
    <row r="69" spans="6:6" ht="15.75">
      <c r="F69" s="547"/>
    </row>
    <row r="70" spans="6:6" ht="15.75">
      <c r="F70" s="547"/>
    </row>
    <row r="71" spans="6:6" ht="15.75">
      <c r="F71" s="547"/>
    </row>
    <row r="72" spans="6:6" ht="15.75">
      <c r="F72" s="547"/>
    </row>
    <row r="73" spans="6:6" ht="15.75">
      <c r="F73" s="547"/>
    </row>
    <row r="74" spans="6:6" ht="15.75">
      <c r="F74" s="547"/>
    </row>
    <row r="75" spans="6:6" ht="15.75">
      <c r="F75" s="547"/>
    </row>
    <row r="76" spans="6:6" ht="15.75">
      <c r="F76" s="547"/>
    </row>
    <row r="77" spans="6:6" ht="15.75">
      <c r="F77" s="547"/>
    </row>
    <row r="78" spans="6:6" ht="15.75">
      <c r="F78" s="547"/>
    </row>
    <row r="79" spans="6:6" ht="15.75">
      <c r="F79" s="547"/>
    </row>
    <row r="80" spans="6:6" ht="15.75">
      <c r="F80" s="547"/>
    </row>
    <row r="81" spans="6:6" ht="15.75">
      <c r="F81" s="547"/>
    </row>
    <row r="82" spans="6:6" ht="15.75">
      <c r="F82" s="547"/>
    </row>
    <row r="83" spans="6:6" ht="15.75">
      <c r="F83" s="547"/>
    </row>
    <row r="84" spans="6:6" ht="15.75">
      <c r="F84" s="547"/>
    </row>
    <row r="85" spans="6:6" ht="15.75">
      <c r="F85" s="547"/>
    </row>
    <row r="86" spans="6:6" ht="15.75">
      <c r="F86" s="547"/>
    </row>
    <row r="87" spans="6:6" ht="15.75">
      <c r="F87" s="547"/>
    </row>
    <row r="88" spans="6:6" ht="15">
      <c r="F88" s="548"/>
    </row>
    <row r="90" spans="6:6" ht="15.75">
      <c r="F90" s="547"/>
    </row>
    <row r="91" spans="6:6">
      <c r="F91" s="549"/>
    </row>
    <row r="92" spans="6:6">
      <c r="F92" s="549"/>
    </row>
    <row r="93" spans="6:6">
      <c r="F93" s="549"/>
    </row>
    <row r="94" spans="6:6">
      <c r="F94" s="549"/>
    </row>
    <row r="95" spans="6:6">
      <c r="F95" s="549"/>
    </row>
    <row r="96" spans="6:6">
      <c r="F96" s="549"/>
    </row>
    <row r="97" spans="6:6">
      <c r="F97" s="549"/>
    </row>
    <row r="98" spans="6:6">
      <c r="F98" s="549"/>
    </row>
    <row r="99" spans="6:6">
      <c r="F99" s="549"/>
    </row>
    <row r="100" spans="6:6">
      <c r="F100" s="549"/>
    </row>
    <row r="101" spans="6:6">
      <c r="F101" s="549"/>
    </row>
    <row r="102" spans="6:6">
      <c r="F102" s="549"/>
    </row>
    <row r="103" spans="6:6">
      <c r="F103" s="549"/>
    </row>
    <row r="104" spans="6:6">
      <c r="F104" s="549"/>
    </row>
    <row r="105" spans="6:6">
      <c r="F105" s="549"/>
    </row>
    <row r="106" spans="6:6">
      <c r="F106" s="549"/>
    </row>
    <row r="107" spans="6:6">
      <c r="F107" s="549"/>
    </row>
    <row r="108" spans="6:6">
      <c r="F108" s="549"/>
    </row>
    <row r="109" spans="6:6">
      <c r="F109" s="549"/>
    </row>
    <row r="110" spans="6:6">
      <c r="F110" s="549"/>
    </row>
    <row r="111" spans="6:6">
      <c r="F111" s="549"/>
    </row>
    <row r="112" spans="6:6">
      <c r="F112" s="549"/>
    </row>
    <row r="113" spans="6:6">
      <c r="F113" s="549"/>
    </row>
    <row r="114" spans="6:6">
      <c r="F114" s="549"/>
    </row>
    <row r="115" spans="6:6">
      <c r="F115" s="549"/>
    </row>
    <row r="116" spans="6:6">
      <c r="F116" s="549"/>
    </row>
    <row r="117" spans="6:6">
      <c r="F117" s="549"/>
    </row>
    <row r="118" spans="6:6">
      <c r="F118" s="549"/>
    </row>
    <row r="119" spans="6:6">
      <c r="F119" s="549"/>
    </row>
    <row r="120" spans="6:6">
      <c r="F120" s="549"/>
    </row>
    <row r="121" spans="6:6">
      <c r="F121" s="549"/>
    </row>
    <row r="122" spans="6:6">
      <c r="F122" s="549"/>
    </row>
    <row r="123" spans="6:6">
      <c r="F123" s="549"/>
    </row>
    <row r="124" spans="6:6">
      <c r="F124" s="549"/>
    </row>
    <row r="125" spans="6:6">
      <c r="F125" s="549"/>
    </row>
    <row r="126" spans="6:6">
      <c r="F126" s="549"/>
    </row>
    <row r="127" spans="6:6">
      <c r="F127" s="549"/>
    </row>
    <row r="128" spans="6:6">
      <c r="F128" s="549"/>
    </row>
    <row r="129" spans="6:6">
      <c r="F129" s="549"/>
    </row>
    <row r="130" spans="6:6">
      <c r="F130" s="549"/>
    </row>
    <row r="131" spans="6:6">
      <c r="F131" s="549"/>
    </row>
    <row r="132" spans="6:6">
      <c r="F132" s="549"/>
    </row>
    <row r="133" spans="6:6">
      <c r="F133" s="549"/>
    </row>
    <row r="134" spans="6:6">
      <c r="F134" s="549"/>
    </row>
    <row r="135" spans="6:6">
      <c r="F135" s="549"/>
    </row>
    <row r="136" spans="6:6">
      <c r="F136" s="549"/>
    </row>
    <row r="137" spans="6:6">
      <c r="F137" s="549"/>
    </row>
    <row r="138" spans="6:6">
      <c r="F138" s="549"/>
    </row>
    <row r="139" spans="6:6">
      <c r="F139" s="549"/>
    </row>
    <row r="140" spans="6:6">
      <c r="F140" s="549"/>
    </row>
    <row r="141" spans="6:6">
      <c r="F141" s="549"/>
    </row>
    <row r="142" spans="6:6">
      <c r="F142" s="549"/>
    </row>
    <row r="143" spans="6:6">
      <c r="F143" s="549"/>
    </row>
    <row r="144" spans="6:6">
      <c r="F144" s="549"/>
    </row>
    <row r="145" spans="6:6">
      <c r="F145" s="549"/>
    </row>
    <row r="146" spans="6:6">
      <c r="F146" s="549"/>
    </row>
  </sheetData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4" sqref="B4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16384" width="9.33203125" style="33"/>
  </cols>
  <sheetData>
    <row r="1" spans="1:5" s="411" customFormat="1" ht="21" customHeight="1" thickBot="1">
      <c r="A1" s="410"/>
      <c r="B1" s="412"/>
      <c r="C1" s="457"/>
      <c r="D1" s="457"/>
      <c r="E1" s="535" t="str">
        <f>+CONCATENATE("8.3.2. melléklet a ……/",LEFT(ÖSSZEFÜGGÉSEK!A4,4)+1,". (……) önkormányzati rendelethez")</f>
        <v>8.3.2. melléklet a ……/2016. (……) önkormányzati rendelethez</v>
      </c>
    </row>
    <row r="2" spans="1:5" s="458" customFormat="1" ht="25.5" customHeight="1">
      <c r="A2" s="438" t="s">
        <v>149</v>
      </c>
      <c r="B2" s="710" t="s">
        <v>561</v>
      </c>
      <c r="C2" s="711"/>
      <c r="D2" s="712"/>
      <c r="E2" s="481" t="s">
        <v>52</v>
      </c>
    </row>
    <row r="3" spans="1:5" s="458" customFormat="1" ht="24.75" thickBot="1">
      <c r="A3" s="456" t="s">
        <v>148</v>
      </c>
      <c r="B3" s="716" t="s">
        <v>646</v>
      </c>
      <c r="C3" s="717"/>
      <c r="D3" s="718"/>
      <c r="E3" s="482" t="s">
        <v>50</v>
      </c>
    </row>
    <row r="4" spans="1:5" s="459" customFormat="1" ht="15.95" customHeight="1" thickBot="1">
      <c r="A4" s="413"/>
      <c r="B4" s="413"/>
      <c r="C4" s="414"/>
      <c r="D4" s="414"/>
      <c r="E4" s="414" t="s">
        <v>42</v>
      </c>
    </row>
    <row r="5" spans="1:5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5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</row>
    <row r="7" spans="1:5" s="460" customFormat="1" ht="15.95" customHeight="1" thickBot="1">
      <c r="A7" s="713" t="s">
        <v>44</v>
      </c>
      <c r="B7" s="714"/>
      <c r="C7" s="714"/>
      <c r="D7" s="714"/>
      <c r="E7" s="715"/>
    </row>
    <row r="8" spans="1:5" s="434" customFormat="1" ht="12" customHeight="1" thickBot="1">
      <c r="A8" s="408" t="s">
        <v>7</v>
      </c>
      <c r="B8" s="472" t="s">
        <v>541</v>
      </c>
      <c r="C8" s="344">
        <f>SUM(C9:C18)</f>
        <v>0</v>
      </c>
      <c r="D8" s="496">
        <f>SUM(D9:D18)</f>
        <v>0</v>
      </c>
      <c r="E8" s="478">
        <f>SUM(E9:E18)</f>
        <v>0</v>
      </c>
    </row>
    <row r="9" spans="1:5" s="434" customFormat="1" ht="12" customHeight="1">
      <c r="A9" s="483" t="s">
        <v>73</v>
      </c>
      <c r="B9" s="267" t="s">
        <v>335</v>
      </c>
      <c r="C9" s="104"/>
      <c r="D9" s="497"/>
      <c r="E9" s="467"/>
    </row>
    <row r="10" spans="1:5" s="434" customFormat="1" ht="12" customHeight="1">
      <c r="A10" s="484" t="s">
        <v>74</v>
      </c>
      <c r="B10" s="265" t="s">
        <v>336</v>
      </c>
      <c r="C10" s="341"/>
      <c r="D10" s="498"/>
      <c r="E10" s="111"/>
    </row>
    <row r="11" spans="1:5" s="434" customFormat="1" ht="12" customHeight="1">
      <c r="A11" s="484" t="s">
        <v>75</v>
      </c>
      <c r="B11" s="265" t="s">
        <v>337</v>
      </c>
      <c r="C11" s="341"/>
      <c r="D11" s="498"/>
      <c r="E11" s="111"/>
    </row>
    <row r="12" spans="1:5" s="434" customFormat="1" ht="12" customHeight="1">
      <c r="A12" s="484" t="s">
        <v>76</v>
      </c>
      <c r="B12" s="265" t="s">
        <v>338</v>
      </c>
      <c r="C12" s="341"/>
      <c r="D12" s="498"/>
      <c r="E12" s="111"/>
    </row>
    <row r="13" spans="1:5" s="434" customFormat="1" ht="12" customHeight="1">
      <c r="A13" s="484" t="s">
        <v>109</v>
      </c>
      <c r="B13" s="265" t="s">
        <v>339</v>
      </c>
      <c r="C13" s="341"/>
      <c r="D13" s="498"/>
      <c r="E13" s="111"/>
    </row>
    <row r="14" spans="1:5" s="434" customFormat="1" ht="12" customHeight="1">
      <c r="A14" s="484" t="s">
        <v>77</v>
      </c>
      <c r="B14" s="265" t="s">
        <v>542</v>
      </c>
      <c r="C14" s="341"/>
      <c r="D14" s="498"/>
      <c r="E14" s="111"/>
    </row>
    <row r="15" spans="1:5" s="461" customFormat="1" ht="12" customHeight="1">
      <c r="A15" s="484" t="s">
        <v>78</v>
      </c>
      <c r="B15" s="264" t="s">
        <v>543</v>
      </c>
      <c r="C15" s="341"/>
      <c r="D15" s="498"/>
      <c r="E15" s="111"/>
    </row>
    <row r="16" spans="1:5" s="461" customFormat="1" ht="12" customHeight="1">
      <c r="A16" s="484" t="s">
        <v>86</v>
      </c>
      <c r="B16" s="265" t="s">
        <v>342</v>
      </c>
      <c r="C16" s="105"/>
      <c r="D16" s="499"/>
      <c r="E16" s="466"/>
    </row>
    <row r="17" spans="1:5" s="434" customFormat="1" ht="12" customHeight="1">
      <c r="A17" s="484" t="s">
        <v>87</v>
      </c>
      <c r="B17" s="265" t="s">
        <v>344</v>
      </c>
      <c r="C17" s="341"/>
      <c r="D17" s="498"/>
      <c r="E17" s="111"/>
    </row>
    <row r="18" spans="1:5" s="461" customFormat="1" ht="12" customHeight="1" thickBot="1">
      <c r="A18" s="484" t="s">
        <v>88</v>
      </c>
      <c r="B18" s="264" t="s">
        <v>346</v>
      </c>
      <c r="C18" s="343"/>
      <c r="D18" s="112"/>
      <c r="E18" s="462"/>
    </row>
    <row r="19" spans="1:5" s="461" customFormat="1" ht="12" customHeight="1" thickBot="1">
      <c r="A19" s="408" t="s">
        <v>8</v>
      </c>
      <c r="B19" s="472" t="s">
        <v>544</v>
      </c>
      <c r="C19" s="344">
        <f>SUM(C20:C22)</f>
        <v>0</v>
      </c>
      <c r="D19" s="496">
        <f>SUM(D20:D22)</f>
        <v>0</v>
      </c>
      <c r="E19" s="478">
        <f>SUM(E20:E22)</f>
        <v>0</v>
      </c>
    </row>
    <row r="20" spans="1:5" s="461" customFormat="1" ht="12" customHeight="1">
      <c r="A20" s="484" t="s">
        <v>79</v>
      </c>
      <c r="B20" s="266" t="s">
        <v>308</v>
      </c>
      <c r="C20" s="341"/>
      <c r="D20" s="498"/>
      <c r="E20" s="111"/>
    </row>
    <row r="21" spans="1:5" s="461" customFormat="1" ht="12" customHeight="1">
      <c r="A21" s="484" t="s">
        <v>80</v>
      </c>
      <c r="B21" s="265" t="s">
        <v>545</v>
      </c>
      <c r="C21" s="341"/>
      <c r="D21" s="498"/>
      <c r="E21" s="111"/>
    </row>
    <row r="22" spans="1:5" s="461" customFormat="1" ht="12" customHeight="1">
      <c r="A22" s="484" t="s">
        <v>81</v>
      </c>
      <c r="B22" s="265" t="s">
        <v>546</v>
      </c>
      <c r="C22" s="341"/>
      <c r="D22" s="498"/>
      <c r="E22" s="111"/>
    </row>
    <row r="23" spans="1:5" s="434" customFormat="1" ht="12" customHeight="1" thickBot="1">
      <c r="A23" s="484" t="s">
        <v>82</v>
      </c>
      <c r="B23" s="265" t="s">
        <v>653</v>
      </c>
      <c r="C23" s="341"/>
      <c r="D23" s="498"/>
      <c r="E23" s="111"/>
    </row>
    <row r="24" spans="1:5" s="434" customFormat="1" ht="12" customHeight="1" thickBot="1">
      <c r="A24" s="471" t="s">
        <v>9</v>
      </c>
      <c r="B24" s="285" t="s">
        <v>126</v>
      </c>
      <c r="C24" s="42"/>
      <c r="D24" s="500"/>
      <c r="E24" s="477"/>
    </row>
    <row r="25" spans="1:5" s="434" customFormat="1" ht="12" customHeight="1" thickBot="1">
      <c r="A25" s="471" t="s">
        <v>10</v>
      </c>
      <c r="B25" s="285" t="s">
        <v>547</v>
      </c>
      <c r="C25" s="344">
        <f>+C26+C27</f>
        <v>0</v>
      </c>
      <c r="D25" s="496">
        <f>+D26+D27</f>
        <v>0</v>
      </c>
      <c r="E25" s="478">
        <f>+E26+E27</f>
        <v>0</v>
      </c>
    </row>
    <row r="26" spans="1:5" s="434" customFormat="1" ht="12" customHeight="1">
      <c r="A26" s="485" t="s">
        <v>322</v>
      </c>
      <c r="B26" s="486" t="s">
        <v>545</v>
      </c>
      <c r="C26" s="101"/>
      <c r="D26" s="491"/>
      <c r="E26" s="465"/>
    </row>
    <row r="27" spans="1:5" s="434" customFormat="1" ht="12" customHeight="1">
      <c r="A27" s="485" t="s">
        <v>328</v>
      </c>
      <c r="B27" s="487" t="s">
        <v>548</v>
      </c>
      <c r="C27" s="345"/>
      <c r="D27" s="501"/>
      <c r="E27" s="464"/>
    </row>
    <row r="28" spans="1:5" s="434" customFormat="1" ht="12" customHeight="1" thickBot="1">
      <c r="A28" s="484" t="s">
        <v>330</v>
      </c>
      <c r="B28" s="488" t="s">
        <v>654</v>
      </c>
      <c r="C28" s="468"/>
      <c r="D28" s="502"/>
      <c r="E28" s="463"/>
    </row>
    <row r="29" spans="1:5" s="434" customFormat="1" ht="12" customHeight="1" thickBot="1">
      <c r="A29" s="471" t="s">
        <v>11</v>
      </c>
      <c r="B29" s="285" t="s">
        <v>549</v>
      </c>
      <c r="C29" s="344">
        <f>+C30+C31+C32</f>
        <v>0</v>
      </c>
      <c r="D29" s="496">
        <f>+D30+D31+D32</f>
        <v>0</v>
      </c>
      <c r="E29" s="478">
        <f>+E30+E31+E32</f>
        <v>0</v>
      </c>
    </row>
    <row r="30" spans="1:5" s="434" customFormat="1" ht="12" customHeight="1">
      <c r="A30" s="485" t="s">
        <v>66</v>
      </c>
      <c r="B30" s="486" t="s">
        <v>348</v>
      </c>
      <c r="C30" s="101"/>
      <c r="D30" s="491"/>
      <c r="E30" s="465"/>
    </row>
    <row r="31" spans="1:5" s="434" customFormat="1" ht="12" customHeight="1">
      <c r="A31" s="485" t="s">
        <v>67</v>
      </c>
      <c r="B31" s="487" t="s">
        <v>349</v>
      </c>
      <c r="C31" s="345"/>
      <c r="D31" s="501"/>
      <c r="E31" s="464"/>
    </row>
    <row r="32" spans="1:5" s="434" customFormat="1" ht="12" customHeight="1" thickBot="1">
      <c r="A32" s="484" t="s">
        <v>68</v>
      </c>
      <c r="B32" s="470" t="s">
        <v>351</v>
      </c>
      <c r="C32" s="468"/>
      <c r="D32" s="502"/>
      <c r="E32" s="463"/>
    </row>
    <row r="33" spans="1:5" s="434" customFormat="1" ht="12" customHeight="1" thickBot="1">
      <c r="A33" s="471" t="s">
        <v>12</v>
      </c>
      <c r="B33" s="285" t="s">
        <v>476</v>
      </c>
      <c r="C33" s="42"/>
      <c r="D33" s="500"/>
      <c r="E33" s="477"/>
    </row>
    <row r="34" spans="1:5" s="434" customFormat="1" ht="12" customHeight="1" thickBot="1">
      <c r="A34" s="471" t="s">
        <v>13</v>
      </c>
      <c r="B34" s="285" t="s">
        <v>550</v>
      </c>
      <c r="C34" s="42"/>
      <c r="D34" s="500"/>
      <c r="E34" s="477"/>
    </row>
    <row r="35" spans="1:5" s="434" customFormat="1" ht="12" customHeight="1" thickBot="1">
      <c r="A35" s="408" t="s">
        <v>14</v>
      </c>
      <c r="B35" s="285" t="s">
        <v>551</v>
      </c>
      <c r="C35" s="344">
        <f>+C8+C19+C24+C25+C29+C33+C34</f>
        <v>0</v>
      </c>
      <c r="D35" s="496">
        <f>+D8+D19+D24+D25+D29+D33+D34</f>
        <v>0</v>
      </c>
      <c r="E35" s="478">
        <f>+E8+E19+E24+E25+E29+E33+E34</f>
        <v>0</v>
      </c>
    </row>
    <row r="36" spans="1:5" s="461" customFormat="1" ht="12" customHeight="1" thickBot="1">
      <c r="A36" s="473" t="s">
        <v>15</v>
      </c>
      <c r="B36" s="285" t="s">
        <v>552</v>
      </c>
      <c r="C36" s="344">
        <f>+C37+C38+C39</f>
        <v>0</v>
      </c>
      <c r="D36" s="496">
        <f>+D37+D38+D39</f>
        <v>0</v>
      </c>
      <c r="E36" s="478">
        <f>+E37+E38+E39</f>
        <v>0</v>
      </c>
    </row>
    <row r="37" spans="1:5" s="461" customFormat="1" ht="15" customHeight="1">
      <c r="A37" s="485" t="s">
        <v>553</v>
      </c>
      <c r="B37" s="486" t="s">
        <v>171</v>
      </c>
      <c r="C37" s="101"/>
      <c r="D37" s="491"/>
      <c r="E37" s="465"/>
    </row>
    <row r="38" spans="1:5" s="461" customFormat="1" ht="15" customHeight="1">
      <c r="A38" s="485" t="s">
        <v>554</v>
      </c>
      <c r="B38" s="487" t="s">
        <v>3</v>
      </c>
      <c r="C38" s="345"/>
      <c r="D38" s="501"/>
      <c r="E38" s="464"/>
    </row>
    <row r="39" spans="1:5" ht="13.5" thickBot="1">
      <c r="A39" s="484" t="s">
        <v>555</v>
      </c>
      <c r="B39" s="470" t="s">
        <v>556</v>
      </c>
      <c r="C39" s="468"/>
      <c r="D39" s="502"/>
      <c r="E39" s="463"/>
    </row>
    <row r="40" spans="1:5" s="460" customFormat="1" ht="16.5" customHeight="1" thickBot="1">
      <c r="A40" s="473" t="s">
        <v>16</v>
      </c>
      <c r="B40" s="474" t="s">
        <v>557</v>
      </c>
      <c r="C40" s="107">
        <f>+C35+C36</f>
        <v>0</v>
      </c>
      <c r="D40" s="503">
        <f>+D35+D36</f>
        <v>0</v>
      </c>
      <c r="E40" s="479">
        <f>+E35+E36</f>
        <v>0</v>
      </c>
    </row>
    <row r="41" spans="1:5" s="243" customFormat="1" ht="12" customHeight="1">
      <c r="A41" s="416"/>
      <c r="B41" s="417"/>
      <c r="C41" s="432"/>
      <c r="D41" s="432"/>
      <c r="E41" s="432"/>
    </row>
    <row r="42" spans="1:5" ht="12" customHeight="1" thickBot="1">
      <c r="A42" s="418"/>
      <c r="B42" s="419"/>
      <c r="C42" s="433"/>
      <c r="D42" s="433"/>
      <c r="E42" s="433"/>
    </row>
    <row r="43" spans="1:5" ht="12" customHeight="1" thickBot="1">
      <c r="A43" s="713" t="s">
        <v>45</v>
      </c>
      <c r="B43" s="714"/>
      <c r="C43" s="714"/>
      <c r="D43" s="714"/>
      <c r="E43" s="715"/>
    </row>
    <row r="44" spans="1:5" ht="12" customHeight="1" thickBot="1">
      <c r="A44" s="471" t="s">
        <v>7</v>
      </c>
      <c r="B44" s="285" t="s">
        <v>558</v>
      </c>
      <c r="C44" s="344">
        <f>SUM(C45:C49)</f>
        <v>0</v>
      </c>
      <c r="D44" s="344">
        <f>SUM(D45:D49)</f>
        <v>0</v>
      </c>
      <c r="E44" s="478">
        <f>SUM(E45:E49)</f>
        <v>0</v>
      </c>
    </row>
    <row r="45" spans="1:5" ht="12" customHeight="1">
      <c r="A45" s="484" t="s">
        <v>73</v>
      </c>
      <c r="B45" s="266" t="s">
        <v>37</v>
      </c>
      <c r="C45" s="101"/>
      <c r="D45" s="101"/>
      <c r="E45" s="465"/>
    </row>
    <row r="46" spans="1:5" ht="12" customHeight="1">
      <c r="A46" s="484" t="s">
        <v>74</v>
      </c>
      <c r="B46" s="265" t="s">
        <v>135</v>
      </c>
      <c r="C46" s="338"/>
      <c r="D46" s="338"/>
      <c r="E46" s="489"/>
    </row>
    <row r="47" spans="1:5" ht="12" customHeight="1">
      <c r="A47" s="484" t="s">
        <v>75</v>
      </c>
      <c r="B47" s="265" t="s">
        <v>102</v>
      </c>
      <c r="C47" s="338"/>
      <c r="D47" s="338"/>
      <c r="E47" s="489"/>
    </row>
    <row r="48" spans="1:5" s="243" customFormat="1" ht="12" customHeight="1">
      <c r="A48" s="484" t="s">
        <v>76</v>
      </c>
      <c r="B48" s="265" t="s">
        <v>136</v>
      </c>
      <c r="C48" s="338"/>
      <c r="D48" s="338"/>
      <c r="E48" s="489"/>
    </row>
    <row r="49" spans="1:5" ht="12" customHeight="1" thickBot="1">
      <c r="A49" s="484" t="s">
        <v>109</v>
      </c>
      <c r="B49" s="265" t="s">
        <v>137</v>
      </c>
      <c r="C49" s="338"/>
      <c r="D49" s="338"/>
      <c r="E49" s="489"/>
    </row>
    <row r="50" spans="1:5" ht="12" customHeight="1" thickBot="1">
      <c r="A50" s="471" t="s">
        <v>8</v>
      </c>
      <c r="B50" s="285" t="s">
        <v>559</v>
      </c>
      <c r="C50" s="344">
        <f>SUM(C51:C53)</f>
        <v>0</v>
      </c>
      <c r="D50" s="344">
        <f>SUM(D51:D53)</f>
        <v>0</v>
      </c>
      <c r="E50" s="478">
        <f>SUM(E51:E53)</f>
        <v>0</v>
      </c>
    </row>
    <row r="51" spans="1:5" ht="12" customHeight="1">
      <c r="A51" s="484" t="s">
        <v>79</v>
      </c>
      <c r="B51" s="266" t="s">
        <v>161</v>
      </c>
      <c r="C51" s="101"/>
      <c r="D51" s="101"/>
      <c r="E51" s="465"/>
    </row>
    <row r="52" spans="1:5" ht="12" customHeight="1">
      <c r="A52" s="484" t="s">
        <v>80</v>
      </c>
      <c r="B52" s="265" t="s">
        <v>139</v>
      </c>
      <c r="C52" s="338"/>
      <c r="D52" s="338"/>
      <c r="E52" s="489"/>
    </row>
    <row r="53" spans="1:5" ht="15" customHeight="1">
      <c r="A53" s="484" t="s">
        <v>81</v>
      </c>
      <c r="B53" s="265" t="s">
        <v>46</v>
      </c>
      <c r="C53" s="338"/>
      <c r="D53" s="338"/>
      <c r="E53" s="489"/>
    </row>
    <row r="54" spans="1:5" ht="13.5" thickBot="1">
      <c r="A54" s="484" t="s">
        <v>82</v>
      </c>
      <c r="B54" s="265" t="s">
        <v>655</v>
      </c>
      <c r="C54" s="338"/>
      <c r="D54" s="338"/>
      <c r="E54" s="489"/>
    </row>
    <row r="55" spans="1:5" ht="15" customHeight="1" thickBot="1">
      <c r="A55" s="471" t="s">
        <v>9</v>
      </c>
      <c r="B55" s="475" t="s">
        <v>560</v>
      </c>
      <c r="C55" s="107">
        <f>+C44+C50</f>
        <v>0</v>
      </c>
      <c r="D55" s="107">
        <f>+D44+D50</f>
        <v>0</v>
      </c>
      <c r="E55" s="479">
        <f>+E44+E50</f>
        <v>0</v>
      </c>
    </row>
    <row r="56" spans="1:5" ht="13.5" thickBot="1">
      <c r="C56" s="480"/>
      <c r="D56" s="480"/>
      <c r="E56" s="480"/>
    </row>
    <row r="57" spans="1:5" ht="13.5" thickBot="1">
      <c r="A57" s="420" t="s">
        <v>644</v>
      </c>
      <c r="B57" s="421"/>
      <c r="C57" s="110"/>
      <c r="D57" s="110"/>
      <c r="E57" s="469"/>
    </row>
    <row r="58" spans="1:5" ht="13.5" thickBot="1">
      <c r="A58" s="420" t="s">
        <v>151</v>
      </c>
      <c r="B58" s="421"/>
      <c r="C58" s="110"/>
      <c r="D58" s="110"/>
      <c r="E58" s="46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zoomScaleSheetLayoutView="145" workbookViewId="0">
      <selection activeCell="B3" sqref="B3:D3"/>
    </sheetView>
  </sheetViews>
  <sheetFormatPr defaultRowHeight="12.75"/>
  <cols>
    <col min="1" max="1" width="18.6640625" style="476" customWidth="1"/>
    <col min="2" max="2" width="62" style="33" customWidth="1"/>
    <col min="3" max="5" width="15.83203125" style="33" customWidth="1"/>
    <col min="6" max="16384" width="9.33203125" style="33"/>
  </cols>
  <sheetData>
    <row r="1" spans="1:5" s="411" customFormat="1" ht="21" customHeight="1" thickBot="1">
      <c r="A1" s="410"/>
      <c r="B1" s="412"/>
      <c r="C1" s="457"/>
      <c r="D1" s="457"/>
      <c r="E1" s="535" t="str">
        <f>+CONCATENATE("8.3.3. melléklet a ……/",LEFT(ÖSSZEFÜGGÉSEK!A4,4)+1,". (……) önkormányzati rendelethez")</f>
        <v>8.3.3. melléklet a ……/2016. (……) önkormányzati rendelethez</v>
      </c>
    </row>
    <row r="2" spans="1:5" s="458" customFormat="1" ht="25.5" customHeight="1">
      <c r="A2" s="438" t="s">
        <v>149</v>
      </c>
      <c r="B2" s="710" t="s">
        <v>561</v>
      </c>
      <c r="C2" s="711"/>
      <c r="D2" s="712"/>
      <c r="E2" s="481" t="s">
        <v>52</v>
      </c>
    </row>
    <row r="3" spans="1:5" s="458" customFormat="1" ht="24.75" thickBot="1">
      <c r="A3" s="456" t="s">
        <v>148</v>
      </c>
      <c r="B3" s="716" t="s">
        <v>661</v>
      </c>
      <c r="C3" s="717"/>
      <c r="D3" s="718"/>
      <c r="E3" s="482" t="s">
        <v>51</v>
      </c>
    </row>
    <row r="4" spans="1:5" s="459" customFormat="1" ht="15.95" customHeight="1" thickBot="1">
      <c r="A4" s="413"/>
      <c r="B4" s="413"/>
      <c r="C4" s="414"/>
      <c r="D4" s="414"/>
      <c r="E4" s="414" t="s">
        <v>42</v>
      </c>
    </row>
    <row r="5" spans="1:5" ht="24.75" thickBot="1">
      <c r="A5" s="253" t="s">
        <v>150</v>
      </c>
      <c r="B5" s="254" t="s">
        <v>43</v>
      </c>
      <c r="C5" s="95" t="s">
        <v>184</v>
      </c>
      <c r="D5" s="95" t="s">
        <v>189</v>
      </c>
      <c r="E5" s="415" t="s">
        <v>190</v>
      </c>
    </row>
    <row r="6" spans="1:5" s="460" customFormat="1" ht="12.95" customHeight="1" thickBot="1">
      <c r="A6" s="408" t="s">
        <v>416</v>
      </c>
      <c r="B6" s="409" t="s">
        <v>417</v>
      </c>
      <c r="C6" s="409" t="s">
        <v>418</v>
      </c>
      <c r="D6" s="109" t="s">
        <v>419</v>
      </c>
      <c r="E6" s="108" t="s">
        <v>420</v>
      </c>
    </row>
    <row r="7" spans="1:5" s="460" customFormat="1" ht="15.95" customHeight="1" thickBot="1">
      <c r="A7" s="713" t="s">
        <v>44</v>
      </c>
      <c r="B7" s="714"/>
      <c r="C7" s="714"/>
      <c r="D7" s="714"/>
      <c r="E7" s="715"/>
    </row>
    <row r="8" spans="1:5" s="434" customFormat="1" ht="12" customHeight="1" thickBot="1">
      <c r="A8" s="408" t="s">
        <v>7</v>
      </c>
      <c r="B8" s="472" t="s">
        <v>541</v>
      </c>
      <c r="C8" s="344">
        <f>SUM(C9:C18)</f>
        <v>0</v>
      </c>
      <c r="D8" s="496">
        <f>SUM(D9:D18)</f>
        <v>0</v>
      </c>
      <c r="E8" s="478">
        <f>SUM(E9:E18)</f>
        <v>0</v>
      </c>
    </row>
    <row r="9" spans="1:5" s="434" customFormat="1" ht="12" customHeight="1">
      <c r="A9" s="483" t="s">
        <v>73</v>
      </c>
      <c r="B9" s="267" t="s">
        <v>335</v>
      </c>
      <c r="C9" s="104"/>
      <c r="D9" s="497"/>
      <c r="E9" s="467"/>
    </row>
    <row r="10" spans="1:5" s="434" customFormat="1" ht="12" customHeight="1">
      <c r="A10" s="484" t="s">
        <v>74</v>
      </c>
      <c r="B10" s="265" t="s">
        <v>336</v>
      </c>
      <c r="C10" s="341"/>
      <c r="D10" s="498"/>
      <c r="E10" s="111"/>
    </row>
    <row r="11" spans="1:5" s="434" customFormat="1" ht="12" customHeight="1">
      <c r="A11" s="484" t="s">
        <v>75</v>
      </c>
      <c r="B11" s="265" t="s">
        <v>337</v>
      </c>
      <c r="C11" s="341"/>
      <c r="D11" s="498"/>
      <c r="E11" s="111"/>
    </row>
    <row r="12" spans="1:5" s="434" customFormat="1" ht="12" customHeight="1">
      <c r="A12" s="484" t="s">
        <v>76</v>
      </c>
      <c r="B12" s="265" t="s">
        <v>338</v>
      </c>
      <c r="C12" s="341"/>
      <c r="D12" s="498"/>
      <c r="E12" s="111"/>
    </row>
    <row r="13" spans="1:5" s="434" customFormat="1" ht="12" customHeight="1">
      <c r="A13" s="484" t="s">
        <v>109</v>
      </c>
      <c r="B13" s="265" t="s">
        <v>339</v>
      </c>
      <c r="C13" s="341"/>
      <c r="D13" s="498"/>
      <c r="E13" s="111"/>
    </row>
    <row r="14" spans="1:5" s="434" customFormat="1" ht="12" customHeight="1">
      <c r="A14" s="484" t="s">
        <v>77</v>
      </c>
      <c r="B14" s="265" t="s">
        <v>542</v>
      </c>
      <c r="C14" s="341"/>
      <c r="D14" s="498"/>
      <c r="E14" s="111"/>
    </row>
    <row r="15" spans="1:5" s="461" customFormat="1" ht="12" customHeight="1">
      <c r="A15" s="484" t="s">
        <v>78</v>
      </c>
      <c r="B15" s="264" t="s">
        <v>543</v>
      </c>
      <c r="C15" s="341"/>
      <c r="D15" s="498"/>
      <c r="E15" s="111"/>
    </row>
    <row r="16" spans="1:5" s="461" customFormat="1" ht="12" customHeight="1">
      <c r="A16" s="484" t="s">
        <v>86</v>
      </c>
      <c r="B16" s="265" t="s">
        <v>342</v>
      </c>
      <c r="C16" s="105"/>
      <c r="D16" s="499"/>
      <c r="E16" s="466"/>
    </row>
    <row r="17" spans="1:5" s="434" customFormat="1" ht="12" customHeight="1">
      <c r="A17" s="484" t="s">
        <v>87</v>
      </c>
      <c r="B17" s="265" t="s">
        <v>344</v>
      </c>
      <c r="C17" s="341"/>
      <c r="D17" s="498"/>
      <c r="E17" s="111"/>
    </row>
    <row r="18" spans="1:5" s="461" customFormat="1" ht="12" customHeight="1" thickBot="1">
      <c r="A18" s="484" t="s">
        <v>88</v>
      </c>
      <c r="B18" s="264" t="s">
        <v>346</v>
      </c>
      <c r="C18" s="343"/>
      <c r="D18" s="112"/>
      <c r="E18" s="462"/>
    </row>
    <row r="19" spans="1:5" s="461" customFormat="1" ht="12" customHeight="1" thickBot="1">
      <c r="A19" s="408" t="s">
        <v>8</v>
      </c>
      <c r="B19" s="472" t="s">
        <v>544</v>
      </c>
      <c r="C19" s="344">
        <f>SUM(C20:C22)</f>
        <v>0</v>
      </c>
      <c r="D19" s="496">
        <f>SUM(D20:D22)</f>
        <v>0</v>
      </c>
      <c r="E19" s="478">
        <f>SUM(E20:E22)</f>
        <v>0</v>
      </c>
    </row>
    <row r="20" spans="1:5" s="461" customFormat="1" ht="12" customHeight="1">
      <c r="A20" s="484" t="s">
        <v>79</v>
      </c>
      <c r="B20" s="266" t="s">
        <v>308</v>
      </c>
      <c r="C20" s="341"/>
      <c r="D20" s="498"/>
      <c r="E20" s="111"/>
    </row>
    <row r="21" spans="1:5" s="461" customFormat="1" ht="12" customHeight="1">
      <c r="A21" s="484" t="s">
        <v>80</v>
      </c>
      <c r="B21" s="265" t="s">
        <v>545</v>
      </c>
      <c r="C21" s="341"/>
      <c r="D21" s="498"/>
      <c r="E21" s="111"/>
    </row>
    <row r="22" spans="1:5" s="461" customFormat="1" ht="12" customHeight="1">
      <c r="A22" s="484" t="s">
        <v>81</v>
      </c>
      <c r="B22" s="265" t="s">
        <v>546</v>
      </c>
      <c r="C22" s="341"/>
      <c r="D22" s="498"/>
      <c r="E22" s="111"/>
    </row>
    <row r="23" spans="1:5" s="434" customFormat="1" ht="12" customHeight="1" thickBot="1">
      <c r="A23" s="484" t="s">
        <v>82</v>
      </c>
      <c r="B23" s="265" t="s">
        <v>653</v>
      </c>
      <c r="C23" s="341"/>
      <c r="D23" s="498"/>
      <c r="E23" s="111"/>
    </row>
    <row r="24" spans="1:5" s="434" customFormat="1" ht="12" customHeight="1" thickBot="1">
      <c r="A24" s="471" t="s">
        <v>9</v>
      </c>
      <c r="B24" s="285" t="s">
        <v>126</v>
      </c>
      <c r="C24" s="42"/>
      <c r="D24" s="500"/>
      <c r="E24" s="477"/>
    </row>
    <row r="25" spans="1:5" s="434" customFormat="1" ht="12" customHeight="1" thickBot="1">
      <c r="A25" s="471" t="s">
        <v>10</v>
      </c>
      <c r="B25" s="285" t="s">
        <v>547</v>
      </c>
      <c r="C25" s="344">
        <f>+C26+C27</f>
        <v>0</v>
      </c>
      <c r="D25" s="496">
        <f>+D26+D27</f>
        <v>0</v>
      </c>
      <c r="E25" s="478">
        <f>+E26+E27</f>
        <v>0</v>
      </c>
    </row>
    <row r="26" spans="1:5" s="434" customFormat="1" ht="12" customHeight="1">
      <c r="A26" s="485" t="s">
        <v>322</v>
      </c>
      <c r="B26" s="486" t="s">
        <v>545</v>
      </c>
      <c r="C26" s="101"/>
      <c r="D26" s="491"/>
      <c r="E26" s="465"/>
    </row>
    <row r="27" spans="1:5" s="434" customFormat="1" ht="12" customHeight="1">
      <c r="A27" s="485" t="s">
        <v>328</v>
      </c>
      <c r="B27" s="487" t="s">
        <v>548</v>
      </c>
      <c r="C27" s="345"/>
      <c r="D27" s="501"/>
      <c r="E27" s="464"/>
    </row>
    <row r="28" spans="1:5" s="434" customFormat="1" ht="12" customHeight="1" thickBot="1">
      <c r="A28" s="484" t="s">
        <v>330</v>
      </c>
      <c r="B28" s="488" t="s">
        <v>654</v>
      </c>
      <c r="C28" s="468"/>
      <c r="D28" s="502"/>
      <c r="E28" s="463"/>
    </row>
    <row r="29" spans="1:5" s="434" customFormat="1" ht="12" customHeight="1" thickBot="1">
      <c r="A29" s="471" t="s">
        <v>11</v>
      </c>
      <c r="B29" s="285" t="s">
        <v>549</v>
      </c>
      <c r="C29" s="344">
        <f>+C30+C31+C32</f>
        <v>0</v>
      </c>
      <c r="D29" s="496">
        <f>+D30+D31+D32</f>
        <v>0</v>
      </c>
      <c r="E29" s="478">
        <f>+E30+E31+E32</f>
        <v>0</v>
      </c>
    </row>
    <row r="30" spans="1:5" s="434" customFormat="1" ht="12" customHeight="1">
      <c r="A30" s="485" t="s">
        <v>66</v>
      </c>
      <c r="B30" s="486" t="s">
        <v>348</v>
      </c>
      <c r="C30" s="101"/>
      <c r="D30" s="491"/>
      <c r="E30" s="465"/>
    </row>
    <row r="31" spans="1:5" s="434" customFormat="1" ht="12" customHeight="1">
      <c r="A31" s="485" t="s">
        <v>67</v>
      </c>
      <c r="B31" s="487" t="s">
        <v>349</v>
      </c>
      <c r="C31" s="345"/>
      <c r="D31" s="501"/>
      <c r="E31" s="464"/>
    </row>
    <row r="32" spans="1:5" s="434" customFormat="1" ht="12" customHeight="1" thickBot="1">
      <c r="A32" s="484" t="s">
        <v>68</v>
      </c>
      <c r="B32" s="470" t="s">
        <v>351</v>
      </c>
      <c r="C32" s="468"/>
      <c r="D32" s="502"/>
      <c r="E32" s="463"/>
    </row>
    <row r="33" spans="1:5" s="434" customFormat="1" ht="12" customHeight="1" thickBot="1">
      <c r="A33" s="471" t="s">
        <v>12</v>
      </c>
      <c r="B33" s="285" t="s">
        <v>476</v>
      </c>
      <c r="C33" s="42"/>
      <c r="D33" s="500"/>
      <c r="E33" s="477"/>
    </row>
    <row r="34" spans="1:5" s="434" customFormat="1" ht="12" customHeight="1" thickBot="1">
      <c r="A34" s="471" t="s">
        <v>13</v>
      </c>
      <c r="B34" s="285" t="s">
        <v>550</v>
      </c>
      <c r="C34" s="42"/>
      <c r="D34" s="500"/>
      <c r="E34" s="477"/>
    </row>
    <row r="35" spans="1:5" s="434" customFormat="1" ht="12" customHeight="1" thickBot="1">
      <c r="A35" s="408" t="s">
        <v>14</v>
      </c>
      <c r="B35" s="285" t="s">
        <v>551</v>
      </c>
      <c r="C35" s="344">
        <f>+C8+C19+C24+C25+C29+C33+C34</f>
        <v>0</v>
      </c>
      <c r="D35" s="496">
        <f>+D8+D19+D24+D25+D29+D33+D34</f>
        <v>0</v>
      </c>
      <c r="E35" s="478">
        <f>+E8+E19+E24+E25+E29+E33+E34</f>
        <v>0</v>
      </c>
    </row>
    <row r="36" spans="1:5" s="461" customFormat="1" ht="12" customHeight="1" thickBot="1">
      <c r="A36" s="473" t="s">
        <v>15</v>
      </c>
      <c r="B36" s="285" t="s">
        <v>552</v>
      </c>
      <c r="C36" s="344">
        <f>+C37+C38+C39</f>
        <v>0</v>
      </c>
      <c r="D36" s="496">
        <f>+D37+D38+D39</f>
        <v>0</v>
      </c>
      <c r="E36" s="478">
        <f>+E37+E38+E39</f>
        <v>0</v>
      </c>
    </row>
    <row r="37" spans="1:5" s="461" customFormat="1" ht="15" customHeight="1">
      <c r="A37" s="485" t="s">
        <v>553</v>
      </c>
      <c r="B37" s="486" t="s">
        <v>171</v>
      </c>
      <c r="C37" s="101"/>
      <c r="D37" s="491"/>
      <c r="E37" s="465"/>
    </row>
    <row r="38" spans="1:5" s="461" customFormat="1" ht="15" customHeight="1">
      <c r="A38" s="485" t="s">
        <v>554</v>
      </c>
      <c r="B38" s="487" t="s">
        <v>3</v>
      </c>
      <c r="C38" s="345"/>
      <c r="D38" s="501"/>
      <c r="E38" s="464"/>
    </row>
    <row r="39" spans="1:5" ht="13.5" thickBot="1">
      <c r="A39" s="484" t="s">
        <v>555</v>
      </c>
      <c r="B39" s="470" t="s">
        <v>556</v>
      </c>
      <c r="C39" s="468"/>
      <c r="D39" s="502"/>
      <c r="E39" s="463"/>
    </row>
    <row r="40" spans="1:5" s="460" customFormat="1" ht="16.5" customHeight="1" thickBot="1">
      <c r="A40" s="473" t="s">
        <v>16</v>
      </c>
      <c r="B40" s="474" t="s">
        <v>557</v>
      </c>
      <c r="C40" s="107">
        <f>+C35+C36</f>
        <v>0</v>
      </c>
      <c r="D40" s="503">
        <f>+D35+D36</f>
        <v>0</v>
      </c>
      <c r="E40" s="479">
        <f>+E35+E36</f>
        <v>0</v>
      </c>
    </row>
    <row r="41" spans="1:5" s="243" customFormat="1" ht="12" customHeight="1">
      <c r="A41" s="416"/>
      <c r="B41" s="417"/>
      <c r="C41" s="432"/>
      <c r="D41" s="432"/>
      <c r="E41" s="432"/>
    </row>
    <row r="42" spans="1:5" ht="12" customHeight="1" thickBot="1">
      <c r="A42" s="418"/>
      <c r="B42" s="419"/>
      <c r="C42" s="433"/>
      <c r="D42" s="433"/>
      <c r="E42" s="433"/>
    </row>
    <row r="43" spans="1:5" ht="12" customHeight="1" thickBot="1">
      <c r="A43" s="713" t="s">
        <v>45</v>
      </c>
      <c r="B43" s="714"/>
      <c r="C43" s="714"/>
      <c r="D43" s="714"/>
      <c r="E43" s="715"/>
    </row>
    <row r="44" spans="1:5" ht="12" customHeight="1" thickBot="1">
      <c r="A44" s="471" t="s">
        <v>7</v>
      </c>
      <c r="B44" s="285" t="s">
        <v>558</v>
      </c>
      <c r="C44" s="344">
        <f>SUM(C45:C49)</f>
        <v>0</v>
      </c>
      <c r="D44" s="344">
        <f>SUM(D45:D49)</f>
        <v>0</v>
      </c>
      <c r="E44" s="478">
        <f>SUM(E45:E49)</f>
        <v>0</v>
      </c>
    </row>
    <row r="45" spans="1:5" ht="12" customHeight="1">
      <c r="A45" s="484" t="s">
        <v>73</v>
      </c>
      <c r="B45" s="266" t="s">
        <v>37</v>
      </c>
      <c r="C45" s="101"/>
      <c r="D45" s="101"/>
      <c r="E45" s="465"/>
    </row>
    <row r="46" spans="1:5" ht="12" customHeight="1">
      <c r="A46" s="484" t="s">
        <v>74</v>
      </c>
      <c r="B46" s="265" t="s">
        <v>135</v>
      </c>
      <c r="C46" s="338"/>
      <c r="D46" s="338"/>
      <c r="E46" s="489"/>
    </row>
    <row r="47" spans="1:5" ht="12" customHeight="1">
      <c r="A47" s="484" t="s">
        <v>75</v>
      </c>
      <c r="B47" s="265" t="s">
        <v>102</v>
      </c>
      <c r="C47" s="338"/>
      <c r="D47" s="338"/>
      <c r="E47" s="489"/>
    </row>
    <row r="48" spans="1:5" s="243" customFormat="1" ht="12" customHeight="1">
      <c r="A48" s="484" t="s">
        <v>76</v>
      </c>
      <c r="B48" s="265" t="s">
        <v>136</v>
      </c>
      <c r="C48" s="338"/>
      <c r="D48" s="338"/>
      <c r="E48" s="489"/>
    </row>
    <row r="49" spans="1:5" ht="12" customHeight="1" thickBot="1">
      <c r="A49" s="484" t="s">
        <v>109</v>
      </c>
      <c r="B49" s="265" t="s">
        <v>137</v>
      </c>
      <c r="C49" s="338"/>
      <c r="D49" s="338"/>
      <c r="E49" s="489"/>
    </row>
    <row r="50" spans="1:5" ht="12" customHeight="1" thickBot="1">
      <c r="A50" s="471" t="s">
        <v>8</v>
      </c>
      <c r="B50" s="285" t="s">
        <v>559</v>
      </c>
      <c r="C50" s="344">
        <f>SUM(C51:C53)</f>
        <v>0</v>
      </c>
      <c r="D50" s="344">
        <f>SUM(D51:D53)</f>
        <v>0</v>
      </c>
      <c r="E50" s="478">
        <f>SUM(E51:E53)</f>
        <v>0</v>
      </c>
    </row>
    <row r="51" spans="1:5" ht="12" customHeight="1">
      <c r="A51" s="484" t="s">
        <v>79</v>
      </c>
      <c r="B51" s="266" t="s">
        <v>161</v>
      </c>
      <c r="C51" s="101"/>
      <c r="D51" s="101"/>
      <c r="E51" s="465"/>
    </row>
    <row r="52" spans="1:5" ht="12" customHeight="1">
      <c r="A52" s="484" t="s">
        <v>80</v>
      </c>
      <c r="B52" s="265" t="s">
        <v>139</v>
      </c>
      <c r="C52" s="338"/>
      <c r="D52" s="338"/>
      <c r="E52" s="489"/>
    </row>
    <row r="53" spans="1:5" ht="15" customHeight="1">
      <c r="A53" s="484" t="s">
        <v>81</v>
      </c>
      <c r="B53" s="265" t="s">
        <v>46</v>
      </c>
      <c r="C53" s="338"/>
      <c r="D53" s="338"/>
      <c r="E53" s="489"/>
    </row>
    <row r="54" spans="1:5" ht="13.5" thickBot="1">
      <c r="A54" s="484" t="s">
        <v>82</v>
      </c>
      <c r="B54" s="265" t="s">
        <v>655</v>
      </c>
      <c r="C54" s="338"/>
      <c r="D54" s="338"/>
      <c r="E54" s="489"/>
    </row>
    <row r="55" spans="1:5" ht="15" customHeight="1" thickBot="1">
      <c r="A55" s="471" t="s">
        <v>9</v>
      </c>
      <c r="B55" s="475" t="s">
        <v>560</v>
      </c>
      <c r="C55" s="107">
        <f>+C44+C50</f>
        <v>0</v>
      </c>
      <c r="D55" s="107">
        <f>+D44+D50</f>
        <v>0</v>
      </c>
      <c r="E55" s="479">
        <f>+E44+E50</f>
        <v>0</v>
      </c>
    </row>
    <row r="56" spans="1:5" ht="13.5" thickBot="1">
      <c r="C56" s="480"/>
      <c r="D56" s="480"/>
      <c r="E56" s="480"/>
    </row>
    <row r="57" spans="1:5" ht="13.5" thickBot="1">
      <c r="A57" s="420" t="s">
        <v>644</v>
      </c>
      <c r="B57" s="421"/>
      <c r="C57" s="110"/>
      <c r="D57" s="110"/>
      <c r="E57" s="469"/>
    </row>
    <row r="58" spans="1:5" ht="13.5" thickBot="1">
      <c r="A58" s="420" t="s">
        <v>151</v>
      </c>
      <c r="B58" s="421"/>
      <c r="C58" s="110"/>
      <c r="D58" s="110"/>
      <c r="E58" s="469"/>
    </row>
  </sheetData>
  <sheetProtection sheet="1" objects="1" scenarios="1"/>
  <mergeCells count="4">
    <mergeCell ref="B2:D2"/>
    <mergeCell ref="A43:E43"/>
    <mergeCell ref="A7:E7"/>
    <mergeCell ref="B3:D3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G36"/>
  <sheetViews>
    <sheetView view="pageLayout" topLeftCell="A16" workbookViewId="0">
      <selection activeCell="G9" sqref="G9"/>
    </sheetView>
  </sheetViews>
  <sheetFormatPr defaultRowHeight="12.75"/>
  <cols>
    <col min="1" max="1" width="7" style="241" customWidth="1"/>
    <col min="2" max="2" width="32" style="33" customWidth="1"/>
    <col min="3" max="3" width="12.5" style="33" customWidth="1"/>
    <col min="4" max="6" width="11.83203125" style="33" customWidth="1"/>
    <col min="7" max="7" width="12.83203125" style="33" customWidth="1"/>
    <col min="8" max="16384" width="9.33203125" style="33"/>
  </cols>
  <sheetData>
    <row r="1" spans="1:7" ht="14.25" thickBot="1">
      <c r="G1" s="40" t="s">
        <v>53</v>
      </c>
    </row>
    <row r="2" spans="1:7" ht="17.25" customHeight="1" thickBot="1">
      <c r="A2" s="725" t="s">
        <v>5</v>
      </c>
      <c r="B2" s="723" t="s">
        <v>299</v>
      </c>
      <c r="C2" s="723" t="s">
        <v>656</v>
      </c>
      <c r="D2" s="723" t="s">
        <v>667</v>
      </c>
      <c r="E2" s="721" t="s">
        <v>657</v>
      </c>
      <c r="F2" s="721"/>
      <c r="G2" s="722"/>
    </row>
    <row r="3" spans="1:7" s="242" customFormat="1" ht="57.75" customHeight="1" thickBot="1">
      <c r="A3" s="726"/>
      <c r="B3" s="724"/>
      <c r="C3" s="724"/>
      <c r="D3" s="724"/>
      <c r="E3" s="31" t="s">
        <v>658</v>
      </c>
      <c r="F3" s="31" t="s">
        <v>659</v>
      </c>
      <c r="G3" s="536" t="s">
        <v>660</v>
      </c>
    </row>
    <row r="4" spans="1:7" s="243" customFormat="1" ht="15" customHeight="1" thickBot="1">
      <c r="A4" s="408" t="s">
        <v>416</v>
      </c>
      <c r="B4" s="409" t="s">
        <v>417</v>
      </c>
      <c r="C4" s="409" t="s">
        <v>418</v>
      </c>
      <c r="D4" s="409" t="s">
        <v>419</v>
      </c>
      <c r="E4" s="409" t="s">
        <v>668</v>
      </c>
      <c r="F4" s="409" t="s">
        <v>497</v>
      </c>
      <c r="G4" s="492" t="s">
        <v>498</v>
      </c>
    </row>
    <row r="5" spans="1:7" ht="15" customHeight="1">
      <c r="A5" s="244" t="s">
        <v>7</v>
      </c>
      <c r="B5" s="245" t="s">
        <v>749</v>
      </c>
      <c r="C5" s="246">
        <v>16878</v>
      </c>
      <c r="D5" s="246">
        <v>300</v>
      </c>
      <c r="E5" s="247">
        <f t="shared" ref="E5:E29" si="0">C5+D5</f>
        <v>17178</v>
      </c>
      <c r="F5" s="246">
        <v>17178</v>
      </c>
      <c r="G5" s="248">
        <v>0</v>
      </c>
    </row>
    <row r="6" spans="1:7" ht="15" customHeight="1">
      <c r="A6" s="249" t="s">
        <v>8</v>
      </c>
      <c r="B6" s="250" t="s">
        <v>750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7" ht="15" customHeight="1">
      <c r="A7" s="249" t="s">
        <v>9</v>
      </c>
      <c r="B7" s="250"/>
      <c r="C7" s="2"/>
      <c r="D7" s="2"/>
      <c r="E7" s="247">
        <f t="shared" si="0"/>
        <v>0</v>
      </c>
      <c r="F7" s="2"/>
      <c r="G7" s="177"/>
    </row>
    <row r="8" spans="1:7" ht="15" customHeight="1">
      <c r="A8" s="249" t="s">
        <v>10</v>
      </c>
      <c r="B8" s="250"/>
      <c r="C8" s="2"/>
      <c r="D8" s="2"/>
      <c r="E8" s="247">
        <f t="shared" si="0"/>
        <v>0</v>
      </c>
      <c r="F8" s="2"/>
      <c r="G8" s="177"/>
    </row>
    <row r="9" spans="1:7" ht="15" customHeight="1">
      <c r="A9" s="249" t="s">
        <v>11</v>
      </c>
      <c r="B9" s="250"/>
      <c r="C9" s="2"/>
      <c r="D9" s="2"/>
      <c r="E9" s="247">
        <f t="shared" si="0"/>
        <v>0</v>
      </c>
      <c r="F9" s="2"/>
      <c r="G9" s="177"/>
    </row>
    <row r="10" spans="1:7" ht="15" customHeight="1">
      <c r="A10" s="249" t="s">
        <v>12</v>
      </c>
      <c r="B10" s="250"/>
      <c r="C10" s="2"/>
      <c r="D10" s="2"/>
      <c r="E10" s="247">
        <f t="shared" si="0"/>
        <v>0</v>
      </c>
      <c r="F10" s="2"/>
      <c r="G10" s="177"/>
    </row>
    <row r="11" spans="1:7" ht="15" customHeight="1">
      <c r="A11" s="249" t="s">
        <v>13</v>
      </c>
      <c r="B11" s="250"/>
      <c r="C11" s="2"/>
      <c r="D11" s="2"/>
      <c r="E11" s="247">
        <f t="shared" si="0"/>
        <v>0</v>
      </c>
      <c r="F11" s="2"/>
      <c r="G11" s="177"/>
    </row>
    <row r="12" spans="1:7" ht="15" customHeight="1">
      <c r="A12" s="249" t="s">
        <v>14</v>
      </c>
      <c r="B12" s="250"/>
      <c r="C12" s="2"/>
      <c r="D12" s="2"/>
      <c r="E12" s="247">
        <f t="shared" si="0"/>
        <v>0</v>
      </c>
      <c r="F12" s="2"/>
      <c r="G12" s="177"/>
    </row>
    <row r="13" spans="1:7" ht="15" customHeight="1">
      <c r="A13" s="249" t="s">
        <v>15</v>
      </c>
      <c r="B13" s="250"/>
      <c r="C13" s="2"/>
      <c r="D13" s="2"/>
      <c r="E13" s="247">
        <f t="shared" si="0"/>
        <v>0</v>
      </c>
      <c r="F13" s="2"/>
      <c r="G13" s="177"/>
    </row>
    <row r="14" spans="1:7" ht="15" customHeight="1">
      <c r="A14" s="249" t="s">
        <v>16</v>
      </c>
      <c r="B14" s="250"/>
      <c r="C14" s="2"/>
      <c r="D14" s="2"/>
      <c r="E14" s="247">
        <f t="shared" si="0"/>
        <v>0</v>
      </c>
      <c r="F14" s="2"/>
      <c r="G14" s="177"/>
    </row>
    <row r="15" spans="1:7" ht="15" customHeight="1">
      <c r="A15" s="249" t="s">
        <v>17</v>
      </c>
      <c r="B15" s="250"/>
      <c r="C15" s="2"/>
      <c r="D15" s="2"/>
      <c r="E15" s="247">
        <f t="shared" si="0"/>
        <v>0</v>
      </c>
      <c r="F15" s="2"/>
      <c r="G15" s="177"/>
    </row>
    <row r="16" spans="1:7" ht="15" customHeight="1">
      <c r="A16" s="249" t="s">
        <v>18</v>
      </c>
      <c r="B16" s="250"/>
      <c r="C16" s="2"/>
      <c r="D16" s="2"/>
      <c r="E16" s="247">
        <f t="shared" si="0"/>
        <v>0</v>
      </c>
      <c r="F16" s="2"/>
      <c r="G16" s="177"/>
    </row>
    <row r="17" spans="1:7" ht="15" customHeight="1">
      <c r="A17" s="249" t="s">
        <v>19</v>
      </c>
      <c r="B17" s="250"/>
      <c r="C17" s="2"/>
      <c r="D17" s="2"/>
      <c r="E17" s="247">
        <f t="shared" si="0"/>
        <v>0</v>
      </c>
      <c r="F17" s="2"/>
      <c r="G17" s="177"/>
    </row>
    <row r="18" spans="1:7" ht="15" customHeight="1">
      <c r="A18" s="249" t="s">
        <v>20</v>
      </c>
      <c r="B18" s="250"/>
      <c r="C18" s="2"/>
      <c r="D18" s="2"/>
      <c r="E18" s="247">
        <f t="shared" si="0"/>
        <v>0</v>
      </c>
      <c r="F18" s="2"/>
      <c r="G18" s="177"/>
    </row>
    <row r="19" spans="1:7" ht="15" customHeight="1">
      <c r="A19" s="249" t="s">
        <v>21</v>
      </c>
      <c r="B19" s="250"/>
      <c r="C19" s="2"/>
      <c r="D19" s="2"/>
      <c r="E19" s="247">
        <f t="shared" si="0"/>
        <v>0</v>
      </c>
      <c r="F19" s="2"/>
      <c r="G19" s="177"/>
    </row>
    <row r="20" spans="1:7" ht="15" customHeight="1">
      <c r="A20" s="249" t="s">
        <v>22</v>
      </c>
      <c r="B20" s="250"/>
      <c r="C20" s="2"/>
      <c r="D20" s="2"/>
      <c r="E20" s="247">
        <f t="shared" si="0"/>
        <v>0</v>
      </c>
      <c r="F20" s="2"/>
      <c r="G20" s="177"/>
    </row>
    <row r="21" spans="1:7" ht="15" customHeight="1">
      <c r="A21" s="249" t="s">
        <v>23</v>
      </c>
      <c r="B21" s="250"/>
      <c r="C21" s="2"/>
      <c r="D21" s="2"/>
      <c r="E21" s="247">
        <f t="shared" si="0"/>
        <v>0</v>
      </c>
      <c r="F21" s="2"/>
      <c r="G21" s="177"/>
    </row>
    <row r="22" spans="1:7" ht="15" customHeight="1">
      <c r="A22" s="249" t="s">
        <v>24</v>
      </c>
      <c r="B22" s="250"/>
      <c r="C22" s="2"/>
      <c r="D22" s="2"/>
      <c r="E22" s="247">
        <f t="shared" si="0"/>
        <v>0</v>
      </c>
      <c r="F22" s="2"/>
      <c r="G22" s="177"/>
    </row>
    <row r="23" spans="1:7" ht="15" customHeight="1">
      <c r="A23" s="249" t="s">
        <v>25</v>
      </c>
      <c r="B23" s="250"/>
      <c r="C23" s="2"/>
      <c r="D23" s="2"/>
      <c r="E23" s="247">
        <f t="shared" si="0"/>
        <v>0</v>
      </c>
      <c r="F23" s="2"/>
      <c r="G23" s="177"/>
    </row>
    <row r="24" spans="1:7" ht="15" customHeight="1">
      <c r="A24" s="249" t="s">
        <v>26</v>
      </c>
      <c r="B24" s="250"/>
      <c r="C24" s="2"/>
      <c r="D24" s="2"/>
      <c r="E24" s="247">
        <f t="shared" si="0"/>
        <v>0</v>
      </c>
      <c r="F24" s="2"/>
      <c r="G24" s="177"/>
    </row>
    <row r="25" spans="1:7" ht="15" customHeight="1">
      <c r="A25" s="249" t="s">
        <v>27</v>
      </c>
      <c r="B25" s="250"/>
      <c r="C25" s="2"/>
      <c r="D25" s="2"/>
      <c r="E25" s="247">
        <f t="shared" si="0"/>
        <v>0</v>
      </c>
      <c r="F25" s="2"/>
      <c r="G25" s="177"/>
    </row>
    <row r="26" spans="1:7" ht="15" customHeight="1">
      <c r="A26" s="249" t="s">
        <v>28</v>
      </c>
      <c r="B26" s="250"/>
      <c r="C26" s="2"/>
      <c r="D26" s="2"/>
      <c r="E26" s="247">
        <f t="shared" si="0"/>
        <v>0</v>
      </c>
      <c r="F26" s="2"/>
      <c r="G26" s="177"/>
    </row>
    <row r="27" spans="1:7" ht="15" customHeight="1">
      <c r="A27" s="249" t="s">
        <v>29</v>
      </c>
      <c r="B27" s="250"/>
      <c r="C27" s="2"/>
      <c r="D27" s="2"/>
      <c r="E27" s="247">
        <f t="shared" si="0"/>
        <v>0</v>
      </c>
      <c r="F27" s="2"/>
      <c r="G27" s="177"/>
    </row>
    <row r="28" spans="1:7" ht="15" customHeight="1">
      <c r="A28" s="249" t="s">
        <v>30</v>
      </c>
      <c r="B28" s="250"/>
      <c r="C28" s="2"/>
      <c r="D28" s="2"/>
      <c r="E28" s="247">
        <f t="shared" si="0"/>
        <v>0</v>
      </c>
      <c r="F28" s="2"/>
      <c r="G28" s="177"/>
    </row>
    <row r="29" spans="1:7" ht="15" customHeight="1">
      <c r="A29" s="249" t="s">
        <v>31</v>
      </c>
      <c r="B29" s="250"/>
      <c r="C29" s="2"/>
      <c r="D29" s="2"/>
      <c r="E29" s="247">
        <f t="shared" si="0"/>
        <v>0</v>
      </c>
      <c r="F29" s="2"/>
      <c r="G29" s="177"/>
    </row>
    <row r="30" spans="1:7" ht="15" customHeight="1">
      <c r="A30" s="249" t="s">
        <v>32</v>
      </c>
      <c r="B30" s="250"/>
      <c r="C30" s="2"/>
      <c r="D30" s="2"/>
      <c r="E30" s="247"/>
      <c r="F30" s="2"/>
      <c r="G30" s="177"/>
    </row>
    <row r="31" spans="1:7" ht="15" customHeight="1">
      <c r="A31" s="249" t="s">
        <v>33</v>
      </c>
      <c r="B31" s="250"/>
      <c r="C31" s="2"/>
      <c r="D31" s="2"/>
      <c r="E31" s="247">
        <f>C31+D31</f>
        <v>0</v>
      </c>
      <c r="F31" s="2"/>
      <c r="G31" s="177"/>
    </row>
    <row r="32" spans="1:7" ht="15" customHeight="1">
      <c r="A32" s="249" t="s">
        <v>34</v>
      </c>
      <c r="B32" s="250"/>
      <c r="C32" s="2"/>
      <c r="D32" s="2"/>
      <c r="E32" s="247">
        <f>C32+D32</f>
        <v>0</v>
      </c>
      <c r="F32" s="2"/>
      <c r="G32" s="177"/>
    </row>
    <row r="33" spans="1:7" ht="15" customHeight="1">
      <c r="A33" s="249" t="s">
        <v>35</v>
      </c>
      <c r="B33" s="250"/>
      <c r="C33" s="2"/>
      <c r="D33" s="2"/>
      <c r="E33" s="247">
        <f>C33+D33</f>
        <v>0</v>
      </c>
      <c r="F33" s="2"/>
      <c r="G33" s="177"/>
    </row>
    <row r="34" spans="1:7" ht="15" customHeight="1">
      <c r="A34" s="249" t="s">
        <v>93</v>
      </c>
      <c r="B34" s="250"/>
      <c r="C34" s="2"/>
      <c r="D34" s="2"/>
      <c r="E34" s="247">
        <f>C34+D34</f>
        <v>0</v>
      </c>
      <c r="F34" s="2"/>
      <c r="G34" s="177"/>
    </row>
    <row r="35" spans="1:7" ht="15" customHeight="1" thickBot="1">
      <c r="A35" s="249" t="s">
        <v>193</v>
      </c>
      <c r="B35" s="251"/>
      <c r="C35" s="3"/>
      <c r="D35" s="3"/>
      <c r="E35" s="247">
        <f>C35+D35</f>
        <v>0</v>
      </c>
      <c r="F35" s="3"/>
      <c r="G35" s="252"/>
    </row>
    <row r="36" spans="1:7" ht="15" customHeight="1" thickBot="1">
      <c r="A36" s="719" t="s">
        <v>40</v>
      </c>
      <c r="B36" s="720"/>
      <c r="C36" s="15">
        <f>SUM(C5:C35)</f>
        <v>16878</v>
      </c>
      <c r="D36" s="15">
        <f>SUM(D5:D35)</f>
        <v>300</v>
      </c>
      <c r="E36" s="15">
        <f>SUM(E5:E35)</f>
        <v>17178</v>
      </c>
      <c r="F36" s="15">
        <f>SUM(F5:F35)</f>
        <v>17178</v>
      </c>
      <c r="G36" s="16">
        <f>SUM(G5:G35)</f>
        <v>0</v>
      </c>
    </row>
  </sheetData>
  <mergeCells count="6">
    <mergeCell ref="A36:B36"/>
    <mergeCell ref="E2:G2"/>
    <mergeCell ref="D2:D3"/>
    <mergeCell ref="C2:C3"/>
    <mergeCell ref="B2:B3"/>
    <mergeCell ref="A2:A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8" orientation="portrait" r:id="rId1"/>
  <headerFooter alignWithMargins="0">
    <oddHeader xml:space="preserve">&amp;C&amp;"Times New Roman CE,Félkövér"&amp;12
KÖLTSÉGVETÉSI SZERVEK PÉNZMARADVÁNYÁNAK ALAKULÁSA&amp;R&amp;"Times New Roman CE,Félkövér dőlt"&amp;12 6. melléklet a ……/2015. (……) önkormányzati rendelethez&amp;"Times New Roman CE,Dőlt"
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18"/>
  <sheetViews>
    <sheetView workbookViewId="0">
      <selection activeCell="M6" sqref="M6"/>
    </sheetView>
  </sheetViews>
  <sheetFormatPr defaultRowHeight="12.75"/>
  <cols>
    <col min="1" max="1" width="6.83203125" style="5" customWidth="1"/>
    <col min="2" max="2" width="32.33203125" style="4" customWidth="1"/>
    <col min="3" max="3" width="17" style="4" customWidth="1"/>
    <col min="4" max="9" width="12.83203125" style="4" customWidth="1"/>
    <col min="10" max="10" width="13.83203125" style="4" customWidth="1"/>
    <col min="11" max="11" width="4" style="4" customWidth="1"/>
    <col min="12" max="16384" width="9.33203125" style="4"/>
  </cols>
  <sheetData>
    <row r="1" spans="1:11" ht="14.25" thickBot="1">
      <c r="A1" s="114"/>
      <c r="B1" s="115"/>
      <c r="C1" s="115"/>
      <c r="D1" s="115"/>
      <c r="E1" s="115"/>
      <c r="F1" s="115"/>
      <c r="G1" s="115"/>
      <c r="H1" s="115"/>
      <c r="I1" s="115"/>
      <c r="J1" s="116" t="s">
        <v>53</v>
      </c>
      <c r="K1" s="686" t="str">
        <f>+CONCATENATE("2. tájékoztató tábla a ......../",LEFT(ÖSSZEFÜGGÉSEK!A4,4)+1,". (........) önkormányzati rendelethez")</f>
        <v>2. tájékoztató tábla a ......../2016. (........) önkormányzati rendelethez</v>
      </c>
    </row>
    <row r="2" spans="1:11" s="120" customFormat="1" ht="26.25" customHeight="1">
      <c r="A2" s="727" t="s">
        <v>61</v>
      </c>
      <c r="B2" s="731" t="s">
        <v>194</v>
      </c>
      <c r="C2" s="731" t="s">
        <v>195</v>
      </c>
      <c r="D2" s="731" t="s">
        <v>196</v>
      </c>
      <c r="E2" s="731" t="str">
        <f>+CONCATENATE(LEFT(ÖSSZEFÜGGÉSEK!A4,4),". évi teljesítés")</f>
        <v>2015. évi teljesítés</v>
      </c>
      <c r="F2" s="117" t="s">
        <v>197</v>
      </c>
      <c r="G2" s="118"/>
      <c r="H2" s="118"/>
      <c r="I2" s="119"/>
      <c r="J2" s="729" t="s">
        <v>198</v>
      </c>
      <c r="K2" s="686"/>
    </row>
    <row r="3" spans="1:11" s="124" customFormat="1" ht="32.25" customHeight="1" thickBot="1">
      <c r="A3" s="728"/>
      <c r="B3" s="733"/>
      <c r="C3" s="733"/>
      <c r="D3" s="732"/>
      <c r="E3" s="732"/>
      <c r="F3" s="121" t="str">
        <f>+CONCATENATE(LEFT(ÖSSZEFÜGGÉSEK!A4,4)+1,".")</f>
        <v>2016.</v>
      </c>
      <c r="G3" s="122" t="str">
        <f>+CONCATENATE(LEFT(ÖSSZEFÜGGÉSEK!A4,4)+2,".")</f>
        <v>2017.</v>
      </c>
      <c r="H3" s="122" t="str">
        <f>+CONCATENATE(LEFT(ÖSSZEFÜGGÉSEK!A4,4)+3,".")</f>
        <v>2018.</v>
      </c>
      <c r="I3" s="123" t="str">
        <f>+CONCATENATE(LEFT(ÖSSZEFÜGGÉSEK!A4,4)+3,". után")</f>
        <v>2018. után</v>
      </c>
      <c r="J3" s="730"/>
      <c r="K3" s="686"/>
    </row>
    <row r="4" spans="1:11" s="126" customFormat="1" ht="14.1" customHeight="1" thickBot="1">
      <c r="A4" s="493" t="s">
        <v>416</v>
      </c>
      <c r="B4" s="125" t="s">
        <v>562</v>
      </c>
      <c r="C4" s="494" t="s">
        <v>418</v>
      </c>
      <c r="D4" s="494" t="s">
        <v>419</v>
      </c>
      <c r="E4" s="494" t="s">
        <v>420</v>
      </c>
      <c r="F4" s="494" t="s">
        <v>497</v>
      </c>
      <c r="G4" s="494" t="s">
        <v>498</v>
      </c>
      <c r="H4" s="494" t="s">
        <v>499</v>
      </c>
      <c r="I4" s="494" t="s">
        <v>500</v>
      </c>
      <c r="J4" s="495" t="s">
        <v>664</v>
      </c>
      <c r="K4" s="686"/>
    </row>
    <row r="5" spans="1:11" ht="33.75" customHeight="1">
      <c r="A5" s="127" t="s">
        <v>7</v>
      </c>
      <c r="B5" s="128" t="s">
        <v>199</v>
      </c>
      <c r="C5" s="129"/>
      <c r="D5" s="130">
        <f t="shared" ref="D5:I5" si="0">SUM(D6:D7)</f>
        <v>0</v>
      </c>
      <c r="E5" s="130">
        <f t="shared" si="0"/>
        <v>0</v>
      </c>
      <c r="F5" s="130">
        <f t="shared" si="0"/>
        <v>0</v>
      </c>
      <c r="G5" s="130">
        <f t="shared" si="0"/>
        <v>0</v>
      </c>
      <c r="H5" s="130">
        <f t="shared" si="0"/>
        <v>0</v>
      </c>
      <c r="I5" s="131">
        <f t="shared" si="0"/>
        <v>0</v>
      </c>
      <c r="J5" s="132">
        <f t="shared" ref="J5:J17" si="1">SUM(F5:I5)</f>
        <v>0</v>
      </c>
      <c r="K5" s="686"/>
    </row>
    <row r="6" spans="1:11" ht="21" customHeight="1">
      <c r="A6" s="133" t="s">
        <v>8</v>
      </c>
      <c r="B6" s="134" t="s">
        <v>200</v>
      </c>
      <c r="C6" s="135"/>
      <c r="D6" s="2"/>
      <c r="E6" s="2"/>
      <c r="F6" s="2"/>
      <c r="G6" s="2"/>
      <c r="H6" s="2"/>
      <c r="I6" s="48"/>
      <c r="J6" s="136">
        <f t="shared" si="1"/>
        <v>0</v>
      </c>
      <c r="K6" s="686"/>
    </row>
    <row r="7" spans="1:11" ht="21" customHeight="1">
      <c r="A7" s="133" t="s">
        <v>9</v>
      </c>
      <c r="B7" s="134" t="s">
        <v>200</v>
      </c>
      <c r="C7" s="135"/>
      <c r="D7" s="2"/>
      <c r="E7" s="2"/>
      <c r="F7" s="2"/>
      <c r="G7" s="2"/>
      <c r="H7" s="2"/>
      <c r="I7" s="48"/>
      <c r="J7" s="136">
        <f t="shared" si="1"/>
        <v>0</v>
      </c>
      <c r="K7" s="686"/>
    </row>
    <row r="8" spans="1:11" ht="36" customHeight="1">
      <c r="A8" s="133" t="s">
        <v>10</v>
      </c>
      <c r="B8" s="137" t="s">
        <v>201</v>
      </c>
      <c r="C8" s="138"/>
      <c r="D8" s="139">
        <f t="shared" ref="D8:I8" si="2">SUM(D9:D10)</f>
        <v>0</v>
      </c>
      <c r="E8" s="139">
        <f t="shared" si="2"/>
        <v>0</v>
      </c>
      <c r="F8" s="139">
        <f t="shared" si="2"/>
        <v>0</v>
      </c>
      <c r="G8" s="139">
        <f t="shared" si="2"/>
        <v>0</v>
      </c>
      <c r="H8" s="139">
        <f t="shared" si="2"/>
        <v>0</v>
      </c>
      <c r="I8" s="140">
        <f t="shared" si="2"/>
        <v>0</v>
      </c>
      <c r="J8" s="141">
        <f t="shared" si="1"/>
        <v>0</v>
      </c>
      <c r="K8" s="686"/>
    </row>
    <row r="9" spans="1:11" ht="21" customHeight="1">
      <c r="A9" s="133" t="s">
        <v>11</v>
      </c>
      <c r="B9" s="134" t="s">
        <v>200</v>
      </c>
      <c r="C9" s="135"/>
      <c r="D9" s="2"/>
      <c r="E9" s="2"/>
      <c r="F9" s="2"/>
      <c r="G9" s="2"/>
      <c r="H9" s="2"/>
      <c r="I9" s="48"/>
      <c r="J9" s="136">
        <f t="shared" si="1"/>
        <v>0</v>
      </c>
      <c r="K9" s="686"/>
    </row>
    <row r="10" spans="1:11" ht="18" customHeight="1">
      <c r="A10" s="133" t="s">
        <v>12</v>
      </c>
      <c r="B10" s="134" t="s">
        <v>200</v>
      </c>
      <c r="C10" s="135"/>
      <c r="D10" s="2"/>
      <c r="E10" s="2"/>
      <c r="F10" s="2"/>
      <c r="G10" s="2"/>
      <c r="H10" s="2"/>
      <c r="I10" s="48"/>
      <c r="J10" s="136">
        <f t="shared" si="1"/>
        <v>0</v>
      </c>
      <c r="K10" s="686"/>
    </row>
    <row r="11" spans="1:11" ht="21" customHeight="1">
      <c r="A11" s="133" t="s">
        <v>13</v>
      </c>
      <c r="B11" s="142" t="s">
        <v>202</v>
      </c>
      <c r="C11" s="138"/>
      <c r="D11" s="139">
        <f t="shared" ref="D11:I11" si="3">SUM(D12:D12)</f>
        <v>0</v>
      </c>
      <c r="E11" s="139">
        <f t="shared" si="3"/>
        <v>0</v>
      </c>
      <c r="F11" s="139">
        <f t="shared" si="3"/>
        <v>0</v>
      </c>
      <c r="G11" s="139">
        <f t="shared" si="3"/>
        <v>0</v>
      </c>
      <c r="H11" s="139">
        <f t="shared" si="3"/>
        <v>0</v>
      </c>
      <c r="I11" s="140">
        <f t="shared" si="3"/>
        <v>0</v>
      </c>
      <c r="J11" s="141">
        <f t="shared" si="1"/>
        <v>0</v>
      </c>
      <c r="K11" s="686"/>
    </row>
    <row r="12" spans="1:11" ht="21" customHeight="1">
      <c r="A12" s="133" t="s">
        <v>14</v>
      </c>
      <c r="B12" s="134" t="s">
        <v>200</v>
      </c>
      <c r="C12" s="135"/>
      <c r="D12" s="2"/>
      <c r="E12" s="2"/>
      <c r="F12" s="2"/>
      <c r="G12" s="2"/>
      <c r="H12" s="2"/>
      <c r="I12" s="48"/>
      <c r="J12" s="136">
        <f t="shared" si="1"/>
        <v>0</v>
      </c>
      <c r="K12" s="686"/>
    </row>
    <row r="13" spans="1:11" ht="21" customHeight="1">
      <c r="A13" s="133" t="s">
        <v>15</v>
      </c>
      <c r="B13" s="142" t="s">
        <v>203</v>
      </c>
      <c r="C13" s="138"/>
      <c r="D13" s="139">
        <f t="shared" ref="D13:I13" si="4">SUM(D14:D14)</f>
        <v>0</v>
      </c>
      <c r="E13" s="139">
        <f t="shared" si="4"/>
        <v>0</v>
      </c>
      <c r="F13" s="139">
        <f t="shared" si="4"/>
        <v>0</v>
      </c>
      <c r="G13" s="139">
        <f t="shared" si="4"/>
        <v>0</v>
      </c>
      <c r="H13" s="139">
        <f t="shared" si="4"/>
        <v>0</v>
      </c>
      <c r="I13" s="140">
        <f t="shared" si="4"/>
        <v>0</v>
      </c>
      <c r="J13" s="141">
        <f t="shared" si="1"/>
        <v>0</v>
      </c>
      <c r="K13" s="686"/>
    </row>
    <row r="14" spans="1:11" ht="21" customHeight="1">
      <c r="A14" s="133" t="s">
        <v>16</v>
      </c>
      <c r="B14" s="134" t="s">
        <v>200</v>
      </c>
      <c r="C14" s="135"/>
      <c r="D14" s="2"/>
      <c r="E14" s="2"/>
      <c r="F14" s="2"/>
      <c r="G14" s="2"/>
      <c r="H14" s="2"/>
      <c r="I14" s="48"/>
      <c r="J14" s="136">
        <f t="shared" si="1"/>
        <v>0</v>
      </c>
      <c r="K14" s="686"/>
    </row>
    <row r="15" spans="1:11" ht="21" customHeight="1">
      <c r="A15" s="143" t="s">
        <v>17</v>
      </c>
      <c r="B15" s="144" t="s">
        <v>204</v>
      </c>
      <c r="C15" s="145"/>
      <c r="D15" s="146">
        <f t="shared" ref="D15:I15" si="5">SUM(D16:D17)</f>
        <v>0</v>
      </c>
      <c r="E15" s="146">
        <f t="shared" si="5"/>
        <v>0</v>
      </c>
      <c r="F15" s="146">
        <f t="shared" si="5"/>
        <v>0</v>
      </c>
      <c r="G15" s="146">
        <f t="shared" si="5"/>
        <v>0</v>
      </c>
      <c r="H15" s="146">
        <f t="shared" si="5"/>
        <v>0</v>
      </c>
      <c r="I15" s="147">
        <f t="shared" si="5"/>
        <v>0</v>
      </c>
      <c r="J15" s="141">
        <f t="shared" si="1"/>
        <v>0</v>
      </c>
      <c r="K15" s="686"/>
    </row>
    <row r="16" spans="1:11" ht="21" customHeight="1">
      <c r="A16" s="143" t="s">
        <v>18</v>
      </c>
      <c r="B16" s="134" t="s">
        <v>200</v>
      </c>
      <c r="C16" s="135"/>
      <c r="D16" s="2"/>
      <c r="E16" s="2"/>
      <c r="F16" s="2"/>
      <c r="G16" s="2"/>
      <c r="H16" s="2"/>
      <c r="I16" s="48"/>
      <c r="J16" s="136">
        <f t="shared" si="1"/>
        <v>0</v>
      </c>
      <c r="K16" s="686"/>
    </row>
    <row r="17" spans="1:11" ht="21" customHeight="1" thickBot="1">
      <c r="A17" s="143" t="s">
        <v>19</v>
      </c>
      <c r="B17" s="134" t="s">
        <v>200</v>
      </c>
      <c r="C17" s="148"/>
      <c r="D17" s="149"/>
      <c r="E17" s="149"/>
      <c r="F17" s="149"/>
      <c r="G17" s="149"/>
      <c r="H17" s="149"/>
      <c r="I17" s="150"/>
      <c r="J17" s="136">
        <f t="shared" si="1"/>
        <v>0</v>
      </c>
      <c r="K17" s="686"/>
    </row>
    <row r="18" spans="1:11" ht="21" customHeight="1" thickBot="1">
      <c r="A18" s="151" t="s">
        <v>20</v>
      </c>
      <c r="B18" s="152" t="s">
        <v>205</v>
      </c>
      <c r="C18" s="153"/>
      <c r="D18" s="154">
        <f t="shared" ref="D18:J18" si="6">D5+D8+D11+D13+D15</f>
        <v>0</v>
      </c>
      <c r="E18" s="154">
        <f t="shared" si="6"/>
        <v>0</v>
      </c>
      <c r="F18" s="154">
        <f t="shared" si="6"/>
        <v>0</v>
      </c>
      <c r="G18" s="154">
        <f t="shared" si="6"/>
        <v>0</v>
      </c>
      <c r="H18" s="154">
        <f t="shared" si="6"/>
        <v>0</v>
      </c>
      <c r="I18" s="155">
        <f t="shared" si="6"/>
        <v>0</v>
      </c>
      <c r="J18" s="156">
        <f t="shared" si="6"/>
        <v>0</v>
      </c>
      <c r="K18" s="686"/>
    </row>
  </sheetData>
  <sheetProtection sheet="1" objects="1" scenarios="1"/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9" bottom="0.98425196850393704" header="0.5" footer="0.5"/>
  <pageSetup paperSize="9" orientation="portrait" r:id="rId1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20"/>
  <sheetViews>
    <sheetView workbookViewId="0">
      <selection activeCell="F15" sqref="F15"/>
    </sheetView>
  </sheetViews>
  <sheetFormatPr defaultRowHeight="12.75"/>
  <cols>
    <col min="1" max="1" width="6.83203125" style="5" customWidth="1"/>
    <col min="2" max="2" width="50.33203125" style="4" customWidth="1"/>
    <col min="3" max="5" width="12.83203125" style="4" customWidth="1"/>
    <col min="6" max="6" width="13.83203125" style="4" customWidth="1"/>
    <col min="7" max="7" width="15.5" style="4" customWidth="1"/>
    <col min="8" max="8" width="16.83203125" style="4" customWidth="1"/>
    <col min="9" max="9" width="5.6640625" style="4" customWidth="1"/>
    <col min="10" max="16384" width="9.33203125" style="4"/>
  </cols>
  <sheetData>
    <row r="1" spans="1:9" s="20" customFormat="1" ht="15.75" thickBot="1">
      <c r="A1" s="157"/>
      <c r="H1" s="158" t="s">
        <v>53</v>
      </c>
      <c r="I1" s="737" t="str">
        <f>+CONCATENATE("2. tájékoztató tábla a ......../",LEFT(ÖSSZEFÜGGÉSEK!A4,4)+1,". (........) önkormányzati rendelethez")</f>
        <v>2. tájékoztató tábla a ......../2016. (........) önkormányzati rendelethez</v>
      </c>
    </row>
    <row r="2" spans="1:9" s="120" customFormat="1" ht="26.25" customHeight="1">
      <c r="A2" s="695" t="s">
        <v>61</v>
      </c>
      <c r="B2" s="743" t="s">
        <v>206</v>
      </c>
      <c r="C2" s="695" t="s">
        <v>207</v>
      </c>
      <c r="D2" s="695" t="s">
        <v>208</v>
      </c>
      <c r="E2" s="740" t="str">
        <f>+CONCATENATE("Hitel, kölcsön állomány ",LEFT(ÖSSZEFÜGGÉSEK!A4,4),". dec. 31-én")</f>
        <v>Hitel, kölcsön állomány 2015. dec. 31-én</v>
      </c>
      <c r="F2" s="738" t="s">
        <v>209</v>
      </c>
      <c r="G2" s="739"/>
      <c r="H2" s="735" t="str">
        <f>+CONCATENATE(LEFT(ÖSSZEFÜGGÉSEK!A4,4)+2,". után")</f>
        <v>2017. után</v>
      </c>
      <c r="I2" s="737"/>
    </row>
    <row r="3" spans="1:9" s="124" customFormat="1" ht="40.5" customHeight="1" thickBot="1">
      <c r="A3" s="734"/>
      <c r="B3" s="742"/>
      <c r="C3" s="742"/>
      <c r="D3" s="734"/>
      <c r="E3" s="741"/>
      <c r="F3" s="159" t="str">
        <f>+CONCATENATE(LEFT(ÖSSZEFÜGGÉSEK!A4,4)+1,".")</f>
        <v>2016.</v>
      </c>
      <c r="G3" s="160" t="str">
        <f>+CONCATENATE(LEFT(ÖSSZEFÜGGÉSEK!A4,4)+2,".")</f>
        <v>2017.</v>
      </c>
      <c r="H3" s="736"/>
      <c r="I3" s="737"/>
    </row>
    <row r="4" spans="1:9" s="164" customFormat="1" ht="12.95" customHeight="1" thickBot="1">
      <c r="A4" s="161" t="s">
        <v>416</v>
      </c>
      <c r="B4" s="113" t="s">
        <v>417</v>
      </c>
      <c r="C4" s="113" t="s">
        <v>418</v>
      </c>
      <c r="D4" s="162" t="s">
        <v>419</v>
      </c>
      <c r="E4" s="161" t="s">
        <v>420</v>
      </c>
      <c r="F4" s="162" t="s">
        <v>497</v>
      </c>
      <c r="G4" s="162" t="s">
        <v>498</v>
      </c>
      <c r="H4" s="163" t="s">
        <v>499</v>
      </c>
      <c r="I4" s="737"/>
    </row>
    <row r="5" spans="1:9" ht="22.5" customHeight="1" thickBot="1">
      <c r="A5" s="165" t="s">
        <v>7</v>
      </c>
      <c r="B5" s="166" t="s">
        <v>210</v>
      </c>
      <c r="C5" s="167"/>
      <c r="D5" s="168"/>
      <c r="E5" s="169">
        <f>SUM(E6:E11)</f>
        <v>0</v>
      </c>
      <c r="F5" s="170">
        <f>SUM(F6:F11)</f>
        <v>0</v>
      </c>
      <c r="G5" s="170">
        <f>SUM(G6:G11)</f>
        <v>0</v>
      </c>
      <c r="H5" s="171">
        <f>SUM(H6:H11)</f>
        <v>0</v>
      </c>
      <c r="I5" s="737"/>
    </row>
    <row r="6" spans="1:9" ht="22.5" customHeight="1">
      <c r="A6" s="172" t="s">
        <v>8</v>
      </c>
      <c r="B6" s="173" t="s">
        <v>200</v>
      </c>
      <c r="C6" s="174"/>
      <c r="D6" s="175"/>
      <c r="E6" s="176"/>
      <c r="F6" s="2"/>
      <c r="G6" s="2"/>
      <c r="H6" s="177"/>
      <c r="I6" s="737"/>
    </row>
    <row r="7" spans="1:9" ht="22.5" customHeight="1">
      <c r="A7" s="172" t="s">
        <v>9</v>
      </c>
      <c r="B7" s="173" t="s">
        <v>200</v>
      </c>
      <c r="C7" s="174"/>
      <c r="D7" s="175"/>
      <c r="E7" s="176"/>
      <c r="F7" s="2"/>
      <c r="G7" s="2"/>
      <c r="H7" s="177"/>
      <c r="I7" s="737"/>
    </row>
    <row r="8" spans="1:9" ht="22.5" customHeight="1">
      <c r="A8" s="172" t="s">
        <v>10</v>
      </c>
      <c r="B8" s="173" t="s">
        <v>200</v>
      </c>
      <c r="C8" s="174"/>
      <c r="D8" s="175"/>
      <c r="E8" s="176"/>
      <c r="F8" s="2"/>
      <c r="G8" s="2"/>
      <c r="H8" s="177"/>
      <c r="I8" s="737"/>
    </row>
    <row r="9" spans="1:9" ht="22.5" customHeight="1">
      <c r="A9" s="172" t="s">
        <v>11</v>
      </c>
      <c r="B9" s="173" t="s">
        <v>200</v>
      </c>
      <c r="C9" s="174"/>
      <c r="D9" s="175"/>
      <c r="E9" s="176"/>
      <c r="F9" s="2"/>
      <c r="G9" s="2"/>
      <c r="H9" s="177"/>
      <c r="I9" s="737"/>
    </row>
    <row r="10" spans="1:9" ht="22.5" customHeight="1">
      <c r="A10" s="172" t="s">
        <v>12</v>
      </c>
      <c r="B10" s="173" t="s">
        <v>200</v>
      </c>
      <c r="C10" s="174"/>
      <c r="D10" s="175"/>
      <c r="E10" s="176"/>
      <c r="F10" s="2"/>
      <c r="G10" s="2"/>
      <c r="H10" s="177"/>
      <c r="I10" s="737"/>
    </row>
    <row r="11" spans="1:9" ht="22.5" customHeight="1" thickBot="1">
      <c r="A11" s="172" t="s">
        <v>13</v>
      </c>
      <c r="B11" s="173" t="s">
        <v>200</v>
      </c>
      <c r="C11" s="174"/>
      <c r="D11" s="175"/>
      <c r="E11" s="176"/>
      <c r="F11" s="2"/>
      <c r="G11" s="2"/>
      <c r="H11" s="177"/>
      <c r="I11" s="737"/>
    </row>
    <row r="12" spans="1:9" ht="22.5" customHeight="1" thickBot="1">
      <c r="A12" s="165" t="s">
        <v>14</v>
      </c>
      <c r="B12" s="166" t="s">
        <v>211</v>
      </c>
      <c r="C12" s="178"/>
      <c r="D12" s="179"/>
      <c r="E12" s="169">
        <f>SUM(E13:E18)</f>
        <v>0</v>
      </c>
      <c r="F12" s="170">
        <f>SUM(F13:F18)</f>
        <v>0</v>
      </c>
      <c r="G12" s="170">
        <f>SUM(G13:G18)</f>
        <v>0</v>
      </c>
      <c r="H12" s="171">
        <f>SUM(H13:H18)</f>
        <v>0</v>
      </c>
      <c r="I12" s="737"/>
    </row>
    <row r="13" spans="1:9" ht="22.5" customHeight="1">
      <c r="A13" s="172" t="s">
        <v>15</v>
      </c>
      <c r="B13" s="173" t="s">
        <v>200</v>
      </c>
      <c r="C13" s="174"/>
      <c r="D13" s="175"/>
      <c r="E13" s="176"/>
      <c r="F13" s="2"/>
      <c r="G13" s="2"/>
      <c r="H13" s="177"/>
      <c r="I13" s="737"/>
    </row>
    <row r="14" spans="1:9" ht="22.5" customHeight="1">
      <c r="A14" s="172" t="s">
        <v>16</v>
      </c>
      <c r="B14" s="173" t="s">
        <v>200</v>
      </c>
      <c r="C14" s="174"/>
      <c r="D14" s="175"/>
      <c r="E14" s="176"/>
      <c r="F14" s="2"/>
      <c r="G14" s="2"/>
      <c r="H14" s="177"/>
      <c r="I14" s="737"/>
    </row>
    <row r="15" spans="1:9" ht="22.5" customHeight="1">
      <c r="A15" s="172" t="s">
        <v>17</v>
      </c>
      <c r="B15" s="173" t="s">
        <v>200</v>
      </c>
      <c r="C15" s="174"/>
      <c r="D15" s="175"/>
      <c r="E15" s="176"/>
      <c r="F15" s="2"/>
      <c r="G15" s="2"/>
      <c r="H15" s="177"/>
      <c r="I15" s="737"/>
    </row>
    <row r="16" spans="1:9" ht="22.5" customHeight="1">
      <c r="A16" s="172" t="s">
        <v>18</v>
      </c>
      <c r="B16" s="173" t="s">
        <v>200</v>
      </c>
      <c r="C16" s="174"/>
      <c r="D16" s="175"/>
      <c r="E16" s="176"/>
      <c r="F16" s="2"/>
      <c r="G16" s="2"/>
      <c r="H16" s="177"/>
      <c r="I16" s="737"/>
    </row>
    <row r="17" spans="1:9" ht="22.5" customHeight="1">
      <c r="A17" s="172" t="s">
        <v>19</v>
      </c>
      <c r="B17" s="173" t="s">
        <v>200</v>
      </c>
      <c r="C17" s="174"/>
      <c r="D17" s="175"/>
      <c r="E17" s="176"/>
      <c r="F17" s="2"/>
      <c r="G17" s="2"/>
      <c r="H17" s="177"/>
      <c r="I17" s="737"/>
    </row>
    <row r="18" spans="1:9" ht="22.5" customHeight="1" thickBot="1">
      <c r="A18" s="172" t="s">
        <v>20</v>
      </c>
      <c r="B18" s="173" t="s">
        <v>200</v>
      </c>
      <c r="C18" s="174"/>
      <c r="D18" s="175"/>
      <c r="E18" s="176"/>
      <c r="F18" s="2"/>
      <c r="G18" s="2"/>
      <c r="H18" s="177"/>
      <c r="I18" s="737"/>
    </row>
    <row r="19" spans="1:9" ht="22.5" customHeight="1" thickBot="1">
      <c r="A19" s="165" t="s">
        <v>21</v>
      </c>
      <c r="B19" s="166" t="s">
        <v>665</v>
      </c>
      <c r="C19" s="167"/>
      <c r="D19" s="168"/>
      <c r="E19" s="169">
        <f>E5+E12</f>
        <v>0</v>
      </c>
      <c r="F19" s="170">
        <f>F5+F12</f>
        <v>0</v>
      </c>
      <c r="G19" s="170">
        <f>G5+G12</f>
        <v>0</v>
      </c>
      <c r="H19" s="171">
        <f>H5+H12</f>
        <v>0</v>
      </c>
      <c r="I19" s="737"/>
    </row>
    <row r="20" spans="1:9" ht="20.100000000000001" customHeight="1"/>
  </sheetData>
  <mergeCells count="8">
    <mergeCell ref="A2:A3"/>
    <mergeCell ref="H2:H3"/>
    <mergeCell ref="I1:I19"/>
    <mergeCell ref="F2:G2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9" orientation="portrait" r:id="rId1"/>
  <headerFooter alignWithMargins="0">
    <oddHeader>&amp;C&amp;"Times New Roman CE,Félkövér"&amp;12
Az önkormányzat által nyújtott hitel és kölcsön alakulása
 lejárat és eszközök szerinti bontásban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J19"/>
  <sheetViews>
    <sheetView workbookViewId="0">
      <selection activeCell="D31" sqref="D31"/>
    </sheetView>
  </sheetViews>
  <sheetFormatPr defaultRowHeight="12.75"/>
  <cols>
    <col min="1" max="1" width="5.5" style="8" customWidth="1"/>
    <col min="2" max="2" width="36.83203125" style="8" customWidth="1"/>
    <col min="3" max="8" width="13.83203125" style="8" customWidth="1"/>
    <col min="9" max="9" width="15.1640625" style="8" customWidth="1"/>
    <col min="10" max="10" width="5" style="8" customWidth="1"/>
    <col min="11" max="16384" width="9.33203125" style="8"/>
  </cols>
  <sheetData>
    <row r="1" spans="1:10" ht="34.5" customHeight="1">
      <c r="A1" s="754" t="str">
        <f>+CONCATENATE("Adósság állomány alakulása lejárat, eszközök, bel- és külföldi hitelezők szerinti bontásban ",CHAR(10),LEFT(ÖSSZEFÜGGÉSEK!A4,4),". december 31-én")</f>
        <v>Adósság állomány alakulása lejárat, eszközök, bel- és külföldi hitelezők szerinti bontásban 
2015. december 31-én</v>
      </c>
      <c r="B1" s="755"/>
      <c r="C1" s="755"/>
      <c r="D1" s="755"/>
      <c r="E1" s="755"/>
      <c r="F1" s="755"/>
      <c r="G1" s="755"/>
      <c r="H1" s="755"/>
      <c r="I1" s="755"/>
      <c r="J1" s="737" t="str">
        <f>+CONCATENATE("4. tájékoztató tábla a ......../",LEFT(ÖSSZEFÜGGÉSEK!A4,4)+1,". (........) önkormányzati rendelethez")</f>
        <v>4. tájékoztató tábla a ......../2016. (........) önkormányzati rendelethez</v>
      </c>
    </row>
    <row r="2" spans="1:10" ht="14.25" thickBot="1">
      <c r="H2" s="766" t="s">
        <v>212</v>
      </c>
      <c r="I2" s="766"/>
      <c r="J2" s="737"/>
    </row>
    <row r="3" spans="1:10" ht="13.5" thickBot="1">
      <c r="A3" s="764" t="s">
        <v>5</v>
      </c>
      <c r="B3" s="762" t="s">
        <v>213</v>
      </c>
      <c r="C3" s="760" t="s">
        <v>214</v>
      </c>
      <c r="D3" s="758" t="s">
        <v>215</v>
      </c>
      <c r="E3" s="759"/>
      <c r="F3" s="759"/>
      <c r="G3" s="759"/>
      <c r="H3" s="759"/>
      <c r="I3" s="756" t="s">
        <v>216</v>
      </c>
      <c r="J3" s="737"/>
    </row>
    <row r="4" spans="1:10" s="21" customFormat="1" ht="42" customHeight="1" thickBot="1">
      <c r="A4" s="765"/>
      <c r="B4" s="763"/>
      <c r="C4" s="761"/>
      <c r="D4" s="180" t="s">
        <v>217</v>
      </c>
      <c r="E4" s="180" t="s">
        <v>218</v>
      </c>
      <c r="F4" s="180" t="s">
        <v>219</v>
      </c>
      <c r="G4" s="181" t="s">
        <v>220</v>
      </c>
      <c r="H4" s="181" t="s">
        <v>221</v>
      </c>
      <c r="I4" s="757"/>
      <c r="J4" s="737"/>
    </row>
    <row r="5" spans="1:10" s="21" customFormat="1" ht="12" customHeight="1" thickBot="1">
      <c r="A5" s="490" t="s">
        <v>416</v>
      </c>
      <c r="B5" s="182" t="s">
        <v>417</v>
      </c>
      <c r="C5" s="182" t="s">
        <v>418</v>
      </c>
      <c r="D5" s="182" t="s">
        <v>419</v>
      </c>
      <c r="E5" s="182" t="s">
        <v>420</v>
      </c>
      <c r="F5" s="182" t="s">
        <v>497</v>
      </c>
      <c r="G5" s="182" t="s">
        <v>498</v>
      </c>
      <c r="H5" s="182" t="s">
        <v>563</v>
      </c>
      <c r="I5" s="183" t="s">
        <v>564</v>
      </c>
      <c r="J5" s="737"/>
    </row>
    <row r="6" spans="1:10" s="21" customFormat="1" ht="18" customHeight="1">
      <c r="A6" s="749" t="s">
        <v>222</v>
      </c>
      <c r="B6" s="750"/>
      <c r="C6" s="750"/>
      <c r="D6" s="750"/>
      <c r="E6" s="750"/>
      <c r="F6" s="750"/>
      <c r="G6" s="750"/>
      <c r="H6" s="750"/>
      <c r="I6" s="751"/>
      <c r="J6" s="737"/>
    </row>
    <row r="7" spans="1:10" ht="15.95" customHeight="1">
      <c r="A7" s="34" t="s">
        <v>7</v>
      </c>
      <c r="B7" s="32" t="s">
        <v>223</v>
      </c>
      <c r="C7" s="24"/>
      <c r="D7" s="24"/>
      <c r="E7" s="24"/>
      <c r="F7" s="24"/>
      <c r="G7" s="185"/>
      <c r="H7" s="186">
        <f t="shared" ref="H7:H13" si="0">SUM(D7:G7)</f>
        <v>0</v>
      </c>
      <c r="I7" s="35">
        <f t="shared" ref="I7:I13" si="1">C7+H7</f>
        <v>0</v>
      </c>
      <c r="J7" s="737"/>
    </row>
    <row r="8" spans="1:10" ht="22.5">
      <c r="A8" s="34" t="s">
        <v>8</v>
      </c>
      <c r="B8" s="32" t="s">
        <v>154</v>
      </c>
      <c r="C8" s="24"/>
      <c r="D8" s="24"/>
      <c r="E8" s="24"/>
      <c r="F8" s="24"/>
      <c r="G8" s="185"/>
      <c r="H8" s="186">
        <f t="shared" si="0"/>
        <v>0</v>
      </c>
      <c r="I8" s="35">
        <f t="shared" si="1"/>
        <v>0</v>
      </c>
      <c r="J8" s="737"/>
    </row>
    <row r="9" spans="1:10" ht="22.5">
      <c r="A9" s="34" t="s">
        <v>9</v>
      </c>
      <c r="B9" s="32" t="s">
        <v>155</v>
      </c>
      <c r="C9" s="24"/>
      <c r="D9" s="24"/>
      <c r="E9" s="24"/>
      <c r="F9" s="24"/>
      <c r="G9" s="185"/>
      <c r="H9" s="186">
        <f t="shared" si="0"/>
        <v>0</v>
      </c>
      <c r="I9" s="35">
        <f t="shared" si="1"/>
        <v>0</v>
      </c>
      <c r="J9" s="737"/>
    </row>
    <row r="10" spans="1:10" ht="15.95" customHeight="1">
      <c r="A10" s="34" t="s">
        <v>10</v>
      </c>
      <c r="B10" s="32" t="s">
        <v>156</v>
      </c>
      <c r="C10" s="24"/>
      <c r="D10" s="24"/>
      <c r="E10" s="24"/>
      <c r="F10" s="24"/>
      <c r="G10" s="185"/>
      <c r="H10" s="186">
        <f t="shared" si="0"/>
        <v>0</v>
      </c>
      <c r="I10" s="35">
        <f t="shared" si="1"/>
        <v>0</v>
      </c>
      <c r="J10" s="737"/>
    </row>
    <row r="11" spans="1:10" ht="22.5">
      <c r="A11" s="34" t="s">
        <v>11</v>
      </c>
      <c r="B11" s="32" t="s">
        <v>157</v>
      </c>
      <c r="C11" s="24"/>
      <c r="D11" s="24"/>
      <c r="E11" s="24"/>
      <c r="F11" s="24"/>
      <c r="G11" s="185"/>
      <c r="H11" s="186">
        <f t="shared" si="0"/>
        <v>0</v>
      </c>
      <c r="I11" s="35">
        <f t="shared" si="1"/>
        <v>0</v>
      </c>
      <c r="J11" s="737"/>
    </row>
    <row r="12" spans="1:10" ht="15.95" customHeight="1">
      <c r="A12" s="36" t="s">
        <v>12</v>
      </c>
      <c r="B12" s="37" t="s">
        <v>224</v>
      </c>
      <c r="C12" s="25"/>
      <c r="D12" s="25"/>
      <c r="E12" s="25"/>
      <c r="F12" s="25"/>
      <c r="G12" s="187"/>
      <c r="H12" s="186">
        <f t="shared" si="0"/>
        <v>0</v>
      </c>
      <c r="I12" s="35">
        <f t="shared" si="1"/>
        <v>0</v>
      </c>
      <c r="J12" s="737"/>
    </row>
    <row r="13" spans="1:10" ht="15.95" customHeight="1" thickBot="1">
      <c r="A13" s="188" t="s">
        <v>13</v>
      </c>
      <c r="B13" s="189" t="s">
        <v>225</v>
      </c>
      <c r="C13" s="191"/>
      <c r="D13" s="191"/>
      <c r="E13" s="191"/>
      <c r="F13" s="191"/>
      <c r="G13" s="192"/>
      <c r="H13" s="186">
        <f t="shared" si="0"/>
        <v>0</v>
      </c>
      <c r="I13" s="35">
        <f t="shared" si="1"/>
        <v>0</v>
      </c>
      <c r="J13" s="737"/>
    </row>
    <row r="14" spans="1:10" s="26" customFormat="1" ht="18" customHeight="1" thickBot="1">
      <c r="A14" s="752" t="s">
        <v>226</v>
      </c>
      <c r="B14" s="753"/>
      <c r="C14" s="38">
        <f t="shared" ref="C14:I14" si="2">SUM(C7:C13)</f>
        <v>0</v>
      </c>
      <c r="D14" s="38">
        <f t="shared" si="2"/>
        <v>0</v>
      </c>
      <c r="E14" s="38">
        <f t="shared" si="2"/>
        <v>0</v>
      </c>
      <c r="F14" s="38">
        <f t="shared" si="2"/>
        <v>0</v>
      </c>
      <c r="G14" s="193">
        <f t="shared" si="2"/>
        <v>0</v>
      </c>
      <c r="H14" s="193">
        <f t="shared" si="2"/>
        <v>0</v>
      </c>
      <c r="I14" s="39">
        <f t="shared" si="2"/>
        <v>0</v>
      </c>
      <c r="J14" s="737"/>
    </row>
    <row r="15" spans="1:10" s="23" customFormat="1" ht="18" customHeight="1">
      <c r="A15" s="744" t="s">
        <v>227</v>
      </c>
      <c r="B15" s="745"/>
      <c r="C15" s="745"/>
      <c r="D15" s="745"/>
      <c r="E15" s="745"/>
      <c r="F15" s="745"/>
      <c r="G15" s="745"/>
      <c r="H15" s="745"/>
      <c r="I15" s="746"/>
      <c r="J15" s="737"/>
    </row>
    <row r="16" spans="1:10" s="23" customFormat="1">
      <c r="A16" s="34" t="s">
        <v>7</v>
      </c>
      <c r="B16" s="32" t="s">
        <v>228</v>
      </c>
      <c r="C16" s="24"/>
      <c r="D16" s="24"/>
      <c r="E16" s="24"/>
      <c r="F16" s="24"/>
      <c r="G16" s="185"/>
      <c r="H16" s="186">
        <f>SUM(D16:G16)</f>
        <v>0</v>
      </c>
      <c r="I16" s="35">
        <f>C16+H16</f>
        <v>0</v>
      </c>
      <c r="J16" s="737"/>
    </row>
    <row r="17" spans="1:10" ht="13.5" thickBot="1">
      <c r="A17" s="188" t="s">
        <v>8</v>
      </c>
      <c r="B17" s="189" t="s">
        <v>225</v>
      </c>
      <c r="C17" s="191"/>
      <c r="D17" s="191"/>
      <c r="E17" s="191"/>
      <c r="F17" s="191"/>
      <c r="G17" s="192"/>
      <c r="H17" s="186">
        <f>SUM(D17:G17)</f>
        <v>0</v>
      </c>
      <c r="I17" s="194">
        <f>C17+H17</f>
        <v>0</v>
      </c>
      <c r="J17" s="737"/>
    </row>
    <row r="18" spans="1:10" ht="15.95" customHeight="1" thickBot="1">
      <c r="A18" s="752" t="s">
        <v>229</v>
      </c>
      <c r="B18" s="753"/>
      <c r="C18" s="38">
        <f t="shared" ref="C18:I18" si="3">SUM(C16:C17)</f>
        <v>0</v>
      </c>
      <c r="D18" s="38">
        <f t="shared" si="3"/>
        <v>0</v>
      </c>
      <c r="E18" s="38">
        <f t="shared" si="3"/>
        <v>0</v>
      </c>
      <c r="F18" s="38">
        <f t="shared" si="3"/>
        <v>0</v>
      </c>
      <c r="G18" s="193">
        <f t="shared" si="3"/>
        <v>0</v>
      </c>
      <c r="H18" s="193">
        <f t="shared" si="3"/>
        <v>0</v>
      </c>
      <c r="I18" s="39">
        <f t="shared" si="3"/>
        <v>0</v>
      </c>
      <c r="J18" s="737"/>
    </row>
    <row r="19" spans="1:10" ht="18" customHeight="1" thickBot="1">
      <c r="A19" s="747" t="s">
        <v>230</v>
      </c>
      <c r="B19" s="748"/>
      <c r="C19" s="195">
        <f t="shared" ref="C19:I19" si="4">C14+C18</f>
        <v>0</v>
      </c>
      <c r="D19" s="195">
        <f t="shared" si="4"/>
        <v>0</v>
      </c>
      <c r="E19" s="195">
        <f t="shared" si="4"/>
        <v>0</v>
      </c>
      <c r="F19" s="195">
        <f t="shared" si="4"/>
        <v>0</v>
      </c>
      <c r="G19" s="195">
        <f t="shared" si="4"/>
        <v>0</v>
      </c>
      <c r="H19" s="195">
        <f t="shared" si="4"/>
        <v>0</v>
      </c>
      <c r="I19" s="39">
        <f t="shared" si="4"/>
        <v>0</v>
      </c>
      <c r="J19" s="737"/>
    </row>
  </sheetData>
  <sheetProtection sheet="1" objects="1" scenarios="1"/>
  <mergeCells count="13">
    <mergeCell ref="A15:I15"/>
    <mergeCell ref="A19:B19"/>
    <mergeCell ref="J1:J19"/>
    <mergeCell ref="A6:I6"/>
    <mergeCell ref="A14:B14"/>
    <mergeCell ref="A18:B18"/>
    <mergeCell ref="A1:I1"/>
    <mergeCell ref="I3:I4"/>
    <mergeCell ref="D3:H3"/>
    <mergeCell ref="C3:C4"/>
    <mergeCell ref="B3:B4"/>
    <mergeCell ref="A3:A4"/>
    <mergeCell ref="H2:I2"/>
  </mergeCells>
  <phoneticPr fontId="0" type="noConversion"/>
  <printOptions horizontalCentered="1"/>
  <pageMargins left="0.78740157480314965" right="0.78740157480314965" top="1.18" bottom="0.98425196850393704" header="0.5" footer="0.5"/>
  <pageSetup paperSize="9" orientation="portrait" r:id="rId1"/>
  <headerFooter alignWithMargins="0">
    <oddHeader xml:space="preserve">&amp;C&amp;"Times New Roman CE,Félkövér dőlt"&amp;12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zoomScaleNormal="130" zoomScaleSheetLayoutView="100" workbookViewId="0">
      <selection sqref="A1:E1"/>
    </sheetView>
  </sheetViews>
  <sheetFormatPr defaultRowHeight="15.75"/>
  <cols>
    <col min="1" max="1" width="9.5" style="306" customWidth="1"/>
    <col min="2" max="2" width="60.83203125" style="306" customWidth="1"/>
    <col min="3" max="5" width="15.83203125" style="307" customWidth="1"/>
    <col min="6" max="6" width="9.33203125" style="317" hidden="1" customWidth="1"/>
    <col min="7" max="16384" width="9.33203125" style="317"/>
  </cols>
  <sheetData>
    <row r="1" spans="1:6" ht="15.95" customHeight="1">
      <c r="A1" s="670" t="s">
        <v>4</v>
      </c>
      <c r="B1" s="670"/>
      <c r="C1" s="670"/>
      <c r="D1" s="670"/>
      <c r="E1" s="670"/>
    </row>
    <row r="2" spans="1:6" ht="15.95" customHeight="1" thickBot="1">
      <c r="A2" s="43" t="s">
        <v>113</v>
      </c>
      <c r="B2" s="43"/>
      <c r="C2" s="304"/>
      <c r="D2" s="304"/>
      <c r="E2" s="304" t="s">
        <v>162</v>
      </c>
    </row>
    <row r="3" spans="1:6" ht="15.95" customHeight="1">
      <c r="A3" s="671" t="s">
        <v>61</v>
      </c>
      <c r="B3" s="673" t="s">
        <v>6</v>
      </c>
      <c r="C3" s="675" t="str">
        <f>+CONCATENATE(LEFT(ÖSSZEFÜGGÉSEK!A4,4),". évi")</f>
        <v>2015. évi</v>
      </c>
      <c r="D3" s="675"/>
      <c r="E3" s="675"/>
      <c r="F3" s="537"/>
    </row>
    <row r="4" spans="1:6" ht="38.1" customHeight="1" thickBot="1">
      <c r="A4" s="672"/>
      <c r="B4" s="674"/>
      <c r="C4" s="45" t="s">
        <v>184</v>
      </c>
      <c r="D4" s="663" t="s">
        <v>758</v>
      </c>
      <c r="E4" s="45" t="s">
        <v>189</v>
      </c>
      <c r="F4" s="537"/>
    </row>
    <row r="5" spans="1:6" s="318" customFormat="1" ht="12" customHeight="1" thickBot="1">
      <c r="A5" s="282" t="s">
        <v>416</v>
      </c>
      <c r="B5" s="283" t="s">
        <v>417</v>
      </c>
      <c r="C5" s="283" t="s">
        <v>418</v>
      </c>
      <c r="D5" s="283"/>
      <c r="E5" s="283" t="s">
        <v>419</v>
      </c>
      <c r="F5" s="538"/>
    </row>
    <row r="6" spans="1:6" s="319" customFormat="1" ht="12" customHeight="1" thickBot="1">
      <c r="A6" s="277" t="s">
        <v>7</v>
      </c>
      <c r="B6" s="278" t="s">
        <v>300</v>
      </c>
      <c r="C6" s="309">
        <f>SUM(C7:C12)</f>
        <v>86770</v>
      </c>
      <c r="D6" s="309">
        <f>E6-C6</f>
        <v>2397</v>
      </c>
      <c r="E6" s="309">
        <f t="shared" ref="E6" si="0">SUM(E7:E12)</f>
        <v>89167</v>
      </c>
      <c r="F6" s="539" t="s">
        <v>669</v>
      </c>
    </row>
    <row r="7" spans="1:6" s="319" customFormat="1" ht="12" customHeight="1">
      <c r="A7" s="272" t="s">
        <v>73</v>
      </c>
      <c r="B7" s="320" t="s">
        <v>301</v>
      </c>
      <c r="C7" s="311">
        <v>75252</v>
      </c>
      <c r="D7" s="311">
        <v>80</v>
      </c>
      <c r="E7" s="311">
        <v>75332</v>
      </c>
      <c r="F7" s="539" t="s">
        <v>670</v>
      </c>
    </row>
    <row r="8" spans="1:6" s="319" customFormat="1" ht="12" customHeight="1">
      <c r="A8" s="271" t="s">
        <v>74</v>
      </c>
      <c r="B8" s="321" t="s">
        <v>302</v>
      </c>
      <c r="C8" s="310"/>
      <c r="D8" s="310"/>
      <c r="E8" s="310"/>
      <c r="F8" s="539" t="s">
        <v>671</v>
      </c>
    </row>
    <row r="9" spans="1:6" s="319" customFormat="1" ht="12" customHeight="1">
      <c r="A9" s="271" t="s">
        <v>75</v>
      </c>
      <c r="B9" s="321" t="s">
        <v>303</v>
      </c>
      <c r="C9" s="310">
        <v>10034</v>
      </c>
      <c r="D9" s="310">
        <v>1058</v>
      </c>
      <c r="E9" s="310">
        <v>11093</v>
      </c>
      <c r="F9" s="539" t="s">
        <v>672</v>
      </c>
    </row>
    <row r="10" spans="1:6" s="319" customFormat="1" ht="12" customHeight="1">
      <c r="A10" s="271" t="s">
        <v>76</v>
      </c>
      <c r="B10" s="321" t="s">
        <v>304</v>
      </c>
      <c r="C10" s="310">
        <v>1484</v>
      </c>
      <c r="D10" s="310"/>
      <c r="E10" s="310">
        <v>1484</v>
      </c>
      <c r="F10" s="539" t="s">
        <v>673</v>
      </c>
    </row>
    <row r="11" spans="1:6" s="319" customFormat="1" ht="12" customHeight="1">
      <c r="A11" s="271" t="s">
        <v>109</v>
      </c>
      <c r="B11" s="321" t="s">
        <v>305</v>
      </c>
      <c r="C11" s="310"/>
      <c r="D11" s="310"/>
      <c r="E11" s="310"/>
      <c r="F11" s="539" t="s">
        <v>674</v>
      </c>
    </row>
    <row r="12" spans="1:6" s="319" customFormat="1" ht="12" customHeight="1" thickBot="1">
      <c r="A12" s="273" t="s">
        <v>77</v>
      </c>
      <c r="B12" s="322" t="s">
        <v>306</v>
      </c>
      <c r="C12" s="312"/>
      <c r="D12" s="312">
        <v>1258</v>
      </c>
      <c r="E12" s="312">
        <v>1258</v>
      </c>
      <c r="F12" s="539" t="s">
        <v>675</v>
      </c>
    </row>
    <row r="13" spans="1:6" s="319" customFormat="1" ht="12" customHeight="1" thickBot="1">
      <c r="A13" s="277" t="s">
        <v>8</v>
      </c>
      <c r="B13" s="299" t="s">
        <v>307</v>
      </c>
      <c r="C13" s="309">
        <f>SUM(C14:C18)</f>
        <v>12702</v>
      </c>
      <c r="D13" s="309">
        <f>E13-C13</f>
        <v>954</v>
      </c>
      <c r="E13" s="309">
        <f t="shared" ref="E13" si="1">SUM(E14:E18)</f>
        <v>13656</v>
      </c>
      <c r="F13" s="539" t="s">
        <v>676</v>
      </c>
    </row>
    <row r="14" spans="1:6" s="319" customFormat="1" ht="12" customHeight="1">
      <c r="A14" s="272" t="s">
        <v>79</v>
      </c>
      <c r="B14" s="320" t="s">
        <v>308</v>
      </c>
      <c r="C14" s="311">
        <v>0</v>
      </c>
      <c r="D14" s="311"/>
      <c r="E14" s="311">
        <v>0</v>
      </c>
      <c r="F14" s="539" t="s">
        <v>677</v>
      </c>
    </row>
    <row r="15" spans="1:6" s="319" customFormat="1" ht="12" customHeight="1">
      <c r="A15" s="271" t="s">
        <v>80</v>
      </c>
      <c r="B15" s="321" t="s">
        <v>309</v>
      </c>
      <c r="C15" s="310">
        <v>0</v>
      </c>
      <c r="D15" s="310"/>
      <c r="E15" s="310">
        <v>0</v>
      </c>
      <c r="F15" s="539" t="s">
        <v>678</v>
      </c>
    </row>
    <row r="16" spans="1:6" s="319" customFormat="1" ht="12" customHeight="1">
      <c r="A16" s="271" t="s">
        <v>81</v>
      </c>
      <c r="B16" s="321" t="s">
        <v>310</v>
      </c>
      <c r="C16" s="310">
        <v>0</v>
      </c>
      <c r="D16" s="310"/>
      <c r="E16" s="310">
        <v>0</v>
      </c>
      <c r="F16" s="539" t="s">
        <v>679</v>
      </c>
    </row>
    <row r="17" spans="1:6" s="319" customFormat="1" ht="12" customHeight="1">
      <c r="A17" s="271" t="s">
        <v>82</v>
      </c>
      <c r="B17" s="321" t="s">
        <v>311</v>
      </c>
      <c r="C17" s="310">
        <v>0</v>
      </c>
      <c r="D17" s="310"/>
      <c r="E17" s="310">
        <v>0</v>
      </c>
      <c r="F17" s="539" t="s">
        <v>680</v>
      </c>
    </row>
    <row r="18" spans="1:6" s="319" customFormat="1" ht="12" customHeight="1">
      <c r="A18" s="271" t="s">
        <v>83</v>
      </c>
      <c r="B18" s="321" t="s">
        <v>312</v>
      </c>
      <c r="C18" s="310">
        <v>12702</v>
      </c>
      <c r="D18" s="310">
        <f>E18-C18</f>
        <v>954</v>
      </c>
      <c r="E18" s="310">
        <v>13656</v>
      </c>
      <c r="F18" s="539" t="s">
        <v>681</v>
      </c>
    </row>
    <row r="19" spans="1:6" s="319" customFormat="1" ht="12" customHeight="1" thickBot="1">
      <c r="A19" s="273" t="s">
        <v>90</v>
      </c>
      <c r="B19" s="322" t="s">
        <v>313</v>
      </c>
      <c r="C19" s="312"/>
      <c r="D19" s="312"/>
      <c r="E19" s="312"/>
      <c r="F19" s="539" t="s">
        <v>682</v>
      </c>
    </row>
    <row r="20" spans="1:6" s="319" customFormat="1" ht="12" customHeight="1" thickBot="1">
      <c r="A20" s="277" t="s">
        <v>9</v>
      </c>
      <c r="B20" s="278" t="s">
        <v>314</v>
      </c>
      <c r="C20" s="309">
        <f>SUM(C21:C25)</f>
        <v>0</v>
      </c>
      <c r="D20" s="309">
        <v>12628</v>
      </c>
      <c r="E20" s="309">
        <f t="shared" ref="E20" si="2">SUM(E21:E25)</f>
        <v>12628</v>
      </c>
      <c r="F20" s="539" t="s">
        <v>683</v>
      </c>
    </row>
    <row r="21" spans="1:6" s="319" customFormat="1" ht="12" customHeight="1">
      <c r="A21" s="272" t="s">
        <v>62</v>
      </c>
      <c r="B21" s="320" t="s">
        <v>315</v>
      </c>
      <c r="C21" s="311">
        <v>0</v>
      </c>
      <c r="D21" s="311">
        <v>12628</v>
      </c>
      <c r="E21" s="311">
        <v>12628</v>
      </c>
      <c r="F21" s="539" t="s">
        <v>684</v>
      </c>
    </row>
    <row r="22" spans="1:6" s="319" customFormat="1" ht="12" customHeight="1">
      <c r="A22" s="271" t="s">
        <v>63</v>
      </c>
      <c r="B22" s="321" t="s">
        <v>316</v>
      </c>
      <c r="C22" s="310">
        <v>0</v>
      </c>
      <c r="D22" s="310"/>
      <c r="E22" s="310">
        <v>0</v>
      </c>
      <c r="F22" s="539" t="s">
        <v>685</v>
      </c>
    </row>
    <row r="23" spans="1:6" s="319" customFormat="1" ht="12" customHeight="1">
      <c r="A23" s="271" t="s">
        <v>64</v>
      </c>
      <c r="B23" s="321" t="s">
        <v>317</v>
      </c>
      <c r="C23" s="310">
        <v>0</v>
      </c>
      <c r="D23" s="310"/>
      <c r="E23" s="310">
        <v>0</v>
      </c>
      <c r="F23" s="539" t="s">
        <v>686</v>
      </c>
    </row>
    <row r="24" spans="1:6" s="319" customFormat="1" ht="12" customHeight="1">
      <c r="A24" s="271" t="s">
        <v>65</v>
      </c>
      <c r="B24" s="321" t="s">
        <v>318</v>
      </c>
      <c r="C24" s="310">
        <v>0</v>
      </c>
      <c r="D24" s="310"/>
      <c r="E24" s="310">
        <v>0</v>
      </c>
      <c r="F24" s="539" t="s">
        <v>687</v>
      </c>
    </row>
    <row r="25" spans="1:6" s="319" customFormat="1" ht="12" customHeight="1">
      <c r="A25" s="271" t="s">
        <v>123</v>
      </c>
      <c r="B25" s="321" t="s">
        <v>319</v>
      </c>
      <c r="C25" s="310">
        <v>0</v>
      </c>
      <c r="D25" s="310"/>
      <c r="E25" s="310"/>
      <c r="F25" s="539" t="s">
        <v>688</v>
      </c>
    </row>
    <row r="26" spans="1:6" s="319" customFormat="1" ht="12" customHeight="1" thickBot="1">
      <c r="A26" s="273" t="s">
        <v>124</v>
      </c>
      <c r="B26" s="301" t="s">
        <v>320</v>
      </c>
      <c r="C26" s="312">
        <v>0</v>
      </c>
      <c r="D26" s="312"/>
      <c r="E26" s="312">
        <v>0</v>
      </c>
      <c r="F26" s="539" t="s">
        <v>689</v>
      </c>
    </row>
    <row r="27" spans="1:6" s="319" customFormat="1" ht="12" customHeight="1" thickBot="1">
      <c r="A27" s="277" t="s">
        <v>125</v>
      </c>
      <c r="B27" s="278" t="s">
        <v>321</v>
      </c>
      <c r="C27" s="315">
        <f>SUM(C28,C31,C32,C33)</f>
        <v>19680</v>
      </c>
      <c r="D27" s="315">
        <v>5100</v>
      </c>
      <c r="E27" s="315">
        <f t="shared" ref="E27" si="3">SUM(E28,E31,E32,E33)</f>
        <v>24780</v>
      </c>
      <c r="F27" s="539" t="s">
        <v>690</v>
      </c>
    </row>
    <row r="28" spans="1:6" s="319" customFormat="1" ht="12" customHeight="1">
      <c r="A28" s="272" t="s">
        <v>322</v>
      </c>
      <c r="B28" s="320" t="s">
        <v>323</v>
      </c>
      <c r="C28" s="328">
        <f>SUM(C29:C30)</f>
        <v>11500</v>
      </c>
      <c r="D28" s="328">
        <v>4800</v>
      </c>
      <c r="E28" s="328">
        <f t="shared" ref="E28" si="4">SUM(E29:E30)</f>
        <v>16300</v>
      </c>
      <c r="F28" s="539" t="s">
        <v>691</v>
      </c>
    </row>
    <row r="29" spans="1:6" s="319" customFormat="1" ht="12" customHeight="1">
      <c r="A29" s="271" t="s">
        <v>324</v>
      </c>
      <c r="B29" s="321" t="s">
        <v>325</v>
      </c>
      <c r="C29" s="310"/>
      <c r="D29" s="310"/>
      <c r="E29" s="310"/>
      <c r="F29" s="539" t="s">
        <v>692</v>
      </c>
    </row>
    <row r="30" spans="1:6" s="319" customFormat="1" ht="12" customHeight="1">
      <c r="A30" s="271" t="s">
        <v>326</v>
      </c>
      <c r="B30" s="321" t="s">
        <v>327</v>
      </c>
      <c r="C30" s="310">
        <v>11500</v>
      </c>
      <c r="D30" s="310">
        <v>4800</v>
      </c>
      <c r="E30" s="310">
        <v>16300</v>
      </c>
      <c r="F30" s="539" t="s">
        <v>693</v>
      </c>
    </row>
    <row r="31" spans="1:6" s="319" customFormat="1" ht="12" customHeight="1">
      <c r="A31" s="271" t="s">
        <v>328</v>
      </c>
      <c r="B31" s="321" t="s">
        <v>329</v>
      </c>
      <c r="C31" s="310">
        <v>7000</v>
      </c>
      <c r="D31" s="310"/>
      <c r="E31" s="310">
        <v>7000</v>
      </c>
      <c r="F31" s="539" t="s">
        <v>694</v>
      </c>
    </row>
    <row r="32" spans="1:6" s="319" customFormat="1" ht="12" customHeight="1">
      <c r="A32" s="271" t="s">
        <v>330</v>
      </c>
      <c r="B32" s="321" t="s">
        <v>331</v>
      </c>
      <c r="C32" s="310">
        <v>350</v>
      </c>
      <c r="D32" s="310"/>
      <c r="E32" s="310">
        <v>350</v>
      </c>
      <c r="F32" s="539" t="s">
        <v>695</v>
      </c>
    </row>
    <row r="33" spans="1:6" s="319" customFormat="1" ht="12" customHeight="1" thickBot="1">
      <c r="A33" s="273" t="s">
        <v>332</v>
      </c>
      <c r="B33" s="301" t="s">
        <v>333</v>
      </c>
      <c r="C33" s="312">
        <v>830</v>
      </c>
      <c r="D33" s="312">
        <v>300</v>
      </c>
      <c r="E33" s="312">
        <v>1130</v>
      </c>
      <c r="F33" s="539" t="s">
        <v>696</v>
      </c>
    </row>
    <row r="34" spans="1:6" s="319" customFormat="1" ht="12" customHeight="1" thickBot="1">
      <c r="A34" s="277" t="s">
        <v>11</v>
      </c>
      <c r="B34" s="278" t="s">
        <v>334</v>
      </c>
      <c r="C34" s="309">
        <f>SUM(C35:C44)</f>
        <v>9191</v>
      </c>
      <c r="D34" s="309">
        <v>1219</v>
      </c>
      <c r="E34" s="309">
        <f t="shared" ref="E34" si="5">SUM(E35:E44)</f>
        <v>10410</v>
      </c>
      <c r="F34" s="539" t="s">
        <v>697</v>
      </c>
    </row>
    <row r="35" spans="1:6" s="319" customFormat="1" ht="12" customHeight="1">
      <c r="A35" s="272" t="s">
        <v>66</v>
      </c>
      <c r="B35" s="320" t="s">
        <v>335</v>
      </c>
      <c r="C35" s="311">
        <v>0</v>
      </c>
      <c r="D35" s="311"/>
      <c r="E35" s="311">
        <v>0</v>
      </c>
      <c r="F35" s="539" t="s">
        <v>698</v>
      </c>
    </row>
    <row r="36" spans="1:6" s="319" customFormat="1" ht="12" customHeight="1">
      <c r="A36" s="271" t="s">
        <v>67</v>
      </c>
      <c r="B36" s="321" t="s">
        <v>336</v>
      </c>
      <c r="C36" s="425">
        <v>500</v>
      </c>
      <c r="D36" s="667">
        <v>80</v>
      </c>
      <c r="E36" s="310">
        <v>580</v>
      </c>
      <c r="F36" s="539" t="s">
        <v>699</v>
      </c>
    </row>
    <row r="37" spans="1:6" s="319" customFormat="1" ht="12" customHeight="1">
      <c r="A37" s="271" t="s">
        <v>68</v>
      </c>
      <c r="B37" s="321" t="s">
        <v>337</v>
      </c>
      <c r="C37" s="425">
        <v>570</v>
      </c>
      <c r="D37" s="667"/>
      <c r="E37" s="310">
        <v>570</v>
      </c>
      <c r="F37" s="539" t="s">
        <v>700</v>
      </c>
    </row>
    <row r="38" spans="1:6" s="319" customFormat="1" ht="12" customHeight="1">
      <c r="A38" s="271" t="s">
        <v>127</v>
      </c>
      <c r="B38" s="321" t="s">
        <v>338</v>
      </c>
      <c r="C38" s="425">
        <v>1980</v>
      </c>
      <c r="D38" s="667"/>
      <c r="E38" s="310">
        <v>1981</v>
      </c>
      <c r="F38" s="539" t="s">
        <v>701</v>
      </c>
    </row>
    <row r="39" spans="1:6" s="319" customFormat="1" ht="12" customHeight="1">
      <c r="A39" s="271" t="s">
        <v>128</v>
      </c>
      <c r="B39" s="321" t="s">
        <v>339</v>
      </c>
      <c r="C39" s="425">
        <v>4615</v>
      </c>
      <c r="D39" s="667">
        <v>850</v>
      </c>
      <c r="E39" s="310">
        <v>5465</v>
      </c>
      <c r="F39" s="539" t="s">
        <v>702</v>
      </c>
    </row>
    <row r="40" spans="1:6" s="319" customFormat="1" ht="12" customHeight="1">
      <c r="A40" s="271" t="s">
        <v>129</v>
      </c>
      <c r="B40" s="321" t="s">
        <v>340</v>
      </c>
      <c r="C40" s="425">
        <v>1426</v>
      </c>
      <c r="D40" s="667">
        <v>230</v>
      </c>
      <c r="E40" s="310">
        <v>1656</v>
      </c>
      <c r="F40" s="539" t="s">
        <v>703</v>
      </c>
    </row>
    <row r="41" spans="1:6" s="319" customFormat="1" ht="12" customHeight="1">
      <c r="A41" s="271" t="s">
        <v>130</v>
      </c>
      <c r="B41" s="321" t="s">
        <v>341</v>
      </c>
      <c r="C41" s="425"/>
      <c r="D41" s="667"/>
      <c r="E41" s="310"/>
      <c r="F41" s="539" t="s">
        <v>704</v>
      </c>
    </row>
    <row r="42" spans="1:6" s="319" customFormat="1" ht="12" customHeight="1">
      <c r="A42" s="271" t="s">
        <v>131</v>
      </c>
      <c r="B42" s="321" t="s">
        <v>342</v>
      </c>
      <c r="C42" s="425">
        <v>100</v>
      </c>
      <c r="D42" s="667">
        <v>58</v>
      </c>
      <c r="E42" s="310">
        <v>158</v>
      </c>
      <c r="F42" s="539" t="s">
        <v>705</v>
      </c>
    </row>
    <row r="43" spans="1:6" s="319" customFormat="1" ht="12" customHeight="1">
      <c r="A43" s="271" t="s">
        <v>343</v>
      </c>
      <c r="B43" s="321" t="s">
        <v>344</v>
      </c>
      <c r="C43" s="552"/>
      <c r="D43" s="668"/>
      <c r="E43" s="313"/>
      <c r="F43" s="539" t="s">
        <v>706</v>
      </c>
    </row>
    <row r="44" spans="1:6" s="319" customFormat="1" ht="12" customHeight="1" thickBot="1">
      <c r="A44" s="273" t="s">
        <v>345</v>
      </c>
      <c r="B44" s="322" t="s">
        <v>346</v>
      </c>
      <c r="C44" s="314"/>
      <c r="D44" s="314"/>
      <c r="E44" s="314"/>
      <c r="F44" s="539" t="s">
        <v>707</v>
      </c>
    </row>
    <row r="45" spans="1:6" s="319" customFormat="1" ht="12" customHeight="1" thickBot="1">
      <c r="A45" s="277" t="s">
        <v>12</v>
      </c>
      <c r="B45" s="278" t="s">
        <v>347</v>
      </c>
      <c r="C45" s="309">
        <f>SUM(C46:C50)</f>
        <v>0</v>
      </c>
      <c r="D45" s="309">
        <v>110</v>
      </c>
      <c r="E45" s="309">
        <f t="shared" ref="E45" si="6">SUM(E46:E50)</f>
        <v>110</v>
      </c>
      <c r="F45" s="539" t="s">
        <v>708</v>
      </c>
    </row>
    <row r="46" spans="1:6" s="319" customFormat="1" ht="12" customHeight="1">
      <c r="A46" s="272" t="s">
        <v>69</v>
      </c>
      <c r="B46" s="320" t="s">
        <v>348</v>
      </c>
      <c r="C46" s="330">
        <v>0</v>
      </c>
      <c r="D46" s="330">
        <v>110</v>
      </c>
      <c r="E46" s="330">
        <v>110</v>
      </c>
      <c r="F46" s="539" t="s">
        <v>709</v>
      </c>
    </row>
    <row r="47" spans="1:6" s="319" customFormat="1" ht="12" customHeight="1">
      <c r="A47" s="271" t="s">
        <v>70</v>
      </c>
      <c r="B47" s="321" t="s">
        <v>349</v>
      </c>
      <c r="C47" s="313">
        <v>0</v>
      </c>
      <c r="D47" s="313"/>
      <c r="E47" s="313">
        <v>0</v>
      </c>
      <c r="F47" s="539" t="s">
        <v>710</v>
      </c>
    </row>
    <row r="48" spans="1:6" s="319" customFormat="1" ht="12" customHeight="1">
      <c r="A48" s="271" t="s">
        <v>350</v>
      </c>
      <c r="B48" s="321" t="s">
        <v>351</v>
      </c>
      <c r="C48" s="313">
        <v>0</v>
      </c>
      <c r="D48" s="313"/>
      <c r="E48" s="313">
        <v>0</v>
      </c>
      <c r="F48" s="539" t="s">
        <v>711</v>
      </c>
    </row>
    <row r="49" spans="1:6" s="319" customFormat="1" ht="12" customHeight="1">
      <c r="A49" s="271" t="s">
        <v>352</v>
      </c>
      <c r="B49" s="321" t="s">
        <v>353</v>
      </c>
      <c r="C49" s="313">
        <v>0</v>
      </c>
      <c r="D49" s="313"/>
      <c r="E49" s="313">
        <v>0</v>
      </c>
      <c r="F49" s="539" t="s">
        <v>712</v>
      </c>
    </row>
    <row r="50" spans="1:6" s="319" customFormat="1" ht="12" customHeight="1" thickBot="1">
      <c r="A50" s="273" t="s">
        <v>354</v>
      </c>
      <c r="B50" s="322" t="s">
        <v>355</v>
      </c>
      <c r="C50" s="314">
        <v>0</v>
      </c>
      <c r="D50" s="314"/>
      <c r="E50" s="314">
        <v>0</v>
      </c>
      <c r="F50" s="539" t="s">
        <v>713</v>
      </c>
    </row>
    <row r="51" spans="1:6" s="319" customFormat="1" ht="17.25" customHeight="1" thickBot="1">
      <c r="A51" s="277" t="s">
        <v>132</v>
      </c>
      <c r="B51" s="278" t="s">
        <v>356</v>
      </c>
      <c r="C51" s="309">
        <f>SUM(C52:C55)</f>
        <v>0</v>
      </c>
      <c r="D51" s="309">
        <v>100</v>
      </c>
      <c r="E51" s="309">
        <f t="shared" ref="E51" si="7">SUM(E52:E55)</f>
        <v>100</v>
      </c>
      <c r="F51" s="539" t="s">
        <v>714</v>
      </c>
    </row>
    <row r="52" spans="1:6" s="319" customFormat="1" ht="12" customHeight="1">
      <c r="A52" s="272" t="s">
        <v>71</v>
      </c>
      <c r="B52" s="320" t="s">
        <v>357</v>
      </c>
      <c r="C52" s="311">
        <v>0</v>
      </c>
      <c r="D52" s="311"/>
      <c r="E52" s="311">
        <v>0</v>
      </c>
      <c r="F52" s="539" t="s">
        <v>715</v>
      </c>
    </row>
    <row r="53" spans="1:6" s="319" customFormat="1" ht="12" customHeight="1">
      <c r="A53" s="271" t="s">
        <v>72</v>
      </c>
      <c r="B53" s="321" t="s">
        <v>358</v>
      </c>
      <c r="C53" s="310"/>
      <c r="D53" s="310"/>
      <c r="E53" s="310"/>
      <c r="F53" s="539" t="s">
        <v>716</v>
      </c>
    </row>
    <row r="54" spans="1:6" s="319" customFormat="1" ht="12" customHeight="1">
      <c r="A54" s="271" t="s">
        <v>359</v>
      </c>
      <c r="B54" s="321" t="s">
        <v>360</v>
      </c>
      <c r="C54" s="310"/>
      <c r="D54" s="310">
        <v>100</v>
      </c>
      <c r="E54" s="310">
        <v>100</v>
      </c>
      <c r="F54" s="539" t="s">
        <v>717</v>
      </c>
    </row>
    <row r="55" spans="1:6" s="319" customFormat="1" ht="12" customHeight="1" thickBot="1">
      <c r="A55" s="273" t="s">
        <v>361</v>
      </c>
      <c r="B55" s="322" t="s">
        <v>362</v>
      </c>
      <c r="C55" s="312"/>
      <c r="D55" s="312"/>
      <c r="E55" s="312"/>
      <c r="F55" s="539" t="s">
        <v>718</v>
      </c>
    </row>
    <row r="56" spans="1:6" s="319" customFormat="1" ht="12" customHeight="1" thickBot="1">
      <c r="A56" s="277" t="s">
        <v>14</v>
      </c>
      <c r="B56" s="299" t="s">
        <v>363</v>
      </c>
      <c r="C56" s="309">
        <f>SUM(C57:C59)</f>
        <v>4535</v>
      </c>
      <c r="D56" s="309"/>
      <c r="E56" s="309">
        <f t="shared" ref="E56" si="8">SUM(E57:E59)</f>
        <v>5058</v>
      </c>
      <c r="F56" s="539" t="s">
        <v>719</v>
      </c>
    </row>
    <row r="57" spans="1:6" s="319" customFormat="1" ht="12" customHeight="1">
      <c r="A57" s="272" t="s">
        <v>133</v>
      </c>
      <c r="B57" s="320" t="s">
        <v>364</v>
      </c>
      <c r="C57" s="313"/>
      <c r="D57" s="313"/>
      <c r="E57" s="313"/>
      <c r="F57" s="539" t="s">
        <v>720</v>
      </c>
    </row>
    <row r="58" spans="1:6" s="319" customFormat="1" ht="12" customHeight="1">
      <c r="A58" s="271" t="s">
        <v>134</v>
      </c>
      <c r="B58" s="321" t="s">
        <v>365</v>
      </c>
      <c r="C58" s="313">
        <v>40</v>
      </c>
      <c r="D58" s="313">
        <v>-40</v>
      </c>
      <c r="E58" s="313"/>
      <c r="F58" s="539" t="s">
        <v>721</v>
      </c>
    </row>
    <row r="59" spans="1:6" s="319" customFormat="1" ht="12" customHeight="1">
      <c r="A59" s="271" t="s">
        <v>163</v>
      </c>
      <c r="B59" s="321" t="s">
        <v>366</v>
      </c>
      <c r="C59" s="313">
        <v>4495</v>
      </c>
      <c r="D59" s="313">
        <v>563</v>
      </c>
      <c r="E59" s="313">
        <v>5058</v>
      </c>
      <c r="F59" s="539" t="s">
        <v>722</v>
      </c>
    </row>
    <row r="60" spans="1:6" s="319" customFormat="1" ht="12" customHeight="1" thickBot="1">
      <c r="A60" s="273" t="s">
        <v>367</v>
      </c>
      <c r="B60" s="322" t="s">
        <v>368</v>
      </c>
      <c r="C60" s="313">
        <v>0</v>
      </c>
      <c r="D60" s="313"/>
      <c r="E60" s="313">
        <v>0</v>
      </c>
      <c r="F60" s="539" t="s">
        <v>723</v>
      </c>
    </row>
    <row r="61" spans="1:6" s="319" customFormat="1" ht="12" customHeight="1" thickBot="1">
      <c r="A61" s="277" t="s">
        <v>15</v>
      </c>
      <c r="B61" s="278" t="s">
        <v>369</v>
      </c>
      <c r="C61" s="315">
        <f>SUM(C56,C51,C45,C34,C27,C20,C13,C6)</f>
        <v>132878</v>
      </c>
      <c r="D61" s="315">
        <v>23030</v>
      </c>
      <c r="E61" s="315">
        <f t="shared" ref="E61" si="9">SUM(E56,E51,E45,E34,E27,E20,E13,E6)</f>
        <v>155909</v>
      </c>
      <c r="F61" s="539" t="s">
        <v>724</v>
      </c>
    </row>
    <row r="62" spans="1:6" s="319" customFormat="1" ht="12" customHeight="1" thickBot="1">
      <c r="A62" s="331" t="s">
        <v>370</v>
      </c>
      <c r="B62" s="299" t="s">
        <v>371</v>
      </c>
      <c r="C62" s="309">
        <f>SUM(C63:C65)</f>
        <v>0</v>
      </c>
      <c r="D62" s="309"/>
      <c r="E62" s="309">
        <f t="shared" ref="E62" si="10">SUM(E63:E65)</f>
        <v>0</v>
      </c>
      <c r="F62" s="539" t="s">
        <v>725</v>
      </c>
    </row>
    <row r="63" spans="1:6" s="319" customFormat="1" ht="12" customHeight="1">
      <c r="A63" s="272" t="s">
        <v>372</v>
      </c>
      <c r="B63" s="320" t="s">
        <v>373</v>
      </c>
      <c r="C63" s="313">
        <v>0</v>
      </c>
      <c r="D63" s="313"/>
      <c r="E63" s="313">
        <v>0</v>
      </c>
      <c r="F63" s="539" t="s">
        <v>726</v>
      </c>
    </row>
    <row r="64" spans="1:6" s="319" customFormat="1" ht="12" customHeight="1">
      <c r="A64" s="271" t="s">
        <v>374</v>
      </c>
      <c r="B64" s="321" t="s">
        <v>375</v>
      </c>
      <c r="C64" s="313">
        <v>0</v>
      </c>
      <c r="D64" s="313"/>
      <c r="E64" s="313"/>
      <c r="F64" s="539" t="s">
        <v>727</v>
      </c>
    </row>
    <row r="65" spans="1:6" s="319" customFormat="1" ht="12" customHeight="1" thickBot="1">
      <c r="A65" s="273" t="s">
        <v>376</v>
      </c>
      <c r="B65" s="259" t="s">
        <v>421</v>
      </c>
      <c r="C65" s="313">
        <v>0</v>
      </c>
      <c r="D65" s="313"/>
      <c r="E65" s="313"/>
      <c r="F65" s="539" t="s">
        <v>728</v>
      </c>
    </row>
    <row r="66" spans="1:6" s="319" customFormat="1" ht="12" customHeight="1" thickBot="1">
      <c r="A66" s="331" t="s">
        <v>378</v>
      </c>
      <c r="B66" s="299" t="s">
        <v>379</v>
      </c>
      <c r="C66" s="309"/>
      <c r="D66" s="309"/>
      <c r="E66" s="309"/>
      <c r="F66" s="539" t="s">
        <v>729</v>
      </c>
    </row>
    <row r="67" spans="1:6" s="319" customFormat="1" ht="13.5" customHeight="1">
      <c r="A67" s="272" t="s">
        <v>110</v>
      </c>
      <c r="B67" s="320" t="s">
        <v>380</v>
      </c>
      <c r="C67" s="313">
        <v>0</v>
      </c>
      <c r="D67" s="313"/>
      <c r="E67" s="313">
        <v>0</v>
      </c>
      <c r="F67" s="539" t="s">
        <v>730</v>
      </c>
    </row>
    <row r="68" spans="1:6" s="319" customFormat="1" ht="12" customHeight="1">
      <c r="A68" s="271" t="s">
        <v>111</v>
      </c>
      <c r="B68" s="321" t="s">
        <v>381</v>
      </c>
      <c r="C68" s="313">
        <v>0</v>
      </c>
      <c r="D68" s="313"/>
      <c r="E68" s="313">
        <v>0</v>
      </c>
      <c r="F68" s="539" t="s">
        <v>731</v>
      </c>
    </row>
    <row r="69" spans="1:6" s="319" customFormat="1" ht="12" customHeight="1">
      <c r="A69" s="271" t="s">
        <v>382</v>
      </c>
      <c r="B69" s="321" t="s">
        <v>383</v>
      </c>
      <c r="C69" s="313">
        <v>0</v>
      </c>
      <c r="D69" s="313"/>
      <c r="E69" s="313">
        <v>0</v>
      </c>
      <c r="F69" s="539" t="s">
        <v>732</v>
      </c>
    </row>
    <row r="70" spans="1:6" s="319" customFormat="1" ht="12" customHeight="1" thickBot="1">
      <c r="A70" s="273" t="s">
        <v>384</v>
      </c>
      <c r="B70" s="322" t="s">
        <v>385</v>
      </c>
      <c r="C70" s="313">
        <v>0</v>
      </c>
      <c r="D70" s="313"/>
      <c r="E70" s="313">
        <v>0</v>
      </c>
      <c r="F70" s="539" t="s">
        <v>733</v>
      </c>
    </row>
    <row r="71" spans="1:6" s="319" customFormat="1" ht="12" customHeight="1" thickBot="1">
      <c r="A71" s="331" t="s">
        <v>386</v>
      </c>
      <c r="B71" s="299" t="s">
        <v>387</v>
      </c>
      <c r="C71" s="309">
        <f>SUM(C72:C73)</f>
        <v>16878</v>
      </c>
      <c r="D71" s="309">
        <v>3170</v>
      </c>
      <c r="E71" s="309">
        <f t="shared" ref="E71:F71" si="11">SUM(E72:E73)</f>
        <v>20048</v>
      </c>
      <c r="F71" s="309">
        <f t="shared" si="11"/>
        <v>0</v>
      </c>
    </row>
    <row r="72" spans="1:6" s="319" customFormat="1" ht="12" customHeight="1">
      <c r="A72" s="272" t="s">
        <v>388</v>
      </c>
      <c r="B72" s="320" t="s">
        <v>389</v>
      </c>
      <c r="C72" s="313">
        <v>16878</v>
      </c>
      <c r="D72" s="313">
        <v>3170</v>
      </c>
      <c r="E72" s="313">
        <v>20048</v>
      </c>
      <c r="F72" s="539" t="s">
        <v>735</v>
      </c>
    </row>
    <row r="73" spans="1:6" s="319" customFormat="1" ht="12" customHeight="1" thickBot="1">
      <c r="A73" s="273" t="s">
        <v>390</v>
      </c>
      <c r="B73" s="322" t="s">
        <v>391</v>
      </c>
      <c r="C73" s="313">
        <v>0</v>
      </c>
      <c r="D73" s="313"/>
      <c r="E73" s="313">
        <v>0</v>
      </c>
      <c r="F73" s="539" t="s">
        <v>736</v>
      </c>
    </row>
    <row r="74" spans="1:6" s="319" customFormat="1" ht="12" customHeight="1" thickBot="1">
      <c r="A74" s="331" t="s">
        <v>392</v>
      </c>
      <c r="B74" s="299" t="s">
        <v>393</v>
      </c>
      <c r="C74" s="309">
        <f>SUM(C75:C77)</f>
        <v>0</v>
      </c>
      <c r="D74" s="309">
        <v>3692</v>
      </c>
      <c r="E74" s="309">
        <f t="shared" ref="E74" si="12">SUM(E75:E77)</f>
        <v>3692</v>
      </c>
      <c r="F74" s="539" t="s">
        <v>737</v>
      </c>
    </row>
    <row r="75" spans="1:6" s="319" customFormat="1" ht="12" customHeight="1">
      <c r="A75" s="272" t="s">
        <v>394</v>
      </c>
      <c r="B75" s="320" t="s">
        <v>395</v>
      </c>
      <c r="C75" s="313">
        <v>0</v>
      </c>
      <c r="D75" s="313">
        <v>3692</v>
      </c>
      <c r="E75" s="313">
        <v>3692</v>
      </c>
      <c r="F75" s="539" t="s">
        <v>738</v>
      </c>
    </row>
    <row r="76" spans="1:6" s="319" customFormat="1" ht="12" customHeight="1">
      <c r="A76" s="271" t="s">
        <v>396</v>
      </c>
      <c r="B76" s="321" t="s">
        <v>397</v>
      </c>
      <c r="C76" s="313">
        <v>0</v>
      </c>
      <c r="D76" s="313"/>
      <c r="E76" s="313">
        <v>0</v>
      </c>
      <c r="F76" s="539" t="s">
        <v>739</v>
      </c>
    </row>
    <row r="77" spans="1:6" s="319" customFormat="1" ht="12" customHeight="1" thickBot="1">
      <c r="A77" s="273" t="s">
        <v>398</v>
      </c>
      <c r="B77" s="301" t="s">
        <v>399</v>
      </c>
      <c r="C77" s="313">
        <v>0</v>
      </c>
      <c r="D77" s="313"/>
      <c r="E77" s="313">
        <v>0</v>
      </c>
      <c r="F77" s="539" t="s">
        <v>740</v>
      </c>
    </row>
    <row r="78" spans="1:6" s="319" customFormat="1" ht="12" customHeight="1" thickBot="1">
      <c r="A78" s="331" t="s">
        <v>400</v>
      </c>
      <c r="B78" s="299" t="s">
        <v>401</v>
      </c>
      <c r="C78" s="309"/>
      <c r="D78" s="309"/>
      <c r="E78" s="309"/>
      <c r="F78" s="539" t="s">
        <v>741</v>
      </c>
    </row>
    <row r="79" spans="1:6" s="319" customFormat="1" ht="12" customHeight="1">
      <c r="A79" s="323" t="s">
        <v>402</v>
      </c>
      <c r="B79" s="320" t="s">
        <v>403</v>
      </c>
      <c r="C79" s="313">
        <v>0</v>
      </c>
      <c r="D79" s="313"/>
      <c r="E79" s="313">
        <v>0</v>
      </c>
      <c r="F79" s="539" t="s">
        <v>742</v>
      </c>
    </row>
    <row r="80" spans="1:6" s="319" customFormat="1" ht="12" customHeight="1">
      <c r="A80" s="324" t="s">
        <v>404</v>
      </c>
      <c r="B80" s="321" t="s">
        <v>405</v>
      </c>
      <c r="C80" s="313">
        <v>0</v>
      </c>
      <c r="D80" s="313"/>
      <c r="E80" s="313">
        <v>0</v>
      </c>
      <c r="F80" s="539" t="s">
        <v>743</v>
      </c>
    </row>
    <row r="81" spans="1:6" s="319" customFormat="1" ht="12" customHeight="1">
      <c r="A81" s="324" t="s">
        <v>406</v>
      </c>
      <c r="B81" s="321" t="s">
        <v>407</v>
      </c>
      <c r="C81" s="313">
        <v>0</v>
      </c>
      <c r="D81" s="313"/>
      <c r="E81" s="313">
        <v>0</v>
      </c>
      <c r="F81" s="539" t="s">
        <v>744</v>
      </c>
    </row>
    <row r="82" spans="1:6" s="319" customFormat="1" ht="12" customHeight="1" thickBot="1">
      <c r="A82" s="332" t="s">
        <v>408</v>
      </c>
      <c r="B82" s="301" t="s">
        <v>409</v>
      </c>
      <c r="C82" s="313">
        <v>0</v>
      </c>
      <c r="D82" s="313"/>
      <c r="E82" s="313">
        <v>0</v>
      </c>
      <c r="F82" s="539" t="s">
        <v>745</v>
      </c>
    </row>
    <row r="83" spans="1:6" s="319" customFormat="1" ht="12" customHeight="1" thickBot="1">
      <c r="A83" s="331" t="s">
        <v>410</v>
      </c>
      <c r="B83" s="299" t="s">
        <v>411</v>
      </c>
      <c r="C83" s="334">
        <v>0</v>
      </c>
      <c r="D83" s="334"/>
      <c r="E83" s="334">
        <v>0</v>
      </c>
      <c r="F83" s="539" t="s">
        <v>746</v>
      </c>
    </row>
    <row r="84" spans="1:6" s="319" customFormat="1" ht="12" customHeight="1" thickBot="1">
      <c r="A84" s="331" t="s">
        <v>412</v>
      </c>
      <c r="B84" s="257" t="s">
        <v>413</v>
      </c>
      <c r="C84" s="315">
        <f>SUM(C83,C78,C74,C71,C66,C62)</f>
        <v>16878</v>
      </c>
      <c r="D84" s="315">
        <v>3170</v>
      </c>
      <c r="E84" s="315">
        <f t="shared" ref="E84" si="13">SUM(E83,E78,E74,E71,E66,E62)</f>
        <v>23740</v>
      </c>
      <c r="F84" s="539" t="s">
        <v>747</v>
      </c>
    </row>
    <row r="85" spans="1:6" s="319" customFormat="1" ht="12" customHeight="1" thickBot="1">
      <c r="A85" s="333" t="s">
        <v>414</v>
      </c>
      <c r="B85" s="260" t="s">
        <v>415</v>
      </c>
      <c r="C85" s="315">
        <f>SUM(C84,C61)</f>
        <v>149756</v>
      </c>
      <c r="D85" s="315">
        <f>E85-C85</f>
        <v>29893</v>
      </c>
      <c r="E85" s="315">
        <f>SUM(E84,E61)</f>
        <v>179649</v>
      </c>
      <c r="F85" s="539" t="s">
        <v>748</v>
      </c>
    </row>
    <row r="86" spans="1:6" s="319" customFormat="1" ht="12" customHeight="1">
      <c r="A86" s="255"/>
      <c r="B86" s="255"/>
      <c r="C86" s="256"/>
      <c r="D86" s="256"/>
      <c r="E86" s="256"/>
      <c r="F86" s="539"/>
    </row>
    <row r="87" spans="1:6" ht="16.5" customHeight="1">
      <c r="A87" s="670" t="s">
        <v>36</v>
      </c>
      <c r="B87" s="670"/>
      <c r="C87" s="670"/>
      <c r="D87" s="670"/>
      <c r="E87" s="670"/>
      <c r="F87" s="537"/>
    </row>
    <row r="88" spans="1:6" s="325" customFormat="1" ht="16.5" customHeight="1" thickBot="1">
      <c r="A88" s="44" t="s">
        <v>114</v>
      </c>
      <c r="B88" s="44"/>
      <c r="C88" s="286"/>
      <c r="D88" s="286"/>
      <c r="E88" s="286" t="s">
        <v>757</v>
      </c>
      <c r="F88" s="540"/>
    </row>
    <row r="89" spans="1:6" s="325" customFormat="1" ht="16.5" customHeight="1">
      <c r="A89" s="671" t="s">
        <v>61</v>
      </c>
      <c r="B89" s="673" t="s">
        <v>183</v>
      </c>
      <c r="C89" s="675" t="str">
        <f>+C3</f>
        <v>2015. évi</v>
      </c>
      <c r="D89" s="675"/>
      <c r="E89" s="675"/>
      <c r="F89" s="540"/>
    </row>
    <row r="90" spans="1:6" ht="38.1" customHeight="1" thickBot="1">
      <c r="A90" s="672"/>
      <c r="B90" s="674"/>
      <c r="C90" s="45" t="s">
        <v>184</v>
      </c>
      <c r="D90" s="663"/>
      <c r="E90" s="45" t="s">
        <v>189</v>
      </c>
      <c r="F90" s="537"/>
    </row>
    <row r="91" spans="1:6" s="318" customFormat="1" ht="12" customHeight="1" thickBot="1">
      <c r="A91" s="282" t="s">
        <v>416</v>
      </c>
      <c r="B91" s="283" t="s">
        <v>417</v>
      </c>
      <c r="C91" s="283" t="s">
        <v>418</v>
      </c>
      <c r="D91" s="283"/>
      <c r="E91" s="283" t="s">
        <v>419</v>
      </c>
      <c r="F91" s="538"/>
    </row>
    <row r="92" spans="1:6" ht="12" customHeight="1" thickBot="1">
      <c r="A92" s="279" t="s">
        <v>7</v>
      </c>
      <c r="B92" s="281" t="s">
        <v>422</v>
      </c>
      <c r="C92" s="308">
        <f>SUM(C93:C97)</f>
        <v>135693</v>
      </c>
      <c r="D92" s="308"/>
      <c r="E92" s="308">
        <f>SUM(E93:E97)</f>
        <v>145927</v>
      </c>
      <c r="F92" s="537" t="s">
        <v>669</v>
      </c>
    </row>
    <row r="93" spans="1:6" ht="12" customHeight="1">
      <c r="A93" s="274" t="s">
        <v>73</v>
      </c>
      <c r="B93" s="267" t="s">
        <v>37</v>
      </c>
      <c r="C93" s="424">
        <v>55107</v>
      </c>
      <c r="D93" s="424"/>
      <c r="E93" s="424">
        <v>58281</v>
      </c>
      <c r="F93" s="537" t="s">
        <v>670</v>
      </c>
    </row>
    <row r="94" spans="1:6" ht="12" customHeight="1">
      <c r="A94" s="271" t="s">
        <v>74</v>
      </c>
      <c r="B94" s="265" t="s">
        <v>135</v>
      </c>
      <c r="C94" s="425">
        <v>13968</v>
      </c>
      <c r="D94" s="425"/>
      <c r="E94" s="425">
        <v>15452</v>
      </c>
      <c r="F94" s="537" t="s">
        <v>671</v>
      </c>
    </row>
    <row r="95" spans="1:6" ht="12" customHeight="1">
      <c r="A95" s="271" t="s">
        <v>75</v>
      </c>
      <c r="B95" s="265" t="s">
        <v>102</v>
      </c>
      <c r="C95" s="427">
        <v>54873</v>
      </c>
      <c r="D95" s="427"/>
      <c r="E95" s="427">
        <v>59443</v>
      </c>
      <c r="F95" s="537" t="s">
        <v>672</v>
      </c>
    </row>
    <row r="96" spans="1:6" ht="12" customHeight="1">
      <c r="A96" s="271" t="s">
        <v>76</v>
      </c>
      <c r="B96" s="268" t="s">
        <v>136</v>
      </c>
      <c r="C96" s="427">
        <v>6407</v>
      </c>
      <c r="D96" s="427"/>
      <c r="E96" s="427">
        <v>6672</v>
      </c>
      <c r="F96" s="537" t="s">
        <v>673</v>
      </c>
    </row>
    <row r="97" spans="1:6" ht="12" customHeight="1">
      <c r="A97" s="271" t="s">
        <v>85</v>
      </c>
      <c r="B97" s="276" t="s">
        <v>137</v>
      </c>
      <c r="C97" s="427">
        <v>5338</v>
      </c>
      <c r="D97" s="427"/>
      <c r="E97" s="427">
        <v>6079</v>
      </c>
      <c r="F97" s="537" t="s">
        <v>674</v>
      </c>
    </row>
    <row r="98" spans="1:6" ht="12" customHeight="1">
      <c r="A98" s="271" t="s">
        <v>77</v>
      </c>
      <c r="B98" s="265" t="s">
        <v>423</v>
      </c>
      <c r="C98" s="312">
        <v>0</v>
      </c>
      <c r="D98" s="312"/>
      <c r="E98" s="312">
        <v>293</v>
      </c>
      <c r="F98" s="537" t="s">
        <v>675</v>
      </c>
    </row>
    <row r="99" spans="1:6" ht="12" customHeight="1">
      <c r="A99" s="271" t="s">
        <v>78</v>
      </c>
      <c r="B99" s="288" t="s">
        <v>424</v>
      </c>
      <c r="C99" s="312">
        <v>0</v>
      </c>
      <c r="D99" s="312"/>
      <c r="E99" s="312">
        <v>0</v>
      </c>
      <c r="F99" s="537" t="s">
        <v>676</v>
      </c>
    </row>
    <row r="100" spans="1:6" ht="12" customHeight="1">
      <c r="A100" s="271" t="s">
        <v>86</v>
      </c>
      <c r="B100" s="289" t="s">
        <v>425</v>
      </c>
      <c r="C100" s="312">
        <v>0</v>
      </c>
      <c r="D100" s="312"/>
      <c r="E100" s="312">
        <v>0</v>
      </c>
      <c r="F100" s="537" t="s">
        <v>677</v>
      </c>
    </row>
    <row r="101" spans="1:6" ht="12" customHeight="1">
      <c r="A101" s="271" t="s">
        <v>87</v>
      </c>
      <c r="B101" s="289" t="s">
        <v>426</v>
      </c>
      <c r="C101" s="312"/>
      <c r="D101" s="312"/>
      <c r="E101" s="312"/>
      <c r="F101" s="537" t="s">
        <v>678</v>
      </c>
    </row>
    <row r="102" spans="1:6" ht="12" customHeight="1">
      <c r="A102" s="271" t="s">
        <v>88</v>
      </c>
      <c r="B102" s="288" t="s">
        <v>427</v>
      </c>
      <c r="C102" s="312">
        <v>2038</v>
      </c>
      <c r="D102" s="312"/>
      <c r="E102" s="312">
        <v>2695</v>
      </c>
      <c r="F102" s="537" t="s">
        <v>679</v>
      </c>
    </row>
    <row r="103" spans="1:6" ht="12" customHeight="1">
      <c r="A103" s="271" t="s">
        <v>89</v>
      </c>
      <c r="B103" s="288" t="s">
        <v>428</v>
      </c>
      <c r="C103" s="312"/>
      <c r="D103" s="312"/>
      <c r="E103" s="312"/>
      <c r="F103" s="537" t="s">
        <v>680</v>
      </c>
    </row>
    <row r="104" spans="1:6" ht="12" customHeight="1">
      <c r="A104" s="271" t="s">
        <v>91</v>
      </c>
      <c r="B104" s="289" t="s">
        <v>429</v>
      </c>
      <c r="C104" s="312"/>
      <c r="D104" s="312"/>
      <c r="E104" s="312"/>
      <c r="F104" s="537" t="s">
        <v>681</v>
      </c>
    </row>
    <row r="105" spans="1:6" ht="12" customHeight="1">
      <c r="A105" s="270" t="s">
        <v>138</v>
      </c>
      <c r="B105" s="290" t="s">
        <v>430</v>
      </c>
      <c r="C105" s="312"/>
      <c r="D105" s="312"/>
      <c r="E105" s="312"/>
      <c r="F105" s="537" t="s">
        <v>682</v>
      </c>
    </row>
    <row r="106" spans="1:6" ht="12" customHeight="1">
      <c r="A106" s="271" t="s">
        <v>431</v>
      </c>
      <c r="B106" s="290" t="s">
        <v>432</v>
      </c>
      <c r="C106" s="312"/>
      <c r="D106" s="312"/>
      <c r="E106" s="312"/>
      <c r="F106" s="537" t="s">
        <v>683</v>
      </c>
    </row>
    <row r="107" spans="1:6" ht="12" customHeight="1" thickBot="1">
      <c r="A107" s="275" t="s">
        <v>433</v>
      </c>
      <c r="B107" s="291" t="s">
        <v>434</v>
      </c>
      <c r="C107" s="97">
        <v>2496</v>
      </c>
      <c r="D107" s="97"/>
      <c r="E107" s="97">
        <v>2395</v>
      </c>
      <c r="F107" s="537" t="s">
        <v>684</v>
      </c>
    </row>
    <row r="108" spans="1:6" ht="12" customHeight="1" thickBot="1">
      <c r="A108" s="277" t="s">
        <v>8</v>
      </c>
      <c r="B108" s="280" t="s">
        <v>435</v>
      </c>
      <c r="C108" s="309">
        <f>SUM(C109,C111,C113)</f>
        <v>9564</v>
      </c>
      <c r="D108" s="309"/>
      <c r="E108" s="309">
        <f t="shared" ref="E108" si="14">SUM(E109,E111,E113)</f>
        <v>29223</v>
      </c>
      <c r="F108" s="537" t="s">
        <v>685</v>
      </c>
    </row>
    <row r="109" spans="1:6" ht="12" customHeight="1">
      <c r="A109" s="272" t="s">
        <v>79</v>
      </c>
      <c r="B109" s="265" t="s">
        <v>161</v>
      </c>
      <c r="C109" s="311">
        <v>5397</v>
      </c>
      <c r="D109" s="311"/>
      <c r="E109" s="311">
        <v>9057</v>
      </c>
      <c r="F109" s="537" t="s">
        <v>686</v>
      </c>
    </row>
    <row r="110" spans="1:6" ht="12" customHeight="1">
      <c r="A110" s="272" t="s">
        <v>80</v>
      </c>
      <c r="B110" s="269" t="s">
        <v>436</v>
      </c>
      <c r="C110" s="311"/>
      <c r="D110" s="311"/>
      <c r="E110" s="311"/>
      <c r="F110" s="537" t="s">
        <v>687</v>
      </c>
    </row>
    <row r="111" spans="1:6">
      <c r="A111" s="272" t="s">
        <v>81</v>
      </c>
      <c r="B111" s="269" t="s">
        <v>139</v>
      </c>
      <c r="C111" s="310">
        <v>0</v>
      </c>
      <c r="D111" s="310"/>
      <c r="E111" s="310">
        <v>15998</v>
      </c>
      <c r="F111" s="537" t="s">
        <v>688</v>
      </c>
    </row>
    <row r="112" spans="1:6" ht="12" customHeight="1">
      <c r="A112" s="272" t="s">
        <v>82</v>
      </c>
      <c r="B112" s="269" t="s">
        <v>437</v>
      </c>
      <c r="C112" s="310">
        <v>0</v>
      </c>
      <c r="D112" s="310"/>
      <c r="E112" s="310">
        <v>0</v>
      </c>
      <c r="F112" s="537" t="s">
        <v>689</v>
      </c>
    </row>
    <row r="113" spans="1:6" ht="12" customHeight="1">
      <c r="A113" s="272" t="s">
        <v>83</v>
      </c>
      <c r="B113" s="301" t="s">
        <v>164</v>
      </c>
      <c r="C113" s="310">
        <f>SUM(C118:C121)</f>
        <v>4167</v>
      </c>
      <c r="D113" s="310"/>
      <c r="E113" s="310">
        <f t="shared" ref="E113" si="15">SUM(E118:E121)</f>
        <v>4168</v>
      </c>
      <c r="F113" s="537" t="s">
        <v>690</v>
      </c>
    </row>
    <row r="114" spans="1:6" ht="21.75" customHeight="1">
      <c r="A114" s="272" t="s">
        <v>90</v>
      </c>
      <c r="B114" s="300" t="s">
        <v>438</v>
      </c>
      <c r="C114" s="310">
        <v>0</v>
      </c>
      <c r="D114" s="310"/>
      <c r="E114" s="310">
        <v>0</v>
      </c>
      <c r="F114" s="537" t="s">
        <v>691</v>
      </c>
    </row>
    <row r="115" spans="1:6" ht="24" customHeight="1">
      <c r="A115" s="272" t="s">
        <v>92</v>
      </c>
      <c r="B115" s="316" t="s">
        <v>439</v>
      </c>
      <c r="C115" s="310">
        <v>0</v>
      </c>
      <c r="D115" s="310"/>
      <c r="E115" s="310">
        <v>0</v>
      </c>
      <c r="F115" s="537" t="s">
        <v>692</v>
      </c>
    </row>
    <row r="116" spans="1:6" ht="12" customHeight="1">
      <c r="A116" s="272" t="s">
        <v>140</v>
      </c>
      <c r="B116" s="289" t="s">
        <v>426</v>
      </c>
      <c r="C116" s="310">
        <v>0</v>
      </c>
      <c r="D116" s="310"/>
      <c r="E116" s="310">
        <v>0</v>
      </c>
      <c r="F116" s="537" t="s">
        <v>693</v>
      </c>
    </row>
    <row r="117" spans="1:6" ht="12" customHeight="1">
      <c r="A117" s="272" t="s">
        <v>141</v>
      </c>
      <c r="B117" s="289" t="s">
        <v>440</v>
      </c>
      <c r="C117" s="310">
        <v>0</v>
      </c>
      <c r="D117" s="310"/>
      <c r="E117" s="310">
        <v>0</v>
      </c>
      <c r="F117" s="537" t="s">
        <v>694</v>
      </c>
    </row>
    <row r="118" spans="1:6" ht="12" customHeight="1">
      <c r="A118" s="272" t="s">
        <v>142</v>
      </c>
      <c r="B118" s="289" t="s">
        <v>441</v>
      </c>
      <c r="C118" s="310">
        <v>3167</v>
      </c>
      <c r="D118" s="310"/>
      <c r="E118" s="310">
        <v>3168</v>
      </c>
      <c r="F118" s="537" t="s">
        <v>695</v>
      </c>
    </row>
    <row r="119" spans="1:6" s="336" customFormat="1" ht="12" customHeight="1">
      <c r="A119" s="272" t="s">
        <v>442</v>
      </c>
      <c r="B119" s="289" t="s">
        <v>429</v>
      </c>
      <c r="C119" s="310">
        <v>0</v>
      </c>
      <c r="D119" s="310"/>
      <c r="E119" s="310">
        <v>0</v>
      </c>
      <c r="F119" s="537" t="s">
        <v>696</v>
      </c>
    </row>
    <row r="120" spans="1:6" ht="12" customHeight="1">
      <c r="A120" s="272" t="s">
        <v>443</v>
      </c>
      <c r="B120" s="289" t="s">
        <v>444</v>
      </c>
      <c r="C120" s="310">
        <v>1000</v>
      </c>
      <c r="D120" s="310"/>
      <c r="E120" s="310">
        <v>1000</v>
      </c>
      <c r="F120" s="537" t="s">
        <v>697</v>
      </c>
    </row>
    <row r="121" spans="1:6" ht="12" customHeight="1" thickBot="1">
      <c r="A121" s="270" t="s">
        <v>445</v>
      </c>
      <c r="B121" s="289" t="s">
        <v>446</v>
      </c>
      <c r="C121" s="312"/>
      <c r="D121" s="312"/>
      <c r="E121" s="312"/>
      <c r="F121" s="537" t="s">
        <v>698</v>
      </c>
    </row>
    <row r="122" spans="1:6" ht="12" customHeight="1" thickBot="1">
      <c r="A122" s="277" t="s">
        <v>9</v>
      </c>
      <c r="B122" s="285" t="s">
        <v>447</v>
      </c>
      <c r="C122" s="309">
        <f>SUM(C123:C124)</f>
        <v>1028</v>
      </c>
      <c r="D122" s="309"/>
      <c r="E122" s="309">
        <f t="shared" ref="E122" si="16">SUM(E123:E124)</f>
        <v>1028</v>
      </c>
      <c r="F122" s="537" t="s">
        <v>699</v>
      </c>
    </row>
    <row r="123" spans="1:6" ht="12" customHeight="1">
      <c r="A123" s="272" t="s">
        <v>62</v>
      </c>
      <c r="B123" s="266" t="s">
        <v>47</v>
      </c>
      <c r="C123" s="311">
        <v>1028</v>
      </c>
      <c r="D123" s="311"/>
      <c r="E123" s="311">
        <v>1028</v>
      </c>
      <c r="F123" s="537" t="s">
        <v>700</v>
      </c>
    </row>
    <row r="124" spans="1:6" ht="12" customHeight="1" thickBot="1">
      <c r="A124" s="273" t="s">
        <v>63</v>
      </c>
      <c r="B124" s="269" t="s">
        <v>48</v>
      </c>
      <c r="C124" s="312"/>
      <c r="D124" s="312"/>
      <c r="E124" s="312"/>
      <c r="F124" s="537" t="s">
        <v>701</v>
      </c>
    </row>
    <row r="125" spans="1:6" ht="12" customHeight="1" thickBot="1">
      <c r="A125" s="277" t="s">
        <v>10</v>
      </c>
      <c r="B125" s="285" t="s">
        <v>448</v>
      </c>
      <c r="C125" s="309">
        <f>SUM(C122,C108,C92)</f>
        <v>146285</v>
      </c>
      <c r="D125" s="309"/>
      <c r="E125" s="309">
        <f>SUM(E122,E108,E92)</f>
        <v>176178</v>
      </c>
      <c r="F125" s="537" t="s">
        <v>702</v>
      </c>
    </row>
    <row r="126" spans="1:6" ht="12" customHeight="1" thickBot="1">
      <c r="A126" s="277" t="s">
        <v>11</v>
      </c>
      <c r="B126" s="285" t="s">
        <v>449</v>
      </c>
      <c r="C126" s="309">
        <f>SUM(C127:C129)</f>
        <v>0</v>
      </c>
      <c r="D126" s="309"/>
      <c r="E126" s="309">
        <f t="shared" ref="E126" si="17">SUM(E127:E129)</f>
        <v>0</v>
      </c>
      <c r="F126" s="537" t="s">
        <v>703</v>
      </c>
    </row>
    <row r="127" spans="1:6" ht="12" customHeight="1">
      <c r="A127" s="272" t="s">
        <v>66</v>
      </c>
      <c r="B127" s="266" t="s">
        <v>450</v>
      </c>
      <c r="C127" s="310">
        <v>0</v>
      </c>
      <c r="D127" s="310"/>
      <c r="E127" s="310">
        <v>0</v>
      </c>
      <c r="F127" s="537" t="s">
        <v>704</v>
      </c>
    </row>
    <row r="128" spans="1:6" ht="12" customHeight="1">
      <c r="A128" s="272" t="s">
        <v>67</v>
      </c>
      <c r="B128" s="266" t="s">
        <v>451</v>
      </c>
      <c r="C128" s="310">
        <v>0</v>
      </c>
      <c r="D128" s="310"/>
      <c r="E128" s="310"/>
      <c r="F128" s="537" t="s">
        <v>705</v>
      </c>
    </row>
    <row r="129" spans="1:9" ht="12" customHeight="1" thickBot="1">
      <c r="A129" s="270" t="s">
        <v>68</v>
      </c>
      <c r="B129" s="264" t="s">
        <v>452</v>
      </c>
      <c r="C129" s="310">
        <v>0</v>
      </c>
      <c r="D129" s="310"/>
      <c r="E129" s="310">
        <v>0</v>
      </c>
      <c r="F129" s="537" t="s">
        <v>706</v>
      </c>
    </row>
    <row r="130" spans="1:9" ht="12" customHeight="1" thickBot="1">
      <c r="A130" s="277" t="s">
        <v>12</v>
      </c>
      <c r="B130" s="285" t="s">
        <v>453</v>
      </c>
      <c r="C130" s="309"/>
      <c r="D130" s="309"/>
      <c r="E130" s="309"/>
      <c r="F130" s="537" t="s">
        <v>707</v>
      </c>
    </row>
    <row r="131" spans="1:9" ht="12" customHeight="1">
      <c r="A131" s="272" t="s">
        <v>69</v>
      </c>
      <c r="B131" s="266" t="s">
        <v>454</v>
      </c>
      <c r="C131" s="310">
        <v>0</v>
      </c>
      <c r="D131" s="310"/>
      <c r="E131" s="310">
        <v>0</v>
      </c>
      <c r="F131" s="537" t="s">
        <v>708</v>
      </c>
    </row>
    <row r="132" spans="1:9" ht="12" customHeight="1">
      <c r="A132" s="272" t="s">
        <v>70</v>
      </c>
      <c r="B132" s="266" t="s">
        <v>455</v>
      </c>
      <c r="C132" s="310">
        <v>0</v>
      </c>
      <c r="D132" s="310"/>
      <c r="E132" s="310">
        <v>0</v>
      </c>
      <c r="F132" s="537" t="s">
        <v>709</v>
      </c>
    </row>
    <row r="133" spans="1:9" ht="12" customHeight="1">
      <c r="A133" s="272" t="s">
        <v>350</v>
      </c>
      <c r="B133" s="266" t="s">
        <v>456</v>
      </c>
      <c r="C133" s="310">
        <v>0</v>
      </c>
      <c r="D133" s="310"/>
      <c r="E133" s="310">
        <v>0</v>
      </c>
      <c r="F133" s="537" t="s">
        <v>710</v>
      </c>
    </row>
    <row r="134" spans="1:9" ht="12" customHeight="1" thickBot="1">
      <c r="A134" s="270" t="s">
        <v>352</v>
      </c>
      <c r="B134" s="264" t="s">
        <v>457</v>
      </c>
      <c r="C134" s="310">
        <v>0</v>
      </c>
      <c r="D134" s="310"/>
      <c r="E134" s="310">
        <v>0</v>
      </c>
      <c r="F134" s="537" t="s">
        <v>711</v>
      </c>
    </row>
    <row r="135" spans="1:9" ht="12" customHeight="1" thickBot="1">
      <c r="A135" s="277" t="s">
        <v>13</v>
      </c>
      <c r="B135" s="285" t="s">
        <v>458</v>
      </c>
      <c r="C135" s="315">
        <f>SUM(C137:C138)</f>
        <v>3471</v>
      </c>
      <c r="D135" s="315"/>
      <c r="E135" s="315">
        <f t="shared" ref="E135:F135" si="18">SUM(E137:E138)</f>
        <v>3471</v>
      </c>
      <c r="F135" s="315">
        <f t="shared" si="18"/>
        <v>0</v>
      </c>
    </row>
    <row r="136" spans="1:9" ht="12" customHeight="1">
      <c r="A136" s="272" t="s">
        <v>71</v>
      </c>
      <c r="B136" s="266" t="s">
        <v>459</v>
      </c>
      <c r="C136" s="310">
        <v>0</v>
      </c>
      <c r="D136" s="310"/>
      <c r="E136" s="310">
        <v>0</v>
      </c>
      <c r="F136" s="537" t="s">
        <v>713</v>
      </c>
    </row>
    <row r="137" spans="1:9" ht="12" customHeight="1">
      <c r="A137" s="272" t="s">
        <v>72</v>
      </c>
      <c r="B137" s="266" t="s">
        <v>460</v>
      </c>
      <c r="C137" s="310">
        <v>3471</v>
      </c>
      <c r="D137" s="310"/>
      <c r="E137" s="310">
        <v>3471</v>
      </c>
      <c r="F137" s="537" t="s">
        <v>714</v>
      </c>
    </row>
    <row r="138" spans="1:9" ht="12" customHeight="1">
      <c r="A138" s="272" t="s">
        <v>359</v>
      </c>
      <c r="B138" s="266" t="s">
        <v>755</v>
      </c>
      <c r="C138" s="310"/>
      <c r="D138" s="310"/>
      <c r="E138" s="310"/>
      <c r="F138" s="537" t="s">
        <v>715</v>
      </c>
    </row>
    <row r="139" spans="1:9" ht="12" customHeight="1" thickBot="1">
      <c r="A139" s="270" t="s">
        <v>361</v>
      </c>
      <c r="B139" s="264" t="s">
        <v>462</v>
      </c>
      <c r="C139" s="310">
        <v>0</v>
      </c>
      <c r="D139" s="310"/>
      <c r="E139" s="310">
        <v>0</v>
      </c>
      <c r="F139" s="537" t="s">
        <v>716</v>
      </c>
    </row>
    <row r="140" spans="1:9" ht="15" customHeight="1" thickBot="1">
      <c r="A140" s="277" t="s">
        <v>14</v>
      </c>
      <c r="B140" s="285" t="s">
        <v>463</v>
      </c>
      <c r="C140" s="98"/>
      <c r="D140" s="98"/>
      <c r="E140" s="98"/>
      <c r="F140" s="537" t="s">
        <v>717</v>
      </c>
      <c r="G140" s="326"/>
      <c r="H140" s="326"/>
      <c r="I140" s="326"/>
    </row>
    <row r="141" spans="1:9" s="319" customFormat="1" ht="12.95" customHeight="1">
      <c r="A141" s="272" t="s">
        <v>133</v>
      </c>
      <c r="B141" s="266" t="s">
        <v>464</v>
      </c>
      <c r="C141" s="310">
        <v>0</v>
      </c>
      <c r="D141" s="310"/>
      <c r="E141" s="310">
        <v>0</v>
      </c>
      <c r="F141" s="537" t="s">
        <v>718</v>
      </c>
    </row>
    <row r="142" spans="1:9" ht="12.75" customHeight="1">
      <c r="A142" s="272" t="s">
        <v>134</v>
      </c>
      <c r="B142" s="266" t="s">
        <v>465</v>
      </c>
      <c r="C142" s="310">
        <v>0</v>
      </c>
      <c r="D142" s="310"/>
      <c r="E142" s="310">
        <v>0</v>
      </c>
      <c r="F142" s="537" t="s">
        <v>719</v>
      </c>
    </row>
    <row r="143" spans="1:9" ht="12.75" customHeight="1">
      <c r="A143" s="272" t="s">
        <v>163</v>
      </c>
      <c r="B143" s="266" t="s">
        <v>466</v>
      </c>
      <c r="C143" s="310">
        <v>0</v>
      </c>
      <c r="D143" s="310"/>
      <c r="E143" s="310">
        <v>0</v>
      </c>
      <c r="F143" s="537" t="s">
        <v>720</v>
      </c>
    </row>
    <row r="144" spans="1:9" ht="12.75" customHeight="1" thickBot="1">
      <c r="A144" s="272" t="s">
        <v>367</v>
      </c>
      <c r="B144" s="266" t="s">
        <v>467</v>
      </c>
      <c r="C144" s="310">
        <v>0</v>
      </c>
      <c r="D144" s="310"/>
      <c r="E144" s="310">
        <v>0</v>
      </c>
      <c r="F144" s="537" t="s">
        <v>721</v>
      </c>
    </row>
    <row r="145" spans="1:6" ht="16.5" thickBot="1">
      <c r="A145" s="277" t="s">
        <v>15</v>
      </c>
      <c r="B145" s="285" t="s">
        <v>468</v>
      </c>
      <c r="C145" s="261">
        <f>SUM(C140,C135,C130,C126)</f>
        <v>3471</v>
      </c>
      <c r="D145" s="261"/>
      <c r="E145" s="261">
        <f t="shared" ref="E145" si="19">SUM(E140,E135,E130,E126)</f>
        <v>3471</v>
      </c>
      <c r="F145" s="537" t="s">
        <v>722</v>
      </c>
    </row>
    <row r="146" spans="1:6" ht="16.5" thickBot="1">
      <c r="A146" s="302" t="s">
        <v>16</v>
      </c>
      <c r="B146" s="305" t="s">
        <v>469</v>
      </c>
      <c r="C146" s="261">
        <f>SUM(C145,C125)</f>
        <v>149756</v>
      </c>
      <c r="D146" s="261"/>
      <c r="E146" s="261">
        <f>SUM(E145,E125)</f>
        <v>179649</v>
      </c>
      <c r="F146" s="537" t="s">
        <v>723</v>
      </c>
    </row>
    <row r="148" spans="1:6" ht="18.75" customHeight="1">
      <c r="A148" s="669" t="s">
        <v>470</v>
      </c>
      <c r="B148" s="669"/>
      <c r="C148" s="669"/>
      <c r="D148" s="669"/>
      <c r="E148" s="669"/>
    </row>
    <row r="149" spans="1:6" ht="13.5" customHeight="1" thickBot="1">
      <c r="A149" s="287" t="s">
        <v>115</v>
      </c>
      <c r="B149" s="287"/>
      <c r="C149" s="317"/>
      <c r="D149" s="317"/>
    </row>
    <row r="150" spans="1:6" ht="21.75" thickBot="1">
      <c r="A150" s="277">
        <v>1</v>
      </c>
      <c r="B150" s="280" t="s">
        <v>471</v>
      </c>
      <c r="C150" s="303">
        <f>+C61-C125</f>
        <v>-13407</v>
      </c>
      <c r="D150" s="303"/>
      <c r="E150" s="303">
        <f>+E61-E125</f>
        <v>-20269</v>
      </c>
    </row>
    <row r="151" spans="1:6" ht="21.75" thickBot="1">
      <c r="A151" s="277" t="s">
        <v>8</v>
      </c>
      <c r="B151" s="280" t="s">
        <v>472</v>
      </c>
      <c r="C151" s="303">
        <f>+C84-C145</f>
        <v>13407</v>
      </c>
      <c r="D151" s="303"/>
      <c r="E151" s="303">
        <f>+E84-E145</f>
        <v>20269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</sheetData>
  <mergeCells count="9">
    <mergeCell ref="A1:E1"/>
    <mergeCell ref="C3:E3"/>
    <mergeCell ref="B3:B4"/>
    <mergeCell ref="A148:E148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2015. ÉVI ZÁRSZÁMADÁSÁNAK  PÉNZÜGYI MÉRLEGE&amp;10
&amp;R&amp;"Times New Roman CE,Félkövér dőlt"&amp;11 1.1. melléklet a 6/2016. (V.26.) önkormányzati rendelethez</oddHeader>
  </headerFooter>
  <rowBreaks count="1" manualBreakCount="1">
    <brk id="86" min="1" max="9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D30"/>
  <sheetViews>
    <sheetView workbookViewId="0">
      <selection activeCell="T8" sqref="T8"/>
    </sheetView>
  </sheetViews>
  <sheetFormatPr defaultRowHeight="12.75"/>
  <cols>
    <col min="1" max="1" width="5.83203125" style="215" customWidth="1"/>
    <col min="2" max="2" width="55.83203125" style="1" customWidth="1"/>
    <col min="3" max="4" width="14.83203125" style="1" customWidth="1"/>
    <col min="5" max="16384" width="9.33203125" style="1"/>
  </cols>
  <sheetData>
    <row r="1" spans="1:4" s="20" customFormat="1" ht="15.75" thickBot="1">
      <c r="A1" s="157"/>
      <c r="D1" s="158" t="s">
        <v>53</v>
      </c>
    </row>
    <row r="2" spans="1:4" s="21" customFormat="1" ht="48" customHeight="1" thickBot="1">
      <c r="A2" s="196" t="s">
        <v>5</v>
      </c>
      <c r="B2" s="180" t="s">
        <v>6</v>
      </c>
      <c r="C2" s="180" t="s">
        <v>231</v>
      </c>
      <c r="D2" s="197" t="s">
        <v>232</v>
      </c>
    </row>
    <row r="3" spans="1:4" s="21" customFormat="1" ht="14.1" customHeight="1" thickBot="1">
      <c r="A3" s="198" t="s">
        <v>416</v>
      </c>
      <c r="B3" s="199" t="s">
        <v>417</v>
      </c>
      <c r="C3" s="199" t="s">
        <v>418</v>
      </c>
      <c r="D3" s="200" t="s">
        <v>419</v>
      </c>
    </row>
    <row r="4" spans="1:4" ht="18" customHeight="1">
      <c r="A4" s="201" t="s">
        <v>7</v>
      </c>
      <c r="B4" s="202" t="s">
        <v>233</v>
      </c>
      <c r="C4" s="203"/>
      <c r="D4" s="204"/>
    </row>
    <row r="5" spans="1:4" ht="18" customHeight="1">
      <c r="A5" s="205" t="s">
        <v>8</v>
      </c>
      <c r="B5" s="206" t="s">
        <v>234</v>
      </c>
      <c r="C5" s="207"/>
      <c r="D5" s="208"/>
    </row>
    <row r="6" spans="1:4" ht="18" customHeight="1">
      <c r="A6" s="205" t="s">
        <v>9</v>
      </c>
      <c r="B6" s="206" t="s">
        <v>235</v>
      </c>
      <c r="C6" s="207"/>
      <c r="D6" s="208"/>
    </row>
    <row r="7" spans="1:4" ht="18" customHeight="1">
      <c r="A7" s="205" t="s">
        <v>10</v>
      </c>
      <c r="B7" s="206" t="s">
        <v>236</v>
      </c>
      <c r="C7" s="207"/>
      <c r="D7" s="208"/>
    </row>
    <row r="8" spans="1:4" ht="18" customHeight="1">
      <c r="A8" s="209" t="s">
        <v>11</v>
      </c>
      <c r="B8" s="206" t="s">
        <v>237</v>
      </c>
      <c r="C8" s="207"/>
      <c r="D8" s="208"/>
    </row>
    <row r="9" spans="1:4" ht="18" customHeight="1">
      <c r="A9" s="205" t="s">
        <v>12</v>
      </c>
      <c r="B9" s="206" t="s">
        <v>238</v>
      </c>
      <c r="C9" s="207"/>
      <c r="D9" s="208"/>
    </row>
    <row r="10" spans="1:4" ht="18" customHeight="1">
      <c r="A10" s="209" t="s">
        <v>13</v>
      </c>
      <c r="B10" s="210" t="s">
        <v>239</v>
      </c>
      <c r="C10" s="207"/>
      <c r="D10" s="208"/>
    </row>
    <row r="11" spans="1:4" ht="18" customHeight="1">
      <c r="A11" s="209" t="s">
        <v>14</v>
      </c>
      <c r="B11" s="210" t="s">
        <v>240</v>
      </c>
      <c r="C11" s="207"/>
      <c r="D11" s="208"/>
    </row>
    <row r="12" spans="1:4" ht="18" customHeight="1">
      <c r="A12" s="205" t="s">
        <v>15</v>
      </c>
      <c r="B12" s="210" t="s">
        <v>241</v>
      </c>
      <c r="C12" s="207"/>
      <c r="D12" s="208"/>
    </row>
    <row r="13" spans="1:4" ht="18" customHeight="1">
      <c r="A13" s="209" t="s">
        <v>16</v>
      </c>
      <c r="B13" s="210" t="s">
        <v>242</v>
      </c>
      <c r="C13" s="207"/>
      <c r="D13" s="208"/>
    </row>
    <row r="14" spans="1:4" ht="22.5">
      <c r="A14" s="205" t="s">
        <v>17</v>
      </c>
      <c r="B14" s="210" t="s">
        <v>243</v>
      </c>
      <c r="C14" s="207"/>
      <c r="D14" s="208"/>
    </row>
    <row r="15" spans="1:4" ht="18" customHeight="1">
      <c r="A15" s="209" t="s">
        <v>18</v>
      </c>
      <c r="B15" s="206" t="s">
        <v>244</v>
      </c>
      <c r="C15" s="207"/>
      <c r="D15" s="208"/>
    </row>
    <row r="16" spans="1:4" ht="18" customHeight="1">
      <c r="A16" s="205" t="s">
        <v>19</v>
      </c>
      <c r="B16" s="206" t="s">
        <v>245</v>
      </c>
      <c r="C16" s="207"/>
      <c r="D16" s="208"/>
    </row>
    <row r="17" spans="1:4" ht="18" customHeight="1">
      <c r="A17" s="209" t="s">
        <v>20</v>
      </c>
      <c r="B17" s="206" t="s">
        <v>246</v>
      </c>
      <c r="C17" s="207"/>
      <c r="D17" s="208"/>
    </row>
    <row r="18" spans="1:4" ht="18" customHeight="1">
      <c r="A18" s="205" t="s">
        <v>21</v>
      </c>
      <c r="B18" s="206" t="s">
        <v>247</v>
      </c>
      <c r="C18" s="207"/>
      <c r="D18" s="208"/>
    </row>
    <row r="19" spans="1:4" ht="18" customHeight="1">
      <c r="A19" s="209" t="s">
        <v>22</v>
      </c>
      <c r="B19" s="206" t="s">
        <v>248</v>
      </c>
      <c r="C19" s="207"/>
      <c r="D19" s="208"/>
    </row>
    <row r="20" spans="1:4" ht="18" customHeight="1">
      <c r="A20" s="205" t="s">
        <v>23</v>
      </c>
      <c r="B20" s="184"/>
      <c r="C20" s="207"/>
      <c r="D20" s="208"/>
    </row>
    <row r="21" spans="1:4" ht="18" customHeight="1">
      <c r="A21" s="209" t="s">
        <v>24</v>
      </c>
      <c r="B21" s="184"/>
      <c r="C21" s="207"/>
      <c r="D21" s="208"/>
    </row>
    <row r="22" spans="1:4" ht="18" customHeight="1">
      <c r="A22" s="205" t="s">
        <v>25</v>
      </c>
      <c r="B22" s="184"/>
      <c r="C22" s="207"/>
      <c r="D22" s="208"/>
    </row>
    <row r="23" spans="1:4" ht="18" customHeight="1">
      <c r="A23" s="209" t="s">
        <v>26</v>
      </c>
      <c r="B23" s="184"/>
      <c r="C23" s="207"/>
      <c r="D23" s="208"/>
    </row>
    <row r="24" spans="1:4" ht="18" customHeight="1">
      <c r="A24" s="205" t="s">
        <v>27</v>
      </c>
      <c r="B24" s="184"/>
      <c r="C24" s="207"/>
      <c r="D24" s="208"/>
    </row>
    <row r="25" spans="1:4" ht="18" customHeight="1">
      <c r="A25" s="209" t="s">
        <v>28</v>
      </c>
      <c r="B25" s="184"/>
      <c r="C25" s="207"/>
      <c r="D25" s="208"/>
    </row>
    <row r="26" spans="1:4" ht="18" customHeight="1">
      <c r="A26" s="205" t="s">
        <v>29</v>
      </c>
      <c r="B26" s="184"/>
      <c r="C26" s="207"/>
      <c r="D26" s="208"/>
    </row>
    <row r="27" spans="1:4" ht="18" customHeight="1">
      <c r="A27" s="209" t="s">
        <v>30</v>
      </c>
      <c r="B27" s="184"/>
      <c r="C27" s="207"/>
      <c r="D27" s="208"/>
    </row>
    <row r="28" spans="1:4" ht="18" customHeight="1" thickBot="1">
      <c r="A28" s="211" t="s">
        <v>31</v>
      </c>
      <c r="B28" s="190"/>
      <c r="C28" s="212"/>
      <c r="D28" s="213"/>
    </row>
    <row r="29" spans="1:4" ht="18" customHeight="1" thickBot="1">
      <c r="A29" s="234" t="s">
        <v>32</v>
      </c>
      <c r="B29" s="235" t="s">
        <v>40</v>
      </c>
      <c r="C29" s="236">
        <f>+C4+C5+C6+C7+C8+C15+C16+C17+C18+C19+C20+C21+C22+C23+C24+C25+C26+C27+C28</f>
        <v>0</v>
      </c>
      <c r="D29" s="237">
        <f>+D4+D5+D6+D7+D8+D15+D16+D17+D18+D19+D20+D21+D22+D23+D24+D25+D26+D27+D28</f>
        <v>0</v>
      </c>
    </row>
    <row r="30" spans="1:4" ht="25.5" customHeight="1">
      <c r="A30" s="214"/>
      <c r="B30" s="767" t="s">
        <v>249</v>
      </c>
      <c r="C30" s="767"/>
      <c r="D30" s="767"/>
    </row>
  </sheetData>
  <mergeCells count="1">
    <mergeCell ref="B30:D30"/>
  </mergeCells>
  <phoneticPr fontId="0" type="noConversion"/>
  <printOptions horizontalCentered="1"/>
  <pageMargins left="0.78740157480314965" right="0.78740157480314965" top="1.7716535433070868" bottom="0.98425196850393704" header="0.5" footer="0.5"/>
  <pageSetup paperSize="9" orientation="portrait" r:id="rId1"/>
  <headerFooter alignWithMargins="0">
    <oddHeader>&amp;C&amp;"Times New Roman CE,Félkövér"&amp;14
&amp;12
Az önkormányzat által adott közvetett támogatások
(kedvezmények)
&amp;R&amp;"Times New Roman CE,Félkövér dőlt"&amp;11 3
2. tájékoztató tábla a ......../2015. (........)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F70" sqref="F70"/>
    </sheetView>
  </sheetViews>
  <sheetFormatPr defaultColWidth="12" defaultRowHeight="15.75"/>
  <cols>
    <col min="1" max="1" width="67.1640625" style="504" customWidth="1"/>
    <col min="2" max="2" width="6.1640625" style="505" customWidth="1"/>
    <col min="3" max="4" width="12.1640625" style="504" customWidth="1"/>
    <col min="5" max="5" width="12.1640625" style="529" customWidth="1"/>
    <col min="6" max="16384" width="12" style="504"/>
  </cols>
  <sheetData>
    <row r="1" spans="1:5" ht="49.5" customHeight="1">
      <c r="A1" s="769" t="str">
        <f>+CONCATENATE("ÖSSZEVONT VAGYONKIMUTATÁS",CHAR(10),"a könyvviteli mérlegben értékkel szereplő eszközökről",CHAR(10),LEFT(ÖSSZEFÜGGÉSEK!A4,4),".")</f>
        <v>ÖSSZEVONT VAGYONKIMUTATÁS
a könyvviteli mérlegben értékkel szereplő eszközökről
2015.</v>
      </c>
      <c r="B1" s="770"/>
      <c r="C1" s="770"/>
      <c r="D1" s="770"/>
      <c r="E1" s="770"/>
    </row>
    <row r="2" spans="1:5" ht="16.5" thickBot="1">
      <c r="C2" s="771" t="s">
        <v>252</v>
      </c>
      <c r="D2" s="771"/>
      <c r="E2" s="771"/>
    </row>
    <row r="3" spans="1:5" ht="15.75" customHeight="1">
      <c r="A3" s="772" t="s">
        <v>253</v>
      </c>
      <c r="B3" s="775" t="s">
        <v>254</v>
      </c>
      <c r="C3" s="778" t="s">
        <v>255</v>
      </c>
      <c r="D3" s="778" t="s">
        <v>256</v>
      </c>
      <c r="E3" s="780" t="s">
        <v>257</v>
      </c>
    </row>
    <row r="4" spans="1:5" ht="11.25" customHeight="1">
      <c r="A4" s="773"/>
      <c r="B4" s="776"/>
      <c r="C4" s="779"/>
      <c r="D4" s="779"/>
      <c r="E4" s="781"/>
    </row>
    <row r="5" spans="1:5">
      <c r="A5" s="774"/>
      <c r="B5" s="777"/>
      <c r="C5" s="782" t="s">
        <v>258</v>
      </c>
      <c r="D5" s="782"/>
      <c r="E5" s="783"/>
    </row>
    <row r="6" spans="1:5" s="509" customFormat="1" ht="16.5" thickBot="1">
      <c r="A6" s="506" t="s">
        <v>627</v>
      </c>
      <c r="B6" s="507" t="s">
        <v>417</v>
      </c>
      <c r="C6" s="507" t="s">
        <v>418</v>
      </c>
      <c r="D6" s="507" t="s">
        <v>419</v>
      </c>
      <c r="E6" s="508" t="s">
        <v>420</v>
      </c>
    </row>
    <row r="7" spans="1:5" s="514" customFormat="1">
      <c r="A7" s="510" t="s">
        <v>565</v>
      </c>
      <c r="B7" s="511" t="s">
        <v>259</v>
      </c>
      <c r="C7" s="512"/>
      <c r="D7" s="512">
        <v>1906</v>
      </c>
      <c r="E7" s="513"/>
    </row>
    <row r="8" spans="1:5" s="514" customFormat="1">
      <c r="A8" s="515" t="s">
        <v>566</v>
      </c>
      <c r="B8" s="227" t="s">
        <v>260</v>
      </c>
      <c r="C8" s="516">
        <f>+C9+C14+C19+C24+C29</f>
        <v>0</v>
      </c>
      <c r="D8" s="516">
        <v>280838</v>
      </c>
      <c r="E8" s="517">
        <f>+E9+E14+E19+E24+E29</f>
        <v>0</v>
      </c>
    </row>
    <row r="9" spans="1:5" s="514" customFormat="1">
      <c r="A9" s="515" t="s">
        <v>567</v>
      </c>
      <c r="B9" s="227" t="s">
        <v>261</v>
      </c>
      <c r="C9" s="516">
        <f>+C10+C11+C12+C13</f>
        <v>0</v>
      </c>
      <c r="D9" s="516">
        <f>+D10+D11+D12+D13</f>
        <v>0</v>
      </c>
      <c r="E9" s="517">
        <f>+E10+E11+E12+E13</f>
        <v>0</v>
      </c>
    </row>
    <row r="10" spans="1:5" s="514" customFormat="1">
      <c r="A10" s="518" t="s">
        <v>568</v>
      </c>
      <c r="B10" s="227" t="s">
        <v>262</v>
      </c>
      <c r="C10" s="218"/>
      <c r="D10" s="218"/>
      <c r="E10" s="519"/>
    </row>
    <row r="11" spans="1:5" s="514" customFormat="1" ht="26.25" customHeight="1">
      <c r="A11" s="518" t="s">
        <v>569</v>
      </c>
      <c r="B11" s="227" t="s">
        <v>263</v>
      </c>
      <c r="C11" s="216"/>
      <c r="D11" s="216"/>
      <c r="E11" s="217"/>
    </row>
    <row r="12" spans="1:5" s="514" customFormat="1" ht="22.5">
      <c r="A12" s="518" t="s">
        <v>570</v>
      </c>
      <c r="B12" s="227" t="s">
        <v>264</v>
      </c>
      <c r="C12" s="216"/>
      <c r="D12" s="216"/>
      <c r="E12" s="217"/>
    </row>
    <row r="13" spans="1:5" s="514" customFormat="1">
      <c r="A13" s="518" t="s">
        <v>571</v>
      </c>
      <c r="B13" s="227" t="s">
        <v>265</v>
      </c>
      <c r="C13" s="216"/>
      <c r="D13" s="216"/>
      <c r="E13" s="217"/>
    </row>
    <row r="14" spans="1:5" s="514" customFormat="1">
      <c r="A14" s="515" t="s">
        <v>572</v>
      </c>
      <c r="B14" s="227" t="s">
        <v>266</v>
      </c>
      <c r="C14" s="520">
        <f>+C15+C16+C17+C18</f>
        <v>0</v>
      </c>
      <c r="D14" s="520">
        <f>+D15+D16+D17+D18</f>
        <v>0</v>
      </c>
      <c r="E14" s="521">
        <f>+E15+E16+E17+E18</f>
        <v>0</v>
      </c>
    </row>
    <row r="15" spans="1:5" s="514" customFormat="1">
      <c r="A15" s="518" t="s">
        <v>573</v>
      </c>
      <c r="B15" s="227" t="s">
        <v>267</v>
      </c>
      <c r="C15" s="216"/>
      <c r="D15" s="216"/>
      <c r="E15" s="217"/>
    </row>
    <row r="16" spans="1:5" s="514" customFormat="1" ht="22.5">
      <c r="A16" s="518" t="s">
        <v>574</v>
      </c>
      <c r="B16" s="227" t="s">
        <v>16</v>
      </c>
      <c r="C16" s="216"/>
      <c r="D16" s="216"/>
      <c r="E16" s="217"/>
    </row>
    <row r="17" spans="1:5" s="514" customFormat="1">
      <c r="A17" s="518" t="s">
        <v>575</v>
      </c>
      <c r="B17" s="227" t="s">
        <v>17</v>
      </c>
      <c r="C17" s="216"/>
      <c r="D17" s="216"/>
      <c r="E17" s="217"/>
    </row>
    <row r="18" spans="1:5" s="514" customFormat="1">
      <c r="A18" s="518" t="s">
        <v>576</v>
      </c>
      <c r="B18" s="227" t="s">
        <v>18</v>
      </c>
      <c r="C18" s="216"/>
      <c r="D18" s="216"/>
      <c r="E18" s="217"/>
    </row>
    <row r="19" spans="1:5" s="514" customFormat="1">
      <c r="A19" s="515" t="s">
        <v>577</v>
      </c>
      <c r="B19" s="227" t="s">
        <v>19</v>
      </c>
      <c r="C19" s="520">
        <f>+C20+C21+C22+C23</f>
        <v>0</v>
      </c>
      <c r="D19" s="520">
        <f>+D20+D21+D22+D23</f>
        <v>0</v>
      </c>
      <c r="E19" s="521">
        <f>+E20+E21+E22+E23</f>
        <v>0</v>
      </c>
    </row>
    <row r="20" spans="1:5" s="514" customFormat="1">
      <c r="A20" s="518" t="s">
        <v>578</v>
      </c>
      <c r="B20" s="227" t="s">
        <v>20</v>
      </c>
      <c r="C20" s="216"/>
      <c r="D20" s="216"/>
      <c r="E20" s="217"/>
    </row>
    <row r="21" spans="1:5" s="514" customFormat="1">
      <c r="A21" s="518" t="s">
        <v>579</v>
      </c>
      <c r="B21" s="227" t="s">
        <v>21</v>
      </c>
      <c r="C21" s="216"/>
      <c r="D21" s="216"/>
      <c r="E21" s="217"/>
    </row>
    <row r="22" spans="1:5" s="514" customFormat="1">
      <c r="A22" s="518" t="s">
        <v>580</v>
      </c>
      <c r="B22" s="227" t="s">
        <v>22</v>
      </c>
      <c r="C22" s="216"/>
      <c r="D22" s="216"/>
      <c r="E22" s="217"/>
    </row>
    <row r="23" spans="1:5" s="514" customFormat="1">
      <c r="A23" s="518" t="s">
        <v>581</v>
      </c>
      <c r="B23" s="227" t="s">
        <v>23</v>
      </c>
      <c r="C23" s="216"/>
      <c r="D23" s="216"/>
      <c r="E23" s="217"/>
    </row>
    <row r="24" spans="1:5" s="514" customFormat="1">
      <c r="A24" s="515" t="s">
        <v>582</v>
      </c>
      <c r="B24" s="227" t="s">
        <v>24</v>
      </c>
      <c r="C24" s="520">
        <f>+C25+C26+C27+C28</f>
        <v>0</v>
      </c>
      <c r="D24" s="520">
        <f>+D25+D26+D27+D28</f>
        <v>0</v>
      </c>
      <c r="E24" s="521">
        <f>+E25+E26+E27+E28</f>
        <v>0</v>
      </c>
    </row>
    <row r="25" spans="1:5" s="514" customFormat="1">
      <c r="A25" s="518" t="s">
        <v>583</v>
      </c>
      <c r="B25" s="227" t="s">
        <v>25</v>
      </c>
      <c r="C25" s="216"/>
      <c r="D25" s="216"/>
      <c r="E25" s="217"/>
    </row>
    <row r="26" spans="1:5" s="514" customFormat="1">
      <c r="A26" s="518" t="s">
        <v>584</v>
      </c>
      <c r="B26" s="227" t="s">
        <v>26</v>
      </c>
      <c r="C26" s="216"/>
      <c r="D26" s="216"/>
      <c r="E26" s="217"/>
    </row>
    <row r="27" spans="1:5" s="514" customFormat="1">
      <c r="A27" s="518" t="s">
        <v>585</v>
      </c>
      <c r="B27" s="227" t="s">
        <v>27</v>
      </c>
      <c r="C27" s="216"/>
      <c r="D27" s="216"/>
      <c r="E27" s="217"/>
    </row>
    <row r="28" spans="1:5" s="514" customFormat="1">
      <c r="A28" s="518" t="s">
        <v>586</v>
      </c>
      <c r="B28" s="227" t="s">
        <v>28</v>
      </c>
      <c r="C28" s="216"/>
      <c r="D28" s="216"/>
      <c r="E28" s="217"/>
    </row>
    <row r="29" spans="1:5" s="514" customFormat="1">
      <c r="A29" s="515" t="s">
        <v>587</v>
      </c>
      <c r="B29" s="227" t="s">
        <v>29</v>
      </c>
      <c r="C29" s="520">
        <f>+C30+C31+C32+C33</f>
        <v>0</v>
      </c>
      <c r="D29" s="520">
        <f>+D30+D31+D32+D33</f>
        <v>0</v>
      </c>
      <c r="E29" s="521">
        <f>+E30+E31+E32+E33</f>
        <v>0</v>
      </c>
    </row>
    <row r="30" spans="1:5" s="514" customFormat="1">
      <c r="A30" s="518" t="s">
        <v>588</v>
      </c>
      <c r="B30" s="227" t="s">
        <v>30</v>
      </c>
      <c r="C30" s="216"/>
      <c r="D30" s="216"/>
      <c r="E30" s="217"/>
    </row>
    <row r="31" spans="1:5" s="514" customFormat="1" ht="22.5">
      <c r="A31" s="518" t="s">
        <v>589</v>
      </c>
      <c r="B31" s="227" t="s">
        <v>31</v>
      </c>
      <c r="C31" s="216"/>
      <c r="D31" s="216"/>
      <c r="E31" s="217"/>
    </row>
    <row r="32" spans="1:5" s="514" customFormat="1">
      <c r="A32" s="518" t="s">
        <v>590</v>
      </c>
      <c r="B32" s="227" t="s">
        <v>32</v>
      </c>
      <c r="C32" s="216"/>
      <c r="D32" s="216"/>
      <c r="E32" s="217"/>
    </row>
    <row r="33" spans="1:5" s="514" customFormat="1">
      <c r="A33" s="518" t="s">
        <v>591</v>
      </c>
      <c r="B33" s="227" t="s">
        <v>33</v>
      </c>
      <c r="C33" s="216"/>
      <c r="D33" s="216"/>
      <c r="E33" s="217"/>
    </row>
    <row r="34" spans="1:5" s="514" customFormat="1">
      <c r="A34" s="515" t="s">
        <v>592</v>
      </c>
      <c r="B34" s="227" t="s">
        <v>34</v>
      </c>
      <c r="C34" s="520">
        <f>+C35+C40+C45</f>
        <v>0</v>
      </c>
      <c r="D34" s="520">
        <f>+D35+D40+D45</f>
        <v>5640</v>
      </c>
      <c r="E34" s="521">
        <f>+E35+E40+E45</f>
        <v>0</v>
      </c>
    </row>
    <row r="35" spans="1:5" s="514" customFormat="1">
      <c r="A35" s="515" t="s">
        <v>593</v>
      </c>
      <c r="B35" s="227" t="s">
        <v>35</v>
      </c>
      <c r="C35" s="520">
        <f>+C36+C37+C38+C39</f>
        <v>0</v>
      </c>
      <c r="D35" s="520">
        <v>5640</v>
      </c>
      <c r="E35" s="521">
        <f>+E36+E37+E38+E39</f>
        <v>0</v>
      </c>
    </row>
    <row r="36" spans="1:5" s="514" customFormat="1">
      <c r="A36" s="518" t="s">
        <v>594</v>
      </c>
      <c r="B36" s="227" t="s">
        <v>93</v>
      </c>
      <c r="C36" s="216"/>
      <c r="D36" s="216"/>
      <c r="E36" s="217"/>
    </row>
    <row r="37" spans="1:5" s="514" customFormat="1">
      <c r="A37" s="518" t="s">
        <v>595</v>
      </c>
      <c r="B37" s="227" t="s">
        <v>193</v>
      </c>
      <c r="C37" s="216"/>
      <c r="D37" s="216"/>
      <c r="E37" s="217"/>
    </row>
    <row r="38" spans="1:5" s="514" customFormat="1">
      <c r="A38" s="518" t="s">
        <v>596</v>
      </c>
      <c r="B38" s="227" t="s">
        <v>250</v>
      </c>
      <c r="C38" s="216"/>
      <c r="D38" s="216"/>
      <c r="E38" s="217"/>
    </row>
    <row r="39" spans="1:5" s="514" customFormat="1">
      <c r="A39" s="518" t="s">
        <v>597</v>
      </c>
      <c r="B39" s="227" t="s">
        <v>251</v>
      </c>
      <c r="C39" s="216"/>
      <c r="D39" s="216"/>
      <c r="E39" s="217"/>
    </row>
    <row r="40" spans="1:5" s="514" customFormat="1">
      <c r="A40" s="515" t="s">
        <v>598</v>
      </c>
      <c r="B40" s="227" t="s">
        <v>268</v>
      </c>
      <c r="C40" s="520">
        <f>+C41+C42+C43+C44</f>
        <v>0</v>
      </c>
      <c r="D40" s="520">
        <f>+D41+D42+D43+D44</f>
        <v>0</v>
      </c>
      <c r="E40" s="521">
        <f>+E41+E42+E43+E44</f>
        <v>0</v>
      </c>
    </row>
    <row r="41" spans="1:5" s="514" customFormat="1">
      <c r="A41" s="518" t="s">
        <v>599</v>
      </c>
      <c r="B41" s="227" t="s">
        <v>269</v>
      </c>
      <c r="C41" s="216"/>
      <c r="D41" s="216"/>
      <c r="E41" s="217"/>
    </row>
    <row r="42" spans="1:5" s="514" customFormat="1" ht="22.5">
      <c r="A42" s="518" t="s">
        <v>600</v>
      </c>
      <c r="B42" s="227" t="s">
        <v>270</v>
      </c>
      <c r="C42" s="216"/>
      <c r="D42" s="216"/>
      <c r="E42" s="217"/>
    </row>
    <row r="43" spans="1:5" s="514" customFormat="1">
      <c r="A43" s="518" t="s">
        <v>601</v>
      </c>
      <c r="B43" s="227" t="s">
        <v>271</v>
      </c>
      <c r="C43" s="216"/>
      <c r="D43" s="216"/>
      <c r="E43" s="217"/>
    </row>
    <row r="44" spans="1:5" s="514" customFormat="1">
      <c r="A44" s="518" t="s">
        <v>602</v>
      </c>
      <c r="B44" s="227" t="s">
        <v>272</v>
      </c>
      <c r="C44" s="216"/>
      <c r="D44" s="216"/>
      <c r="E44" s="217"/>
    </row>
    <row r="45" spans="1:5" s="514" customFormat="1">
      <c r="A45" s="515" t="s">
        <v>603</v>
      </c>
      <c r="B45" s="227" t="s">
        <v>273</v>
      </c>
      <c r="C45" s="520">
        <f>+C46+C47+C48+C49</f>
        <v>0</v>
      </c>
      <c r="D45" s="520">
        <f>+D46+D47+D48+D49</f>
        <v>0</v>
      </c>
      <c r="E45" s="521">
        <f>+E46+E47+E48+E49</f>
        <v>0</v>
      </c>
    </row>
    <row r="46" spans="1:5" s="514" customFormat="1">
      <c r="A46" s="518" t="s">
        <v>604</v>
      </c>
      <c r="B46" s="227" t="s">
        <v>274</v>
      </c>
      <c r="C46" s="216"/>
      <c r="D46" s="216"/>
      <c r="E46" s="217"/>
    </row>
    <row r="47" spans="1:5" s="514" customFormat="1" ht="22.5">
      <c r="A47" s="518" t="s">
        <v>605</v>
      </c>
      <c r="B47" s="227" t="s">
        <v>275</v>
      </c>
      <c r="C47" s="216"/>
      <c r="D47" s="216"/>
      <c r="E47" s="217"/>
    </row>
    <row r="48" spans="1:5" s="514" customFormat="1">
      <c r="A48" s="518" t="s">
        <v>606</v>
      </c>
      <c r="B48" s="227" t="s">
        <v>276</v>
      </c>
      <c r="C48" s="216"/>
      <c r="D48" s="216"/>
      <c r="E48" s="217"/>
    </row>
    <row r="49" spans="1:5" s="514" customFormat="1">
      <c r="A49" s="518" t="s">
        <v>607</v>
      </c>
      <c r="B49" s="227" t="s">
        <v>277</v>
      </c>
      <c r="C49" s="216"/>
      <c r="D49" s="216"/>
      <c r="E49" s="217"/>
    </row>
    <row r="50" spans="1:5" s="514" customFormat="1">
      <c r="A50" s="515" t="s">
        <v>608</v>
      </c>
      <c r="B50" s="227" t="s">
        <v>278</v>
      </c>
      <c r="C50" s="216"/>
      <c r="D50" s="216">
        <v>88915</v>
      </c>
      <c r="E50" s="217"/>
    </row>
    <row r="51" spans="1:5" s="514" customFormat="1" ht="21">
      <c r="A51" s="515" t="s">
        <v>609</v>
      </c>
      <c r="B51" s="227" t="s">
        <v>279</v>
      </c>
      <c r="C51" s="520">
        <f>+C7+C8+C34+C50</f>
        <v>0</v>
      </c>
      <c r="D51" s="520">
        <f>+D7+D8+D34+D50</f>
        <v>377299</v>
      </c>
      <c r="E51" s="521">
        <f>+E7+E8+E34+E50</f>
        <v>0</v>
      </c>
    </row>
    <row r="52" spans="1:5" s="514" customFormat="1">
      <c r="A52" s="515" t="s">
        <v>610</v>
      </c>
      <c r="B52" s="227" t="s">
        <v>280</v>
      </c>
      <c r="C52" s="216"/>
      <c r="D52" s="216"/>
      <c r="E52" s="217"/>
    </row>
    <row r="53" spans="1:5" s="514" customFormat="1">
      <c r="A53" s="515" t="s">
        <v>611</v>
      </c>
      <c r="B53" s="227" t="s">
        <v>281</v>
      </c>
      <c r="C53" s="216"/>
      <c r="D53" s="216"/>
      <c r="E53" s="217"/>
    </row>
    <row r="54" spans="1:5" s="514" customFormat="1">
      <c r="A54" s="515" t="s">
        <v>612</v>
      </c>
      <c r="B54" s="227" t="s">
        <v>282</v>
      </c>
      <c r="C54" s="520">
        <f>+C52+C53</f>
        <v>0</v>
      </c>
      <c r="D54" s="520">
        <f>+D52+D53</f>
        <v>0</v>
      </c>
      <c r="E54" s="521">
        <f>+E52+E53</f>
        <v>0</v>
      </c>
    </row>
    <row r="55" spans="1:5" s="514" customFormat="1">
      <c r="A55" s="515" t="s">
        <v>613</v>
      </c>
      <c r="B55" s="227" t="s">
        <v>283</v>
      </c>
      <c r="C55" s="216"/>
      <c r="D55" s="216"/>
      <c r="E55" s="217"/>
    </row>
    <row r="56" spans="1:5" s="514" customFormat="1">
      <c r="A56" s="515" t="s">
        <v>614</v>
      </c>
      <c r="B56" s="227" t="s">
        <v>284</v>
      </c>
      <c r="C56" s="216"/>
      <c r="D56" s="216">
        <v>198</v>
      </c>
      <c r="E56" s="217"/>
    </row>
    <row r="57" spans="1:5" s="514" customFormat="1">
      <c r="A57" s="515" t="s">
        <v>615</v>
      </c>
      <c r="B57" s="227" t="s">
        <v>285</v>
      </c>
      <c r="C57" s="216"/>
      <c r="D57" s="216">
        <v>16680</v>
      </c>
      <c r="E57" s="217"/>
    </row>
    <row r="58" spans="1:5" s="514" customFormat="1">
      <c r="A58" s="515" t="s">
        <v>616</v>
      </c>
      <c r="B58" s="227" t="s">
        <v>286</v>
      </c>
      <c r="C58" s="216"/>
      <c r="D58" s="216"/>
      <c r="E58" s="217"/>
    </row>
    <row r="59" spans="1:5" s="514" customFormat="1">
      <c r="A59" s="515" t="s">
        <v>617</v>
      </c>
      <c r="B59" s="227" t="s">
        <v>287</v>
      </c>
      <c r="C59" s="520">
        <f>+C55+C56+C57+C58</f>
        <v>0</v>
      </c>
      <c r="D59" s="520">
        <f>+D55+D56+D57+D58</f>
        <v>16878</v>
      </c>
      <c r="E59" s="521">
        <f>+E55+E56+E57+E58</f>
        <v>0</v>
      </c>
    </row>
    <row r="60" spans="1:5" s="514" customFormat="1">
      <c r="A60" s="515" t="s">
        <v>618</v>
      </c>
      <c r="B60" s="227" t="s">
        <v>288</v>
      </c>
      <c r="C60" s="216"/>
      <c r="D60" s="216">
        <v>6540</v>
      </c>
      <c r="E60" s="217"/>
    </row>
    <row r="61" spans="1:5" s="514" customFormat="1">
      <c r="A61" s="515" t="s">
        <v>619</v>
      </c>
      <c r="B61" s="227" t="s">
        <v>289</v>
      </c>
      <c r="C61" s="216"/>
      <c r="D61" s="216"/>
      <c r="E61" s="217"/>
    </row>
    <row r="62" spans="1:5" s="514" customFormat="1">
      <c r="A62" s="515" t="s">
        <v>620</v>
      </c>
      <c r="B62" s="227" t="s">
        <v>290</v>
      </c>
      <c r="C62" s="216"/>
      <c r="D62" s="216">
        <v>97</v>
      </c>
      <c r="E62" s="217"/>
    </row>
    <row r="63" spans="1:5" s="514" customFormat="1">
      <c r="A63" s="515" t="s">
        <v>621</v>
      </c>
      <c r="B63" s="227" t="s">
        <v>291</v>
      </c>
      <c r="C63" s="520">
        <f>+C60+C61+C62</f>
        <v>0</v>
      </c>
      <c r="D63" s="520">
        <f>+D60+D61+D62</f>
        <v>6637</v>
      </c>
      <c r="E63" s="521">
        <f>+E60+E61+E62</f>
        <v>0</v>
      </c>
    </row>
    <row r="64" spans="1:5" s="514" customFormat="1">
      <c r="A64" s="515" t="s">
        <v>622</v>
      </c>
      <c r="B64" s="227" t="s">
        <v>292</v>
      </c>
      <c r="C64" s="216"/>
      <c r="D64" s="216">
        <v>5273</v>
      </c>
      <c r="E64" s="217"/>
    </row>
    <row r="65" spans="1:5" s="514" customFormat="1" ht="21">
      <c r="A65" s="515" t="s">
        <v>623</v>
      </c>
      <c r="B65" s="227" t="s">
        <v>293</v>
      </c>
      <c r="C65" s="216"/>
      <c r="D65" s="216"/>
      <c r="E65" s="217"/>
    </row>
    <row r="66" spans="1:5" s="514" customFormat="1">
      <c r="A66" s="515" t="s">
        <v>624</v>
      </c>
      <c r="B66" s="227" t="s">
        <v>294</v>
      </c>
      <c r="C66" s="520">
        <f>+C64+C65</f>
        <v>0</v>
      </c>
      <c r="D66" s="520">
        <f>+D64+D65</f>
        <v>5273</v>
      </c>
      <c r="E66" s="521">
        <f>+E64+E65</f>
        <v>0</v>
      </c>
    </row>
    <row r="67" spans="1:5" s="514" customFormat="1">
      <c r="A67" s="515" t="s">
        <v>625</v>
      </c>
      <c r="B67" s="227" t="s">
        <v>295</v>
      </c>
      <c r="C67" s="216"/>
      <c r="D67" s="216">
        <v>160</v>
      </c>
      <c r="E67" s="217"/>
    </row>
    <row r="68" spans="1:5" s="514" customFormat="1" ht="16.5" thickBot="1">
      <c r="A68" s="522" t="s">
        <v>626</v>
      </c>
      <c r="B68" s="231" t="s">
        <v>296</v>
      </c>
      <c r="C68" s="523">
        <f>+C51+C54+C59+C63+C66+C67</f>
        <v>0</v>
      </c>
      <c r="D68" s="523">
        <f>+D51+D54+D59+D63+D66+D67</f>
        <v>406247</v>
      </c>
      <c r="E68" s="524">
        <f>+E51+E54+E59+E63+E66+E67</f>
        <v>0</v>
      </c>
    </row>
    <row r="69" spans="1:5">
      <c r="A69" s="525"/>
      <c r="C69" s="526"/>
      <c r="D69" s="526"/>
      <c r="E69" s="527"/>
    </row>
    <row r="70" spans="1:5">
      <c r="A70" s="525"/>
      <c r="C70" s="526"/>
      <c r="D70" s="526"/>
      <c r="E70" s="527"/>
    </row>
    <row r="71" spans="1:5">
      <c r="A71" s="528"/>
      <c r="C71" s="526"/>
      <c r="D71" s="526"/>
      <c r="E71" s="527"/>
    </row>
    <row r="72" spans="1:5">
      <c r="A72" s="768"/>
      <c r="B72" s="768"/>
      <c r="C72" s="768"/>
      <c r="D72" s="768"/>
      <c r="E72" s="768"/>
    </row>
    <row r="73" spans="1:5">
      <c r="A73" s="768"/>
      <c r="B73" s="768"/>
      <c r="C73" s="768"/>
      <c r="D73" s="768"/>
      <c r="E73" s="768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73"/>
  <sheetViews>
    <sheetView zoomScaleSheetLayoutView="120" workbookViewId="0">
      <selection activeCell="A2" sqref="A2"/>
    </sheetView>
  </sheetViews>
  <sheetFormatPr defaultColWidth="12" defaultRowHeight="15.75"/>
  <cols>
    <col min="1" max="1" width="67.1640625" style="504" customWidth="1"/>
    <col min="2" max="2" width="6.1640625" style="505" customWidth="1"/>
    <col min="3" max="4" width="12.1640625" style="504" customWidth="1"/>
    <col min="5" max="5" width="12.1640625" style="529" customWidth="1"/>
    <col min="6" max="16384" width="12" style="504"/>
  </cols>
  <sheetData>
    <row r="1" spans="1:5" ht="49.5" customHeight="1">
      <c r="A1" s="769" t="str">
        <f>+CONCATENATE("Kajárpéc Községi Önkormányzat VAGYONKIMUTATÁS",CHAR(10),"a könyvviteli mérlegben értékkel szereplő eszközökről",CHAR(10),LEFT(ÖSSZEFÜGGÉSEK!A4,4),".")</f>
        <v>Kajárpéc Községi Önkormányzat VAGYONKIMUTATÁS
a könyvviteli mérlegben értékkel szereplő eszközökről
2015.</v>
      </c>
      <c r="B1" s="770"/>
      <c r="C1" s="770"/>
      <c r="D1" s="770"/>
      <c r="E1" s="770"/>
    </row>
    <row r="2" spans="1:5" ht="16.5" thickBot="1">
      <c r="C2" s="771" t="s">
        <v>252</v>
      </c>
      <c r="D2" s="771"/>
      <c r="E2" s="771"/>
    </row>
    <row r="3" spans="1:5" ht="15.75" customHeight="1">
      <c r="A3" s="772" t="s">
        <v>253</v>
      </c>
      <c r="B3" s="775" t="s">
        <v>254</v>
      </c>
      <c r="C3" s="778" t="s">
        <v>255</v>
      </c>
      <c r="D3" s="778" t="s">
        <v>256</v>
      </c>
      <c r="E3" s="780" t="s">
        <v>257</v>
      </c>
    </row>
    <row r="4" spans="1:5" ht="11.25" customHeight="1">
      <c r="A4" s="773"/>
      <c r="B4" s="776"/>
      <c r="C4" s="779"/>
      <c r="D4" s="779"/>
      <c r="E4" s="781"/>
    </row>
    <row r="5" spans="1:5">
      <c r="A5" s="774"/>
      <c r="B5" s="777"/>
      <c r="C5" s="782" t="s">
        <v>258</v>
      </c>
      <c r="D5" s="782"/>
      <c r="E5" s="783"/>
    </row>
    <row r="6" spans="1:5" s="509" customFormat="1" ht="16.5" thickBot="1">
      <c r="A6" s="506" t="s">
        <v>627</v>
      </c>
      <c r="B6" s="507" t="s">
        <v>417</v>
      </c>
      <c r="C6" s="507" t="s">
        <v>418</v>
      </c>
      <c r="D6" s="507" t="s">
        <v>419</v>
      </c>
      <c r="E6" s="508" t="s">
        <v>420</v>
      </c>
    </row>
    <row r="7" spans="1:5" s="514" customFormat="1">
      <c r="A7" s="510" t="s">
        <v>565</v>
      </c>
      <c r="B7" s="511" t="s">
        <v>259</v>
      </c>
      <c r="C7" s="512"/>
      <c r="D7" s="512"/>
      <c r="E7" s="513"/>
    </row>
    <row r="8" spans="1:5" s="514" customFormat="1">
      <c r="A8" s="515" t="s">
        <v>566</v>
      </c>
      <c r="B8" s="227" t="s">
        <v>260</v>
      </c>
      <c r="C8" s="516">
        <f>+C9+C14+C19+C24+C29</f>
        <v>0</v>
      </c>
      <c r="D8" s="516">
        <f>+D9+D14+D19+D24+D29</f>
        <v>0</v>
      </c>
      <c r="E8" s="517">
        <f>+E9+E14+E19+E24+E29</f>
        <v>0</v>
      </c>
    </row>
    <row r="9" spans="1:5" s="514" customFormat="1">
      <c r="A9" s="515" t="s">
        <v>567</v>
      </c>
      <c r="B9" s="227" t="s">
        <v>261</v>
      </c>
      <c r="C9" s="516">
        <f>+C10+C11+C12+C13</f>
        <v>0</v>
      </c>
      <c r="D9" s="516">
        <f>+D10+D11+D12+D13</f>
        <v>0</v>
      </c>
      <c r="E9" s="517">
        <f>+E10+E11+E12+E13</f>
        <v>0</v>
      </c>
    </row>
    <row r="10" spans="1:5" s="514" customFormat="1">
      <c r="A10" s="518" t="s">
        <v>568</v>
      </c>
      <c r="B10" s="227" t="s">
        <v>262</v>
      </c>
      <c r="C10" s="218"/>
      <c r="D10" s="218"/>
      <c r="E10" s="519"/>
    </row>
    <row r="11" spans="1:5" s="514" customFormat="1" ht="26.25" customHeight="1">
      <c r="A11" s="518" t="s">
        <v>569</v>
      </c>
      <c r="B11" s="227" t="s">
        <v>263</v>
      </c>
      <c r="C11" s="216"/>
      <c r="D11" s="216"/>
      <c r="E11" s="217"/>
    </row>
    <row r="12" spans="1:5" s="514" customFormat="1" ht="22.5">
      <c r="A12" s="518" t="s">
        <v>570</v>
      </c>
      <c r="B12" s="227" t="s">
        <v>264</v>
      </c>
      <c r="C12" s="216"/>
      <c r="D12" s="216"/>
      <c r="E12" s="217"/>
    </row>
    <row r="13" spans="1:5" s="514" customFormat="1">
      <c r="A13" s="518" t="s">
        <v>571</v>
      </c>
      <c r="B13" s="227" t="s">
        <v>265</v>
      </c>
      <c r="C13" s="216"/>
      <c r="D13" s="216"/>
      <c r="E13" s="217"/>
    </row>
    <row r="14" spans="1:5" s="514" customFormat="1">
      <c r="A14" s="515" t="s">
        <v>572</v>
      </c>
      <c r="B14" s="227" t="s">
        <v>266</v>
      </c>
      <c r="C14" s="520">
        <f>+C15+C16+C17+C18</f>
        <v>0</v>
      </c>
      <c r="D14" s="520">
        <f>+D15+D16+D17+D18</f>
        <v>0</v>
      </c>
      <c r="E14" s="521">
        <f>+E15+E16+E17+E18</f>
        <v>0</v>
      </c>
    </row>
    <row r="15" spans="1:5" s="514" customFormat="1">
      <c r="A15" s="518" t="s">
        <v>573</v>
      </c>
      <c r="B15" s="227" t="s">
        <v>267</v>
      </c>
      <c r="C15" s="216"/>
      <c r="D15" s="216"/>
      <c r="E15" s="217"/>
    </row>
    <row r="16" spans="1:5" s="514" customFormat="1" ht="22.5">
      <c r="A16" s="518" t="s">
        <v>574</v>
      </c>
      <c r="B16" s="227" t="s">
        <v>16</v>
      </c>
      <c r="C16" s="216"/>
      <c r="D16" s="216"/>
      <c r="E16" s="217"/>
    </row>
    <row r="17" spans="1:5" s="514" customFormat="1">
      <c r="A17" s="518" t="s">
        <v>575</v>
      </c>
      <c r="B17" s="227" t="s">
        <v>17</v>
      </c>
      <c r="C17" s="216"/>
      <c r="D17" s="216"/>
      <c r="E17" s="217"/>
    </row>
    <row r="18" spans="1:5" s="514" customFormat="1">
      <c r="A18" s="518" t="s">
        <v>576</v>
      </c>
      <c r="B18" s="227" t="s">
        <v>18</v>
      </c>
      <c r="C18" s="216"/>
      <c r="D18" s="216"/>
      <c r="E18" s="217"/>
    </row>
    <row r="19" spans="1:5" s="514" customFormat="1">
      <c r="A19" s="515" t="s">
        <v>577</v>
      </c>
      <c r="B19" s="227" t="s">
        <v>19</v>
      </c>
      <c r="C19" s="520">
        <f>+C20+C21+C22+C23</f>
        <v>0</v>
      </c>
      <c r="D19" s="520">
        <f>+D20+D21+D22+D23</f>
        <v>0</v>
      </c>
      <c r="E19" s="521">
        <f>+E20+E21+E22+E23</f>
        <v>0</v>
      </c>
    </row>
    <row r="20" spans="1:5" s="514" customFormat="1">
      <c r="A20" s="518" t="s">
        <v>578</v>
      </c>
      <c r="B20" s="227" t="s">
        <v>20</v>
      </c>
      <c r="C20" s="216"/>
      <c r="D20" s="216"/>
      <c r="E20" s="217"/>
    </row>
    <row r="21" spans="1:5" s="514" customFormat="1">
      <c r="A21" s="518" t="s">
        <v>579</v>
      </c>
      <c r="B21" s="227" t="s">
        <v>21</v>
      </c>
      <c r="C21" s="216"/>
      <c r="D21" s="216"/>
      <c r="E21" s="217"/>
    </row>
    <row r="22" spans="1:5" s="514" customFormat="1">
      <c r="A22" s="518" t="s">
        <v>580</v>
      </c>
      <c r="B22" s="227" t="s">
        <v>22</v>
      </c>
      <c r="C22" s="216"/>
      <c r="D22" s="216"/>
      <c r="E22" s="217"/>
    </row>
    <row r="23" spans="1:5" s="514" customFormat="1">
      <c r="A23" s="518" t="s">
        <v>581</v>
      </c>
      <c r="B23" s="227" t="s">
        <v>23</v>
      </c>
      <c r="C23" s="216"/>
      <c r="D23" s="216"/>
      <c r="E23" s="217"/>
    </row>
    <row r="24" spans="1:5" s="514" customFormat="1">
      <c r="A24" s="515" t="s">
        <v>582</v>
      </c>
      <c r="B24" s="227" t="s">
        <v>24</v>
      </c>
      <c r="C24" s="520">
        <f>+C25+C26+C27+C28</f>
        <v>0</v>
      </c>
      <c r="D24" s="520">
        <f>+D25+D26+D27+D28</f>
        <v>0</v>
      </c>
      <c r="E24" s="521">
        <f>+E25+E26+E27+E28</f>
        <v>0</v>
      </c>
    </row>
    <row r="25" spans="1:5" s="514" customFormat="1">
      <c r="A25" s="518" t="s">
        <v>583</v>
      </c>
      <c r="B25" s="227" t="s">
        <v>25</v>
      </c>
      <c r="C25" s="216"/>
      <c r="D25" s="216"/>
      <c r="E25" s="217"/>
    </row>
    <row r="26" spans="1:5" s="514" customFormat="1">
      <c r="A26" s="518" t="s">
        <v>584</v>
      </c>
      <c r="B26" s="227" t="s">
        <v>26</v>
      </c>
      <c r="C26" s="216"/>
      <c r="D26" s="216"/>
      <c r="E26" s="217"/>
    </row>
    <row r="27" spans="1:5" s="514" customFormat="1">
      <c r="A27" s="518" t="s">
        <v>585</v>
      </c>
      <c r="B27" s="227" t="s">
        <v>27</v>
      </c>
      <c r="C27" s="216"/>
      <c r="D27" s="216"/>
      <c r="E27" s="217"/>
    </row>
    <row r="28" spans="1:5" s="514" customFormat="1">
      <c r="A28" s="518" t="s">
        <v>586</v>
      </c>
      <c r="B28" s="227" t="s">
        <v>28</v>
      </c>
      <c r="C28" s="216"/>
      <c r="D28" s="216"/>
      <c r="E28" s="217"/>
    </row>
    <row r="29" spans="1:5" s="514" customFormat="1">
      <c r="A29" s="515" t="s">
        <v>587</v>
      </c>
      <c r="B29" s="227" t="s">
        <v>29</v>
      </c>
      <c r="C29" s="520">
        <f>+C30+C31+C32+C33</f>
        <v>0</v>
      </c>
      <c r="D29" s="520">
        <f>+D30+D31+D32+D33</f>
        <v>0</v>
      </c>
      <c r="E29" s="521">
        <f>+E30+E31+E32+E33</f>
        <v>0</v>
      </c>
    </row>
    <row r="30" spans="1:5" s="514" customFormat="1">
      <c r="A30" s="518" t="s">
        <v>588</v>
      </c>
      <c r="B30" s="227" t="s">
        <v>30</v>
      </c>
      <c r="C30" s="216"/>
      <c r="D30" s="216"/>
      <c r="E30" s="217"/>
    </row>
    <row r="31" spans="1:5" s="514" customFormat="1" ht="22.5">
      <c r="A31" s="518" t="s">
        <v>589</v>
      </c>
      <c r="B31" s="227" t="s">
        <v>31</v>
      </c>
      <c r="C31" s="216"/>
      <c r="D31" s="216"/>
      <c r="E31" s="217"/>
    </row>
    <row r="32" spans="1:5" s="514" customFormat="1">
      <c r="A32" s="518" t="s">
        <v>590</v>
      </c>
      <c r="B32" s="227" t="s">
        <v>32</v>
      </c>
      <c r="C32" s="216"/>
      <c r="D32" s="216"/>
      <c r="E32" s="217"/>
    </row>
    <row r="33" spans="1:5" s="514" customFormat="1">
      <c r="A33" s="518" t="s">
        <v>591</v>
      </c>
      <c r="B33" s="227" t="s">
        <v>33</v>
      </c>
      <c r="C33" s="216"/>
      <c r="D33" s="216"/>
      <c r="E33" s="217"/>
    </row>
    <row r="34" spans="1:5" s="514" customFormat="1">
      <c r="A34" s="515" t="s">
        <v>592</v>
      </c>
      <c r="B34" s="227" t="s">
        <v>34</v>
      </c>
      <c r="C34" s="520">
        <f>+C35+C40+C45</f>
        <v>0</v>
      </c>
      <c r="D34" s="520">
        <f>+D35+D40+D45</f>
        <v>0</v>
      </c>
      <c r="E34" s="521">
        <f>+E35+E40+E45</f>
        <v>0</v>
      </c>
    </row>
    <row r="35" spans="1:5" s="514" customFormat="1">
      <c r="A35" s="515" t="s">
        <v>593</v>
      </c>
      <c r="B35" s="227" t="s">
        <v>35</v>
      </c>
      <c r="C35" s="520">
        <f>+C36+C37+C38+C39</f>
        <v>0</v>
      </c>
      <c r="D35" s="520">
        <f>+D36+D37+D38+D39</f>
        <v>0</v>
      </c>
      <c r="E35" s="521">
        <f>+E36+E37+E38+E39</f>
        <v>0</v>
      </c>
    </row>
    <row r="36" spans="1:5" s="514" customFormat="1">
      <c r="A36" s="518" t="s">
        <v>594</v>
      </c>
      <c r="B36" s="227" t="s">
        <v>93</v>
      </c>
      <c r="C36" s="216"/>
      <c r="D36" s="216"/>
      <c r="E36" s="217"/>
    </row>
    <row r="37" spans="1:5" s="514" customFormat="1">
      <c r="A37" s="518" t="s">
        <v>595</v>
      </c>
      <c r="B37" s="227" t="s">
        <v>193</v>
      </c>
      <c r="C37" s="216"/>
      <c r="D37" s="216"/>
      <c r="E37" s="217"/>
    </row>
    <row r="38" spans="1:5" s="514" customFormat="1">
      <c r="A38" s="518" t="s">
        <v>596</v>
      </c>
      <c r="B38" s="227" t="s">
        <v>250</v>
      </c>
      <c r="C38" s="216"/>
      <c r="D38" s="216"/>
      <c r="E38" s="217"/>
    </row>
    <row r="39" spans="1:5" s="514" customFormat="1">
      <c r="A39" s="518" t="s">
        <v>597</v>
      </c>
      <c r="B39" s="227" t="s">
        <v>251</v>
      </c>
      <c r="C39" s="216"/>
      <c r="D39" s="216"/>
      <c r="E39" s="217"/>
    </row>
    <row r="40" spans="1:5" s="514" customFormat="1">
      <c r="A40" s="515" t="s">
        <v>598</v>
      </c>
      <c r="B40" s="227" t="s">
        <v>268</v>
      </c>
      <c r="C40" s="520">
        <f>+C41+C42+C43+C44</f>
        <v>0</v>
      </c>
      <c r="D40" s="520">
        <f>+D41+D42+D43+D44</f>
        <v>0</v>
      </c>
      <c r="E40" s="521">
        <f>+E41+E42+E43+E44</f>
        <v>0</v>
      </c>
    </row>
    <row r="41" spans="1:5" s="514" customFormat="1">
      <c r="A41" s="518" t="s">
        <v>599</v>
      </c>
      <c r="B41" s="227" t="s">
        <v>269</v>
      </c>
      <c r="C41" s="216"/>
      <c r="D41" s="216"/>
      <c r="E41" s="217"/>
    </row>
    <row r="42" spans="1:5" s="514" customFormat="1" ht="22.5">
      <c r="A42" s="518" t="s">
        <v>600</v>
      </c>
      <c r="B42" s="227" t="s">
        <v>270</v>
      </c>
      <c r="C42" s="216"/>
      <c r="D42" s="216"/>
      <c r="E42" s="217"/>
    </row>
    <row r="43" spans="1:5" s="514" customFormat="1">
      <c r="A43" s="518" t="s">
        <v>601</v>
      </c>
      <c r="B43" s="227" t="s">
        <v>271</v>
      </c>
      <c r="C43" s="216"/>
      <c r="D43" s="216"/>
      <c r="E43" s="217"/>
    </row>
    <row r="44" spans="1:5" s="514" customFormat="1">
      <c r="A44" s="518" t="s">
        <v>602</v>
      </c>
      <c r="B44" s="227" t="s">
        <v>272</v>
      </c>
      <c r="C44" s="216"/>
      <c r="D44" s="216"/>
      <c r="E44" s="217"/>
    </row>
    <row r="45" spans="1:5" s="514" customFormat="1">
      <c r="A45" s="515" t="s">
        <v>603</v>
      </c>
      <c r="B45" s="227" t="s">
        <v>273</v>
      </c>
      <c r="C45" s="520">
        <f>+C46+C47+C48+C49</f>
        <v>0</v>
      </c>
      <c r="D45" s="520">
        <f>+D46+D47+D48+D49</f>
        <v>0</v>
      </c>
      <c r="E45" s="521">
        <f>+E46+E47+E48+E49</f>
        <v>0</v>
      </c>
    </row>
    <row r="46" spans="1:5" s="514" customFormat="1">
      <c r="A46" s="518" t="s">
        <v>604</v>
      </c>
      <c r="B46" s="227" t="s">
        <v>274</v>
      </c>
      <c r="C46" s="216"/>
      <c r="D46" s="216"/>
      <c r="E46" s="217"/>
    </row>
    <row r="47" spans="1:5" s="514" customFormat="1" ht="22.5">
      <c r="A47" s="518" t="s">
        <v>605</v>
      </c>
      <c r="B47" s="227" t="s">
        <v>275</v>
      </c>
      <c r="C47" s="216"/>
      <c r="D47" s="216"/>
      <c r="E47" s="217"/>
    </row>
    <row r="48" spans="1:5" s="514" customFormat="1">
      <c r="A48" s="518" t="s">
        <v>606</v>
      </c>
      <c r="B48" s="227" t="s">
        <v>276</v>
      </c>
      <c r="C48" s="216"/>
      <c r="D48" s="216"/>
      <c r="E48" s="217"/>
    </row>
    <row r="49" spans="1:5" s="514" customFormat="1">
      <c r="A49" s="518" t="s">
        <v>607</v>
      </c>
      <c r="B49" s="227" t="s">
        <v>277</v>
      </c>
      <c r="C49" s="216"/>
      <c r="D49" s="216"/>
      <c r="E49" s="217"/>
    </row>
    <row r="50" spans="1:5" s="514" customFormat="1">
      <c r="A50" s="515" t="s">
        <v>608</v>
      </c>
      <c r="B50" s="227" t="s">
        <v>278</v>
      </c>
      <c r="C50" s="216"/>
      <c r="D50" s="216"/>
      <c r="E50" s="217"/>
    </row>
    <row r="51" spans="1:5" s="514" customFormat="1" ht="21">
      <c r="A51" s="515" t="s">
        <v>609</v>
      </c>
      <c r="B51" s="227" t="s">
        <v>279</v>
      </c>
      <c r="C51" s="520">
        <f>+C7+C8+C34+C50</f>
        <v>0</v>
      </c>
      <c r="D51" s="520">
        <f>+D7+D8+D34+D50</f>
        <v>0</v>
      </c>
      <c r="E51" s="521">
        <f>+E7+E8+E34+E50</f>
        <v>0</v>
      </c>
    </row>
    <row r="52" spans="1:5" s="514" customFormat="1">
      <c r="A52" s="515" t="s">
        <v>610</v>
      </c>
      <c r="B52" s="227" t="s">
        <v>280</v>
      </c>
      <c r="C52" s="216"/>
      <c r="D52" s="216"/>
      <c r="E52" s="217"/>
    </row>
    <row r="53" spans="1:5" s="514" customFormat="1">
      <c r="A53" s="515" t="s">
        <v>611</v>
      </c>
      <c r="B53" s="227" t="s">
        <v>281</v>
      </c>
      <c r="C53" s="216"/>
      <c r="D53" s="216"/>
      <c r="E53" s="217"/>
    </row>
    <row r="54" spans="1:5" s="514" customFormat="1">
      <c r="A54" s="515" t="s">
        <v>612</v>
      </c>
      <c r="B54" s="227" t="s">
        <v>282</v>
      </c>
      <c r="C54" s="520">
        <f>+C52+C53</f>
        <v>0</v>
      </c>
      <c r="D54" s="520">
        <f>+D52+D53</f>
        <v>0</v>
      </c>
      <c r="E54" s="521">
        <f>+E52+E53</f>
        <v>0</v>
      </c>
    </row>
    <row r="55" spans="1:5" s="514" customFormat="1">
      <c r="A55" s="515" t="s">
        <v>613</v>
      </c>
      <c r="B55" s="227" t="s">
        <v>283</v>
      </c>
      <c r="C55" s="216"/>
      <c r="D55" s="216"/>
      <c r="E55" s="217"/>
    </row>
    <row r="56" spans="1:5" s="514" customFormat="1">
      <c r="A56" s="515" t="s">
        <v>614</v>
      </c>
      <c r="B56" s="227" t="s">
        <v>284</v>
      </c>
      <c r="C56" s="216"/>
      <c r="D56" s="216"/>
      <c r="E56" s="217"/>
    </row>
    <row r="57" spans="1:5" s="514" customFormat="1">
      <c r="A57" s="515" t="s">
        <v>615</v>
      </c>
      <c r="B57" s="227" t="s">
        <v>285</v>
      </c>
      <c r="C57" s="216"/>
      <c r="D57" s="216"/>
      <c r="E57" s="217"/>
    </row>
    <row r="58" spans="1:5" s="514" customFormat="1">
      <c r="A58" s="515" t="s">
        <v>616</v>
      </c>
      <c r="B58" s="227" t="s">
        <v>286</v>
      </c>
      <c r="C58" s="216"/>
      <c r="D58" s="216"/>
      <c r="E58" s="217"/>
    </row>
    <row r="59" spans="1:5" s="514" customFormat="1">
      <c r="A59" s="515" t="s">
        <v>617</v>
      </c>
      <c r="B59" s="227" t="s">
        <v>287</v>
      </c>
      <c r="C59" s="520">
        <f>+C55+C56+C57+C58</f>
        <v>0</v>
      </c>
      <c r="D59" s="520">
        <f>+D55+D56+D57+D58</f>
        <v>0</v>
      </c>
      <c r="E59" s="521">
        <f>+E55+E56+E57+E58</f>
        <v>0</v>
      </c>
    </row>
    <row r="60" spans="1:5" s="514" customFormat="1">
      <c r="A60" s="515" t="s">
        <v>618</v>
      </c>
      <c r="B60" s="227" t="s">
        <v>288</v>
      </c>
      <c r="C60" s="216"/>
      <c r="D60" s="216"/>
      <c r="E60" s="217"/>
    </row>
    <row r="61" spans="1:5" s="514" customFormat="1">
      <c r="A61" s="515" t="s">
        <v>619</v>
      </c>
      <c r="B61" s="227" t="s">
        <v>289</v>
      </c>
      <c r="C61" s="216"/>
      <c r="D61" s="216"/>
      <c r="E61" s="217"/>
    </row>
    <row r="62" spans="1:5" s="514" customFormat="1">
      <c r="A62" s="515" t="s">
        <v>620</v>
      </c>
      <c r="B62" s="227" t="s">
        <v>290</v>
      </c>
      <c r="C62" s="216"/>
      <c r="D62" s="216"/>
      <c r="E62" s="217"/>
    </row>
    <row r="63" spans="1:5" s="514" customFormat="1">
      <c r="A63" s="515" t="s">
        <v>621</v>
      </c>
      <c r="B63" s="227" t="s">
        <v>291</v>
      </c>
      <c r="C63" s="520">
        <f>+C60+C61+C62</f>
        <v>0</v>
      </c>
      <c r="D63" s="520">
        <f>+D60+D61+D62</f>
        <v>0</v>
      </c>
      <c r="E63" s="521">
        <f>+E60+E61+E62</f>
        <v>0</v>
      </c>
    </row>
    <row r="64" spans="1:5" s="514" customFormat="1">
      <c r="A64" s="515" t="s">
        <v>622</v>
      </c>
      <c r="B64" s="227" t="s">
        <v>292</v>
      </c>
      <c r="C64" s="216"/>
      <c r="D64" s="216"/>
      <c r="E64" s="217"/>
    </row>
    <row r="65" spans="1:5" s="514" customFormat="1" ht="21">
      <c r="A65" s="515" t="s">
        <v>623</v>
      </c>
      <c r="B65" s="227" t="s">
        <v>293</v>
      </c>
      <c r="C65" s="216"/>
      <c r="D65" s="216"/>
      <c r="E65" s="217"/>
    </row>
    <row r="66" spans="1:5" s="514" customFormat="1">
      <c r="A66" s="515" t="s">
        <v>624</v>
      </c>
      <c r="B66" s="227" t="s">
        <v>294</v>
      </c>
      <c r="C66" s="520">
        <f>+C64+C65</f>
        <v>0</v>
      </c>
      <c r="D66" s="520">
        <f>+D64+D65</f>
        <v>0</v>
      </c>
      <c r="E66" s="521">
        <f>+E64+E65</f>
        <v>0</v>
      </c>
    </row>
    <row r="67" spans="1:5" s="514" customFormat="1">
      <c r="A67" s="515" t="s">
        <v>625</v>
      </c>
      <c r="B67" s="227" t="s">
        <v>295</v>
      </c>
      <c r="C67" s="216"/>
      <c r="D67" s="216"/>
      <c r="E67" s="217"/>
    </row>
    <row r="68" spans="1:5" s="514" customFormat="1" ht="16.5" thickBot="1">
      <c r="A68" s="522" t="s">
        <v>626</v>
      </c>
      <c r="B68" s="231" t="s">
        <v>296</v>
      </c>
      <c r="C68" s="523">
        <f>+C51+C54+C59+C63+C66+C67</f>
        <v>0</v>
      </c>
      <c r="D68" s="523">
        <f>+D51+D54+D59+D63+D66+D67</f>
        <v>0</v>
      </c>
      <c r="E68" s="524">
        <f>+E51+E54+E59+E63+E66+E67</f>
        <v>0</v>
      </c>
    </row>
    <row r="69" spans="1:5">
      <c r="A69" s="525"/>
      <c r="C69" s="526"/>
      <c r="D69" s="526"/>
      <c r="E69" s="527"/>
    </row>
    <row r="70" spans="1:5">
      <c r="A70" s="525"/>
      <c r="C70" s="526"/>
      <c r="D70" s="526"/>
      <c r="E70" s="527"/>
    </row>
    <row r="71" spans="1:5">
      <c r="A71" s="528"/>
      <c r="C71" s="526"/>
      <c r="D71" s="526"/>
      <c r="E71" s="527"/>
    </row>
    <row r="72" spans="1:5">
      <c r="A72" s="768"/>
      <c r="B72" s="768"/>
      <c r="C72" s="768"/>
      <c r="D72" s="768"/>
      <c r="E72" s="768"/>
    </row>
    <row r="73" spans="1:5">
      <c r="A73" s="768"/>
      <c r="B73" s="768"/>
      <c r="C73" s="768"/>
      <c r="D73" s="768"/>
      <c r="E73" s="768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indexed="50"/>
  </sheetPr>
  <dimension ref="A1:E73"/>
  <sheetViews>
    <sheetView zoomScaleSheetLayoutView="120" workbookViewId="0">
      <selection activeCell="E19" sqref="E19"/>
    </sheetView>
  </sheetViews>
  <sheetFormatPr defaultColWidth="12" defaultRowHeight="15.75"/>
  <cols>
    <col min="1" max="1" width="67.1640625" style="504" customWidth="1"/>
    <col min="2" max="2" width="6.1640625" style="505" customWidth="1"/>
    <col min="3" max="4" width="12.1640625" style="504" customWidth="1"/>
    <col min="5" max="5" width="12.1640625" style="529" customWidth="1"/>
    <col min="6" max="16384" width="12" style="504"/>
  </cols>
  <sheetData>
    <row r="1" spans="1:5" ht="49.5" customHeight="1">
      <c r="A1" s="769" t="str">
        <f>+CONCATENATE("Kajárpéci Közös Önkormányzati Hivatal ÖSSZEVONT VAGYONKIMUTATÁS",CHAR(10),"a könyvviteli mérlegben értékkel szereplő eszközökről",CHAR(10),LEFT(ÖSSZEFÜGGÉSEK!A4,4),".")</f>
        <v>Kajárpéci Közös Önkormányzati Hivatal ÖSSZEVONT VAGYONKIMUTATÁS
a könyvviteli mérlegben értékkel szereplő eszközökről
2015.</v>
      </c>
      <c r="B1" s="770"/>
      <c r="C1" s="770"/>
      <c r="D1" s="770"/>
      <c r="E1" s="770"/>
    </row>
    <row r="2" spans="1:5" ht="16.5" thickBot="1">
      <c r="C2" s="771" t="s">
        <v>252</v>
      </c>
      <c r="D2" s="771"/>
      <c r="E2" s="771"/>
    </row>
    <row r="3" spans="1:5" ht="15.75" customHeight="1">
      <c r="A3" s="772" t="s">
        <v>253</v>
      </c>
      <c r="B3" s="775" t="s">
        <v>254</v>
      </c>
      <c r="C3" s="778" t="s">
        <v>255</v>
      </c>
      <c r="D3" s="778" t="s">
        <v>256</v>
      </c>
      <c r="E3" s="780" t="s">
        <v>257</v>
      </c>
    </row>
    <row r="4" spans="1:5" ht="11.25" customHeight="1">
      <c r="A4" s="773"/>
      <c r="B4" s="776"/>
      <c r="C4" s="779"/>
      <c r="D4" s="779"/>
      <c r="E4" s="781"/>
    </row>
    <row r="5" spans="1:5">
      <c r="A5" s="774"/>
      <c r="B5" s="777"/>
      <c r="C5" s="782" t="s">
        <v>258</v>
      </c>
      <c r="D5" s="782"/>
      <c r="E5" s="783"/>
    </row>
    <row r="6" spans="1:5" s="509" customFormat="1" ht="16.5" thickBot="1">
      <c r="A6" s="506" t="s">
        <v>627</v>
      </c>
      <c r="B6" s="507" t="s">
        <v>417</v>
      </c>
      <c r="C6" s="507" t="s">
        <v>418</v>
      </c>
      <c r="D6" s="507" t="s">
        <v>419</v>
      </c>
      <c r="E6" s="508" t="s">
        <v>420</v>
      </c>
    </row>
    <row r="7" spans="1:5" s="514" customFormat="1">
      <c r="A7" s="510" t="s">
        <v>565</v>
      </c>
      <c r="B7" s="511" t="s">
        <v>259</v>
      </c>
      <c r="C7" s="512"/>
      <c r="D7" s="512"/>
      <c r="E7" s="513"/>
    </row>
    <row r="8" spans="1:5" s="514" customFormat="1">
      <c r="A8" s="515" t="s">
        <v>566</v>
      </c>
      <c r="B8" s="227" t="s">
        <v>260</v>
      </c>
      <c r="C8" s="516">
        <f>+C9+C14+C19+C24+C29</f>
        <v>0</v>
      </c>
      <c r="D8" s="516">
        <f>+D9+D14+D19+D24+D29</f>
        <v>0</v>
      </c>
      <c r="E8" s="517">
        <f>+E9+E14+E19+E24+E29</f>
        <v>0</v>
      </c>
    </row>
    <row r="9" spans="1:5" s="514" customFormat="1">
      <c r="A9" s="515" t="s">
        <v>567</v>
      </c>
      <c r="B9" s="227" t="s">
        <v>261</v>
      </c>
      <c r="C9" s="516">
        <f>+C10+C11+C12+C13</f>
        <v>0</v>
      </c>
      <c r="D9" s="516">
        <f>+D10+D11+D12+D13</f>
        <v>0</v>
      </c>
      <c r="E9" s="517">
        <f>+E10+E11+E12+E13</f>
        <v>0</v>
      </c>
    </row>
    <row r="10" spans="1:5" s="514" customFormat="1">
      <c r="A10" s="518" t="s">
        <v>568</v>
      </c>
      <c r="B10" s="227" t="s">
        <v>262</v>
      </c>
      <c r="C10" s="218"/>
      <c r="D10" s="218"/>
      <c r="E10" s="519"/>
    </row>
    <row r="11" spans="1:5" s="514" customFormat="1" ht="26.25" customHeight="1">
      <c r="A11" s="518" t="s">
        <v>569</v>
      </c>
      <c r="B11" s="227" t="s">
        <v>263</v>
      </c>
      <c r="C11" s="216"/>
      <c r="D11" s="216"/>
      <c r="E11" s="217"/>
    </row>
    <row r="12" spans="1:5" s="514" customFormat="1" ht="22.5">
      <c r="A12" s="518" t="s">
        <v>570</v>
      </c>
      <c r="B12" s="227" t="s">
        <v>264</v>
      </c>
      <c r="C12" s="216"/>
      <c r="D12" s="216"/>
      <c r="E12" s="217"/>
    </row>
    <row r="13" spans="1:5" s="514" customFormat="1">
      <c r="A13" s="518" t="s">
        <v>571</v>
      </c>
      <c r="B13" s="227" t="s">
        <v>265</v>
      </c>
      <c r="C13" s="216"/>
      <c r="D13" s="216"/>
      <c r="E13" s="217"/>
    </row>
    <row r="14" spans="1:5" s="514" customFormat="1">
      <c r="A14" s="515" t="s">
        <v>572</v>
      </c>
      <c r="B14" s="227" t="s">
        <v>266</v>
      </c>
      <c r="C14" s="520">
        <f>+C15+C16+C17+C18</f>
        <v>0</v>
      </c>
      <c r="D14" s="520">
        <f>+D15+D16+D17+D18</f>
        <v>0</v>
      </c>
      <c r="E14" s="521">
        <f>+E15+E16+E17+E18</f>
        <v>0</v>
      </c>
    </row>
    <row r="15" spans="1:5" s="514" customFormat="1">
      <c r="A15" s="518" t="s">
        <v>573</v>
      </c>
      <c r="B15" s="227" t="s">
        <v>267</v>
      </c>
      <c r="C15" s="216"/>
      <c r="D15" s="216"/>
      <c r="E15" s="217"/>
    </row>
    <row r="16" spans="1:5" s="514" customFormat="1" ht="22.5">
      <c r="A16" s="518" t="s">
        <v>574</v>
      </c>
      <c r="B16" s="227" t="s">
        <v>16</v>
      </c>
      <c r="C16" s="216"/>
      <c r="D16" s="216"/>
      <c r="E16" s="217"/>
    </row>
    <row r="17" spans="1:5" s="514" customFormat="1">
      <c r="A17" s="518" t="s">
        <v>575</v>
      </c>
      <c r="B17" s="227" t="s">
        <v>17</v>
      </c>
      <c r="C17" s="216"/>
      <c r="D17" s="216"/>
      <c r="E17" s="217"/>
    </row>
    <row r="18" spans="1:5" s="514" customFormat="1">
      <c r="A18" s="518" t="s">
        <v>576</v>
      </c>
      <c r="B18" s="227" t="s">
        <v>18</v>
      </c>
      <c r="C18" s="216"/>
      <c r="D18" s="216"/>
      <c r="E18" s="217"/>
    </row>
    <row r="19" spans="1:5" s="514" customFormat="1">
      <c r="A19" s="515" t="s">
        <v>577</v>
      </c>
      <c r="B19" s="227" t="s">
        <v>19</v>
      </c>
      <c r="C19" s="520">
        <f>+C20+C21+C22+C23</f>
        <v>0</v>
      </c>
      <c r="D19" s="520">
        <f>+D20+D21+D22+D23</f>
        <v>0</v>
      </c>
      <c r="E19" s="521">
        <f>+E20+E21+E22+E23</f>
        <v>0</v>
      </c>
    </row>
    <row r="20" spans="1:5" s="514" customFormat="1">
      <c r="A20" s="518" t="s">
        <v>578</v>
      </c>
      <c r="B20" s="227" t="s">
        <v>20</v>
      </c>
      <c r="C20" s="216"/>
      <c r="D20" s="216"/>
      <c r="E20" s="217"/>
    </row>
    <row r="21" spans="1:5" s="514" customFormat="1">
      <c r="A21" s="518" t="s">
        <v>579</v>
      </c>
      <c r="B21" s="227" t="s">
        <v>21</v>
      </c>
      <c r="C21" s="216"/>
      <c r="D21" s="216"/>
      <c r="E21" s="217"/>
    </row>
    <row r="22" spans="1:5" s="514" customFormat="1">
      <c r="A22" s="518" t="s">
        <v>580</v>
      </c>
      <c r="B22" s="227" t="s">
        <v>22</v>
      </c>
      <c r="C22" s="216"/>
      <c r="D22" s="216"/>
      <c r="E22" s="217"/>
    </row>
    <row r="23" spans="1:5" s="514" customFormat="1">
      <c r="A23" s="518" t="s">
        <v>581</v>
      </c>
      <c r="B23" s="227" t="s">
        <v>23</v>
      </c>
      <c r="C23" s="216"/>
      <c r="D23" s="216"/>
      <c r="E23" s="217"/>
    </row>
    <row r="24" spans="1:5" s="514" customFormat="1">
      <c r="A24" s="515" t="s">
        <v>582</v>
      </c>
      <c r="B24" s="227" t="s">
        <v>24</v>
      </c>
      <c r="C24" s="520">
        <f>+C25+C26+C27+C28</f>
        <v>0</v>
      </c>
      <c r="D24" s="520">
        <f>+D25+D26+D27+D28</f>
        <v>0</v>
      </c>
      <c r="E24" s="521">
        <f>+E25+E26+E27+E28</f>
        <v>0</v>
      </c>
    </row>
    <row r="25" spans="1:5" s="514" customFormat="1">
      <c r="A25" s="518" t="s">
        <v>583</v>
      </c>
      <c r="B25" s="227" t="s">
        <v>25</v>
      </c>
      <c r="C25" s="216"/>
      <c r="D25" s="216"/>
      <c r="E25" s="217"/>
    </row>
    <row r="26" spans="1:5" s="514" customFormat="1">
      <c r="A26" s="518" t="s">
        <v>584</v>
      </c>
      <c r="B26" s="227" t="s">
        <v>26</v>
      </c>
      <c r="C26" s="216"/>
      <c r="D26" s="216"/>
      <c r="E26" s="217"/>
    </row>
    <row r="27" spans="1:5" s="514" customFormat="1">
      <c r="A27" s="518" t="s">
        <v>585</v>
      </c>
      <c r="B27" s="227" t="s">
        <v>27</v>
      </c>
      <c r="C27" s="216"/>
      <c r="D27" s="216"/>
      <c r="E27" s="217"/>
    </row>
    <row r="28" spans="1:5" s="514" customFormat="1">
      <c r="A28" s="518" t="s">
        <v>586</v>
      </c>
      <c r="B28" s="227" t="s">
        <v>28</v>
      </c>
      <c r="C28" s="216"/>
      <c r="D28" s="216"/>
      <c r="E28" s="217"/>
    </row>
    <row r="29" spans="1:5" s="514" customFormat="1">
      <c r="A29" s="515" t="s">
        <v>587</v>
      </c>
      <c r="B29" s="227" t="s">
        <v>29</v>
      </c>
      <c r="C29" s="520">
        <f>+C30+C31+C32+C33</f>
        <v>0</v>
      </c>
      <c r="D29" s="520">
        <f>+D30+D31+D32+D33</f>
        <v>0</v>
      </c>
      <c r="E29" s="521">
        <f>+E30+E31+E32+E33</f>
        <v>0</v>
      </c>
    </row>
    <row r="30" spans="1:5" s="514" customFormat="1">
      <c r="A30" s="518" t="s">
        <v>588</v>
      </c>
      <c r="B30" s="227" t="s">
        <v>30</v>
      </c>
      <c r="C30" s="216"/>
      <c r="D30" s="216"/>
      <c r="E30" s="217"/>
    </row>
    <row r="31" spans="1:5" s="514" customFormat="1" ht="22.5">
      <c r="A31" s="518" t="s">
        <v>589</v>
      </c>
      <c r="B31" s="227" t="s">
        <v>31</v>
      </c>
      <c r="C31" s="216"/>
      <c r="D31" s="216"/>
      <c r="E31" s="217"/>
    </row>
    <row r="32" spans="1:5" s="514" customFormat="1">
      <c r="A32" s="518" t="s">
        <v>590</v>
      </c>
      <c r="B32" s="227" t="s">
        <v>32</v>
      </c>
      <c r="C32" s="216"/>
      <c r="D32" s="216"/>
      <c r="E32" s="217"/>
    </row>
    <row r="33" spans="1:5" s="514" customFormat="1">
      <c r="A33" s="518" t="s">
        <v>591</v>
      </c>
      <c r="B33" s="227" t="s">
        <v>33</v>
      </c>
      <c r="C33" s="216"/>
      <c r="D33" s="216"/>
      <c r="E33" s="217"/>
    </row>
    <row r="34" spans="1:5" s="514" customFormat="1">
      <c r="A34" s="515" t="s">
        <v>592</v>
      </c>
      <c r="B34" s="227" t="s">
        <v>34</v>
      </c>
      <c r="C34" s="520">
        <f>+C35+C40+C45</f>
        <v>0</v>
      </c>
      <c r="D34" s="520">
        <f>+D35+D40+D45</f>
        <v>0</v>
      </c>
      <c r="E34" s="521">
        <f>+E35+E40+E45</f>
        <v>0</v>
      </c>
    </row>
    <row r="35" spans="1:5" s="514" customFormat="1">
      <c r="A35" s="515" t="s">
        <v>593</v>
      </c>
      <c r="B35" s="227" t="s">
        <v>35</v>
      </c>
      <c r="C35" s="520">
        <f>+C36+C37+C38+C39</f>
        <v>0</v>
      </c>
      <c r="D35" s="520">
        <f>+D36+D37+D38+D39</f>
        <v>0</v>
      </c>
      <c r="E35" s="521">
        <f>+E36+E37+E38+E39</f>
        <v>0</v>
      </c>
    </row>
    <row r="36" spans="1:5" s="514" customFormat="1">
      <c r="A36" s="518" t="s">
        <v>594</v>
      </c>
      <c r="B36" s="227" t="s">
        <v>93</v>
      </c>
      <c r="C36" s="216"/>
      <c r="D36" s="216"/>
      <c r="E36" s="217"/>
    </row>
    <row r="37" spans="1:5" s="514" customFormat="1">
      <c r="A37" s="518" t="s">
        <v>595</v>
      </c>
      <c r="B37" s="227" t="s">
        <v>193</v>
      </c>
      <c r="C37" s="216"/>
      <c r="D37" s="216"/>
      <c r="E37" s="217"/>
    </row>
    <row r="38" spans="1:5" s="514" customFormat="1">
      <c r="A38" s="518" t="s">
        <v>596</v>
      </c>
      <c r="B38" s="227" t="s">
        <v>250</v>
      </c>
      <c r="C38" s="216"/>
      <c r="D38" s="216"/>
      <c r="E38" s="217"/>
    </row>
    <row r="39" spans="1:5" s="514" customFormat="1">
      <c r="A39" s="518" t="s">
        <v>597</v>
      </c>
      <c r="B39" s="227" t="s">
        <v>251</v>
      </c>
      <c r="C39" s="216"/>
      <c r="D39" s="216"/>
      <c r="E39" s="217"/>
    </row>
    <row r="40" spans="1:5" s="514" customFormat="1">
      <c r="A40" s="515" t="s">
        <v>598</v>
      </c>
      <c r="B40" s="227" t="s">
        <v>268</v>
      </c>
      <c r="C40" s="520">
        <f>+C41+C42+C43+C44</f>
        <v>0</v>
      </c>
      <c r="D40" s="520">
        <f>+D41+D42+D43+D44</f>
        <v>0</v>
      </c>
      <c r="E40" s="521">
        <f>+E41+E42+E43+E44</f>
        <v>0</v>
      </c>
    </row>
    <row r="41" spans="1:5" s="514" customFormat="1">
      <c r="A41" s="518" t="s">
        <v>599</v>
      </c>
      <c r="B41" s="227" t="s">
        <v>269</v>
      </c>
      <c r="C41" s="216"/>
      <c r="D41" s="216"/>
      <c r="E41" s="217"/>
    </row>
    <row r="42" spans="1:5" s="514" customFormat="1" ht="22.5">
      <c r="A42" s="518" t="s">
        <v>600</v>
      </c>
      <c r="B42" s="227" t="s">
        <v>270</v>
      </c>
      <c r="C42" s="216"/>
      <c r="D42" s="216"/>
      <c r="E42" s="217"/>
    </row>
    <row r="43" spans="1:5" s="514" customFormat="1">
      <c r="A43" s="518" t="s">
        <v>601</v>
      </c>
      <c r="B43" s="227" t="s">
        <v>271</v>
      </c>
      <c r="C43" s="216"/>
      <c r="D43" s="216"/>
      <c r="E43" s="217"/>
    </row>
    <row r="44" spans="1:5" s="514" customFormat="1">
      <c r="A44" s="518" t="s">
        <v>602</v>
      </c>
      <c r="B44" s="227" t="s">
        <v>272</v>
      </c>
      <c r="C44" s="216"/>
      <c r="D44" s="216"/>
      <c r="E44" s="217"/>
    </row>
    <row r="45" spans="1:5" s="514" customFormat="1">
      <c r="A45" s="515" t="s">
        <v>603</v>
      </c>
      <c r="B45" s="227" t="s">
        <v>273</v>
      </c>
      <c r="C45" s="520">
        <f>+C46+C47+C48+C49</f>
        <v>0</v>
      </c>
      <c r="D45" s="520">
        <f>+D46+D47+D48+D49</f>
        <v>0</v>
      </c>
      <c r="E45" s="521">
        <f>+E46+E47+E48+E49</f>
        <v>0</v>
      </c>
    </row>
    <row r="46" spans="1:5" s="514" customFormat="1">
      <c r="A46" s="518" t="s">
        <v>604</v>
      </c>
      <c r="B46" s="227" t="s">
        <v>274</v>
      </c>
      <c r="C46" s="216"/>
      <c r="D46" s="216"/>
      <c r="E46" s="217"/>
    </row>
    <row r="47" spans="1:5" s="514" customFormat="1" ht="22.5">
      <c r="A47" s="518" t="s">
        <v>605</v>
      </c>
      <c r="B47" s="227" t="s">
        <v>275</v>
      </c>
      <c r="C47" s="216"/>
      <c r="D47" s="216"/>
      <c r="E47" s="217"/>
    </row>
    <row r="48" spans="1:5" s="514" customFormat="1">
      <c r="A48" s="518" t="s">
        <v>606</v>
      </c>
      <c r="B48" s="227" t="s">
        <v>276</v>
      </c>
      <c r="C48" s="216"/>
      <c r="D48" s="216"/>
      <c r="E48" s="217"/>
    </row>
    <row r="49" spans="1:5" s="514" customFormat="1">
      <c r="A49" s="518" t="s">
        <v>607</v>
      </c>
      <c r="B49" s="227" t="s">
        <v>277</v>
      </c>
      <c r="C49" s="216"/>
      <c r="D49" s="216"/>
      <c r="E49" s="217"/>
    </row>
    <row r="50" spans="1:5" s="514" customFormat="1">
      <c r="A50" s="515" t="s">
        <v>608</v>
      </c>
      <c r="B50" s="227" t="s">
        <v>278</v>
      </c>
      <c r="C50" s="216"/>
      <c r="D50" s="216"/>
      <c r="E50" s="217"/>
    </row>
    <row r="51" spans="1:5" s="514" customFormat="1" ht="21">
      <c r="A51" s="515" t="s">
        <v>609</v>
      </c>
      <c r="B51" s="227" t="s">
        <v>279</v>
      </c>
      <c r="C51" s="520">
        <f>+C7+C8+C34+C50</f>
        <v>0</v>
      </c>
      <c r="D51" s="520">
        <f>+D7+D8+D34+D50</f>
        <v>0</v>
      </c>
      <c r="E51" s="521">
        <f>+E7+E8+E34+E50</f>
        <v>0</v>
      </c>
    </row>
    <row r="52" spans="1:5" s="514" customFormat="1">
      <c r="A52" s="515" t="s">
        <v>610</v>
      </c>
      <c r="B52" s="227" t="s">
        <v>280</v>
      </c>
      <c r="C52" s="216"/>
      <c r="D52" s="216"/>
      <c r="E52" s="217"/>
    </row>
    <row r="53" spans="1:5" s="514" customFormat="1">
      <c r="A53" s="515" t="s">
        <v>611</v>
      </c>
      <c r="B53" s="227" t="s">
        <v>281</v>
      </c>
      <c r="C53" s="216"/>
      <c r="D53" s="216"/>
      <c r="E53" s="217"/>
    </row>
    <row r="54" spans="1:5" s="514" customFormat="1">
      <c r="A54" s="515" t="s">
        <v>612</v>
      </c>
      <c r="B54" s="227" t="s">
        <v>282</v>
      </c>
      <c r="C54" s="520">
        <f>+C52+C53</f>
        <v>0</v>
      </c>
      <c r="D54" s="520">
        <f>+D52+D53</f>
        <v>0</v>
      </c>
      <c r="E54" s="521">
        <f>+E52+E53</f>
        <v>0</v>
      </c>
    </row>
    <row r="55" spans="1:5" s="514" customFormat="1">
      <c r="A55" s="515" t="s">
        <v>613</v>
      </c>
      <c r="B55" s="227" t="s">
        <v>283</v>
      </c>
      <c r="C55" s="216"/>
      <c r="D55" s="216"/>
      <c r="E55" s="217"/>
    </row>
    <row r="56" spans="1:5" s="514" customFormat="1">
      <c r="A56" s="515" t="s">
        <v>614</v>
      </c>
      <c r="B56" s="227" t="s">
        <v>284</v>
      </c>
      <c r="C56" s="216"/>
      <c r="D56" s="216"/>
      <c r="E56" s="217"/>
    </row>
    <row r="57" spans="1:5" s="514" customFormat="1">
      <c r="A57" s="515" t="s">
        <v>615</v>
      </c>
      <c r="B57" s="227" t="s">
        <v>285</v>
      </c>
      <c r="C57" s="216"/>
      <c r="D57" s="216"/>
      <c r="E57" s="217"/>
    </row>
    <row r="58" spans="1:5" s="514" customFormat="1">
      <c r="A58" s="515" t="s">
        <v>616</v>
      </c>
      <c r="B58" s="227" t="s">
        <v>286</v>
      </c>
      <c r="C58" s="216"/>
      <c r="D58" s="216"/>
      <c r="E58" s="217"/>
    </row>
    <row r="59" spans="1:5" s="514" customFormat="1">
      <c r="A59" s="515" t="s">
        <v>617</v>
      </c>
      <c r="B59" s="227" t="s">
        <v>287</v>
      </c>
      <c r="C59" s="520">
        <f>+C55+C56+C57+C58</f>
        <v>0</v>
      </c>
      <c r="D59" s="520">
        <f>+D55+D56+D57+D58</f>
        <v>0</v>
      </c>
      <c r="E59" s="521">
        <f>+E55+E56+E57+E58</f>
        <v>0</v>
      </c>
    </row>
    <row r="60" spans="1:5" s="514" customFormat="1">
      <c r="A60" s="515" t="s">
        <v>618</v>
      </c>
      <c r="B60" s="227" t="s">
        <v>288</v>
      </c>
      <c r="C60" s="216"/>
      <c r="D60" s="216"/>
      <c r="E60" s="217"/>
    </row>
    <row r="61" spans="1:5" s="514" customFormat="1">
      <c r="A61" s="515" t="s">
        <v>619</v>
      </c>
      <c r="B61" s="227" t="s">
        <v>289</v>
      </c>
      <c r="C61" s="216"/>
      <c r="D61" s="216"/>
      <c r="E61" s="217"/>
    </row>
    <row r="62" spans="1:5" s="514" customFormat="1">
      <c r="A62" s="515" t="s">
        <v>620</v>
      </c>
      <c r="B62" s="227" t="s">
        <v>290</v>
      </c>
      <c r="C62" s="216"/>
      <c r="D62" s="216"/>
      <c r="E62" s="217"/>
    </row>
    <row r="63" spans="1:5" s="514" customFormat="1">
      <c r="A63" s="515" t="s">
        <v>621</v>
      </c>
      <c r="B63" s="227" t="s">
        <v>291</v>
      </c>
      <c r="C63" s="520">
        <f>+C60+C61+C62</f>
        <v>0</v>
      </c>
      <c r="D63" s="520">
        <f>+D60+D61+D62</f>
        <v>0</v>
      </c>
      <c r="E63" s="521">
        <f>+E60+E61+E62</f>
        <v>0</v>
      </c>
    </row>
    <row r="64" spans="1:5" s="514" customFormat="1">
      <c r="A64" s="515" t="s">
        <v>622</v>
      </c>
      <c r="B64" s="227" t="s">
        <v>292</v>
      </c>
      <c r="C64" s="216"/>
      <c r="D64" s="216"/>
      <c r="E64" s="217"/>
    </row>
    <row r="65" spans="1:5" s="514" customFormat="1" ht="21">
      <c r="A65" s="515" t="s">
        <v>623</v>
      </c>
      <c r="B65" s="227" t="s">
        <v>293</v>
      </c>
      <c r="C65" s="216"/>
      <c r="D65" s="216"/>
      <c r="E65" s="217"/>
    </row>
    <row r="66" spans="1:5" s="514" customFormat="1">
      <c r="A66" s="515" t="s">
        <v>624</v>
      </c>
      <c r="B66" s="227" t="s">
        <v>294</v>
      </c>
      <c r="C66" s="520">
        <f>+C64+C65</f>
        <v>0</v>
      </c>
      <c r="D66" s="520">
        <f>+D64+D65</f>
        <v>0</v>
      </c>
      <c r="E66" s="521">
        <f>+E64+E65</f>
        <v>0</v>
      </c>
    </row>
    <row r="67" spans="1:5" s="514" customFormat="1">
      <c r="A67" s="515" t="s">
        <v>625</v>
      </c>
      <c r="B67" s="227" t="s">
        <v>295</v>
      </c>
      <c r="C67" s="216"/>
      <c r="D67" s="216"/>
      <c r="E67" s="217"/>
    </row>
    <row r="68" spans="1:5" s="514" customFormat="1" ht="16.5" thickBot="1">
      <c r="A68" s="522" t="s">
        <v>626</v>
      </c>
      <c r="B68" s="231" t="s">
        <v>296</v>
      </c>
      <c r="C68" s="523">
        <f>+C51+C54+C59+C63+C66+C67</f>
        <v>0</v>
      </c>
      <c r="D68" s="523">
        <f>+D51+D54+D59+D63+D66+D67</f>
        <v>0</v>
      </c>
      <c r="E68" s="524">
        <f>+E51+E54+E59+E63+E66+E67</f>
        <v>0</v>
      </c>
    </row>
    <row r="69" spans="1:5">
      <c r="A69" s="525"/>
      <c r="C69" s="526"/>
      <c r="D69" s="526"/>
      <c r="E69" s="527"/>
    </row>
    <row r="70" spans="1:5">
      <c r="A70" s="525"/>
      <c r="C70" s="526"/>
      <c r="D70" s="526"/>
      <c r="E70" s="527"/>
    </row>
    <row r="71" spans="1:5">
      <c r="A71" s="528"/>
      <c r="C71" s="526"/>
      <c r="D71" s="526"/>
      <c r="E71" s="527"/>
    </row>
    <row r="72" spans="1:5">
      <c r="A72" s="768"/>
      <c r="B72" s="768"/>
      <c r="C72" s="768"/>
      <c r="D72" s="768"/>
      <c r="E72" s="768"/>
    </row>
    <row r="73" spans="1:5">
      <c r="A73" s="768"/>
      <c r="B73" s="768"/>
      <c r="C73" s="768"/>
      <c r="D73" s="768"/>
      <c r="E73" s="768"/>
    </row>
  </sheetData>
  <mergeCells count="10">
    <mergeCell ref="A72:E72"/>
    <mergeCell ref="A73:E73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343750000000004" top="1.089062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Roman,Félkövér dőlt"5.1.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F13" sqref="F13"/>
    </sheetView>
  </sheetViews>
  <sheetFormatPr defaultRowHeight="12.75"/>
  <cols>
    <col min="1" max="1" width="71.1640625" style="219" customWidth="1"/>
    <col min="2" max="2" width="6.1640625" style="233" customWidth="1"/>
    <col min="3" max="3" width="18" style="530" customWidth="1"/>
    <col min="4" max="16384" width="9.33203125" style="530"/>
  </cols>
  <sheetData>
    <row r="1" spans="1:3" ht="32.25" customHeight="1">
      <c r="A1" s="785" t="s">
        <v>751</v>
      </c>
      <c r="B1" s="785"/>
      <c r="C1" s="785"/>
    </row>
    <row r="2" spans="1:3" ht="15.75">
      <c r="A2" s="786" t="str">
        <f>+CONCATENATE(LEFT(ÖSSZEFÜGGÉSEK!A4,4),". év")</f>
        <v>2015. év</v>
      </c>
      <c r="B2" s="786"/>
      <c r="C2" s="786"/>
    </row>
    <row r="4" spans="1:3" ht="13.5" thickBot="1">
      <c r="B4" s="787" t="s">
        <v>252</v>
      </c>
      <c r="C4" s="787"/>
    </row>
    <row r="5" spans="1:3" s="220" customFormat="1" ht="31.5" customHeight="1">
      <c r="A5" s="788" t="s">
        <v>297</v>
      </c>
      <c r="B5" s="790" t="s">
        <v>254</v>
      </c>
      <c r="C5" s="792" t="s">
        <v>298</v>
      </c>
    </row>
    <row r="6" spans="1:3" s="220" customFormat="1">
      <c r="A6" s="789"/>
      <c r="B6" s="791"/>
      <c r="C6" s="793"/>
    </row>
    <row r="7" spans="1:3" s="224" customFormat="1" ht="13.5" thickBot="1">
      <c r="A7" s="221" t="s">
        <v>416</v>
      </c>
      <c r="B7" s="222" t="s">
        <v>417</v>
      </c>
      <c r="C7" s="223" t="s">
        <v>418</v>
      </c>
    </row>
    <row r="8" spans="1:3" ht="15.75" customHeight="1">
      <c r="A8" s="515" t="s">
        <v>628</v>
      </c>
      <c r="B8" s="225" t="s">
        <v>259</v>
      </c>
      <c r="C8" s="226">
        <v>536729</v>
      </c>
    </row>
    <row r="9" spans="1:3" ht="15.75" customHeight="1">
      <c r="A9" s="515" t="s">
        <v>629</v>
      </c>
      <c r="B9" s="227" t="s">
        <v>260</v>
      </c>
      <c r="C9" s="226"/>
    </row>
    <row r="10" spans="1:3" ht="15.75" customHeight="1">
      <c r="A10" s="515" t="s">
        <v>630</v>
      </c>
      <c r="B10" s="227" t="s">
        <v>261</v>
      </c>
      <c r="C10" s="226"/>
    </row>
    <row r="11" spans="1:3" ht="15.75" customHeight="1">
      <c r="A11" s="515" t="s">
        <v>631</v>
      </c>
      <c r="B11" s="227" t="s">
        <v>262</v>
      </c>
      <c r="C11" s="228">
        <v>-145484</v>
      </c>
    </row>
    <row r="12" spans="1:3" ht="15.75" customHeight="1">
      <c r="A12" s="515" t="s">
        <v>632</v>
      </c>
      <c r="B12" s="227" t="s">
        <v>263</v>
      </c>
      <c r="C12" s="228"/>
    </row>
    <row r="13" spans="1:3" ht="15.75" customHeight="1">
      <c r="A13" s="515" t="s">
        <v>633</v>
      </c>
      <c r="B13" s="227" t="s">
        <v>264</v>
      </c>
      <c r="C13" s="228">
        <v>-1257</v>
      </c>
    </row>
    <row r="14" spans="1:3" ht="15.75" customHeight="1">
      <c r="A14" s="515" t="s">
        <v>634</v>
      </c>
      <c r="B14" s="227" t="s">
        <v>265</v>
      </c>
      <c r="C14" s="229">
        <f>+C8+C9+C10+C11+C12+C13</f>
        <v>389988</v>
      </c>
    </row>
    <row r="15" spans="1:3" ht="15.75" customHeight="1">
      <c r="A15" s="515" t="s">
        <v>666</v>
      </c>
      <c r="B15" s="227" t="s">
        <v>266</v>
      </c>
      <c r="C15" s="531">
        <v>35</v>
      </c>
    </row>
    <row r="16" spans="1:3" ht="15.75" customHeight="1">
      <c r="A16" s="515" t="s">
        <v>635</v>
      </c>
      <c r="B16" s="227" t="s">
        <v>267</v>
      </c>
      <c r="C16" s="228">
        <v>3471</v>
      </c>
    </row>
    <row r="17" spans="1:5" ht="15.75" customHeight="1">
      <c r="A17" s="515" t="s">
        <v>636</v>
      </c>
      <c r="B17" s="227" t="s">
        <v>16</v>
      </c>
      <c r="C17" s="228">
        <v>3210</v>
      </c>
    </row>
    <row r="18" spans="1:5" ht="15.75" customHeight="1">
      <c r="A18" s="515" t="s">
        <v>637</v>
      </c>
      <c r="B18" s="227" t="s">
        <v>17</v>
      </c>
      <c r="C18" s="229">
        <f>+C15+C16+C17</f>
        <v>6716</v>
      </c>
    </row>
    <row r="19" spans="1:5" s="532" customFormat="1" ht="15.75" customHeight="1">
      <c r="A19" s="515" t="s">
        <v>638</v>
      </c>
      <c r="B19" s="227" t="s">
        <v>18</v>
      </c>
      <c r="C19" s="228"/>
    </row>
    <row r="20" spans="1:5" ht="15.75" customHeight="1">
      <c r="A20" s="515" t="s">
        <v>639</v>
      </c>
      <c r="B20" s="227" t="s">
        <v>19</v>
      </c>
      <c r="C20" s="228">
        <v>9543</v>
      </c>
    </row>
    <row r="21" spans="1:5" ht="15.75" customHeight="1" thickBot="1">
      <c r="A21" s="230" t="s">
        <v>640</v>
      </c>
      <c r="B21" s="231" t="s">
        <v>20</v>
      </c>
      <c r="C21" s="232">
        <f>+C14+C18+C19+C20</f>
        <v>406247</v>
      </c>
    </row>
    <row r="22" spans="1:5" ht="15.75">
      <c r="A22" s="525"/>
      <c r="B22" s="528"/>
      <c r="C22" s="526"/>
      <c r="D22" s="526"/>
      <c r="E22" s="526"/>
    </row>
    <row r="23" spans="1:5" ht="15.75">
      <c r="A23" s="525"/>
      <c r="B23" s="528"/>
      <c r="C23" s="526"/>
      <c r="D23" s="526"/>
      <c r="E23" s="526"/>
    </row>
    <row r="24" spans="1:5" ht="15.75">
      <c r="A24" s="528"/>
      <c r="B24" s="528"/>
      <c r="C24" s="526"/>
      <c r="D24" s="526"/>
      <c r="E24" s="526"/>
    </row>
    <row r="25" spans="1:5" ht="15.75">
      <c r="A25" s="784"/>
      <c r="B25" s="784"/>
      <c r="C25" s="784"/>
      <c r="D25" s="533"/>
      <c r="E25" s="533"/>
    </row>
    <row r="26" spans="1:5" ht="15.75">
      <c r="A26" s="784"/>
      <c r="B26" s="784"/>
      <c r="C26" s="784"/>
      <c r="D26" s="533"/>
      <c r="E26" s="533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indexed="50"/>
  </sheetPr>
  <dimension ref="A1:E26"/>
  <sheetViews>
    <sheetView showRowColHeaders="0" workbookViewId="0">
      <selection activeCell="A5" sqref="A5:A6"/>
    </sheetView>
  </sheetViews>
  <sheetFormatPr defaultRowHeight="12.75"/>
  <cols>
    <col min="1" max="1" width="71.1640625" style="219" customWidth="1"/>
    <col min="2" max="2" width="6.1640625" style="233" customWidth="1"/>
    <col min="3" max="3" width="18" style="530" customWidth="1"/>
    <col min="4" max="16384" width="9.33203125" style="530"/>
  </cols>
  <sheetData>
    <row r="1" spans="1:3" ht="32.25" customHeight="1">
      <c r="A1" s="785" t="s">
        <v>752</v>
      </c>
      <c r="B1" s="785"/>
      <c r="C1" s="785"/>
    </row>
    <row r="2" spans="1:3" ht="15.75">
      <c r="A2" s="786" t="str">
        <f>+CONCATENATE(LEFT(ÖSSZEFÜGGÉSEK!A4,4),". év")</f>
        <v>2015. év</v>
      </c>
      <c r="B2" s="786"/>
      <c r="C2" s="786"/>
    </row>
    <row r="4" spans="1:3" ht="13.5" thickBot="1">
      <c r="B4" s="787" t="s">
        <v>252</v>
      </c>
      <c r="C4" s="787"/>
    </row>
    <row r="5" spans="1:3" s="220" customFormat="1" ht="31.5" customHeight="1">
      <c r="A5" s="788" t="s">
        <v>297</v>
      </c>
      <c r="B5" s="790" t="s">
        <v>254</v>
      </c>
      <c r="C5" s="792" t="s">
        <v>298</v>
      </c>
    </row>
    <row r="6" spans="1:3" s="220" customFormat="1">
      <c r="A6" s="789"/>
      <c r="B6" s="791"/>
      <c r="C6" s="793"/>
    </row>
    <row r="7" spans="1:3" s="224" customFormat="1" ht="13.5" thickBot="1">
      <c r="A7" s="221" t="s">
        <v>416</v>
      </c>
      <c r="B7" s="222" t="s">
        <v>417</v>
      </c>
      <c r="C7" s="223" t="s">
        <v>418</v>
      </c>
    </row>
    <row r="8" spans="1:3" ht="15.75" customHeight="1">
      <c r="A8" s="515" t="s">
        <v>628</v>
      </c>
      <c r="B8" s="225" t="s">
        <v>259</v>
      </c>
      <c r="C8" s="226"/>
    </row>
    <row r="9" spans="1:3" ht="15.75" customHeight="1">
      <c r="A9" s="515" t="s">
        <v>629</v>
      </c>
      <c r="B9" s="227" t="s">
        <v>260</v>
      </c>
      <c r="C9" s="226"/>
    </row>
    <row r="10" spans="1:3" ht="15.75" customHeight="1">
      <c r="A10" s="515" t="s">
        <v>630</v>
      </c>
      <c r="B10" s="227" t="s">
        <v>261</v>
      </c>
      <c r="C10" s="226"/>
    </row>
    <row r="11" spans="1:3" ht="15.75" customHeight="1">
      <c r="A11" s="515" t="s">
        <v>631</v>
      </c>
      <c r="B11" s="227" t="s">
        <v>262</v>
      </c>
      <c r="C11" s="228"/>
    </row>
    <row r="12" spans="1:3" ht="15.75" customHeight="1">
      <c r="A12" s="515" t="s">
        <v>632</v>
      </c>
      <c r="B12" s="227" t="s">
        <v>263</v>
      </c>
      <c r="C12" s="228"/>
    </row>
    <row r="13" spans="1:3" ht="15.75" customHeight="1">
      <c r="A13" s="515" t="s">
        <v>633</v>
      </c>
      <c r="B13" s="227" t="s">
        <v>264</v>
      </c>
      <c r="C13" s="228"/>
    </row>
    <row r="14" spans="1:3" ht="15.75" customHeight="1">
      <c r="A14" s="515" t="s">
        <v>634</v>
      </c>
      <c r="B14" s="227" t="s">
        <v>265</v>
      </c>
      <c r="C14" s="229">
        <f>+C8+C9+C10+C11+C12+C13</f>
        <v>0</v>
      </c>
    </row>
    <row r="15" spans="1:3" ht="15.75" customHeight="1">
      <c r="A15" s="515" t="s">
        <v>666</v>
      </c>
      <c r="B15" s="227" t="s">
        <v>266</v>
      </c>
      <c r="C15" s="531"/>
    </row>
    <row r="16" spans="1:3" ht="15.75" customHeight="1">
      <c r="A16" s="515" t="s">
        <v>635</v>
      </c>
      <c r="B16" s="227" t="s">
        <v>267</v>
      </c>
      <c r="C16" s="228"/>
    </row>
    <row r="17" spans="1:5" ht="15.75" customHeight="1">
      <c r="A17" s="515" t="s">
        <v>636</v>
      </c>
      <c r="B17" s="227" t="s">
        <v>16</v>
      </c>
      <c r="C17" s="228"/>
    </row>
    <row r="18" spans="1:5" ht="15.75" customHeight="1">
      <c r="A18" s="515" t="s">
        <v>637</v>
      </c>
      <c r="B18" s="227" t="s">
        <v>17</v>
      </c>
      <c r="C18" s="229">
        <f>+C15+C16+C17</f>
        <v>0</v>
      </c>
    </row>
    <row r="19" spans="1:5" s="532" customFormat="1" ht="15.75" customHeight="1">
      <c r="A19" s="515" t="s">
        <v>638</v>
      </c>
      <c r="B19" s="227" t="s">
        <v>18</v>
      </c>
      <c r="C19" s="228"/>
    </row>
    <row r="20" spans="1:5" ht="15.75" customHeight="1">
      <c r="A20" s="515" t="s">
        <v>639</v>
      </c>
      <c r="B20" s="227" t="s">
        <v>19</v>
      </c>
      <c r="C20" s="228"/>
    </row>
    <row r="21" spans="1:5" ht="15.75" customHeight="1" thickBot="1">
      <c r="A21" s="230" t="s">
        <v>640</v>
      </c>
      <c r="B21" s="231" t="s">
        <v>20</v>
      </c>
      <c r="C21" s="232">
        <f>+C14+C18+C19+C20</f>
        <v>0</v>
      </c>
    </row>
    <row r="22" spans="1:5" ht="15.75">
      <c r="A22" s="525"/>
      <c r="B22" s="528"/>
      <c r="C22" s="526"/>
      <c r="D22" s="526"/>
      <c r="E22" s="526"/>
    </row>
    <row r="23" spans="1:5" ht="15.75">
      <c r="A23" s="525"/>
      <c r="B23" s="528"/>
      <c r="C23" s="526"/>
      <c r="D23" s="526"/>
      <c r="E23" s="526"/>
    </row>
    <row r="24" spans="1:5" ht="15.75">
      <c r="A24" s="528"/>
      <c r="B24" s="528"/>
      <c r="C24" s="526"/>
      <c r="D24" s="526"/>
      <c r="E24" s="526"/>
    </row>
    <row r="25" spans="1:5" ht="15.75">
      <c r="A25" s="784"/>
      <c r="B25" s="784"/>
      <c r="C25" s="784"/>
      <c r="D25" s="533"/>
      <c r="E25" s="533"/>
    </row>
    <row r="26" spans="1:5" ht="15.75">
      <c r="A26" s="784"/>
      <c r="B26" s="784"/>
      <c r="C26" s="784"/>
      <c r="D26" s="533"/>
      <c r="E26" s="533"/>
    </row>
  </sheetData>
  <mergeCells count="8">
    <mergeCell ref="A25:C25"/>
    <mergeCell ref="A26:C26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26"/>
  <sheetViews>
    <sheetView showRowColHeaders="0" workbookViewId="0">
      <selection activeCell="A12" sqref="A12"/>
    </sheetView>
  </sheetViews>
  <sheetFormatPr defaultRowHeight="12.75"/>
  <cols>
    <col min="1" max="1" width="71.1640625" style="219" customWidth="1"/>
    <col min="2" max="2" width="6.1640625" style="233" customWidth="1"/>
    <col min="3" max="3" width="18" style="530" customWidth="1"/>
    <col min="4" max="16384" width="9.33203125" style="530"/>
  </cols>
  <sheetData>
    <row r="1" spans="1:3" ht="32.25" customHeight="1">
      <c r="A1" s="785" t="s">
        <v>753</v>
      </c>
      <c r="B1" s="785"/>
      <c r="C1" s="785"/>
    </row>
    <row r="2" spans="1:3" ht="15.75">
      <c r="A2" s="786" t="str">
        <f>+CONCATENATE(LEFT(ÖSSZEFÜGGÉSEK!A4,4),". év")</f>
        <v>2015. év</v>
      </c>
      <c r="B2" s="786"/>
      <c r="C2" s="786"/>
    </row>
    <row r="4" spans="1:3" ht="13.5" thickBot="1">
      <c r="B4" s="787" t="s">
        <v>252</v>
      </c>
      <c r="C4" s="787"/>
    </row>
    <row r="5" spans="1:3" s="220" customFormat="1" ht="31.5" customHeight="1">
      <c r="A5" s="788" t="s">
        <v>297</v>
      </c>
      <c r="B5" s="790" t="s">
        <v>254</v>
      </c>
      <c r="C5" s="792" t="s">
        <v>298</v>
      </c>
    </row>
    <row r="6" spans="1:3" s="220" customFormat="1">
      <c r="A6" s="789"/>
      <c r="B6" s="791"/>
      <c r="C6" s="793"/>
    </row>
    <row r="7" spans="1:3" s="224" customFormat="1" ht="13.5" thickBot="1">
      <c r="A7" s="221" t="s">
        <v>416</v>
      </c>
      <c r="B7" s="222" t="s">
        <v>417</v>
      </c>
      <c r="C7" s="223" t="s">
        <v>418</v>
      </c>
    </row>
    <row r="8" spans="1:3" ht="15.75" customHeight="1">
      <c r="A8" s="515" t="s">
        <v>628</v>
      </c>
      <c r="B8" s="225" t="s">
        <v>259</v>
      </c>
      <c r="C8" s="226"/>
    </row>
    <row r="9" spans="1:3" ht="15.75" customHeight="1">
      <c r="A9" s="515" t="s">
        <v>629</v>
      </c>
      <c r="B9" s="227" t="s">
        <v>260</v>
      </c>
      <c r="C9" s="226"/>
    </row>
    <row r="10" spans="1:3" ht="15.75" customHeight="1">
      <c r="A10" s="515" t="s">
        <v>630</v>
      </c>
      <c r="B10" s="227" t="s">
        <v>261</v>
      </c>
      <c r="C10" s="226"/>
    </row>
    <row r="11" spans="1:3" ht="15.75" customHeight="1">
      <c r="A11" s="515" t="s">
        <v>631</v>
      </c>
      <c r="B11" s="227" t="s">
        <v>262</v>
      </c>
      <c r="C11" s="228"/>
    </row>
    <row r="12" spans="1:3" ht="15.75" customHeight="1">
      <c r="A12" s="515" t="s">
        <v>632</v>
      </c>
      <c r="B12" s="227" t="s">
        <v>263</v>
      </c>
      <c r="C12" s="228"/>
    </row>
    <row r="13" spans="1:3" ht="15.75" customHeight="1">
      <c r="A13" s="515" t="s">
        <v>633</v>
      </c>
      <c r="B13" s="227" t="s">
        <v>264</v>
      </c>
      <c r="C13" s="228"/>
    </row>
    <row r="14" spans="1:3" ht="15.75" customHeight="1">
      <c r="A14" s="515" t="s">
        <v>634</v>
      </c>
      <c r="B14" s="227" t="s">
        <v>265</v>
      </c>
      <c r="C14" s="229">
        <f>+C8+C9+C10+C11+C12+C13</f>
        <v>0</v>
      </c>
    </row>
    <row r="15" spans="1:3" ht="15.75" customHeight="1">
      <c r="A15" s="515" t="s">
        <v>666</v>
      </c>
      <c r="B15" s="227" t="s">
        <v>266</v>
      </c>
      <c r="C15" s="531"/>
    </row>
    <row r="16" spans="1:3" ht="15.75" customHeight="1">
      <c r="A16" s="515" t="s">
        <v>635</v>
      </c>
      <c r="B16" s="227" t="s">
        <v>267</v>
      </c>
      <c r="C16" s="228"/>
    </row>
    <row r="17" spans="1:5" ht="15.75" customHeight="1">
      <c r="A17" s="515" t="s">
        <v>636</v>
      </c>
      <c r="B17" s="227" t="s">
        <v>16</v>
      </c>
      <c r="C17" s="228"/>
    </row>
    <row r="18" spans="1:5" ht="15.75" customHeight="1">
      <c r="A18" s="515" t="s">
        <v>637</v>
      </c>
      <c r="B18" s="227" t="s">
        <v>17</v>
      </c>
      <c r="C18" s="229">
        <f>+C15+C16+C17</f>
        <v>0</v>
      </c>
    </row>
    <row r="19" spans="1:5" s="532" customFormat="1" ht="15.75" customHeight="1">
      <c r="A19" s="515" t="s">
        <v>638</v>
      </c>
      <c r="B19" s="227" t="s">
        <v>18</v>
      </c>
      <c r="C19" s="228"/>
    </row>
    <row r="20" spans="1:5" ht="15.75" customHeight="1">
      <c r="A20" s="515" t="s">
        <v>639</v>
      </c>
      <c r="B20" s="227" t="s">
        <v>19</v>
      </c>
      <c r="C20" s="228"/>
    </row>
    <row r="21" spans="1:5" ht="15.75" customHeight="1" thickBot="1">
      <c r="A21" s="230" t="s">
        <v>640</v>
      </c>
      <c r="B21" s="231" t="s">
        <v>20</v>
      </c>
      <c r="C21" s="232">
        <f>+C14+C18+C19+C20</f>
        <v>0</v>
      </c>
    </row>
    <row r="22" spans="1:5" ht="15.75">
      <c r="A22" s="525"/>
      <c r="B22" s="528"/>
      <c r="C22" s="526"/>
      <c r="D22" s="526"/>
      <c r="E22" s="526"/>
    </row>
    <row r="23" spans="1:5" ht="15.75">
      <c r="A23" s="525"/>
      <c r="B23" s="528"/>
      <c r="C23" s="526"/>
      <c r="D23" s="526"/>
      <c r="E23" s="526"/>
    </row>
    <row r="24" spans="1:5" ht="15.75">
      <c r="A24" s="528"/>
      <c r="B24" s="528"/>
      <c r="C24" s="526"/>
      <c r="D24" s="526"/>
      <c r="E24" s="526"/>
    </row>
    <row r="25" spans="1:5" ht="15.75">
      <c r="A25" s="784"/>
      <c r="B25" s="784"/>
      <c r="C25" s="784"/>
      <c r="D25" s="533"/>
      <c r="E25" s="533"/>
    </row>
    <row r="26" spans="1:5" ht="15.75">
      <c r="A26" s="784"/>
      <c r="B26" s="784"/>
      <c r="C26" s="784"/>
      <c r="D26" s="533"/>
      <c r="E26" s="533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9" orientation="portrait" r:id="rId1"/>
  <headerFooter alignWithMargins="0">
    <oddHeader>&amp;L&amp;"Times New Roman,Félkövér dőlt"............................................Önkormányzat&amp;R&amp;"Times New Roman CE,Félkövér dőlt"
5.2. tájékoztató tábla a ……/2015. (……)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92D050"/>
  </sheetPr>
  <dimension ref="A1:E12"/>
  <sheetViews>
    <sheetView view="pageLayout" zoomScaleNormal="120" workbookViewId="0">
      <selection activeCell="D12" sqref="D12"/>
    </sheetView>
  </sheetViews>
  <sheetFormatPr defaultRowHeight="15"/>
  <cols>
    <col min="1" max="1" width="5.6640625" style="574" customWidth="1"/>
    <col min="2" max="2" width="68.6640625" style="574" customWidth="1"/>
    <col min="3" max="3" width="15.83203125" style="574" customWidth="1"/>
    <col min="4" max="4" width="12.6640625" style="574" customWidth="1"/>
    <col min="5" max="5" width="10.6640625" style="574" customWidth="1"/>
    <col min="6" max="16384" width="9.33203125" style="574"/>
  </cols>
  <sheetData>
    <row r="1" spans="1:5" ht="33" customHeight="1">
      <c r="A1" s="794" t="s">
        <v>759</v>
      </c>
      <c r="B1" s="794"/>
      <c r="C1" s="794"/>
    </row>
    <row r="2" spans="1:5" ht="15.95" customHeight="1" thickBot="1">
      <c r="A2" s="575"/>
      <c r="B2" s="575"/>
      <c r="C2" s="576" t="s">
        <v>42</v>
      </c>
      <c r="D2" s="577"/>
    </row>
    <row r="3" spans="1:5" ht="42.75" thickBot="1">
      <c r="A3" s="578" t="s">
        <v>5</v>
      </c>
      <c r="B3" s="579" t="s">
        <v>760</v>
      </c>
      <c r="C3" s="580" t="s">
        <v>761</v>
      </c>
      <c r="D3" s="580" t="s">
        <v>189</v>
      </c>
      <c r="E3" s="580" t="s">
        <v>762</v>
      </c>
    </row>
    <row r="4" spans="1:5" ht="15.75" thickBot="1">
      <c r="A4" s="581">
        <v>1</v>
      </c>
      <c r="B4" s="582">
        <v>2</v>
      </c>
      <c r="C4" s="583">
        <v>3</v>
      </c>
      <c r="D4" s="583">
        <v>3</v>
      </c>
      <c r="E4" s="583">
        <v>3</v>
      </c>
    </row>
    <row r="5" spans="1:5">
      <c r="A5" s="584" t="s">
        <v>7</v>
      </c>
      <c r="B5" s="585" t="s">
        <v>763</v>
      </c>
      <c r="C5" s="586">
        <v>11500</v>
      </c>
      <c r="D5" s="587">
        <v>2000</v>
      </c>
      <c r="E5" s="586">
        <v>13500</v>
      </c>
    </row>
    <row r="6" spans="1:5" ht="24.75">
      <c r="A6" s="588" t="s">
        <v>8</v>
      </c>
      <c r="B6" s="589" t="s">
        <v>764</v>
      </c>
      <c r="C6" s="590"/>
      <c r="D6" s="591"/>
      <c r="E6" s="590"/>
    </row>
    <row r="7" spans="1:5">
      <c r="A7" s="588" t="s">
        <v>9</v>
      </c>
      <c r="B7" s="592" t="s">
        <v>765</v>
      </c>
      <c r="C7" s="590"/>
      <c r="D7" s="591"/>
      <c r="E7" s="590"/>
    </row>
    <row r="8" spans="1:5" ht="24.75">
      <c r="A8" s="588" t="s">
        <v>10</v>
      </c>
      <c r="B8" s="592" t="s">
        <v>766</v>
      </c>
      <c r="C8" s="590"/>
      <c r="D8" s="591"/>
      <c r="E8" s="590"/>
    </row>
    <row r="9" spans="1:5">
      <c r="A9" s="593" t="s">
        <v>11</v>
      </c>
      <c r="B9" s="592" t="s">
        <v>767</v>
      </c>
      <c r="C9" s="594">
        <v>1180</v>
      </c>
      <c r="D9" s="591">
        <v>300</v>
      </c>
      <c r="E9" s="594">
        <v>1480</v>
      </c>
    </row>
    <row r="10" spans="1:5" ht="15.75" thickBot="1">
      <c r="A10" s="588" t="s">
        <v>12</v>
      </c>
      <c r="B10" s="595" t="s">
        <v>768</v>
      </c>
      <c r="C10" s="590"/>
      <c r="D10" s="596"/>
      <c r="E10" s="590"/>
    </row>
    <row r="11" spans="1:5" ht="15.75" thickBot="1">
      <c r="A11" s="795" t="s">
        <v>769</v>
      </c>
      <c r="B11" s="796"/>
      <c r="C11" s="597">
        <f>SUM(C5:C10)</f>
        <v>12680</v>
      </c>
      <c r="D11" s="597">
        <v>2300</v>
      </c>
      <c r="E11" s="597">
        <f>SUM(E5:E10)</f>
        <v>14980</v>
      </c>
    </row>
    <row r="12" spans="1:5" ht="23.25" customHeight="1">
      <c r="A12" s="797" t="s">
        <v>770</v>
      </c>
      <c r="B12" s="797"/>
      <c r="C12" s="797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r:id="rId1"/>
  <headerFooter alignWithMargins="0">
    <oddHeader>&amp;R&amp;"Times New Roman CE,Félkövér dőlt"&amp;11 3. melléklet a 6/2016. (V.26.)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Layout" workbookViewId="0">
      <selection activeCell="E27" sqref="E27"/>
    </sheetView>
  </sheetViews>
  <sheetFormatPr defaultRowHeight="12.75"/>
  <cols>
    <col min="1" max="1" width="47.1640625" style="5" customWidth="1"/>
    <col min="2" max="2" width="15.6640625" style="4" customWidth="1"/>
    <col min="3" max="3" width="16.33203125" style="4" customWidth="1"/>
    <col min="4" max="4" width="18" style="4" customWidth="1"/>
    <col min="5" max="5" width="16.6640625" style="4" customWidth="1"/>
    <col min="6" max="6" width="18.83203125" style="10" customWidth="1"/>
    <col min="7" max="8" width="12.83203125" style="4" customWidth="1"/>
    <col min="9" max="9" width="13.83203125" style="4" customWidth="1"/>
    <col min="10" max="16384" width="9.33203125" style="4"/>
  </cols>
  <sheetData>
    <row r="1" spans="1:6" ht="25.5" customHeight="1">
      <c r="A1" s="684" t="s">
        <v>1</v>
      </c>
      <c r="B1" s="684"/>
      <c r="C1" s="684"/>
      <c r="D1" s="684"/>
      <c r="E1" s="684"/>
      <c r="F1" s="684"/>
    </row>
    <row r="2" spans="1:6" ht="22.5" customHeight="1" thickBot="1">
      <c r="A2" s="27"/>
      <c r="B2" s="10"/>
      <c r="C2" s="10"/>
      <c r="D2" s="10"/>
      <c r="E2" s="10"/>
      <c r="F2" s="598" t="s">
        <v>53</v>
      </c>
    </row>
    <row r="3" spans="1:6" s="6" customFormat="1" ht="44.25" customHeight="1" thickBot="1">
      <c r="A3" s="28" t="s">
        <v>57</v>
      </c>
      <c r="B3" s="29" t="s">
        <v>58</v>
      </c>
      <c r="C3" s="29" t="s">
        <v>59</v>
      </c>
      <c r="D3" s="29" t="s">
        <v>771</v>
      </c>
      <c r="E3" s="29" t="s">
        <v>761</v>
      </c>
      <c r="F3" s="367" t="s">
        <v>772</v>
      </c>
    </row>
    <row r="4" spans="1:6" s="10" customFormat="1" ht="12" customHeight="1" thickBot="1">
      <c r="A4" s="368">
        <v>1</v>
      </c>
      <c r="B4" s="369">
        <v>2</v>
      </c>
      <c r="C4" s="369">
        <v>3</v>
      </c>
      <c r="D4" s="369">
        <v>4</v>
      </c>
      <c r="E4" s="369">
        <v>5</v>
      </c>
      <c r="F4" s="370" t="s">
        <v>773</v>
      </c>
    </row>
    <row r="5" spans="1:6" ht="15.95" customHeight="1">
      <c r="A5" s="599" t="s">
        <v>774</v>
      </c>
      <c r="B5" s="2">
        <v>5080</v>
      </c>
      <c r="C5" s="600" t="s">
        <v>775</v>
      </c>
      <c r="D5" s="2"/>
      <c r="E5" s="2">
        <v>5080</v>
      </c>
      <c r="F5" s="601">
        <f t="shared" ref="F5:F23" si="0">B5-D5-E5</f>
        <v>0</v>
      </c>
    </row>
    <row r="6" spans="1:6" ht="15.95" customHeight="1">
      <c r="A6" s="599"/>
      <c r="B6" s="2"/>
      <c r="C6" s="600"/>
      <c r="D6" s="2"/>
      <c r="E6" s="2"/>
      <c r="F6" s="601">
        <f t="shared" si="0"/>
        <v>0</v>
      </c>
    </row>
    <row r="7" spans="1:6" ht="15.95" customHeight="1">
      <c r="A7" s="599"/>
      <c r="B7" s="2"/>
      <c r="C7" s="600"/>
      <c r="D7" s="2"/>
      <c r="E7" s="2"/>
      <c r="F7" s="601">
        <f t="shared" si="0"/>
        <v>0</v>
      </c>
    </row>
    <row r="8" spans="1:6" ht="15.95" customHeight="1">
      <c r="A8" s="602"/>
      <c r="B8" s="2"/>
      <c r="C8" s="600"/>
      <c r="D8" s="2"/>
      <c r="E8" s="2"/>
      <c r="F8" s="601">
        <f t="shared" si="0"/>
        <v>0</v>
      </c>
    </row>
    <row r="9" spans="1:6" ht="15.95" customHeight="1">
      <c r="A9" s="599"/>
      <c r="B9" s="2"/>
      <c r="C9" s="600"/>
      <c r="D9" s="2"/>
      <c r="E9" s="2"/>
      <c r="F9" s="601">
        <f t="shared" si="0"/>
        <v>0</v>
      </c>
    </row>
    <row r="10" spans="1:6" ht="15.95" customHeight="1">
      <c r="A10" s="602"/>
      <c r="B10" s="2"/>
      <c r="C10" s="600"/>
      <c r="D10" s="2"/>
      <c r="E10" s="2"/>
      <c r="F10" s="601">
        <f t="shared" si="0"/>
        <v>0</v>
      </c>
    </row>
    <row r="11" spans="1:6" ht="15.95" customHeight="1">
      <c r="A11" s="599"/>
      <c r="B11" s="2"/>
      <c r="C11" s="600"/>
      <c r="D11" s="2"/>
      <c r="E11" s="2"/>
      <c r="F11" s="601">
        <f t="shared" si="0"/>
        <v>0</v>
      </c>
    </row>
    <row r="12" spans="1:6" ht="15.95" customHeight="1">
      <c r="A12" s="599"/>
      <c r="B12" s="2"/>
      <c r="C12" s="600"/>
      <c r="D12" s="2"/>
      <c r="E12" s="2"/>
      <c r="F12" s="601">
        <f t="shared" si="0"/>
        <v>0</v>
      </c>
    </row>
    <row r="13" spans="1:6" ht="15.95" customHeight="1">
      <c r="A13" s="599"/>
      <c r="B13" s="2"/>
      <c r="C13" s="600"/>
      <c r="D13" s="2"/>
      <c r="E13" s="2"/>
      <c r="F13" s="601">
        <f t="shared" si="0"/>
        <v>0</v>
      </c>
    </row>
    <row r="14" spans="1:6" ht="15.95" customHeight="1">
      <c r="A14" s="599"/>
      <c r="B14" s="2"/>
      <c r="C14" s="600"/>
      <c r="D14" s="2"/>
      <c r="E14" s="2"/>
      <c r="F14" s="601">
        <f t="shared" si="0"/>
        <v>0</v>
      </c>
    </row>
    <row r="15" spans="1:6" ht="15.95" customHeight="1">
      <c r="A15" s="599"/>
      <c r="B15" s="2"/>
      <c r="C15" s="600"/>
      <c r="D15" s="2"/>
      <c r="E15" s="2"/>
      <c r="F15" s="601">
        <f t="shared" si="0"/>
        <v>0</v>
      </c>
    </row>
    <row r="16" spans="1:6" ht="15.95" customHeight="1">
      <c r="A16" s="599"/>
      <c r="B16" s="2"/>
      <c r="C16" s="600"/>
      <c r="D16" s="2"/>
      <c r="E16" s="2"/>
      <c r="F16" s="601">
        <f t="shared" si="0"/>
        <v>0</v>
      </c>
    </row>
    <row r="17" spans="1:6" ht="15.95" customHeight="1">
      <c r="A17" s="599"/>
      <c r="B17" s="2"/>
      <c r="C17" s="600"/>
      <c r="D17" s="2"/>
      <c r="E17" s="2"/>
      <c r="F17" s="601">
        <f t="shared" si="0"/>
        <v>0</v>
      </c>
    </row>
    <row r="18" spans="1:6" ht="15.95" customHeight="1">
      <c r="A18" s="599"/>
      <c r="B18" s="2"/>
      <c r="C18" s="600"/>
      <c r="D18" s="2"/>
      <c r="E18" s="2"/>
      <c r="F18" s="601">
        <f t="shared" si="0"/>
        <v>0</v>
      </c>
    </row>
    <row r="19" spans="1:6" ht="15.95" customHeight="1">
      <c r="A19" s="599"/>
      <c r="B19" s="2"/>
      <c r="C19" s="600"/>
      <c r="D19" s="2"/>
      <c r="E19" s="2"/>
      <c r="F19" s="601">
        <f t="shared" si="0"/>
        <v>0</v>
      </c>
    </row>
    <row r="20" spans="1:6" ht="15.95" customHeight="1">
      <c r="A20" s="599"/>
      <c r="B20" s="2"/>
      <c r="C20" s="600"/>
      <c r="D20" s="2"/>
      <c r="E20" s="2"/>
      <c r="F20" s="601">
        <f t="shared" si="0"/>
        <v>0</v>
      </c>
    </row>
    <row r="21" spans="1:6" ht="15.95" customHeight="1">
      <c r="A21" s="599"/>
      <c r="B21" s="2"/>
      <c r="C21" s="600"/>
      <c r="D21" s="2"/>
      <c r="E21" s="2"/>
      <c r="F21" s="601">
        <f t="shared" si="0"/>
        <v>0</v>
      </c>
    </row>
    <row r="22" spans="1:6" ht="15.95" customHeight="1">
      <c r="A22" s="599"/>
      <c r="B22" s="2"/>
      <c r="C22" s="600"/>
      <c r="D22" s="2"/>
      <c r="E22" s="2"/>
      <c r="F22" s="601">
        <f t="shared" si="0"/>
        <v>0</v>
      </c>
    </row>
    <row r="23" spans="1:6" ht="15.95" customHeight="1" thickBot="1">
      <c r="A23" s="13"/>
      <c r="B23" s="3"/>
      <c r="C23" s="603"/>
      <c r="D23" s="3"/>
      <c r="E23" s="3"/>
      <c r="F23" s="604">
        <f t="shared" si="0"/>
        <v>0</v>
      </c>
    </row>
    <row r="24" spans="1:6" s="17" customFormat="1" ht="18" customHeight="1" thickBot="1">
      <c r="A24" s="30" t="s">
        <v>56</v>
      </c>
      <c r="B24" s="15">
        <f>SUM(B5:B23)</f>
        <v>5080</v>
      </c>
      <c r="C24" s="22"/>
      <c r="D24" s="15">
        <f>SUM(D5:D23)</f>
        <v>0</v>
      </c>
      <c r="E24" s="15">
        <f>SUM(E5:E23)</f>
        <v>5080</v>
      </c>
      <c r="F24" s="16">
        <f>SUM(F5:F23)</f>
        <v>0</v>
      </c>
    </row>
  </sheetData>
  <mergeCells count="1">
    <mergeCell ref="A1:F1"/>
  </mergeCells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 6/2016. (V.26.)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92D050"/>
  </sheetPr>
  <dimension ref="A1:M149"/>
  <sheetViews>
    <sheetView zoomScaleSheetLayoutView="85" workbookViewId="0">
      <selection activeCell="C1" sqref="C1"/>
    </sheetView>
  </sheetViews>
  <sheetFormatPr defaultRowHeight="12.75"/>
  <cols>
    <col min="1" max="1" width="19.5" style="435" customWidth="1"/>
    <col min="2" max="2" width="72" style="436" customWidth="1"/>
    <col min="3" max="5" width="25" style="437" customWidth="1"/>
    <col min="6" max="16384" width="9.33203125" style="1"/>
  </cols>
  <sheetData>
    <row r="1" spans="1:5" s="605" customFormat="1" ht="16.5" customHeight="1" thickBot="1">
      <c r="A1" s="410"/>
      <c r="B1" s="412"/>
      <c r="C1" s="422" t="s">
        <v>798</v>
      </c>
      <c r="D1" s="422"/>
      <c r="E1" s="422"/>
    </row>
    <row r="2" spans="1:5" s="609" customFormat="1" ht="21" customHeight="1">
      <c r="A2" s="438" t="s">
        <v>54</v>
      </c>
      <c r="B2" s="606" t="s">
        <v>158</v>
      </c>
      <c r="C2" s="431"/>
      <c r="D2" s="607"/>
      <c r="E2" s="608" t="s">
        <v>41</v>
      </c>
    </row>
    <row r="3" spans="1:5" s="609" customFormat="1" ht="16.5" thickBot="1">
      <c r="A3" s="610" t="s">
        <v>148</v>
      </c>
      <c r="B3" s="611" t="s">
        <v>536</v>
      </c>
      <c r="C3" s="612"/>
      <c r="D3" s="613"/>
      <c r="E3" s="614">
        <v>1</v>
      </c>
    </row>
    <row r="4" spans="1:5" s="615" customFormat="1" ht="15.95" customHeight="1" thickBot="1">
      <c r="A4" s="413"/>
      <c r="B4" s="413"/>
      <c r="D4" s="414"/>
      <c r="E4" s="414" t="s">
        <v>42</v>
      </c>
    </row>
    <row r="5" spans="1:5" ht="13.5" thickBot="1">
      <c r="A5" s="560" t="s">
        <v>150</v>
      </c>
      <c r="B5" s="562" t="s">
        <v>43</v>
      </c>
      <c r="C5" s="616" t="s">
        <v>776</v>
      </c>
      <c r="D5" s="616" t="s">
        <v>758</v>
      </c>
      <c r="E5" s="616" t="s">
        <v>189</v>
      </c>
    </row>
    <row r="6" spans="1:5" s="617" customFormat="1" ht="12.95" customHeight="1" thickBot="1">
      <c r="A6" s="408">
        <v>1</v>
      </c>
      <c r="B6" s="409">
        <v>2</v>
      </c>
      <c r="C6" s="492">
        <v>3</v>
      </c>
      <c r="D6" s="492">
        <v>4</v>
      </c>
      <c r="E6" s="492">
        <v>5</v>
      </c>
    </row>
    <row r="7" spans="1:5" s="617" customFormat="1" ht="15.95" customHeight="1" thickBot="1">
      <c r="A7" s="618"/>
      <c r="B7" s="619" t="s">
        <v>44</v>
      </c>
      <c r="C7" s="620"/>
      <c r="D7" s="620"/>
      <c r="E7" s="620"/>
    </row>
    <row r="8" spans="1:5" s="617" customFormat="1" ht="12" customHeight="1" thickBot="1">
      <c r="A8" s="282" t="s">
        <v>7</v>
      </c>
      <c r="B8" s="278" t="s">
        <v>300</v>
      </c>
      <c r="C8" s="303">
        <f>+C9+C10+C11+C12+C13+C14</f>
        <v>86770</v>
      </c>
      <c r="D8" s="303">
        <f>+D9+D10+D11+D12+D13+D14</f>
        <v>1139</v>
      </c>
      <c r="E8" s="303">
        <f>+E9+E10+E11+E12+E13+E14</f>
        <v>87909</v>
      </c>
    </row>
    <row r="9" spans="1:5" s="621" customFormat="1" ht="12" customHeight="1">
      <c r="A9" s="444" t="s">
        <v>73</v>
      </c>
      <c r="B9" s="320" t="s">
        <v>301</v>
      </c>
      <c r="C9" s="426">
        <v>75252</v>
      </c>
      <c r="D9" s="426">
        <f>E9-C9</f>
        <v>80</v>
      </c>
      <c r="E9" s="426">
        <v>75332</v>
      </c>
    </row>
    <row r="10" spans="1:5" s="622" customFormat="1" ht="12" customHeight="1">
      <c r="A10" s="445" t="s">
        <v>74</v>
      </c>
      <c r="B10" s="321" t="s">
        <v>302</v>
      </c>
      <c r="C10" s="425"/>
      <c r="D10" s="426">
        <f t="shared" ref="D10:D12" si="0">E10-C10</f>
        <v>0</v>
      </c>
      <c r="E10" s="425"/>
    </row>
    <row r="11" spans="1:5" s="622" customFormat="1" ht="12" customHeight="1">
      <c r="A11" s="445" t="s">
        <v>75</v>
      </c>
      <c r="B11" s="321" t="s">
        <v>303</v>
      </c>
      <c r="C11" s="425">
        <v>10034</v>
      </c>
      <c r="D11" s="426">
        <f t="shared" si="0"/>
        <v>1059</v>
      </c>
      <c r="E11" s="425">
        <v>11093</v>
      </c>
    </row>
    <row r="12" spans="1:5" s="622" customFormat="1" ht="12" customHeight="1">
      <c r="A12" s="445" t="s">
        <v>76</v>
      </c>
      <c r="B12" s="321" t="s">
        <v>304</v>
      </c>
      <c r="C12" s="425">
        <v>1484</v>
      </c>
      <c r="D12" s="426">
        <f t="shared" si="0"/>
        <v>0</v>
      </c>
      <c r="E12" s="425">
        <v>1484</v>
      </c>
    </row>
    <row r="13" spans="1:5" s="622" customFormat="1" ht="12" customHeight="1">
      <c r="A13" s="445" t="s">
        <v>109</v>
      </c>
      <c r="B13" s="321" t="s">
        <v>305</v>
      </c>
      <c r="C13" s="623"/>
      <c r="D13" s="623"/>
      <c r="E13" s="623"/>
    </row>
    <row r="14" spans="1:5" s="621" customFormat="1" ht="12" customHeight="1" thickBot="1">
      <c r="A14" s="446" t="s">
        <v>77</v>
      </c>
      <c r="B14" s="322" t="s">
        <v>306</v>
      </c>
      <c r="C14" s="624"/>
      <c r="D14" s="624"/>
      <c r="E14" s="624"/>
    </row>
    <row r="15" spans="1:5" s="621" customFormat="1" ht="12" customHeight="1" thickBot="1">
      <c r="A15" s="282" t="s">
        <v>8</v>
      </c>
      <c r="B15" s="299" t="s">
        <v>307</v>
      </c>
      <c r="C15" s="303">
        <f>+C16+C17+C18+C19+C20</f>
        <v>10165</v>
      </c>
      <c r="D15" s="303">
        <f>+D16+D17+D18+D19+D20</f>
        <v>201</v>
      </c>
      <c r="E15" s="303">
        <f>+E16+E17+E18+E19+E20</f>
        <v>10366</v>
      </c>
    </row>
    <row r="16" spans="1:5" s="621" customFormat="1" ht="12" customHeight="1">
      <c r="A16" s="444" t="s">
        <v>79</v>
      </c>
      <c r="B16" s="320" t="s">
        <v>308</v>
      </c>
      <c r="C16" s="426"/>
      <c r="D16" s="426"/>
      <c r="E16" s="426"/>
    </row>
    <row r="17" spans="1:5" s="621" customFormat="1" ht="12" customHeight="1">
      <c r="A17" s="445" t="s">
        <v>80</v>
      </c>
      <c r="B17" s="321" t="s">
        <v>309</v>
      </c>
      <c r="C17" s="425"/>
      <c r="D17" s="425"/>
      <c r="E17" s="425"/>
    </row>
    <row r="18" spans="1:5" s="621" customFormat="1" ht="12" customHeight="1">
      <c r="A18" s="445" t="s">
        <v>81</v>
      </c>
      <c r="B18" s="321" t="s">
        <v>310</v>
      </c>
      <c r="C18" s="425"/>
      <c r="D18" s="425"/>
      <c r="E18" s="425"/>
    </row>
    <row r="19" spans="1:5" s="621" customFormat="1" ht="12" customHeight="1">
      <c r="A19" s="445" t="s">
        <v>82</v>
      </c>
      <c r="B19" s="321" t="s">
        <v>311</v>
      </c>
      <c r="C19" s="425"/>
      <c r="D19" s="425"/>
      <c r="E19" s="425"/>
    </row>
    <row r="20" spans="1:5" s="621" customFormat="1" ht="12" customHeight="1">
      <c r="A20" s="445" t="s">
        <v>83</v>
      </c>
      <c r="B20" s="321" t="s">
        <v>312</v>
      </c>
      <c r="C20" s="425">
        <v>10165</v>
      </c>
      <c r="D20" s="425">
        <f>E20-C20</f>
        <v>201</v>
      </c>
      <c r="E20" s="425">
        <v>10366</v>
      </c>
    </row>
    <row r="21" spans="1:5" s="622" customFormat="1" ht="12" customHeight="1" thickBot="1">
      <c r="A21" s="446" t="s">
        <v>90</v>
      </c>
      <c r="B21" s="322" t="s">
        <v>313</v>
      </c>
      <c r="C21" s="427"/>
      <c r="D21" s="427"/>
      <c r="E21" s="427"/>
    </row>
    <row r="22" spans="1:5" s="622" customFormat="1" ht="12" customHeight="1" thickBot="1">
      <c r="A22" s="282" t="s">
        <v>9</v>
      </c>
      <c r="B22" s="278" t="s">
        <v>314</v>
      </c>
      <c r="C22" s="303">
        <f>+C23+C24+C25+C26+C27</f>
        <v>0</v>
      </c>
      <c r="D22" s="303">
        <f>+D23+D24+D25+D26+D27</f>
        <v>0</v>
      </c>
      <c r="E22" s="303">
        <f>+E23+E24+E25+E26+E27</f>
        <v>12628</v>
      </c>
    </row>
    <row r="23" spans="1:5" s="622" customFormat="1" ht="12" customHeight="1">
      <c r="A23" s="444" t="s">
        <v>62</v>
      </c>
      <c r="B23" s="320" t="s">
        <v>315</v>
      </c>
      <c r="C23" s="426"/>
      <c r="D23" s="426"/>
      <c r="E23" s="426"/>
    </row>
    <row r="24" spans="1:5" s="621" customFormat="1" ht="12" customHeight="1">
      <c r="A24" s="445" t="s">
        <v>63</v>
      </c>
      <c r="B24" s="321" t="s">
        <v>316</v>
      </c>
      <c r="C24" s="425"/>
      <c r="D24" s="425"/>
      <c r="E24" s="425"/>
    </row>
    <row r="25" spans="1:5" s="622" customFormat="1" ht="12" customHeight="1">
      <c r="A25" s="445" t="s">
        <v>64</v>
      </c>
      <c r="B25" s="321" t="s">
        <v>317</v>
      </c>
      <c r="C25" s="425"/>
      <c r="D25" s="425"/>
      <c r="E25" s="425"/>
    </row>
    <row r="26" spans="1:5" s="622" customFormat="1" ht="12" customHeight="1">
      <c r="A26" s="445" t="s">
        <v>65</v>
      </c>
      <c r="B26" s="321" t="s">
        <v>318</v>
      </c>
      <c r="C26" s="425"/>
      <c r="D26" s="425"/>
      <c r="E26" s="425"/>
    </row>
    <row r="27" spans="1:5" s="622" customFormat="1" ht="12" customHeight="1">
      <c r="A27" s="445" t="s">
        <v>123</v>
      </c>
      <c r="B27" s="321" t="s">
        <v>319</v>
      </c>
      <c r="C27" s="425"/>
      <c r="D27" s="425"/>
      <c r="E27" s="425">
        <v>12628</v>
      </c>
    </row>
    <row r="28" spans="1:5" s="622" customFormat="1" ht="12" customHeight="1" thickBot="1">
      <c r="A28" s="446" t="s">
        <v>124</v>
      </c>
      <c r="B28" s="322" t="s">
        <v>320</v>
      </c>
      <c r="C28" s="427"/>
      <c r="D28" s="427"/>
      <c r="E28" s="427"/>
    </row>
    <row r="29" spans="1:5" s="622" customFormat="1" ht="12" customHeight="1" thickBot="1">
      <c r="A29" s="282" t="s">
        <v>125</v>
      </c>
      <c r="B29" s="278" t="s">
        <v>321</v>
      </c>
      <c r="C29" s="428">
        <f>+C30+C33+C34+C35</f>
        <v>19680</v>
      </c>
      <c r="D29" s="428">
        <f>+D30+D33+D34+D35</f>
        <v>5100</v>
      </c>
      <c r="E29" s="428">
        <f>+E30+E33+E34+E35</f>
        <v>24780</v>
      </c>
    </row>
    <row r="30" spans="1:5" s="622" customFormat="1" ht="12" customHeight="1">
      <c r="A30" s="444" t="s">
        <v>322</v>
      </c>
      <c r="B30" s="320" t="s">
        <v>323</v>
      </c>
      <c r="C30" s="557">
        <f>+C31+C32</f>
        <v>11500</v>
      </c>
      <c r="D30" s="557">
        <f>E30-C30</f>
        <v>4800</v>
      </c>
      <c r="E30" s="557">
        <v>16300</v>
      </c>
    </row>
    <row r="31" spans="1:5" s="622" customFormat="1" ht="12" customHeight="1">
      <c r="A31" s="445" t="s">
        <v>324</v>
      </c>
      <c r="B31" s="321" t="s">
        <v>325</v>
      </c>
      <c r="C31" s="425"/>
      <c r="D31" s="557">
        <f t="shared" ref="D31:D35" si="1">E31-C31</f>
        <v>0</v>
      </c>
      <c r="E31" s="425"/>
    </row>
    <row r="32" spans="1:5" s="622" customFormat="1" ht="12" customHeight="1">
      <c r="A32" s="445" t="s">
        <v>326</v>
      </c>
      <c r="B32" s="321" t="s">
        <v>327</v>
      </c>
      <c r="C32" s="425">
        <v>11500</v>
      </c>
      <c r="D32" s="557">
        <f t="shared" si="1"/>
        <v>4800</v>
      </c>
      <c r="E32" s="425">
        <v>16300</v>
      </c>
    </row>
    <row r="33" spans="1:5" s="622" customFormat="1" ht="12" customHeight="1">
      <c r="A33" s="445" t="s">
        <v>328</v>
      </c>
      <c r="B33" s="321" t="s">
        <v>329</v>
      </c>
      <c r="C33" s="425">
        <v>7000</v>
      </c>
      <c r="D33" s="557">
        <f t="shared" si="1"/>
        <v>0</v>
      </c>
      <c r="E33" s="425">
        <v>7000</v>
      </c>
    </row>
    <row r="34" spans="1:5" s="622" customFormat="1" ht="12" customHeight="1">
      <c r="A34" s="445" t="s">
        <v>330</v>
      </c>
      <c r="B34" s="321" t="s">
        <v>331</v>
      </c>
      <c r="C34" s="425">
        <v>350</v>
      </c>
      <c r="D34" s="557">
        <f t="shared" si="1"/>
        <v>0</v>
      </c>
      <c r="E34" s="425">
        <v>350</v>
      </c>
    </row>
    <row r="35" spans="1:5" s="622" customFormat="1" ht="12" customHeight="1" thickBot="1">
      <c r="A35" s="446" t="s">
        <v>332</v>
      </c>
      <c r="B35" s="322" t="s">
        <v>333</v>
      </c>
      <c r="C35" s="427">
        <v>830</v>
      </c>
      <c r="D35" s="557">
        <f t="shared" si="1"/>
        <v>300</v>
      </c>
      <c r="E35" s="427">
        <v>1130</v>
      </c>
    </row>
    <row r="36" spans="1:5" s="622" customFormat="1" ht="12" customHeight="1" thickBot="1">
      <c r="A36" s="282" t="s">
        <v>11</v>
      </c>
      <c r="B36" s="278" t="s">
        <v>334</v>
      </c>
      <c r="C36" s="303">
        <f>SUM(C37:C46)</f>
        <v>8701</v>
      </c>
      <c r="D36" s="303">
        <f>SUM(D37:D46)</f>
        <v>1129</v>
      </c>
      <c r="E36" s="303">
        <f>SUM(E37:E46)</f>
        <v>9830</v>
      </c>
    </row>
    <row r="37" spans="1:5" s="622" customFormat="1" ht="12" customHeight="1">
      <c r="A37" s="444" t="s">
        <v>66</v>
      </c>
      <c r="B37" s="320" t="s">
        <v>335</v>
      </c>
      <c r="C37" s="426"/>
      <c r="D37" s="426">
        <f>E37-C37</f>
        <v>0</v>
      </c>
      <c r="E37" s="426"/>
    </row>
    <row r="38" spans="1:5" s="622" customFormat="1" ht="12" customHeight="1">
      <c r="A38" s="445" t="s">
        <v>67</v>
      </c>
      <c r="B38" s="321" t="s">
        <v>336</v>
      </c>
      <c r="C38" s="425">
        <v>50</v>
      </c>
      <c r="D38" s="426">
        <f t="shared" ref="D38:D46" si="2">E38-C38</f>
        <v>0</v>
      </c>
      <c r="E38" s="425">
        <v>50</v>
      </c>
    </row>
    <row r="39" spans="1:5" s="622" customFormat="1" ht="12" customHeight="1">
      <c r="A39" s="445" t="s">
        <v>68</v>
      </c>
      <c r="B39" s="321" t="s">
        <v>337</v>
      </c>
      <c r="C39" s="425">
        <v>570</v>
      </c>
      <c r="D39" s="426">
        <f t="shared" si="2"/>
        <v>0</v>
      </c>
      <c r="E39" s="425">
        <v>570</v>
      </c>
    </row>
    <row r="40" spans="1:5" s="622" customFormat="1" ht="12" customHeight="1">
      <c r="A40" s="445" t="s">
        <v>127</v>
      </c>
      <c r="B40" s="321" t="s">
        <v>338</v>
      </c>
      <c r="C40" s="425">
        <v>1980</v>
      </c>
      <c r="D40" s="426">
        <f t="shared" si="2"/>
        <v>1</v>
      </c>
      <c r="E40" s="425">
        <v>1981</v>
      </c>
    </row>
    <row r="41" spans="1:5" s="622" customFormat="1" ht="12" customHeight="1">
      <c r="A41" s="445" t="s">
        <v>128</v>
      </c>
      <c r="B41" s="321" t="s">
        <v>339</v>
      </c>
      <c r="C41" s="425">
        <v>4615</v>
      </c>
      <c r="D41" s="426">
        <f t="shared" si="2"/>
        <v>850</v>
      </c>
      <c r="E41" s="425">
        <v>5465</v>
      </c>
    </row>
    <row r="42" spans="1:5" s="622" customFormat="1" ht="12" customHeight="1">
      <c r="A42" s="445" t="s">
        <v>129</v>
      </c>
      <c r="B42" s="321" t="s">
        <v>340</v>
      </c>
      <c r="C42" s="425">
        <v>1426</v>
      </c>
      <c r="D42" s="426">
        <f t="shared" si="2"/>
        <v>230</v>
      </c>
      <c r="E42" s="425">
        <v>1656</v>
      </c>
    </row>
    <row r="43" spans="1:5" s="622" customFormat="1" ht="12" customHeight="1">
      <c r="A43" s="445" t="s">
        <v>130</v>
      </c>
      <c r="B43" s="321" t="s">
        <v>341</v>
      </c>
      <c r="C43" s="425"/>
      <c r="D43" s="426">
        <f t="shared" si="2"/>
        <v>0</v>
      </c>
      <c r="E43" s="425"/>
    </row>
    <row r="44" spans="1:5" s="622" customFormat="1" ht="12" customHeight="1">
      <c r="A44" s="445" t="s">
        <v>131</v>
      </c>
      <c r="B44" s="321" t="s">
        <v>342</v>
      </c>
      <c r="C44" s="425">
        <v>60</v>
      </c>
      <c r="D44" s="426">
        <f t="shared" si="2"/>
        <v>48</v>
      </c>
      <c r="E44" s="425">
        <v>108</v>
      </c>
    </row>
    <row r="45" spans="1:5" s="622" customFormat="1" ht="12" customHeight="1">
      <c r="A45" s="445" t="s">
        <v>343</v>
      </c>
      <c r="B45" s="321" t="s">
        <v>344</v>
      </c>
      <c r="C45" s="552"/>
      <c r="D45" s="426">
        <f t="shared" si="2"/>
        <v>0</v>
      </c>
      <c r="E45" s="552"/>
    </row>
    <row r="46" spans="1:5" s="622" customFormat="1" ht="12" customHeight="1" thickBot="1">
      <c r="A46" s="446" t="s">
        <v>345</v>
      </c>
      <c r="B46" s="322" t="s">
        <v>346</v>
      </c>
      <c r="C46" s="625"/>
      <c r="D46" s="426">
        <f t="shared" si="2"/>
        <v>0</v>
      </c>
      <c r="E46" s="625"/>
    </row>
    <row r="47" spans="1:5" s="622" customFormat="1" ht="12" customHeight="1" thickBot="1">
      <c r="A47" s="282" t="s">
        <v>12</v>
      </c>
      <c r="B47" s="278" t="s">
        <v>347</v>
      </c>
      <c r="C47" s="303">
        <f>SUM(C48:C52)</f>
        <v>0</v>
      </c>
      <c r="D47" s="303">
        <f>SUM(D48:D52)</f>
        <v>0</v>
      </c>
      <c r="E47" s="303">
        <f>SUM(E48:E52)</f>
        <v>110</v>
      </c>
    </row>
    <row r="48" spans="1:5" s="622" customFormat="1" ht="12" customHeight="1">
      <c r="A48" s="444" t="s">
        <v>69</v>
      </c>
      <c r="B48" s="320" t="s">
        <v>348</v>
      </c>
      <c r="C48" s="626"/>
      <c r="D48" s="626"/>
      <c r="E48" s="626"/>
    </row>
    <row r="49" spans="1:5" s="622" customFormat="1" ht="12" customHeight="1">
      <c r="A49" s="445" t="s">
        <v>70</v>
      </c>
      <c r="B49" s="321" t="s">
        <v>349</v>
      </c>
      <c r="C49" s="552"/>
      <c r="D49" s="552"/>
      <c r="E49" s="552">
        <v>110</v>
      </c>
    </row>
    <row r="50" spans="1:5" s="622" customFormat="1" ht="12" customHeight="1">
      <c r="A50" s="445" t="s">
        <v>350</v>
      </c>
      <c r="B50" s="321" t="s">
        <v>351</v>
      </c>
      <c r="C50" s="552"/>
      <c r="D50" s="552"/>
      <c r="E50" s="552"/>
    </row>
    <row r="51" spans="1:5" s="622" customFormat="1" ht="12" customHeight="1">
      <c r="A51" s="445" t="s">
        <v>352</v>
      </c>
      <c r="B51" s="321" t="s">
        <v>353</v>
      </c>
      <c r="C51" s="552"/>
      <c r="D51" s="552"/>
      <c r="E51" s="552"/>
    </row>
    <row r="52" spans="1:5" s="622" customFormat="1" ht="12" customHeight="1" thickBot="1">
      <c r="A52" s="446" t="s">
        <v>354</v>
      </c>
      <c r="B52" s="322" t="s">
        <v>355</v>
      </c>
      <c r="C52" s="625"/>
      <c r="D52" s="625"/>
      <c r="E52" s="625"/>
    </row>
    <row r="53" spans="1:5" s="622" customFormat="1" ht="12" customHeight="1" thickBot="1">
      <c r="A53" s="282" t="s">
        <v>132</v>
      </c>
      <c r="B53" s="278" t="s">
        <v>356</v>
      </c>
      <c r="C53" s="303">
        <f>SUM(C54:C56)</f>
        <v>0</v>
      </c>
      <c r="D53" s="303">
        <f>SUM(D54:D56)</f>
        <v>0</v>
      </c>
      <c r="E53" s="303">
        <f>SUM(E54:E56)</f>
        <v>100</v>
      </c>
    </row>
    <row r="54" spans="1:5" s="622" customFormat="1" ht="12" customHeight="1">
      <c r="A54" s="444" t="s">
        <v>71</v>
      </c>
      <c r="B54" s="320" t="s">
        <v>357</v>
      </c>
      <c r="C54" s="426"/>
      <c r="D54" s="426"/>
      <c r="E54" s="426"/>
    </row>
    <row r="55" spans="1:5" s="622" customFormat="1" ht="12" customHeight="1">
      <c r="A55" s="445" t="s">
        <v>72</v>
      </c>
      <c r="B55" s="321" t="s">
        <v>358</v>
      </c>
      <c r="C55" s="425"/>
      <c r="D55" s="425"/>
      <c r="E55" s="425"/>
    </row>
    <row r="56" spans="1:5" s="622" customFormat="1" ht="12" customHeight="1">
      <c r="A56" s="445" t="s">
        <v>359</v>
      </c>
      <c r="B56" s="321" t="s">
        <v>360</v>
      </c>
      <c r="C56" s="425"/>
      <c r="D56" s="425"/>
      <c r="E56" s="425">
        <v>100</v>
      </c>
    </row>
    <row r="57" spans="1:5" s="622" customFormat="1" ht="12" customHeight="1" thickBot="1">
      <c r="A57" s="446" t="s">
        <v>361</v>
      </c>
      <c r="B57" s="322" t="s">
        <v>362</v>
      </c>
      <c r="C57" s="427"/>
      <c r="D57" s="427"/>
      <c r="E57" s="427"/>
    </row>
    <row r="58" spans="1:5" s="622" customFormat="1" ht="12" customHeight="1" thickBot="1">
      <c r="A58" s="282" t="s">
        <v>14</v>
      </c>
      <c r="B58" s="299" t="s">
        <v>363</v>
      </c>
      <c r="C58" s="303">
        <f>SUM(C59:C61)</f>
        <v>4535</v>
      </c>
      <c r="D58" s="303">
        <f>SUM(D59:D61)</f>
        <v>523</v>
      </c>
      <c r="E58" s="303">
        <f>SUM(E59:E61)</f>
        <v>5058</v>
      </c>
    </row>
    <row r="59" spans="1:5" s="622" customFormat="1" ht="12" customHeight="1">
      <c r="A59" s="444" t="s">
        <v>133</v>
      </c>
      <c r="B59" s="320" t="s">
        <v>364</v>
      </c>
      <c r="C59" s="552"/>
      <c r="D59" s="552">
        <f>E59-C59</f>
        <v>0</v>
      </c>
      <c r="E59" s="552"/>
    </row>
    <row r="60" spans="1:5" s="622" customFormat="1" ht="12" customHeight="1">
      <c r="A60" s="445" t="s">
        <v>134</v>
      </c>
      <c r="B60" s="321" t="s">
        <v>365</v>
      </c>
      <c r="C60" s="552">
        <v>40</v>
      </c>
      <c r="D60" s="552">
        <f t="shared" ref="D60:D62" si="3">E60-C60</f>
        <v>-40</v>
      </c>
      <c r="E60" s="552"/>
    </row>
    <row r="61" spans="1:5" s="622" customFormat="1" ht="12" customHeight="1">
      <c r="A61" s="445" t="s">
        <v>163</v>
      </c>
      <c r="B61" s="321" t="s">
        <v>366</v>
      </c>
      <c r="C61" s="552">
        <v>4495</v>
      </c>
      <c r="D61" s="552">
        <f t="shared" si="3"/>
        <v>563</v>
      </c>
      <c r="E61" s="552">
        <v>5058</v>
      </c>
    </row>
    <row r="62" spans="1:5" s="622" customFormat="1" ht="12" customHeight="1" thickBot="1">
      <c r="A62" s="446" t="s">
        <v>367</v>
      </c>
      <c r="B62" s="322" t="s">
        <v>368</v>
      </c>
      <c r="C62" s="552"/>
      <c r="D62" s="552">
        <f t="shared" si="3"/>
        <v>4459</v>
      </c>
      <c r="E62" s="552">
        <v>4459</v>
      </c>
    </row>
    <row r="63" spans="1:5" s="622" customFormat="1" ht="12" customHeight="1" thickBot="1">
      <c r="A63" s="282" t="s">
        <v>15</v>
      </c>
      <c r="B63" s="278" t="s">
        <v>369</v>
      </c>
      <c r="C63" s="428">
        <f>+C8+C15+C22+C29+C36+C47+C53+C58</f>
        <v>129851</v>
      </c>
      <c r="D63" s="428">
        <f>+D8+D15+D22+D29+D36+D47+D53+D58</f>
        <v>8092</v>
      </c>
      <c r="E63" s="428">
        <f>+E8+E15+E22+E29+E36+E47+E53+E58</f>
        <v>150781</v>
      </c>
    </row>
    <row r="64" spans="1:5" s="622" customFormat="1" ht="12" customHeight="1" thickBot="1">
      <c r="A64" s="447" t="s">
        <v>537</v>
      </c>
      <c r="B64" s="299" t="s">
        <v>371</v>
      </c>
      <c r="C64" s="303">
        <f>SUM(C65:C67)</f>
        <v>0</v>
      </c>
      <c r="D64" s="303">
        <f>SUM(D65:D67)</f>
        <v>0</v>
      </c>
      <c r="E64" s="303">
        <f>SUM(E65:E67)</f>
        <v>0</v>
      </c>
    </row>
    <row r="65" spans="1:5" s="622" customFormat="1" ht="12" customHeight="1">
      <c r="A65" s="444" t="s">
        <v>372</v>
      </c>
      <c r="B65" s="320" t="s">
        <v>373</v>
      </c>
      <c r="C65" s="552"/>
      <c r="D65" s="552"/>
      <c r="E65" s="552"/>
    </row>
    <row r="66" spans="1:5" s="622" customFormat="1" ht="12" customHeight="1">
      <c r="A66" s="445" t="s">
        <v>374</v>
      </c>
      <c r="B66" s="321" t="s">
        <v>375</v>
      </c>
      <c r="C66" s="552"/>
      <c r="D66" s="552"/>
      <c r="E66" s="552"/>
    </row>
    <row r="67" spans="1:5" s="622" customFormat="1" ht="12" customHeight="1" thickBot="1">
      <c r="A67" s="446" t="s">
        <v>376</v>
      </c>
      <c r="B67" s="440" t="s">
        <v>377</v>
      </c>
      <c r="C67" s="552"/>
      <c r="D67" s="552"/>
      <c r="E67" s="552"/>
    </row>
    <row r="68" spans="1:5" s="622" customFormat="1" ht="12" customHeight="1" thickBot="1">
      <c r="A68" s="447" t="s">
        <v>378</v>
      </c>
      <c r="B68" s="299" t="s">
        <v>379</v>
      </c>
      <c r="C68" s="303">
        <f>SUM(C69:C72)</f>
        <v>0</v>
      </c>
      <c r="D68" s="303">
        <f>SUM(D69:D72)</f>
        <v>0</v>
      </c>
      <c r="E68" s="303">
        <f>SUM(E69:E72)</f>
        <v>0</v>
      </c>
    </row>
    <row r="69" spans="1:5" s="622" customFormat="1" ht="12" customHeight="1">
      <c r="A69" s="444" t="s">
        <v>110</v>
      </c>
      <c r="B69" s="320" t="s">
        <v>380</v>
      </c>
      <c r="C69" s="552"/>
      <c r="D69" s="552"/>
      <c r="E69" s="552"/>
    </row>
    <row r="70" spans="1:5" s="622" customFormat="1" ht="12" customHeight="1">
      <c r="A70" s="445" t="s">
        <v>111</v>
      </c>
      <c r="B70" s="321" t="s">
        <v>381</v>
      </c>
      <c r="C70" s="552"/>
      <c r="D70" s="552"/>
      <c r="E70" s="552"/>
    </row>
    <row r="71" spans="1:5" s="622" customFormat="1" ht="12" customHeight="1">
      <c r="A71" s="445" t="s">
        <v>382</v>
      </c>
      <c r="B71" s="321" t="s">
        <v>383</v>
      </c>
      <c r="C71" s="552"/>
      <c r="D71" s="552"/>
      <c r="E71" s="552"/>
    </row>
    <row r="72" spans="1:5" s="622" customFormat="1" ht="12" customHeight="1" thickBot="1">
      <c r="A72" s="446" t="s">
        <v>384</v>
      </c>
      <c r="B72" s="322" t="s">
        <v>385</v>
      </c>
      <c r="C72" s="552"/>
      <c r="D72" s="552"/>
      <c r="E72" s="552"/>
    </row>
    <row r="73" spans="1:5" s="622" customFormat="1" ht="12" customHeight="1" thickBot="1">
      <c r="A73" s="447" t="s">
        <v>386</v>
      </c>
      <c r="B73" s="299" t="s">
        <v>387</v>
      </c>
      <c r="C73" s="303">
        <f>SUM(C74:C75)</f>
        <v>16878</v>
      </c>
      <c r="D73" s="303">
        <f>SUM(D74:D75)</f>
        <v>-1252</v>
      </c>
      <c r="E73" s="303">
        <f>SUM(E74:E75)</f>
        <v>15626</v>
      </c>
    </row>
    <row r="74" spans="1:5" s="622" customFormat="1" ht="12" customHeight="1">
      <c r="A74" s="444" t="s">
        <v>388</v>
      </c>
      <c r="B74" s="320" t="s">
        <v>389</v>
      </c>
      <c r="C74" s="552">
        <v>16878</v>
      </c>
      <c r="D74" s="552">
        <f>E74-C74</f>
        <v>-1252</v>
      </c>
      <c r="E74" s="552">
        <v>15626</v>
      </c>
    </row>
    <row r="75" spans="1:5" s="622" customFormat="1" ht="12" customHeight="1" thickBot="1">
      <c r="A75" s="446" t="s">
        <v>390</v>
      </c>
      <c r="B75" s="322" t="s">
        <v>391</v>
      </c>
      <c r="C75" s="552"/>
      <c r="D75" s="552"/>
      <c r="E75" s="552"/>
    </row>
    <row r="76" spans="1:5" s="621" customFormat="1" ht="12" customHeight="1" thickBot="1">
      <c r="A76" s="447" t="s">
        <v>392</v>
      </c>
      <c r="B76" s="299" t="s">
        <v>393</v>
      </c>
      <c r="C76" s="303">
        <f>SUM(C77:C79)</f>
        <v>0</v>
      </c>
      <c r="D76" s="303">
        <f>SUM(D77:D79)</f>
        <v>0</v>
      </c>
      <c r="E76" s="303">
        <f>SUM(E77:E79)</f>
        <v>3692</v>
      </c>
    </row>
    <row r="77" spans="1:5" s="622" customFormat="1" ht="12" customHeight="1">
      <c r="A77" s="444" t="s">
        <v>394</v>
      </c>
      <c r="B77" s="320" t="s">
        <v>395</v>
      </c>
      <c r="C77" s="552"/>
      <c r="D77" s="552"/>
      <c r="E77" s="552">
        <v>3692</v>
      </c>
    </row>
    <row r="78" spans="1:5" s="622" customFormat="1" ht="12" customHeight="1">
      <c r="A78" s="445" t="s">
        <v>396</v>
      </c>
      <c r="B78" s="321" t="s">
        <v>397</v>
      </c>
      <c r="C78" s="552"/>
      <c r="D78" s="552"/>
      <c r="E78" s="552"/>
    </row>
    <row r="79" spans="1:5" s="622" customFormat="1" ht="12" customHeight="1" thickBot="1">
      <c r="A79" s="446" t="s">
        <v>398</v>
      </c>
      <c r="B79" s="322" t="s">
        <v>399</v>
      </c>
      <c r="C79" s="552"/>
      <c r="D79" s="552"/>
      <c r="E79" s="552"/>
    </row>
    <row r="80" spans="1:5" s="622" customFormat="1" ht="12" customHeight="1" thickBot="1">
      <c r="A80" s="447" t="s">
        <v>400</v>
      </c>
      <c r="B80" s="299" t="s">
        <v>401</v>
      </c>
      <c r="C80" s="303">
        <f>SUM(C81:C84)</f>
        <v>0</v>
      </c>
      <c r="D80" s="303">
        <f>SUM(D81:D84)</f>
        <v>0</v>
      </c>
      <c r="E80" s="303">
        <f>SUM(E81:E84)</f>
        <v>0</v>
      </c>
    </row>
    <row r="81" spans="1:5" s="622" customFormat="1" ht="12" customHeight="1">
      <c r="A81" s="448" t="s">
        <v>402</v>
      </c>
      <c r="B81" s="320" t="s">
        <v>403</v>
      </c>
      <c r="C81" s="552"/>
      <c r="D81" s="552"/>
      <c r="E81" s="552"/>
    </row>
    <row r="82" spans="1:5" s="622" customFormat="1" ht="12" customHeight="1">
      <c r="A82" s="449" t="s">
        <v>404</v>
      </c>
      <c r="B82" s="321" t="s">
        <v>405</v>
      </c>
      <c r="C82" s="552"/>
      <c r="D82" s="552"/>
      <c r="E82" s="552"/>
    </row>
    <row r="83" spans="1:5" s="622" customFormat="1" ht="12" customHeight="1">
      <c r="A83" s="449" t="s">
        <v>406</v>
      </c>
      <c r="B83" s="321" t="s">
        <v>407</v>
      </c>
      <c r="C83" s="552"/>
      <c r="D83" s="552"/>
      <c r="E83" s="552"/>
    </row>
    <row r="84" spans="1:5" s="621" customFormat="1" ht="12" customHeight="1" thickBot="1">
      <c r="A84" s="450" t="s">
        <v>408</v>
      </c>
      <c r="B84" s="322" t="s">
        <v>409</v>
      </c>
      <c r="C84" s="552"/>
      <c r="D84" s="552"/>
      <c r="E84" s="552"/>
    </row>
    <row r="85" spans="1:5" s="621" customFormat="1" ht="12" customHeight="1" thickBot="1">
      <c r="A85" s="447" t="s">
        <v>410</v>
      </c>
      <c r="B85" s="299" t="s">
        <v>411</v>
      </c>
      <c r="C85" s="627"/>
      <c r="D85" s="627"/>
      <c r="E85" s="627"/>
    </row>
    <row r="86" spans="1:5" s="621" customFormat="1" ht="12" customHeight="1" thickBot="1">
      <c r="A86" s="447" t="s">
        <v>412</v>
      </c>
      <c r="B86" s="441" t="s">
        <v>413</v>
      </c>
      <c r="C86" s="428">
        <f>+C64+C68+C73+C76+C80+C85</f>
        <v>16878</v>
      </c>
      <c r="D86" s="428">
        <f>+D64+D68+D73+D76+D80+D85</f>
        <v>-1252</v>
      </c>
      <c r="E86" s="428">
        <f>+E64+E68+E73+E76+E80+E85</f>
        <v>19318</v>
      </c>
    </row>
    <row r="87" spans="1:5" s="621" customFormat="1" ht="12" customHeight="1" thickBot="1">
      <c r="A87" s="451" t="s">
        <v>414</v>
      </c>
      <c r="B87" s="442" t="s">
        <v>538</v>
      </c>
      <c r="C87" s="428">
        <f>+C63+C86</f>
        <v>146729</v>
      </c>
      <c r="D87" s="428">
        <f>+D63+D86</f>
        <v>6840</v>
      </c>
      <c r="E87" s="428">
        <f>+E63+E86</f>
        <v>170099</v>
      </c>
    </row>
    <row r="88" spans="1:5" s="622" customFormat="1" ht="15" customHeight="1">
      <c r="A88" s="416"/>
      <c r="B88" s="417"/>
      <c r="C88" s="432"/>
      <c r="D88" s="432"/>
      <c r="E88" s="432"/>
    </row>
    <row r="89" spans="1:5" ht="13.5" thickBot="1">
      <c r="A89" s="628"/>
      <c r="B89" s="419"/>
      <c r="C89" s="433"/>
      <c r="D89" s="433"/>
      <c r="E89" s="433"/>
    </row>
    <row r="90" spans="1:5" s="617" customFormat="1" ht="16.5" customHeight="1" thickBot="1">
      <c r="A90" s="713" t="s">
        <v>45</v>
      </c>
      <c r="B90" s="714"/>
      <c r="C90" s="714"/>
      <c r="D90" s="714"/>
      <c r="E90" s="715"/>
    </row>
    <row r="91" spans="1:5" s="617" customFormat="1" ht="16.5" customHeight="1" thickBot="1">
      <c r="A91" s="560" t="s">
        <v>150</v>
      </c>
      <c r="B91" s="562" t="s">
        <v>43</v>
      </c>
      <c r="C91" s="616" t="s">
        <v>776</v>
      </c>
      <c r="D91" s="616" t="s">
        <v>758</v>
      </c>
      <c r="E91" s="616" t="s">
        <v>189</v>
      </c>
    </row>
    <row r="92" spans="1:5" s="629" customFormat="1" ht="12" customHeight="1" thickBot="1">
      <c r="A92" s="439" t="s">
        <v>7</v>
      </c>
      <c r="B92" s="281" t="s">
        <v>422</v>
      </c>
      <c r="C92" s="423">
        <f>SUM(C93:C97)</f>
        <v>132999</v>
      </c>
      <c r="D92" s="423">
        <f>SUM(D93:D97)</f>
        <v>5464</v>
      </c>
      <c r="E92" s="423">
        <f>SUM(E93:E97)</f>
        <v>138463</v>
      </c>
    </row>
    <row r="93" spans="1:5" ht="12" customHeight="1">
      <c r="A93" s="452" t="s">
        <v>73</v>
      </c>
      <c r="B93" s="267" t="s">
        <v>37</v>
      </c>
      <c r="C93" s="424">
        <v>17400</v>
      </c>
      <c r="D93" s="424">
        <f>E93-C93</f>
        <v>-240</v>
      </c>
      <c r="E93" s="424">
        <v>17160</v>
      </c>
    </row>
    <row r="94" spans="1:5" ht="12" customHeight="1">
      <c r="A94" s="445" t="s">
        <v>74</v>
      </c>
      <c r="B94" s="265" t="s">
        <v>135</v>
      </c>
      <c r="C94" s="425">
        <v>3988</v>
      </c>
      <c r="D94" s="425">
        <f>E94-C94</f>
        <v>60</v>
      </c>
      <c r="E94" s="425">
        <v>4048</v>
      </c>
    </row>
    <row r="95" spans="1:5" ht="12" customHeight="1">
      <c r="A95" s="445" t="s">
        <v>75</v>
      </c>
      <c r="B95" s="265" t="s">
        <v>102</v>
      </c>
      <c r="C95" s="427">
        <v>43892</v>
      </c>
      <c r="D95" s="425">
        <f t="shared" ref="D95:D107" si="4">E95-C95</f>
        <v>5849</v>
      </c>
      <c r="E95" s="427">
        <v>49741</v>
      </c>
    </row>
    <row r="96" spans="1:5" ht="12" customHeight="1">
      <c r="A96" s="445" t="s">
        <v>76</v>
      </c>
      <c r="B96" s="268" t="s">
        <v>136</v>
      </c>
      <c r="C96" s="427">
        <v>3872</v>
      </c>
      <c r="D96" s="425">
        <f t="shared" si="4"/>
        <v>-553</v>
      </c>
      <c r="E96" s="427">
        <v>3319</v>
      </c>
    </row>
    <row r="97" spans="1:5" ht="12" customHeight="1">
      <c r="A97" s="445" t="s">
        <v>85</v>
      </c>
      <c r="B97" s="276" t="s">
        <v>137</v>
      </c>
      <c r="C97" s="427">
        <v>63847</v>
      </c>
      <c r="D97" s="425">
        <f t="shared" si="4"/>
        <v>348</v>
      </c>
      <c r="E97" s="427">
        <v>64195</v>
      </c>
    </row>
    <row r="98" spans="1:5" ht="12" customHeight="1">
      <c r="A98" s="445" t="s">
        <v>77</v>
      </c>
      <c r="B98" s="265" t="s">
        <v>423</v>
      </c>
      <c r="C98" s="427"/>
      <c r="D98" s="425">
        <v>300</v>
      </c>
      <c r="E98" s="427">
        <v>293</v>
      </c>
    </row>
    <row r="99" spans="1:5" ht="12" customHeight="1">
      <c r="A99" s="445" t="s">
        <v>78</v>
      </c>
      <c r="B99" s="288" t="s">
        <v>424</v>
      </c>
      <c r="C99" s="427"/>
      <c r="D99" s="425">
        <f t="shared" si="4"/>
        <v>0</v>
      </c>
      <c r="E99" s="427"/>
    </row>
    <row r="100" spans="1:5" ht="12" customHeight="1">
      <c r="A100" s="445" t="s">
        <v>86</v>
      </c>
      <c r="B100" s="289" t="s">
        <v>425</v>
      </c>
      <c r="C100" s="427"/>
      <c r="D100" s="425">
        <f t="shared" si="4"/>
        <v>0</v>
      </c>
      <c r="E100" s="427"/>
    </row>
    <row r="101" spans="1:5" ht="12" customHeight="1">
      <c r="A101" s="445" t="s">
        <v>87</v>
      </c>
      <c r="B101" s="289" t="s">
        <v>426</v>
      </c>
      <c r="C101" s="427"/>
      <c r="D101" s="425">
        <f t="shared" si="4"/>
        <v>0</v>
      </c>
      <c r="E101" s="427"/>
    </row>
    <row r="102" spans="1:5" ht="12" customHeight="1">
      <c r="A102" s="445" t="s">
        <v>88</v>
      </c>
      <c r="B102" s="288" t="s">
        <v>427</v>
      </c>
      <c r="C102" s="427">
        <v>62323</v>
      </c>
      <c r="D102" s="425">
        <f t="shared" si="4"/>
        <v>-816</v>
      </c>
      <c r="E102" s="427">
        <v>61507</v>
      </c>
    </row>
    <row r="103" spans="1:5" ht="12" customHeight="1">
      <c r="A103" s="445" t="s">
        <v>89</v>
      </c>
      <c r="B103" s="288" t="s">
        <v>428</v>
      </c>
      <c r="C103" s="427"/>
      <c r="D103" s="425">
        <f t="shared" si="4"/>
        <v>0</v>
      </c>
      <c r="E103" s="427"/>
    </row>
    <row r="104" spans="1:5" ht="12" customHeight="1">
      <c r="A104" s="445" t="s">
        <v>91</v>
      </c>
      <c r="B104" s="289" t="s">
        <v>429</v>
      </c>
      <c r="C104" s="427"/>
      <c r="D104" s="425">
        <f t="shared" si="4"/>
        <v>0</v>
      </c>
      <c r="E104" s="427"/>
    </row>
    <row r="105" spans="1:5" ht="12" customHeight="1">
      <c r="A105" s="453" t="s">
        <v>138</v>
      </c>
      <c r="B105" s="290" t="s">
        <v>430</v>
      </c>
      <c r="C105" s="427"/>
      <c r="D105" s="425">
        <f t="shared" si="4"/>
        <v>0</v>
      </c>
      <c r="E105" s="427"/>
    </row>
    <row r="106" spans="1:5" ht="12" customHeight="1">
      <c r="A106" s="445" t="s">
        <v>431</v>
      </c>
      <c r="B106" s="290" t="s">
        <v>432</v>
      </c>
      <c r="C106" s="427"/>
      <c r="D106" s="425">
        <f t="shared" si="4"/>
        <v>0</v>
      </c>
      <c r="E106" s="427"/>
    </row>
    <row r="107" spans="1:5" ht="12" customHeight="1" thickBot="1">
      <c r="A107" s="454" t="s">
        <v>433</v>
      </c>
      <c r="B107" s="291" t="s">
        <v>434</v>
      </c>
      <c r="C107" s="429">
        <v>1800</v>
      </c>
      <c r="D107" s="425">
        <f t="shared" si="4"/>
        <v>595</v>
      </c>
      <c r="E107" s="429">
        <v>2395</v>
      </c>
    </row>
    <row r="108" spans="1:5" ht="12" customHeight="1" thickBot="1">
      <c r="A108" s="282" t="s">
        <v>8</v>
      </c>
      <c r="B108" s="280" t="s">
        <v>435</v>
      </c>
      <c r="C108" s="303">
        <f>+C109+C111+C113</f>
        <v>9564</v>
      </c>
      <c r="D108" s="303">
        <v>1722</v>
      </c>
      <c r="E108" s="303">
        <f>SUM(E109,E111,E113)</f>
        <v>28727</v>
      </c>
    </row>
    <row r="109" spans="1:5" ht="12" customHeight="1">
      <c r="A109" s="444" t="s">
        <v>79</v>
      </c>
      <c r="B109" s="265" t="s">
        <v>161</v>
      </c>
      <c r="C109" s="426">
        <v>5397</v>
      </c>
      <c r="D109" s="426">
        <f>E109-C109</f>
        <v>3164</v>
      </c>
      <c r="E109" s="426">
        <v>8561</v>
      </c>
    </row>
    <row r="110" spans="1:5" ht="12" customHeight="1">
      <c r="A110" s="444" t="s">
        <v>80</v>
      </c>
      <c r="B110" s="269" t="s">
        <v>436</v>
      </c>
      <c r="C110" s="426"/>
      <c r="D110" s="426">
        <f t="shared" ref="D110:D121" si="5">E110-C110</f>
        <v>0</v>
      </c>
      <c r="E110" s="426"/>
    </row>
    <row r="111" spans="1:5" ht="12" customHeight="1">
      <c r="A111" s="444" t="s">
        <v>81</v>
      </c>
      <c r="B111" s="269" t="s">
        <v>139</v>
      </c>
      <c r="C111" s="425"/>
      <c r="D111" s="426">
        <f t="shared" si="5"/>
        <v>15998</v>
      </c>
      <c r="E111" s="425">
        <v>15998</v>
      </c>
    </row>
    <row r="112" spans="1:5" ht="12" customHeight="1">
      <c r="A112" s="444" t="s">
        <v>82</v>
      </c>
      <c r="B112" s="269" t="s">
        <v>437</v>
      </c>
      <c r="C112" s="293"/>
      <c r="D112" s="426">
        <f t="shared" si="5"/>
        <v>0</v>
      </c>
      <c r="E112" s="293"/>
    </row>
    <row r="113" spans="1:5" ht="12" customHeight="1">
      <c r="A113" s="444" t="s">
        <v>83</v>
      </c>
      <c r="B113" s="301" t="s">
        <v>164</v>
      </c>
      <c r="C113" s="293">
        <v>4167</v>
      </c>
      <c r="D113" s="426">
        <f t="shared" si="5"/>
        <v>1</v>
      </c>
      <c r="E113" s="293">
        <v>4168</v>
      </c>
    </row>
    <row r="114" spans="1:5" ht="12" customHeight="1">
      <c r="A114" s="444" t="s">
        <v>90</v>
      </c>
      <c r="B114" s="300" t="s">
        <v>438</v>
      </c>
      <c r="C114" s="293"/>
      <c r="D114" s="426">
        <f t="shared" si="5"/>
        <v>0</v>
      </c>
      <c r="E114" s="293"/>
    </row>
    <row r="115" spans="1:5" ht="12" customHeight="1">
      <c r="A115" s="444" t="s">
        <v>92</v>
      </c>
      <c r="B115" s="316" t="s">
        <v>439</v>
      </c>
      <c r="C115" s="293"/>
      <c r="D115" s="426">
        <f t="shared" si="5"/>
        <v>0</v>
      </c>
      <c r="E115" s="293"/>
    </row>
    <row r="116" spans="1:5" ht="12" customHeight="1">
      <c r="A116" s="444" t="s">
        <v>140</v>
      </c>
      <c r="B116" s="289" t="s">
        <v>426</v>
      </c>
      <c r="C116" s="293"/>
      <c r="D116" s="426">
        <f t="shared" si="5"/>
        <v>0</v>
      </c>
      <c r="E116" s="293"/>
    </row>
    <row r="117" spans="1:5" ht="12" customHeight="1">
      <c r="A117" s="444" t="s">
        <v>141</v>
      </c>
      <c r="B117" s="289" t="s">
        <v>440</v>
      </c>
      <c r="C117" s="293">
        <v>3167</v>
      </c>
      <c r="D117" s="426">
        <f t="shared" si="5"/>
        <v>1</v>
      </c>
      <c r="E117" s="293">
        <v>3168</v>
      </c>
    </row>
    <row r="118" spans="1:5" ht="12" customHeight="1">
      <c r="A118" s="444" t="s">
        <v>142</v>
      </c>
      <c r="B118" s="289" t="s">
        <v>441</v>
      </c>
      <c r="C118" s="293"/>
      <c r="D118" s="426">
        <f t="shared" si="5"/>
        <v>0</v>
      </c>
      <c r="E118" s="293"/>
    </row>
    <row r="119" spans="1:5" ht="12" customHeight="1">
      <c r="A119" s="444" t="s">
        <v>442</v>
      </c>
      <c r="B119" s="289" t="s">
        <v>429</v>
      </c>
      <c r="C119" s="293"/>
      <c r="D119" s="426">
        <f t="shared" si="5"/>
        <v>0</v>
      </c>
      <c r="E119" s="293"/>
    </row>
    <row r="120" spans="1:5" ht="12" customHeight="1">
      <c r="A120" s="444" t="s">
        <v>443</v>
      </c>
      <c r="B120" s="289" t="s">
        <v>444</v>
      </c>
      <c r="C120" s="293"/>
      <c r="D120" s="426">
        <f t="shared" si="5"/>
        <v>0</v>
      </c>
      <c r="E120" s="293"/>
    </row>
    <row r="121" spans="1:5" ht="12" customHeight="1" thickBot="1">
      <c r="A121" s="453" t="s">
        <v>445</v>
      </c>
      <c r="B121" s="289" t="s">
        <v>446</v>
      </c>
      <c r="C121" s="295">
        <v>1000</v>
      </c>
      <c r="D121" s="426">
        <f t="shared" si="5"/>
        <v>0</v>
      </c>
      <c r="E121" s="295">
        <v>1000</v>
      </c>
    </row>
    <row r="122" spans="1:5" ht="12" customHeight="1" thickBot="1">
      <c r="A122" s="282" t="s">
        <v>9</v>
      </c>
      <c r="B122" s="285" t="s">
        <v>447</v>
      </c>
      <c r="C122" s="303">
        <f>+C123+C124</f>
        <v>696</v>
      </c>
      <c r="D122" s="303">
        <f>+D123+D124</f>
        <v>0</v>
      </c>
      <c r="E122" s="303">
        <v>696</v>
      </c>
    </row>
    <row r="123" spans="1:5" ht="12" customHeight="1">
      <c r="A123" s="444" t="s">
        <v>62</v>
      </c>
      <c r="B123" s="266" t="s">
        <v>47</v>
      </c>
      <c r="C123" s="426">
        <v>696</v>
      </c>
      <c r="D123" s="426">
        <f>E123-C123</f>
        <v>0</v>
      </c>
      <c r="E123" s="426">
        <v>696</v>
      </c>
    </row>
    <row r="124" spans="1:5" ht="12" customHeight="1" thickBot="1">
      <c r="A124" s="446" t="s">
        <v>63</v>
      </c>
      <c r="B124" s="269" t="s">
        <v>48</v>
      </c>
      <c r="C124" s="427"/>
      <c r="D124" s="427"/>
      <c r="E124" s="427"/>
    </row>
    <row r="125" spans="1:5" ht="12" customHeight="1" thickBot="1">
      <c r="A125" s="282" t="s">
        <v>10</v>
      </c>
      <c r="B125" s="285" t="s">
        <v>448</v>
      </c>
      <c r="C125" s="303">
        <f>+C92+C108+C122</f>
        <v>143259</v>
      </c>
      <c r="D125" s="303">
        <f>+D92+D108+D122</f>
        <v>7186</v>
      </c>
      <c r="E125" s="303">
        <f>+E92+E108+E122</f>
        <v>167886</v>
      </c>
    </row>
    <row r="126" spans="1:5" ht="12" customHeight="1" thickBot="1">
      <c r="A126" s="282" t="s">
        <v>11</v>
      </c>
      <c r="B126" s="285" t="s">
        <v>449</v>
      </c>
      <c r="C126" s="303">
        <f>+C127+C128+C129</f>
        <v>0</v>
      </c>
      <c r="D126" s="303">
        <f>+D127+D128+D129</f>
        <v>0</v>
      </c>
      <c r="E126" s="303">
        <f>+E127+E128+E129</f>
        <v>0</v>
      </c>
    </row>
    <row r="127" spans="1:5" s="629" customFormat="1" ht="12" customHeight="1">
      <c r="A127" s="444" t="s">
        <v>66</v>
      </c>
      <c r="B127" s="266" t="s">
        <v>450</v>
      </c>
      <c r="C127" s="293"/>
      <c r="D127" s="293"/>
      <c r="E127" s="293"/>
    </row>
    <row r="128" spans="1:5" ht="12" customHeight="1">
      <c r="A128" s="444" t="s">
        <v>67</v>
      </c>
      <c r="B128" s="266" t="s">
        <v>451</v>
      </c>
      <c r="C128" s="293"/>
      <c r="D128" s="293"/>
      <c r="E128" s="293"/>
    </row>
    <row r="129" spans="1:13" ht="12" customHeight="1" thickBot="1">
      <c r="A129" s="453" t="s">
        <v>68</v>
      </c>
      <c r="B129" s="264" t="s">
        <v>452</v>
      </c>
      <c r="C129" s="293"/>
      <c r="D129" s="293"/>
      <c r="E129" s="293"/>
    </row>
    <row r="130" spans="1:13" ht="12" customHeight="1" thickBot="1">
      <c r="A130" s="282" t="s">
        <v>12</v>
      </c>
      <c r="B130" s="285" t="s">
        <v>453</v>
      </c>
      <c r="C130" s="303">
        <f>+C131+C132+C133+C134</f>
        <v>0</v>
      </c>
      <c r="D130" s="303">
        <f>+D131+D132+D133+D134</f>
        <v>0</v>
      </c>
      <c r="E130" s="303">
        <f>+E131+E132+E133+E134</f>
        <v>0</v>
      </c>
    </row>
    <row r="131" spans="1:13" ht="12" customHeight="1">
      <c r="A131" s="444" t="s">
        <v>69</v>
      </c>
      <c r="B131" s="266" t="s">
        <v>454</v>
      </c>
      <c r="C131" s="293"/>
      <c r="D131" s="293"/>
      <c r="E131" s="293"/>
    </row>
    <row r="132" spans="1:13" ht="12" customHeight="1">
      <c r="A132" s="444" t="s">
        <v>70</v>
      </c>
      <c r="B132" s="266" t="s">
        <v>455</v>
      </c>
      <c r="C132" s="293"/>
      <c r="D132" s="293"/>
      <c r="E132" s="293"/>
    </row>
    <row r="133" spans="1:13" ht="12" customHeight="1">
      <c r="A133" s="444" t="s">
        <v>350</v>
      </c>
      <c r="B133" s="266" t="s">
        <v>456</v>
      </c>
      <c r="C133" s="293"/>
      <c r="D133" s="293"/>
      <c r="E133" s="293"/>
    </row>
    <row r="134" spans="1:13" s="629" customFormat="1" ht="12" customHeight="1" thickBot="1">
      <c r="A134" s="453" t="s">
        <v>352</v>
      </c>
      <c r="B134" s="264" t="s">
        <v>457</v>
      </c>
      <c r="C134" s="293"/>
      <c r="D134" s="293"/>
      <c r="E134" s="293"/>
    </row>
    <row r="135" spans="1:13" ht="12" customHeight="1" thickBot="1">
      <c r="A135" s="282" t="s">
        <v>13</v>
      </c>
      <c r="B135" s="285" t="s">
        <v>458</v>
      </c>
      <c r="C135" s="428">
        <f>+C136+C137+C138+C139</f>
        <v>3471</v>
      </c>
      <c r="D135" s="428">
        <f>+D136+D137+D138+D139</f>
        <v>0</v>
      </c>
      <c r="E135" s="428">
        <f>+E136+E137+E138+E139</f>
        <v>3471</v>
      </c>
      <c r="M135" s="630"/>
    </row>
    <row r="136" spans="1:13">
      <c r="A136" s="444" t="s">
        <v>71</v>
      </c>
      <c r="B136" s="266" t="s">
        <v>459</v>
      </c>
      <c r="C136" s="293"/>
      <c r="D136" s="293"/>
      <c r="E136" s="293"/>
    </row>
    <row r="137" spans="1:13" ht="12" customHeight="1">
      <c r="A137" s="444" t="s">
        <v>72</v>
      </c>
      <c r="B137" s="266" t="s">
        <v>460</v>
      </c>
      <c r="C137" s="293">
        <v>3471</v>
      </c>
      <c r="D137" s="293"/>
      <c r="E137" s="293">
        <v>3471</v>
      </c>
    </row>
    <row r="138" spans="1:13" s="629" customFormat="1" ht="12" customHeight="1">
      <c r="A138" s="444" t="s">
        <v>359</v>
      </c>
      <c r="B138" s="266" t="s">
        <v>461</v>
      </c>
      <c r="C138" s="293"/>
      <c r="D138" s="293"/>
      <c r="E138" s="293"/>
    </row>
    <row r="139" spans="1:13" s="629" customFormat="1" ht="12" customHeight="1" thickBot="1">
      <c r="A139" s="453" t="s">
        <v>361</v>
      </c>
      <c r="B139" s="264" t="s">
        <v>462</v>
      </c>
      <c r="C139" s="293"/>
      <c r="D139" s="293"/>
      <c r="E139" s="293"/>
    </row>
    <row r="140" spans="1:13" s="629" customFormat="1" ht="12" customHeight="1" thickBot="1">
      <c r="A140" s="282" t="s">
        <v>14</v>
      </c>
      <c r="B140" s="285" t="s">
        <v>463</v>
      </c>
      <c r="C140" s="430">
        <f>+C141+C142+C143+C144</f>
        <v>0</v>
      </c>
      <c r="D140" s="430">
        <f>+D141+D142+D143+D144</f>
        <v>0</v>
      </c>
      <c r="E140" s="430">
        <f>+E141+E142+E143+E144</f>
        <v>0</v>
      </c>
    </row>
    <row r="141" spans="1:13" s="629" customFormat="1" ht="12" customHeight="1">
      <c r="A141" s="444" t="s">
        <v>133</v>
      </c>
      <c r="B141" s="266" t="s">
        <v>464</v>
      </c>
      <c r="C141" s="293"/>
      <c r="D141" s="293"/>
      <c r="E141" s="293"/>
    </row>
    <row r="142" spans="1:13" s="629" customFormat="1" ht="12" customHeight="1">
      <c r="A142" s="444" t="s">
        <v>134</v>
      </c>
      <c r="B142" s="266" t="s">
        <v>465</v>
      </c>
      <c r="C142" s="293"/>
      <c r="D142" s="293"/>
      <c r="E142" s="293"/>
    </row>
    <row r="143" spans="1:13" s="629" customFormat="1" ht="12" customHeight="1">
      <c r="A143" s="444" t="s">
        <v>163</v>
      </c>
      <c r="B143" s="266" t="s">
        <v>466</v>
      </c>
      <c r="C143" s="293"/>
      <c r="D143" s="293"/>
      <c r="E143" s="293"/>
    </row>
    <row r="144" spans="1:13" ht="12.75" customHeight="1" thickBot="1">
      <c r="A144" s="444" t="s">
        <v>367</v>
      </c>
      <c r="B144" s="266" t="s">
        <v>467</v>
      </c>
      <c r="C144" s="293"/>
      <c r="D144" s="293"/>
      <c r="E144" s="293"/>
    </row>
    <row r="145" spans="1:5" ht="12" customHeight="1" thickBot="1">
      <c r="A145" s="282" t="s">
        <v>15</v>
      </c>
      <c r="B145" s="285" t="s">
        <v>468</v>
      </c>
      <c r="C145" s="443">
        <f>+C126+C130+C135+C140</f>
        <v>3471</v>
      </c>
      <c r="D145" s="443">
        <f>+D126+D130+D135+D140</f>
        <v>0</v>
      </c>
      <c r="E145" s="443">
        <f>+E126+E130+E135+E140</f>
        <v>3471</v>
      </c>
    </row>
    <row r="146" spans="1:5" ht="15" customHeight="1" thickBot="1">
      <c r="A146" s="455" t="s">
        <v>16</v>
      </c>
      <c r="B146" s="305" t="s">
        <v>469</v>
      </c>
      <c r="C146" s="443">
        <f>+C125+C145</f>
        <v>146730</v>
      </c>
      <c r="D146" s="443">
        <f>+D125+D145</f>
        <v>7186</v>
      </c>
      <c r="E146" s="443">
        <f>+E125+E145</f>
        <v>171357</v>
      </c>
    </row>
    <row r="147" spans="1:5" ht="13.5" thickBot="1"/>
    <row r="148" spans="1:5" ht="15" customHeight="1" thickBot="1">
      <c r="A148" s="420" t="s">
        <v>644</v>
      </c>
      <c r="B148" s="421"/>
      <c r="C148" s="469">
        <v>4</v>
      </c>
      <c r="D148" s="631"/>
      <c r="E148" s="631"/>
    </row>
    <row r="149" spans="1:5" ht="14.25" customHeight="1" thickBot="1">
      <c r="A149" s="420" t="s">
        <v>151</v>
      </c>
      <c r="B149" s="421"/>
      <c r="C149" s="469">
        <v>6</v>
      </c>
      <c r="D149" s="631"/>
      <c r="E149" s="631"/>
    </row>
  </sheetData>
  <sheetProtection formatCells="0"/>
  <mergeCells count="1">
    <mergeCell ref="A90:E90"/>
  </mergeCells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  <rowBreaks count="1" manualBreakCount="1">
    <brk id="8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topLeftCell="A87" zoomScaleNormal="130" zoomScaleSheetLayoutView="100" workbookViewId="0">
      <selection activeCell="E88" sqref="E88"/>
    </sheetView>
  </sheetViews>
  <sheetFormatPr defaultRowHeight="15.75"/>
  <cols>
    <col min="1" max="1" width="9.5" style="306" customWidth="1"/>
    <col min="2" max="2" width="60.83203125" style="306" customWidth="1"/>
    <col min="3" max="5" width="15.83203125" style="307" customWidth="1"/>
    <col min="6" max="6" width="9.33203125" style="317" hidden="1" customWidth="1"/>
    <col min="7" max="16384" width="9.33203125" style="317"/>
  </cols>
  <sheetData>
    <row r="1" spans="1:6" ht="15.95" customHeight="1">
      <c r="A1" s="670" t="s">
        <v>4</v>
      </c>
      <c r="B1" s="670"/>
      <c r="C1" s="670"/>
      <c r="D1" s="670"/>
      <c r="E1" s="670"/>
    </row>
    <row r="2" spans="1:6" ht="15.95" customHeight="1" thickBot="1">
      <c r="A2" s="43" t="s">
        <v>113</v>
      </c>
      <c r="B2" s="43"/>
      <c r="C2" s="304"/>
      <c r="D2" s="304"/>
      <c r="E2" s="304" t="s">
        <v>162</v>
      </c>
    </row>
    <row r="3" spans="1:6" ht="15.95" customHeight="1">
      <c r="A3" s="671" t="s">
        <v>61</v>
      </c>
      <c r="B3" s="673" t="s">
        <v>6</v>
      </c>
      <c r="C3" s="675" t="str">
        <f>+'1.1.sz.mell.'!C3:E3</f>
        <v>2015. évi</v>
      </c>
      <c r="D3" s="675"/>
      <c r="E3" s="675"/>
      <c r="F3" s="537"/>
    </row>
    <row r="4" spans="1:6" ht="38.1" customHeight="1" thickBot="1">
      <c r="A4" s="672"/>
      <c r="B4" s="674"/>
      <c r="C4" s="45" t="s">
        <v>184</v>
      </c>
      <c r="D4" s="663" t="s">
        <v>758</v>
      </c>
      <c r="E4" s="45" t="s">
        <v>189</v>
      </c>
      <c r="F4" s="537"/>
    </row>
    <row r="5" spans="1:6" s="318" customFormat="1" ht="12" customHeight="1" thickBot="1">
      <c r="A5" s="282" t="s">
        <v>416</v>
      </c>
      <c r="B5" s="283" t="s">
        <v>417</v>
      </c>
      <c r="C5" s="283" t="s">
        <v>418</v>
      </c>
      <c r="D5" s="283"/>
      <c r="E5" s="283" t="s">
        <v>419</v>
      </c>
      <c r="F5" s="538"/>
    </row>
    <row r="6" spans="1:6" s="319" customFormat="1" ht="12" customHeight="1" thickBot="1">
      <c r="A6" s="277" t="s">
        <v>7</v>
      </c>
      <c r="B6" s="278" t="s">
        <v>300</v>
      </c>
      <c r="C6" s="309">
        <f t="shared" ref="C6:E6" si="0">SUM(C7:C12)</f>
        <v>86770</v>
      </c>
      <c r="D6" s="309">
        <f>E6-C6</f>
        <v>2397</v>
      </c>
      <c r="E6" s="309">
        <f t="shared" si="0"/>
        <v>89167</v>
      </c>
      <c r="F6" s="539" t="s">
        <v>669</v>
      </c>
    </row>
    <row r="7" spans="1:6" s="319" customFormat="1" ht="12" customHeight="1">
      <c r="A7" s="272" t="s">
        <v>73</v>
      </c>
      <c r="B7" s="320" t="s">
        <v>301</v>
      </c>
      <c r="C7" s="311">
        <v>75252</v>
      </c>
      <c r="D7" s="559">
        <f t="shared" ref="D7:D70" si="1">E7-C7</f>
        <v>80</v>
      </c>
      <c r="E7" s="311">
        <v>75332</v>
      </c>
      <c r="F7" s="539" t="s">
        <v>670</v>
      </c>
    </row>
    <row r="8" spans="1:6" s="319" customFormat="1" ht="12" customHeight="1">
      <c r="A8" s="271" t="s">
        <v>74</v>
      </c>
      <c r="B8" s="321" t="s">
        <v>302</v>
      </c>
      <c r="C8" s="310"/>
      <c r="D8" s="555">
        <f t="shared" si="1"/>
        <v>0</v>
      </c>
      <c r="E8" s="310"/>
      <c r="F8" s="539" t="s">
        <v>671</v>
      </c>
    </row>
    <row r="9" spans="1:6" s="319" customFormat="1" ht="12" customHeight="1">
      <c r="A9" s="271" t="s">
        <v>75</v>
      </c>
      <c r="B9" s="321" t="s">
        <v>303</v>
      </c>
      <c r="C9" s="310">
        <v>10034</v>
      </c>
      <c r="D9" s="555">
        <f t="shared" si="1"/>
        <v>1059</v>
      </c>
      <c r="E9" s="310">
        <v>11093</v>
      </c>
      <c r="F9" s="539" t="s">
        <v>672</v>
      </c>
    </row>
    <row r="10" spans="1:6" s="319" customFormat="1" ht="12" customHeight="1">
      <c r="A10" s="271" t="s">
        <v>76</v>
      </c>
      <c r="B10" s="321" t="s">
        <v>304</v>
      </c>
      <c r="C10" s="310">
        <v>1484</v>
      </c>
      <c r="D10" s="555">
        <f t="shared" si="1"/>
        <v>0</v>
      </c>
      <c r="E10" s="310">
        <v>1484</v>
      </c>
      <c r="F10" s="539" t="s">
        <v>673</v>
      </c>
    </row>
    <row r="11" spans="1:6" s="319" customFormat="1" ht="12" customHeight="1">
      <c r="A11" s="271" t="s">
        <v>109</v>
      </c>
      <c r="B11" s="321" t="s">
        <v>305</v>
      </c>
      <c r="C11" s="310"/>
      <c r="D11" s="555">
        <f t="shared" si="1"/>
        <v>0</v>
      </c>
      <c r="E11" s="310"/>
      <c r="F11" s="539" t="s">
        <v>674</v>
      </c>
    </row>
    <row r="12" spans="1:6" s="319" customFormat="1" ht="12" customHeight="1" thickBot="1">
      <c r="A12" s="273" t="s">
        <v>77</v>
      </c>
      <c r="B12" s="322" t="s">
        <v>306</v>
      </c>
      <c r="C12" s="312"/>
      <c r="D12" s="556">
        <f t="shared" si="1"/>
        <v>1258</v>
      </c>
      <c r="E12" s="312">
        <v>1258</v>
      </c>
      <c r="F12" s="539" t="s">
        <v>675</v>
      </c>
    </row>
    <row r="13" spans="1:6" s="319" customFormat="1" ht="12" customHeight="1" thickBot="1">
      <c r="A13" s="277" t="s">
        <v>8</v>
      </c>
      <c r="B13" s="299" t="s">
        <v>307</v>
      </c>
      <c r="C13" s="309">
        <f>SUM(C14:C19)</f>
        <v>10165</v>
      </c>
      <c r="D13" s="309">
        <f t="shared" si="1"/>
        <v>201</v>
      </c>
      <c r="E13" s="309">
        <f t="shared" ref="E13" si="2">SUM(E14:E19)</f>
        <v>10366</v>
      </c>
      <c r="F13" s="539" t="s">
        <v>676</v>
      </c>
    </row>
    <row r="14" spans="1:6" s="319" customFormat="1" ht="12" customHeight="1">
      <c r="A14" s="272" t="s">
        <v>79</v>
      </c>
      <c r="B14" s="320" t="s">
        <v>308</v>
      </c>
      <c r="C14" s="311">
        <v>0</v>
      </c>
      <c r="D14" s="665">
        <f t="shared" si="1"/>
        <v>0</v>
      </c>
      <c r="E14" s="311">
        <v>0</v>
      </c>
      <c r="F14" s="539" t="s">
        <v>677</v>
      </c>
    </row>
    <row r="15" spans="1:6" s="319" customFormat="1" ht="12" customHeight="1">
      <c r="A15" s="271" t="s">
        <v>80</v>
      </c>
      <c r="B15" s="321" t="s">
        <v>309</v>
      </c>
      <c r="C15" s="310">
        <v>0</v>
      </c>
      <c r="D15" s="554">
        <f t="shared" si="1"/>
        <v>0</v>
      </c>
      <c r="E15" s="310">
        <v>0</v>
      </c>
      <c r="F15" s="539" t="s">
        <v>678</v>
      </c>
    </row>
    <row r="16" spans="1:6" s="319" customFormat="1" ht="12" customHeight="1">
      <c r="A16" s="271" t="s">
        <v>81</v>
      </c>
      <c r="B16" s="321" t="s">
        <v>310</v>
      </c>
      <c r="C16" s="310">
        <v>0</v>
      </c>
      <c r="D16" s="554">
        <f t="shared" si="1"/>
        <v>0</v>
      </c>
      <c r="E16" s="310">
        <v>0</v>
      </c>
      <c r="F16" s="539" t="s">
        <v>679</v>
      </c>
    </row>
    <row r="17" spans="1:6" s="319" customFormat="1" ht="12" customHeight="1">
      <c r="A17" s="271" t="s">
        <v>82</v>
      </c>
      <c r="B17" s="321" t="s">
        <v>311</v>
      </c>
      <c r="C17" s="310">
        <v>0</v>
      </c>
      <c r="D17" s="554">
        <f t="shared" si="1"/>
        <v>0</v>
      </c>
      <c r="E17" s="310">
        <v>0</v>
      </c>
      <c r="F17" s="539" t="s">
        <v>680</v>
      </c>
    </row>
    <row r="18" spans="1:6" s="319" customFormat="1" ht="12" customHeight="1">
      <c r="A18" s="271" t="s">
        <v>83</v>
      </c>
      <c r="B18" s="321" t="s">
        <v>312</v>
      </c>
      <c r="C18" s="310">
        <v>10165</v>
      </c>
      <c r="D18" s="555">
        <f t="shared" si="1"/>
        <v>201</v>
      </c>
      <c r="E18" s="310">
        <v>10366</v>
      </c>
      <c r="F18" s="539" t="s">
        <v>681</v>
      </c>
    </row>
    <row r="19" spans="1:6" s="319" customFormat="1" ht="12" customHeight="1" thickBot="1">
      <c r="A19" s="273" t="s">
        <v>90</v>
      </c>
      <c r="B19" s="322" t="s">
        <v>313</v>
      </c>
      <c r="C19" s="312">
        <v>0</v>
      </c>
      <c r="D19" s="666">
        <f t="shared" si="1"/>
        <v>0</v>
      </c>
      <c r="E19" s="312">
        <v>0</v>
      </c>
      <c r="F19" s="539" t="s">
        <v>682</v>
      </c>
    </row>
    <row r="20" spans="1:6" s="319" customFormat="1" ht="12" customHeight="1" thickBot="1">
      <c r="A20" s="277" t="s">
        <v>9</v>
      </c>
      <c r="B20" s="278" t="s">
        <v>314</v>
      </c>
      <c r="C20" s="309">
        <v>0</v>
      </c>
      <c r="D20" s="309">
        <f t="shared" si="1"/>
        <v>12628</v>
      </c>
      <c r="E20" s="309">
        <f>SUM(E25)</f>
        <v>12628</v>
      </c>
      <c r="F20" s="539" t="s">
        <v>683</v>
      </c>
    </row>
    <row r="21" spans="1:6" s="319" customFormat="1" ht="12" customHeight="1">
      <c r="A21" s="272" t="s">
        <v>62</v>
      </c>
      <c r="B21" s="320" t="s">
        <v>315</v>
      </c>
      <c r="C21" s="311">
        <v>0</v>
      </c>
      <c r="D21" s="559">
        <f t="shared" si="1"/>
        <v>0</v>
      </c>
      <c r="E21" s="311">
        <v>0</v>
      </c>
      <c r="F21" s="539" t="s">
        <v>684</v>
      </c>
    </row>
    <row r="22" spans="1:6" s="319" customFormat="1" ht="12" customHeight="1">
      <c r="A22" s="271" t="s">
        <v>63</v>
      </c>
      <c r="B22" s="321" t="s">
        <v>316</v>
      </c>
      <c r="C22" s="310">
        <v>0</v>
      </c>
      <c r="D22" s="555">
        <f t="shared" si="1"/>
        <v>0</v>
      </c>
      <c r="E22" s="310">
        <v>0</v>
      </c>
      <c r="F22" s="539" t="s">
        <v>685</v>
      </c>
    </row>
    <row r="23" spans="1:6" s="319" customFormat="1" ht="12" customHeight="1">
      <c r="A23" s="271" t="s">
        <v>64</v>
      </c>
      <c r="B23" s="321" t="s">
        <v>317</v>
      </c>
      <c r="C23" s="310">
        <v>0</v>
      </c>
      <c r="D23" s="555">
        <f t="shared" si="1"/>
        <v>0</v>
      </c>
      <c r="E23" s="310">
        <v>0</v>
      </c>
      <c r="F23" s="539" t="s">
        <v>686</v>
      </c>
    </row>
    <row r="24" spans="1:6" s="319" customFormat="1" ht="12" customHeight="1">
      <c r="A24" s="271" t="s">
        <v>65</v>
      </c>
      <c r="B24" s="321" t="s">
        <v>318</v>
      </c>
      <c r="C24" s="310">
        <v>0</v>
      </c>
      <c r="D24" s="555">
        <f t="shared" si="1"/>
        <v>0</v>
      </c>
      <c r="E24" s="310">
        <v>0</v>
      </c>
      <c r="F24" s="539" t="s">
        <v>687</v>
      </c>
    </row>
    <row r="25" spans="1:6" s="319" customFormat="1" ht="12" customHeight="1">
      <c r="A25" s="271" t="s">
        <v>123</v>
      </c>
      <c r="B25" s="321" t="s">
        <v>319</v>
      </c>
      <c r="C25" s="310">
        <v>0</v>
      </c>
      <c r="D25" s="555">
        <f t="shared" si="1"/>
        <v>12628</v>
      </c>
      <c r="E25" s="310">
        <v>12628</v>
      </c>
      <c r="F25" s="539" t="s">
        <v>688</v>
      </c>
    </row>
    <row r="26" spans="1:6" s="319" customFormat="1" ht="12" customHeight="1" thickBot="1">
      <c r="A26" s="273" t="s">
        <v>124</v>
      </c>
      <c r="B26" s="322" t="s">
        <v>320</v>
      </c>
      <c r="C26" s="312">
        <v>0</v>
      </c>
      <c r="D26" s="556">
        <f t="shared" si="1"/>
        <v>0</v>
      </c>
      <c r="E26" s="312">
        <v>0</v>
      </c>
      <c r="F26" s="539" t="s">
        <v>689</v>
      </c>
    </row>
    <row r="27" spans="1:6" s="319" customFormat="1" ht="12" customHeight="1" thickBot="1">
      <c r="A27" s="277" t="s">
        <v>125</v>
      </c>
      <c r="B27" s="278" t="s">
        <v>321</v>
      </c>
      <c r="C27" s="315">
        <v>11500</v>
      </c>
      <c r="D27" s="309">
        <f t="shared" si="1"/>
        <v>4800</v>
      </c>
      <c r="E27" s="315">
        <v>16300</v>
      </c>
      <c r="F27" s="539" t="s">
        <v>690</v>
      </c>
    </row>
    <row r="28" spans="1:6" s="319" customFormat="1" ht="12" customHeight="1">
      <c r="A28" s="272" t="s">
        <v>322</v>
      </c>
      <c r="B28" s="320" t="s">
        <v>323</v>
      </c>
      <c r="C28" s="328">
        <v>11500</v>
      </c>
      <c r="D28" s="559">
        <f t="shared" si="1"/>
        <v>4800</v>
      </c>
      <c r="E28" s="328">
        <v>16300</v>
      </c>
      <c r="F28" s="539" t="s">
        <v>691</v>
      </c>
    </row>
    <row r="29" spans="1:6" s="319" customFormat="1" ht="12" customHeight="1">
      <c r="A29" s="271" t="s">
        <v>324</v>
      </c>
      <c r="B29" s="321" t="s">
        <v>325</v>
      </c>
      <c r="C29" s="310"/>
      <c r="D29" s="555">
        <f t="shared" si="1"/>
        <v>0</v>
      </c>
      <c r="E29" s="310"/>
      <c r="F29" s="539" t="s">
        <v>692</v>
      </c>
    </row>
    <row r="30" spans="1:6" s="319" customFormat="1" ht="12" customHeight="1">
      <c r="A30" s="271" t="s">
        <v>326</v>
      </c>
      <c r="B30" s="321" t="s">
        <v>327</v>
      </c>
      <c r="C30" s="310">
        <v>11500</v>
      </c>
      <c r="D30" s="555">
        <f t="shared" si="1"/>
        <v>4800</v>
      </c>
      <c r="E30" s="310">
        <v>16300</v>
      </c>
      <c r="F30" s="539" t="s">
        <v>693</v>
      </c>
    </row>
    <row r="31" spans="1:6" s="319" customFormat="1" ht="12" customHeight="1">
      <c r="A31" s="271" t="s">
        <v>328</v>
      </c>
      <c r="B31" s="321" t="s">
        <v>329</v>
      </c>
      <c r="C31" s="310"/>
      <c r="D31" s="555">
        <f t="shared" si="1"/>
        <v>0</v>
      </c>
      <c r="E31" s="310"/>
      <c r="F31" s="539" t="s">
        <v>694</v>
      </c>
    </row>
    <row r="32" spans="1:6" s="319" customFormat="1" ht="12" customHeight="1">
      <c r="A32" s="271" t="s">
        <v>330</v>
      </c>
      <c r="B32" s="321" t="s">
        <v>331</v>
      </c>
      <c r="C32" s="310"/>
      <c r="D32" s="554">
        <f t="shared" si="1"/>
        <v>0</v>
      </c>
      <c r="E32" s="310"/>
      <c r="F32" s="539" t="s">
        <v>695</v>
      </c>
    </row>
    <row r="33" spans="1:6" s="319" customFormat="1" ht="12" customHeight="1" thickBot="1">
      <c r="A33" s="273" t="s">
        <v>332</v>
      </c>
      <c r="B33" s="322" t="s">
        <v>333</v>
      </c>
      <c r="C33" s="312"/>
      <c r="D33" s="666">
        <f t="shared" si="1"/>
        <v>0</v>
      </c>
      <c r="E33" s="312"/>
      <c r="F33" s="539" t="s">
        <v>696</v>
      </c>
    </row>
    <row r="34" spans="1:6" s="319" customFormat="1" ht="12" customHeight="1" thickBot="1">
      <c r="A34" s="277" t="s">
        <v>11</v>
      </c>
      <c r="B34" s="278" t="s">
        <v>334</v>
      </c>
      <c r="C34" s="309">
        <f>SUM(C35:C44)</f>
        <v>9192</v>
      </c>
      <c r="D34" s="309">
        <f t="shared" si="1"/>
        <v>1218</v>
      </c>
      <c r="E34" s="309">
        <f>SUM(E35:E44)</f>
        <v>10410</v>
      </c>
      <c r="F34" s="309">
        <f t="shared" ref="F34" si="3">SUM(F35:F44)</f>
        <v>0</v>
      </c>
    </row>
    <row r="35" spans="1:6" s="319" customFormat="1" ht="12" customHeight="1">
      <c r="A35" s="272" t="s">
        <v>66</v>
      </c>
      <c r="B35" s="320" t="s">
        <v>335</v>
      </c>
      <c r="C35" s="308"/>
      <c r="D35" s="559">
        <f t="shared" si="1"/>
        <v>0</v>
      </c>
      <c r="E35" s="308"/>
      <c r="F35" s="539" t="s">
        <v>698</v>
      </c>
    </row>
    <row r="36" spans="1:6" s="319" customFormat="1" ht="12" customHeight="1">
      <c r="A36" s="271" t="s">
        <v>67</v>
      </c>
      <c r="B36" s="321" t="s">
        <v>336</v>
      </c>
      <c r="C36" s="555">
        <v>500</v>
      </c>
      <c r="D36" s="555">
        <f t="shared" si="1"/>
        <v>80</v>
      </c>
      <c r="E36" s="555">
        <v>580</v>
      </c>
      <c r="F36" s="539" t="s">
        <v>699</v>
      </c>
    </row>
    <row r="37" spans="1:6" s="319" customFormat="1" ht="12" customHeight="1">
      <c r="A37" s="271" t="s">
        <v>68</v>
      </c>
      <c r="B37" s="321" t="s">
        <v>337</v>
      </c>
      <c r="C37" s="555">
        <v>570</v>
      </c>
      <c r="D37" s="555">
        <f t="shared" si="1"/>
        <v>0</v>
      </c>
      <c r="E37" s="555">
        <v>570</v>
      </c>
      <c r="F37" s="539" t="s">
        <v>700</v>
      </c>
    </row>
    <row r="38" spans="1:6" s="319" customFormat="1" ht="12" customHeight="1">
      <c r="A38" s="271" t="s">
        <v>127</v>
      </c>
      <c r="B38" s="321" t="s">
        <v>338</v>
      </c>
      <c r="C38" s="555">
        <v>1981</v>
      </c>
      <c r="D38" s="555">
        <f t="shared" si="1"/>
        <v>0</v>
      </c>
      <c r="E38" s="555">
        <v>1981</v>
      </c>
      <c r="F38" s="539" t="s">
        <v>701</v>
      </c>
    </row>
    <row r="39" spans="1:6" s="319" customFormat="1" ht="12" customHeight="1">
      <c r="A39" s="271" t="s">
        <v>128</v>
      </c>
      <c r="B39" s="321" t="s">
        <v>339</v>
      </c>
      <c r="C39" s="555">
        <v>4615</v>
      </c>
      <c r="D39" s="555">
        <f t="shared" si="1"/>
        <v>850</v>
      </c>
      <c r="E39" s="555">
        <v>5465</v>
      </c>
      <c r="F39" s="539" t="s">
        <v>702</v>
      </c>
    </row>
    <row r="40" spans="1:6" s="319" customFormat="1" ht="12" customHeight="1">
      <c r="A40" s="271" t="s">
        <v>129</v>
      </c>
      <c r="B40" s="321" t="s">
        <v>340</v>
      </c>
      <c r="C40" s="555">
        <v>1426</v>
      </c>
      <c r="D40" s="555">
        <f t="shared" si="1"/>
        <v>230</v>
      </c>
      <c r="E40" s="555">
        <v>1656</v>
      </c>
      <c r="F40" s="539" t="s">
        <v>703</v>
      </c>
    </row>
    <row r="41" spans="1:6" s="319" customFormat="1" ht="12" customHeight="1">
      <c r="A41" s="271" t="s">
        <v>130</v>
      </c>
      <c r="B41" s="321" t="s">
        <v>341</v>
      </c>
      <c r="C41" s="555"/>
      <c r="D41" s="555">
        <f t="shared" si="1"/>
        <v>0</v>
      </c>
      <c r="E41" s="555"/>
      <c r="F41" s="539" t="s">
        <v>704</v>
      </c>
    </row>
    <row r="42" spans="1:6" s="319" customFormat="1" ht="12" customHeight="1">
      <c r="A42" s="271" t="s">
        <v>131</v>
      </c>
      <c r="B42" s="321" t="s">
        <v>342</v>
      </c>
      <c r="C42" s="555">
        <v>100</v>
      </c>
      <c r="D42" s="555">
        <f t="shared" si="1"/>
        <v>58</v>
      </c>
      <c r="E42" s="555">
        <v>158</v>
      </c>
      <c r="F42" s="539" t="s">
        <v>705</v>
      </c>
    </row>
    <row r="43" spans="1:6" s="319" customFormat="1" ht="12" customHeight="1">
      <c r="A43" s="271" t="s">
        <v>343</v>
      </c>
      <c r="B43" s="321" t="s">
        <v>344</v>
      </c>
      <c r="C43" s="554"/>
      <c r="D43" s="555">
        <f t="shared" si="1"/>
        <v>0</v>
      </c>
      <c r="E43" s="554"/>
      <c r="F43" s="539" t="s">
        <v>706</v>
      </c>
    </row>
    <row r="44" spans="1:6" s="319" customFormat="1" ht="12" customHeight="1" thickBot="1">
      <c r="A44" s="273" t="s">
        <v>345</v>
      </c>
      <c r="B44" s="322" t="s">
        <v>346</v>
      </c>
      <c r="C44" s="553"/>
      <c r="D44" s="556">
        <f t="shared" si="1"/>
        <v>0</v>
      </c>
      <c r="E44" s="553"/>
      <c r="F44" s="539" t="s">
        <v>707</v>
      </c>
    </row>
    <row r="45" spans="1:6" s="319" customFormat="1" ht="12" customHeight="1" thickBot="1">
      <c r="A45" s="277" t="s">
        <v>12</v>
      </c>
      <c r="B45" s="278" t="s">
        <v>347</v>
      </c>
      <c r="C45" s="309">
        <v>0</v>
      </c>
      <c r="D45" s="309">
        <f t="shared" si="1"/>
        <v>110</v>
      </c>
      <c r="E45" s="309">
        <v>110</v>
      </c>
      <c r="F45" s="539" t="s">
        <v>708</v>
      </c>
    </row>
    <row r="46" spans="1:6" s="319" customFormat="1" ht="12" customHeight="1">
      <c r="A46" s="272" t="s">
        <v>69</v>
      </c>
      <c r="B46" s="320" t="s">
        <v>348</v>
      </c>
      <c r="C46" s="330">
        <v>0</v>
      </c>
      <c r="D46" s="559">
        <f t="shared" si="1"/>
        <v>0</v>
      </c>
      <c r="E46" s="330">
        <v>0</v>
      </c>
      <c r="F46" s="539" t="s">
        <v>709</v>
      </c>
    </row>
    <row r="47" spans="1:6" s="319" customFormat="1" ht="12" customHeight="1">
      <c r="A47" s="271" t="s">
        <v>70</v>
      </c>
      <c r="B47" s="321" t="s">
        <v>349</v>
      </c>
      <c r="C47" s="313">
        <v>0</v>
      </c>
      <c r="D47" s="555">
        <f t="shared" si="1"/>
        <v>110</v>
      </c>
      <c r="E47" s="313">
        <v>110</v>
      </c>
      <c r="F47" s="539" t="s">
        <v>710</v>
      </c>
    </row>
    <row r="48" spans="1:6" s="319" customFormat="1" ht="12" customHeight="1">
      <c r="A48" s="271" t="s">
        <v>350</v>
      </c>
      <c r="B48" s="321" t="s">
        <v>351</v>
      </c>
      <c r="C48" s="313">
        <v>0</v>
      </c>
      <c r="D48" s="555">
        <f t="shared" si="1"/>
        <v>0</v>
      </c>
      <c r="E48" s="313">
        <v>0</v>
      </c>
      <c r="F48" s="539" t="s">
        <v>711</v>
      </c>
    </row>
    <row r="49" spans="1:6" s="319" customFormat="1" ht="12" customHeight="1">
      <c r="A49" s="271" t="s">
        <v>352</v>
      </c>
      <c r="B49" s="321" t="s">
        <v>353</v>
      </c>
      <c r="C49" s="313">
        <v>0</v>
      </c>
      <c r="D49" s="555">
        <f t="shared" si="1"/>
        <v>0</v>
      </c>
      <c r="E49" s="313">
        <v>0</v>
      </c>
      <c r="F49" s="539" t="s">
        <v>712</v>
      </c>
    </row>
    <row r="50" spans="1:6" s="319" customFormat="1" ht="12" customHeight="1" thickBot="1">
      <c r="A50" s="273" t="s">
        <v>354</v>
      </c>
      <c r="B50" s="322" t="s">
        <v>355</v>
      </c>
      <c r="C50" s="314">
        <v>0</v>
      </c>
      <c r="D50" s="556">
        <f t="shared" si="1"/>
        <v>0</v>
      </c>
      <c r="E50" s="314">
        <v>0</v>
      </c>
      <c r="F50" s="539" t="s">
        <v>713</v>
      </c>
    </row>
    <row r="51" spans="1:6" s="319" customFormat="1" ht="17.25" customHeight="1" thickBot="1">
      <c r="A51" s="277" t="s">
        <v>132</v>
      </c>
      <c r="B51" s="278" t="s">
        <v>356</v>
      </c>
      <c r="C51" s="309">
        <f>SUM(C54)</f>
        <v>0</v>
      </c>
      <c r="D51" s="309">
        <f t="shared" si="1"/>
        <v>100</v>
      </c>
      <c r="E51" s="309">
        <f t="shared" ref="E51" si="4">SUM(E54)</f>
        <v>100</v>
      </c>
      <c r="F51" s="539" t="s">
        <v>714</v>
      </c>
    </row>
    <row r="52" spans="1:6" s="319" customFormat="1" ht="12" customHeight="1">
      <c r="A52" s="272" t="s">
        <v>71</v>
      </c>
      <c r="B52" s="320" t="s">
        <v>357</v>
      </c>
      <c r="C52" s="311">
        <v>0</v>
      </c>
      <c r="D52" s="559">
        <f t="shared" si="1"/>
        <v>0</v>
      </c>
      <c r="E52" s="311">
        <v>0</v>
      </c>
      <c r="F52" s="539" t="s">
        <v>715</v>
      </c>
    </row>
    <row r="53" spans="1:6" s="319" customFormat="1" ht="12" customHeight="1">
      <c r="A53" s="271" t="s">
        <v>72</v>
      </c>
      <c r="B53" s="321" t="s">
        <v>358</v>
      </c>
      <c r="C53" s="310">
        <v>0</v>
      </c>
      <c r="D53" s="555">
        <f t="shared" si="1"/>
        <v>0</v>
      </c>
      <c r="E53" s="310">
        <v>0</v>
      </c>
      <c r="F53" s="539" t="s">
        <v>716</v>
      </c>
    </row>
    <row r="54" spans="1:6" s="319" customFormat="1" ht="12" customHeight="1">
      <c r="A54" s="271" t="s">
        <v>359</v>
      </c>
      <c r="B54" s="321" t="s">
        <v>360</v>
      </c>
      <c r="C54" s="310"/>
      <c r="D54" s="555">
        <f t="shared" si="1"/>
        <v>100</v>
      </c>
      <c r="E54" s="310">
        <v>100</v>
      </c>
      <c r="F54" s="539" t="s">
        <v>717</v>
      </c>
    </row>
    <row r="55" spans="1:6" s="319" customFormat="1" ht="12" customHeight="1" thickBot="1">
      <c r="A55" s="273" t="s">
        <v>361</v>
      </c>
      <c r="B55" s="322" t="s">
        <v>362</v>
      </c>
      <c r="C55" s="312">
        <v>0</v>
      </c>
      <c r="D55" s="556">
        <f t="shared" si="1"/>
        <v>0</v>
      </c>
      <c r="E55" s="312">
        <v>0</v>
      </c>
      <c r="F55" s="539" t="s">
        <v>718</v>
      </c>
    </row>
    <row r="56" spans="1:6" s="319" customFormat="1" ht="12" customHeight="1" thickBot="1">
      <c r="A56" s="277" t="s">
        <v>14</v>
      </c>
      <c r="B56" s="299" t="s">
        <v>363</v>
      </c>
      <c r="C56" s="309">
        <f>SUM(C57:C59)</f>
        <v>4535</v>
      </c>
      <c r="D56" s="309">
        <f t="shared" si="1"/>
        <v>523</v>
      </c>
      <c r="E56" s="309">
        <f t="shared" ref="E56" si="5">SUM(E57:E59)</f>
        <v>5058</v>
      </c>
      <c r="F56" s="539" t="s">
        <v>719</v>
      </c>
    </row>
    <row r="57" spans="1:6" s="319" customFormat="1" ht="12" customHeight="1">
      <c r="A57" s="272" t="s">
        <v>133</v>
      </c>
      <c r="B57" s="320" t="s">
        <v>364</v>
      </c>
      <c r="C57" s="313"/>
      <c r="D57" s="559">
        <f t="shared" si="1"/>
        <v>0</v>
      </c>
      <c r="E57" s="313"/>
      <c r="F57" s="539" t="s">
        <v>720</v>
      </c>
    </row>
    <row r="58" spans="1:6" s="319" customFormat="1" ht="12" customHeight="1">
      <c r="A58" s="271" t="s">
        <v>134</v>
      </c>
      <c r="B58" s="321" t="s">
        <v>365</v>
      </c>
      <c r="C58" s="313"/>
      <c r="D58" s="555">
        <f t="shared" si="1"/>
        <v>0</v>
      </c>
      <c r="E58" s="313"/>
      <c r="F58" s="539" t="s">
        <v>721</v>
      </c>
    </row>
    <row r="59" spans="1:6" s="319" customFormat="1" ht="12" customHeight="1">
      <c r="A59" s="271" t="s">
        <v>163</v>
      </c>
      <c r="B59" s="321" t="s">
        <v>366</v>
      </c>
      <c r="C59" s="313">
        <v>4535</v>
      </c>
      <c r="D59" s="555">
        <f t="shared" si="1"/>
        <v>523</v>
      </c>
      <c r="E59" s="313">
        <v>5058</v>
      </c>
      <c r="F59" s="539" t="s">
        <v>722</v>
      </c>
    </row>
    <row r="60" spans="1:6" s="319" customFormat="1" ht="12" customHeight="1" thickBot="1">
      <c r="A60" s="273" t="s">
        <v>367</v>
      </c>
      <c r="B60" s="322" t="s">
        <v>368</v>
      </c>
      <c r="C60" s="313">
        <v>0</v>
      </c>
      <c r="D60" s="556">
        <f t="shared" si="1"/>
        <v>0</v>
      </c>
      <c r="E60" s="313">
        <v>0</v>
      </c>
      <c r="F60" s="539" t="s">
        <v>723</v>
      </c>
    </row>
    <row r="61" spans="1:6" s="319" customFormat="1" ht="12" customHeight="1" thickBot="1">
      <c r="A61" s="277" t="s">
        <v>15</v>
      </c>
      <c r="B61" s="278" t="s">
        <v>369</v>
      </c>
      <c r="C61" s="315">
        <f>SUM(C56,C51,C45,C34,C20,C13,C6)</f>
        <v>110662</v>
      </c>
      <c r="D61" s="309">
        <f t="shared" si="1"/>
        <v>17177</v>
      </c>
      <c r="E61" s="315">
        <f t="shared" ref="E61" si="6">SUM(E56,E51,E45,E34,E20,E13,E6)</f>
        <v>127839</v>
      </c>
      <c r="F61" s="539" t="s">
        <v>724</v>
      </c>
    </row>
    <row r="62" spans="1:6" s="319" customFormat="1" ht="12" customHeight="1" thickBot="1">
      <c r="A62" s="331" t="s">
        <v>370</v>
      </c>
      <c r="B62" s="299" t="s">
        <v>371</v>
      </c>
      <c r="C62" s="309">
        <f>SUM(C63:C65)</f>
        <v>0</v>
      </c>
      <c r="D62" s="309">
        <f t="shared" si="1"/>
        <v>0</v>
      </c>
      <c r="E62" s="309">
        <f t="shared" ref="E62" si="7">SUM(E63:E65)</f>
        <v>0</v>
      </c>
      <c r="F62" s="539" t="s">
        <v>725</v>
      </c>
    </row>
    <row r="63" spans="1:6" s="319" customFormat="1" ht="12" customHeight="1">
      <c r="A63" s="272" t="s">
        <v>372</v>
      </c>
      <c r="B63" s="320" t="s">
        <v>373</v>
      </c>
      <c r="C63" s="313">
        <v>0</v>
      </c>
      <c r="D63" s="665">
        <f t="shared" si="1"/>
        <v>0</v>
      </c>
      <c r="E63" s="313">
        <v>0</v>
      </c>
      <c r="F63" s="539" t="s">
        <v>726</v>
      </c>
    </row>
    <row r="64" spans="1:6" s="319" customFormat="1" ht="12" customHeight="1">
      <c r="A64" s="271" t="s">
        <v>374</v>
      </c>
      <c r="B64" s="321" t="s">
        <v>375</v>
      </c>
      <c r="C64" s="313">
        <v>0</v>
      </c>
      <c r="D64" s="554">
        <f t="shared" si="1"/>
        <v>0</v>
      </c>
      <c r="E64" s="313"/>
      <c r="F64" s="539" t="s">
        <v>727</v>
      </c>
    </row>
    <row r="65" spans="1:6" s="319" customFormat="1" ht="12" customHeight="1" thickBot="1">
      <c r="A65" s="273" t="s">
        <v>376</v>
      </c>
      <c r="B65" s="259" t="s">
        <v>421</v>
      </c>
      <c r="C65" s="313">
        <v>0</v>
      </c>
      <c r="D65" s="666">
        <f t="shared" si="1"/>
        <v>0</v>
      </c>
      <c r="E65" s="313">
        <v>0</v>
      </c>
      <c r="F65" s="539" t="s">
        <v>728</v>
      </c>
    </row>
    <row r="66" spans="1:6" s="319" customFormat="1" ht="12" customHeight="1" thickBot="1">
      <c r="A66" s="331" t="s">
        <v>378</v>
      </c>
      <c r="B66" s="299" t="s">
        <v>379</v>
      </c>
      <c r="C66" s="309"/>
      <c r="D66" s="309">
        <f t="shared" si="1"/>
        <v>0</v>
      </c>
      <c r="E66" s="309"/>
      <c r="F66" s="539" t="s">
        <v>729</v>
      </c>
    </row>
    <row r="67" spans="1:6" s="319" customFormat="1" ht="13.5" customHeight="1">
      <c r="A67" s="272" t="s">
        <v>110</v>
      </c>
      <c r="B67" s="320" t="s">
        <v>380</v>
      </c>
      <c r="C67" s="313">
        <v>0</v>
      </c>
      <c r="D67" s="665">
        <f t="shared" si="1"/>
        <v>0</v>
      </c>
      <c r="E67" s="313">
        <v>0</v>
      </c>
      <c r="F67" s="539" t="s">
        <v>730</v>
      </c>
    </row>
    <row r="68" spans="1:6" s="319" customFormat="1" ht="12" customHeight="1">
      <c r="A68" s="271" t="s">
        <v>111</v>
      </c>
      <c r="B68" s="321" t="s">
        <v>381</v>
      </c>
      <c r="C68" s="313">
        <v>0</v>
      </c>
      <c r="D68" s="554">
        <f t="shared" si="1"/>
        <v>0</v>
      </c>
      <c r="E68" s="313">
        <v>0</v>
      </c>
      <c r="F68" s="539" t="s">
        <v>731</v>
      </c>
    </row>
    <row r="69" spans="1:6" s="319" customFormat="1" ht="12" customHeight="1">
      <c r="A69" s="271" t="s">
        <v>382</v>
      </c>
      <c r="B69" s="321" t="s">
        <v>383</v>
      </c>
      <c r="C69" s="313">
        <v>0</v>
      </c>
      <c r="D69" s="554">
        <f t="shared" si="1"/>
        <v>0</v>
      </c>
      <c r="E69" s="313">
        <v>0</v>
      </c>
      <c r="F69" s="539" t="s">
        <v>732</v>
      </c>
    </row>
    <row r="70" spans="1:6" s="319" customFormat="1" ht="12" customHeight="1" thickBot="1">
      <c r="A70" s="273" t="s">
        <v>384</v>
      </c>
      <c r="B70" s="322" t="s">
        <v>385</v>
      </c>
      <c r="C70" s="313">
        <v>0</v>
      </c>
      <c r="D70" s="666">
        <f t="shared" si="1"/>
        <v>0</v>
      </c>
      <c r="E70" s="313">
        <v>0</v>
      </c>
      <c r="F70" s="539" t="s">
        <v>733</v>
      </c>
    </row>
    <row r="71" spans="1:6" s="319" customFormat="1" ht="12" customHeight="1" thickBot="1">
      <c r="A71" s="331" t="s">
        <v>386</v>
      </c>
      <c r="B71" s="299" t="s">
        <v>387</v>
      </c>
      <c r="C71" s="309">
        <f>SUM(C72:C73)</f>
        <v>16878</v>
      </c>
      <c r="D71" s="309">
        <f t="shared" ref="D71:D85" si="8">E71-C71</f>
        <v>3170</v>
      </c>
      <c r="E71" s="309">
        <f t="shared" ref="E71:F71" si="9">SUM(E72:E73)</f>
        <v>20048</v>
      </c>
      <c r="F71" s="309">
        <f t="shared" si="9"/>
        <v>0</v>
      </c>
    </row>
    <row r="72" spans="1:6" s="319" customFormat="1" ht="12" customHeight="1">
      <c r="A72" s="272" t="s">
        <v>388</v>
      </c>
      <c r="B72" s="320" t="s">
        <v>389</v>
      </c>
      <c r="C72" s="313">
        <v>16878</v>
      </c>
      <c r="D72" s="559">
        <f t="shared" si="8"/>
        <v>3170</v>
      </c>
      <c r="E72" s="313">
        <v>20048</v>
      </c>
      <c r="F72" s="539" t="s">
        <v>735</v>
      </c>
    </row>
    <row r="73" spans="1:6" s="319" customFormat="1" ht="12" customHeight="1" thickBot="1">
      <c r="A73" s="273" t="s">
        <v>390</v>
      </c>
      <c r="B73" s="322" t="s">
        <v>391</v>
      </c>
      <c r="C73" s="313">
        <v>0</v>
      </c>
      <c r="D73" s="666">
        <f t="shared" si="8"/>
        <v>0</v>
      </c>
      <c r="E73" s="313">
        <v>0</v>
      </c>
      <c r="F73" s="539" t="s">
        <v>736</v>
      </c>
    </row>
    <row r="74" spans="1:6" s="319" customFormat="1" ht="12" customHeight="1" thickBot="1">
      <c r="A74" s="331" t="s">
        <v>392</v>
      </c>
      <c r="B74" s="299" t="s">
        <v>393</v>
      </c>
      <c r="C74" s="309">
        <f>SUM(C75:C77)</f>
        <v>0</v>
      </c>
      <c r="D74" s="309">
        <f t="shared" si="8"/>
        <v>3692</v>
      </c>
      <c r="E74" s="309">
        <f t="shared" ref="E74" si="10">SUM(E75:E77)</f>
        <v>3692</v>
      </c>
      <c r="F74" s="539" t="s">
        <v>737</v>
      </c>
    </row>
    <row r="75" spans="1:6" s="319" customFormat="1" ht="12" customHeight="1">
      <c r="A75" s="272" t="s">
        <v>394</v>
      </c>
      <c r="B75" s="320" t="s">
        <v>395</v>
      </c>
      <c r="C75" s="313">
        <v>0</v>
      </c>
      <c r="D75" s="559">
        <f t="shared" si="8"/>
        <v>3692</v>
      </c>
      <c r="E75" s="313">
        <v>3692</v>
      </c>
      <c r="F75" s="539" t="s">
        <v>738</v>
      </c>
    </row>
    <row r="76" spans="1:6" s="319" customFormat="1" ht="12" customHeight="1">
      <c r="A76" s="271" t="s">
        <v>396</v>
      </c>
      <c r="B76" s="321" t="s">
        <v>397</v>
      </c>
      <c r="C76" s="313">
        <v>0</v>
      </c>
      <c r="D76" s="554">
        <f t="shared" si="8"/>
        <v>0</v>
      </c>
      <c r="E76" s="313">
        <v>0</v>
      </c>
      <c r="F76" s="539" t="s">
        <v>739</v>
      </c>
    </row>
    <row r="77" spans="1:6" s="319" customFormat="1" ht="12" customHeight="1" thickBot="1">
      <c r="A77" s="273" t="s">
        <v>398</v>
      </c>
      <c r="B77" s="301" t="s">
        <v>399</v>
      </c>
      <c r="C77" s="313">
        <v>0</v>
      </c>
      <c r="D77" s="666">
        <f t="shared" si="8"/>
        <v>0</v>
      </c>
      <c r="E77" s="313">
        <v>0</v>
      </c>
      <c r="F77" s="539" t="s">
        <v>740</v>
      </c>
    </row>
    <row r="78" spans="1:6" s="319" customFormat="1" ht="12" customHeight="1" thickBot="1">
      <c r="A78" s="331" t="s">
        <v>400</v>
      </c>
      <c r="B78" s="299" t="s">
        <v>401</v>
      </c>
      <c r="C78" s="309"/>
      <c r="D78" s="309">
        <f t="shared" si="8"/>
        <v>0</v>
      </c>
      <c r="E78" s="309"/>
      <c r="F78" s="539" t="s">
        <v>741</v>
      </c>
    </row>
    <row r="79" spans="1:6" s="319" customFormat="1" ht="12" customHeight="1">
      <c r="A79" s="323" t="s">
        <v>402</v>
      </c>
      <c r="B79" s="320" t="s">
        <v>403</v>
      </c>
      <c r="C79" s="313"/>
      <c r="D79" s="665">
        <f t="shared" si="8"/>
        <v>0</v>
      </c>
      <c r="E79" s="313"/>
      <c r="F79" s="539" t="s">
        <v>742</v>
      </c>
    </row>
    <row r="80" spans="1:6" s="319" customFormat="1" ht="12" customHeight="1">
      <c r="A80" s="324" t="s">
        <v>404</v>
      </c>
      <c r="B80" s="321" t="s">
        <v>405</v>
      </c>
      <c r="C80" s="313"/>
      <c r="D80" s="554">
        <f t="shared" si="8"/>
        <v>0</v>
      </c>
      <c r="E80" s="313"/>
      <c r="F80" s="539" t="s">
        <v>743</v>
      </c>
    </row>
    <row r="81" spans="1:6" s="319" customFormat="1" ht="12" customHeight="1">
      <c r="A81" s="324" t="s">
        <v>406</v>
      </c>
      <c r="B81" s="321" t="s">
        <v>407</v>
      </c>
      <c r="C81" s="313"/>
      <c r="D81" s="554">
        <f t="shared" si="8"/>
        <v>0</v>
      </c>
      <c r="E81" s="313"/>
      <c r="F81" s="539" t="s">
        <v>744</v>
      </c>
    </row>
    <row r="82" spans="1:6" s="319" customFormat="1" ht="12" customHeight="1" thickBot="1">
      <c r="A82" s="332" t="s">
        <v>408</v>
      </c>
      <c r="B82" s="301" t="s">
        <v>409</v>
      </c>
      <c r="C82" s="313"/>
      <c r="D82" s="666">
        <f t="shared" si="8"/>
        <v>0</v>
      </c>
      <c r="E82" s="313"/>
      <c r="F82" s="539" t="s">
        <v>745</v>
      </c>
    </row>
    <row r="83" spans="1:6" s="319" customFormat="1" ht="12" customHeight="1" thickBot="1">
      <c r="A83" s="331" t="s">
        <v>410</v>
      </c>
      <c r="B83" s="299" t="s">
        <v>411</v>
      </c>
      <c r="C83" s="334">
        <v>0</v>
      </c>
      <c r="D83" s="309">
        <f t="shared" si="8"/>
        <v>0</v>
      </c>
      <c r="E83" s="334">
        <v>0</v>
      </c>
      <c r="F83" s="539" t="s">
        <v>746</v>
      </c>
    </row>
    <row r="84" spans="1:6" s="319" customFormat="1" ht="12" customHeight="1" thickBot="1">
      <c r="A84" s="331" t="s">
        <v>412</v>
      </c>
      <c r="B84" s="257" t="s">
        <v>413</v>
      </c>
      <c r="C84" s="315">
        <f>SUM(C83,C78,C74,C71,C66,C62)</f>
        <v>16878</v>
      </c>
      <c r="D84" s="309">
        <f t="shared" si="8"/>
        <v>6862</v>
      </c>
      <c r="E84" s="315">
        <f>SUM(E62,E71,E74)</f>
        <v>23740</v>
      </c>
      <c r="F84" s="539" t="s">
        <v>747</v>
      </c>
    </row>
    <row r="85" spans="1:6" s="319" customFormat="1" ht="12" customHeight="1" thickBot="1">
      <c r="A85" s="333" t="s">
        <v>414</v>
      </c>
      <c r="B85" s="260" t="s">
        <v>415</v>
      </c>
      <c r="C85" s="315">
        <f>SUM(C84,C61)</f>
        <v>127540</v>
      </c>
      <c r="D85" s="309">
        <f t="shared" si="8"/>
        <v>24039</v>
      </c>
      <c r="E85" s="315">
        <f t="shared" ref="E85" si="11">SUM(E84,E61)</f>
        <v>151579</v>
      </c>
      <c r="F85" s="539" t="s">
        <v>748</v>
      </c>
    </row>
    <row r="86" spans="1:6" s="319" customFormat="1" ht="12" customHeight="1">
      <c r="A86" s="255"/>
      <c r="B86" s="255"/>
      <c r="C86" s="256"/>
      <c r="D86" s="256"/>
      <c r="E86" s="256"/>
      <c r="F86" s="539"/>
    </row>
    <row r="87" spans="1:6" ht="16.5" customHeight="1">
      <c r="A87" s="670" t="s">
        <v>36</v>
      </c>
      <c r="B87" s="670"/>
      <c r="C87" s="670"/>
      <c r="D87" s="670"/>
      <c r="E87" s="670"/>
      <c r="F87" s="537"/>
    </row>
    <row r="88" spans="1:6" s="325" customFormat="1" ht="16.5" customHeight="1" thickBot="1">
      <c r="A88" s="44" t="s">
        <v>114</v>
      </c>
      <c r="B88" s="44"/>
      <c r="C88" s="286"/>
      <c r="D88" s="286"/>
      <c r="E88" s="304" t="s">
        <v>162</v>
      </c>
      <c r="F88" s="540"/>
    </row>
    <row r="89" spans="1:6" s="325" customFormat="1" ht="16.5" customHeight="1">
      <c r="A89" s="671" t="s">
        <v>61</v>
      </c>
      <c r="B89" s="673" t="s">
        <v>183</v>
      </c>
      <c r="C89" s="675" t="str">
        <f>+C3</f>
        <v>2015. évi</v>
      </c>
      <c r="D89" s="675"/>
      <c r="E89" s="675"/>
      <c r="F89" s="540"/>
    </row>
    <row r="90" spans="1:6" ht="38.1" customHeight="1" thickBot="1">
      <c r="A90" s="672"/>
      <c r="B90" s="674"/>
      <c r="C90" s="45" t="s">
        <v>184</v>
      </c>
      <c r="D90" s="663" t="s">
        <v>758</v>
      </c>
      <c r="E90" s="45" t="s">
        <v>189</v>
      </c>
      <c r="F90" s="537"/>
    </row>
    <row r="91" spans="1:6" s="318" customFormat="1" ht="12" customHeight="1" thickBot="1">
      <c r="A91" s="282" t="s">
        <v>416</v>
      </c>
      <c r="B91" s="283" t="s">
        <v>417</v>
      </c>
      <c r="C91" s="283" t="s">
        <v>418</v>
      </c>
      <c r="D91" s="283"/>
      <c r="E91" s="283" t="s">
        <v>419</v>
      </c>
      <c r="F91" s="538"/>
    </row>
    <row r="92" spans="1:6" ht="12" customHeight="1" thickBot="1">
      <c r="A92" s="279" t="s">
        <v>7</v>
      </c>
      <c r="B92" s="281" t="s">
        <v>422</v>
      </c>
      <c r="C92" s="308">
        <f>SUM(C93:C97)</f>
        <v>126318</v>
      </c>
      <c r="D92" s="308">
        <f>E92-C92</f>
        <v>10874</v>
      </c>
      <c r="E92" s="308">
        <f t="shared" ref="E92" si="12">SUM(E93:E97)</f>
        <v>137192</v>
      </c>
      <c r="F92" s="537" t="s">
        <v>669</v>
      </c>
    </row>
    <row r="93" spans="1:6" ht="12" customHeight="1">
      <c r="A93" s="274" t="s">
        <v>73</v>
      </c>
      <c r="B93" s="267" t="s">
        <v>37</v>
      </c>
      <c r="C93" s="558">
        <v>55107</v>
      </c>
      <c r="D93" s="558">
        <f>E93-C93</f>
        <v>3174</v>
      </c>
      <c r="E93" s="559">
        <v>58281</v>
      </c>
      <c r="F93" s="537" t="s">
        <v>670</v>
      </c>
    </row>
    <row r="94" spans="1:6" ht="12" customHeight="1">
      <c r="A94" s="271" t="s">
        <v>74</v>
      </c>
      <c r="B94" s="265" t="s">
        <v>135</v>
      </c>
      <c r="C94" s="313">
        <v>13968</v>
      </c>
      <c r="D94" s="313">
        <f t="shared" ref="D94:D100" si="13">E94-C94</f>
        <v>1484</v>
      </c>
      <c r="E94" s="555">
        <v>15452</v>
      </c>
      <c r="F94" s="537" t="s">
        <v>671</v>
      </c>
    </row>
    <row r="95" spans="1:6" ht="12" customHeight="1">
      <c r="A95" s="271" t="s">
        <v>75</v>
      </c>
      <c r="B95" s="265" t="s">
        <v>102</v>
      </c>
      <c r="C95" s="313">
        <v>54873</v>
      </c>
      <c r="D95" s="313">
        <f t="shared" si="13"/>
        <v>4570</v>
      </c>
      <c r="E95" s="555">
        <v>59443</v>
      </c>
      <c r="F95" s="537" t="s">
        <v>672</v>
      </c>
    </row>
    <row r="96" spans="1:6" ht="12" customHeight="1">
      <c r="A96" s="271" t="s">
        <v>76</v>
      </c>
      <c r="B96" s="268" t="s">
        <v>136</v>
      </c>
      <c r="C96" s="313"/>
      <c r="D96" s="313">
        <f t="shared" si="13"/>
        <v>0</v>
      </c>
      <c r="E96" s="555"/>
      <c r="F96" s="537" t="s">
        <v>673</v>
      </c>
    </row>
    <row r="97" spans="1:6" ht="12" customHeight="1">
      <c r="A97" s="271" t="s">
        <v>85</v>
      </c>
      <c r="B97" s="276" t="s">
        <v>137</v>
      </c>
      <c r="C97" s="313">
        <v>2370</v>
      </c>
      <c r="D97" s="313">
        <f t="shared" si="13"/>
        <v>1646</v>
      </c>
      <c r="E97" s="555">
        <v>4016</v>
      </c>
      <c r="F97" s="537" t="s">
        <v>674</v>
      </c>
    </row>
    <row r="98" spans="1:6" ht="12" customHeight="1">
      <c r="A98" s="271" t="s">
        <v>77</v>
      </c>
      <c r="B98" s="265" t="s">
        <v>423</v>
      </c>
      <c r="C98" s="312"/>
      <c r="D98" s="313">
        <f t="shared" si="13"/>
        <v>0</v>
      </c>
      <c r="E98" s="312"/>
      <c r="F98" s="537" t="s">
        <v>675</v>
      </c>
    </row>
    <row r="99" spans="1:6" ht="12" customHeight="1">
      <c r="A99" s="271" t="s">
        <v>78</v>
      </c>
      <c r="B99" s="288" t="s">
        <v>424</v>
      </c>
      <c r="C99" s="312"/>
      <c r="D99" s="313">
        <f>E99-C99</f>
        <v>0</v>
      </c>
      <c r="E99" s="312"/>
      <c r="F99" s="537" t="s">
        <v>676</v>
      </c>
    </row>
    <row r="100" spans="1:6" ht="12" customHeight="1">
      <c r="A100" s="271" t="s">
        <v>86</v>
      </c>
      <c r="B100" s="289" t="s">
        <v>425</v>
      </c>
      <c r="C100" s="312"/>
      <c r="D100" s="330">
        <f t="shared" si="13"/>
        <v>0</v>
      </c>
      <c r="E100" s="312"/>
      <c r="F100" s="537" t="s">
        <v>677</v>
      </c>
    </row>
    <row r="101" spans="1:6" ht="12" customHeight="1">
      <c r="A101" s="271" t="s">
        <v>87</v>
      </c>
      <c r="B101" s="289" t="s">
        <v>426</v>
      </c>
      <c r="C101" s="312"/>
      <c r="D101" s="312"/>
      <c r="E101" s="312"/>
      <c r="F101" s="537" t="s">
        <v>678</v>
      </c>
    </row>
    <row r="102" spans="1:6" ht="12" customHeight="1">
      <c r="A102" s="271" t="s">
        <v>88</v>
      </c>
      <c r="B102" s="288" t="s">
        <v>427</v>
      </c>
      <c r="C102" s="312"/>
      <c r="D102" s="312"/>
      <c r="E102" s="312"/>
      <c r="F102" s="537" t="s">
        <v>679</v>
      </c>
    </row>
    <row r="103" spans="1:6" ht="12" customHeight="1">
      <c r="A103" s="271" t="s">
        <v>89</v>
      </c>
      <c r="B103" s="288" t="s">
        <v>428</v>
      </c>
      <c r="C103" s="312"/>
      <c r="D103" s="312"/>
      <c r="E103" s="312"/>
      <c r="F103" s="537" t="s">
        <v>680</v>
      </c>
    </row>
    <row r="104" spans="1:6" ht="12" customHeight="1">
      <c r="A104" s="271" t="s">
        <v>91</v>
      </c>
      <c r="B104" s="289" t="s">
        <v>429</v>
      </c>
      <c r="C104" s="312"/>
      <c r="D104" s="312"/>
      <c r="E104" s="312"/>
      <c r="F104" s="537" t="s">
        <v>681</v>
      </c>
    </row>
    <row r="105" spans="1:6" ht="12" customHeight="1">
      <c r="A105" s="270" t="s">
        <v>138</v>
      </c>
      <c r="B105" s="290" t="s">
        <v>430</v>
      </c>
      <c r="C105" s="312"/>
      <c r="D105" s="312"/>
      <c r="E105" s="312"/>
      <c r="F105" s="537" t="s">
        <v>682</v>
      </c>
    </row>
    <row r="106" spans="1:6" ht="12" customHeight="1">
      <c r="A106" s="271" t="s">
        <v>431</v>
      </c>
      <c r="B106" s="290" t="s">
        <v>432</v>
      </c>
      <c r="C106" s="312"/>
      <c r="D106" s="312"/>
      <c r="E106" s="312"/>
      <c r="F106" s="537" t="s">
        <v>683</v>
      </c>
    </row>
    <row r="107" spans="1:6" ht="12" customHeight="1" thickBot="1">
      <c r="A107" s="275" t="s">
        <v>433</v>
      </c>
      <c r="B107" s="291" t="s">
        <v>434</v>
      </c>
      <c r="C107" s="97"/>
      <c r="D107" s="97"/>
      <c r="E107" s="97"/>
      <c r="F107" s="537" t="s">
        <v>684</v>
      </c>
    </row>
    <row r="108" spans="1:6" ht="12" customHeight="1" thickBot="1">
      <c r="A108" s="277" t="s">
        <v>8</v>
      </c>
      <c r="B108" s="280" t="s">
        <v>435</v>
      </c>
      <c r="C108" s="309">
        <f>SUM(C109,C113)</f>
        <v>2775</v>
      </c>
      <c r="D108" s="309">
        <f>C108</f>
        <v>2775</v>
      </c>
      <c r="E108" s="309">
        <f>SUM(E109,E113,E111)</f>
        <v>31927</v>
      </c>
      <c r="F108" s="537" t="s">
        <v>685</v>
      </c>
    </row>
    <row r="109" spans="1:6" ht="12" customHeight="1">
      <c r="A109" s="272" t="s">
        <v>79</v>
      </c>
      <c r="B109" s="265" t="s">
        <v>161</v>
      </c>
      <c r="C109" s="311">
        <v>2775</v>
      </c>
      <c r="D109" s="311">
        <f>E109-C109</f>
        <v>13154</v>
      </c>
      <c r="E109" s="311">
        <v>15929</v>
      </c>
      <c r="F109" s="537" t="s">
        <v>686</v>
      </c>
    </row>
    <row r="110" spans="1:6" ht="12" customHeight="1">
      <c r="A110" s="272" t="s">
        <v>80</v>
      </c>
      <c r="B110" s="269" t="s">
        <v>436</v>
      </c>
      <c r="C110" s="311"/>
      <c r="D110" s="311"/>
      <c r="E110" s="311"/>
      <c r="F110" s="537" t="s">
        <v>687</v>
      </c>
    </row>
    <row r="111" spans="1:6">
      <c r="A111" s="272" t="s">
        <v>81</v>
      </c>
      <c r="B111" s="269" t="s">
        <v>139</v>
      </c>
      <c r="C111" s="310"/>
      <c r="D111" s="310">
        <v>15998</v>
      </c>
      <c r="E111" s="310">
        <v>15998</v>
      </c>
      <c r="F111" s="537" t="s">
        <v>688</v>
      </c>
    </row>
    <row r="112" spans="1:6" ht="12" customHeight="1">
      <c r="A112" s="272" t="s">
        <v>82</v>
      </c>
      <c r="B112" s="269" t="s">
        <v>437</v>
      </c>
      <c r="C112" s="310"/>
      <c r="D112" s="310"/>
      <c r="E112" s="310"/>
      <c r="F112" s="537" t="s">
        <v>689</v>
      </c>
    </row>
    <row r="113" spans="1:6" ht="12" customHeight="1">
      <c r="A113" s="272" t="s">
        <v>83</v>
      </c>
      <c r="B113" s="301" t="s">
        <v>164</v>
      </c>
      <c r="C113" s="310">
        <f>SUM(C115:C121)</f>
        <v>0</v>
      </c>
      <c r="D113" s="310"/>
      <c r="E113" s="310">
        <f t="shared" ref="E113" si="14">SUM(E115:E121)</f>
        <v>0</v>
      </c>
      <c r="F113" s="537" t="s">
        <v>690</v>
      </c>
    </row>
    <row r="114" spans="1:6" ht="21.75" customHeight="1">
      <c r="A114" s="272" t="s">
        <v>90</v>
      </c>
      <c r="B114" s="300" t="s">
        <v>438</v>
      </c>
      <c r="C114" s="310"/>
      <c r="D114" s="310"/>
      <c r="E114" s="310"/>
      <c r="F114" s="537" t="s">
        <v>691</v>
      </c>
    </row>
    <row r="115" spans="1:6" ht="24" customHeight="1">
      <c r="A115" s="272" t="s">
        <v>92</v>
      </c>
      <c r="B115" s="316" t="s">
        <v>439</v>
      </c>
      <c r="C115" s="310"/>
      <c r="D115" s="310"/>
      <c r="E115" s="310"/>
      <c r="F115" s="537" t="s">
        <v>692</v>
      </c>
    </row>
    <row r="116" spans="1:6" ht="12" customHeight="1">
      <c r="A116" s="272" t="s">
        <v>140</v>
      </c>
      <c r="B116" s="289" t="s">
        <v>426</v>
      </c>
      <c r="C116" s="310"/>
      <c r="D116" s="310"/>
      <c r="E116" s="310"/>
      <c r="F116" s="537" t="s">
        <v>693</v>
      </c>
    </row>
    <row r="117" spans="1:6" ht="12" customHeight="1">
      <c r="A117" s="272" t="s">
        <v>141</v>
      </c>
      <c r="B117" s="289" t="s">
        <v>440</v>
      </c>
      <c r="C117" s="310"/>
      <c r="D117" s="310"/>
      <c r="E117" s="310"/>
      <c r="F117" s="537" t="s">
        <v>694</v>
      </c>
    </row>
    <row r="118" spans="1:6" ht="12" customHeight="1">
      <c r="A118" s="272" t="s">
        <v>142</v>
      </c>
      <c r="B118" s="289" t="s">
        <v>441</v>
      </c>
      <c r="C118" s="310"/>
      <c r="D118" s="310"/>
      <c r="E118" s="310"/>
      <c r="F118" s="537" t="s">
        <v>695</v>
      </c>
    </row>
    <row r="119" spans="1:6" s="336" customFormat="1" ht="12" customHeight="1">
      <c r="A119" s="272" t="s">
        <v>442</v>
      </c>
      <c r="B119" s="289" t="s">
        <v>429</v>
      </c>
      <c r="C119" s="310"/>
      <c r="D119" s="310"/>
      <c r="E119" s="310"/>
      <c r="F119" s="537" t="s">
        <v>696</v>
      </c>
    </row>
    <row r="120" spans="1:6" ht="12" customHeight="1">
      <c r="A120" s="272" t="s">
        <v>443</v>
      </c>
      <c r="B120" s="289" t="s">
        <v>444</v>
      </c>
      <c r="C120" s="310"/>
      <c r="D120" s="310"/>
      <c r="E120" s="310"/>
      <c r="F120" s="537" t="s">
        <v>697</v>
      </c>
    </row>
    <row r="121" spans="1:6" ht="12" customHeight="1" thickBot="1">
      <c r="A121" s="270" t="s">
        <v>445</v>
      </c>
      <c r="B121" s="289" t="s">
        <v>446</v>
      </c>
      <c r="C121" s="312"/>
      <c r="D121" s="312"/>
      <c r="E121" s="312"/>
      <c r="F121" s="537" t="s">
        <v>698</v>
      </c>
    </row>
    <row r="122" spans="1:6" ht="12" customHeight="1" thickBot="1">
      <c r="A122" s="277" t="s">
        <v>9</v>
      </c>
      <c r="B122" s="285" t="s">
        <v>447</v>
      </c>
      <c r="C122" s="309">
        <v>696</v>
      </c>
      <c r="D122" s="309"/>
      <c r="E122" s="309">
        <f t="shared" ref="E122" si="15">SUM(E123)</f>
        <v>696</v>
      </c>
      <c r="F122" s="537" t="s">
        <v>699</v>
      </c>
    </row>
    <row r="123" spans="1:6" ht="12" customHeight="1">
      <c r="A123" s="272" t="s">
        <v>62</v>
      </c>
      <c r="B123" s="266" t="s">
        <v>47</v>
      </c>
      <c r="C123" s="311"/>
      <c r="D123" s="311"/>
      <c r="E123" s="311">
        <v>696</v>
      </c>
      <c r="F123" s="537" t="s">
        <v>700</v>
      </c>
    </row>
    <row r="124" spans="1:6" ht="12" customHeight="1" thickBot="1">
      <c r="A124" s="273" t="s">
        <v>63</v>
      </c>
      <c r="B124" s="269" t="s">
        <v>48</v>
      </c>
      <c r="C124" s="312"/>
      <c r="D124" s="312"/>
      <c r="E124" s="312"/>
      <c r="F124" s="537" t="s">
        <v>701</v>
      </c>
    </row>
    <row r="125" spans="1:6" ht="12" customHeight="1" thickBot="1">
      <c r="A125" s="277" t="s">
        <v>10</v>
      </c>
      <c r="B125" s="285" t="s">
        <v>448</v>
      </c>
      <c r="C125" s="309">
        <f>SUM(C122,C108,C92)</f>
        <v>129789</v>
      </c>
      <c r="D125" s="309">
        <v>40026</v>
      </c>
      <c r="E125" s="309">
        <f t="shared" ref="E125" si="16">SUM(E122,E108,E92)</f>
        <v>169815</v>
      </c>
      <c r="F125" s="537" t="s">
        <v>702</v>
      </c>
    </row>
    <row r="126" spans="1:6" ht="12" customHeight="1" thickBot="1">
      <c r="A126" s="277" t="s">
        <v>11</v>
      </c>
      <c r="B126" s="285" t="s">
        <v>449</v>
      </c>
      <c r="C126" s="309"/>
      <c r="D126" s="309"/>
      <c r="E126" s="309">
        <f>SUM(E128)</f>
        <v>0</v>
      </c>
      <c r="F126" s="309">
        <f t="shared" ref="F126" si="17">SUM(F128)</f>
        <v>0</v>
      </c>
    </row>
    <row r="127" spans="1:6" ht="12" customHeight="1">
      <c r="A127" s="272" t="s">
        <v>66</v>
      </c>
      <c r="B127" s="266" t="s">
        <v>450</v>
      </c>
      <c r="C127" s="310"/>
      <c r="D127" s="310"/>
      <c r="E127" s="310"/>
      <c r="F127" s="537" t="s">
        <v>704</v>
      </c>
    </row>
    <row r="128" spans="1:6" ht="12" customHeight="1">
      <c r="A128" s="272" t="s">
        <v>67</v>
      </c>
      <c r="B128" s="266" t="s">
        <v>451</v>
      </c>
      <c r="C128" s="310"/>
      <c r="D128" s="310"/>
      <c r="E128" s="310"/>
      <c r="F128" s="537" t="s">
        <v>705</v>
      </c>
    </row>
    <row r="129" spans="1:9" ht="12" customHeight="1" thickBot="1">
      <c r="A129" s="270" t="s">
        <v>68</v>
      </c>
      <c r="B129" s="264" t="s">
        <v>452</v>
      </c>
      <c r="C129" s="310"/>
      <c r="D129" s="310"/>
      <c r="E129" s="310"/>
      <c r="F129" s="537" t="s">
        <v>706</v>
      </c>
    </row>
    <row r="130" spans="1:9" ht="12" customHeight="1" thickBot="1">
      <c r="A130" s="277" t="s">
        <v>12</v>
      </c>
      <c r="B130" s="285" t="s">
        <v>453</v>
      </c>
      <c r="C130" s="309"/>
      <c r="D130" s="309"/>
      <c r="E130" s="309"/>
      <c r="F130" s="537" t="s">
        <v>707</v>
      </c>
    </row>
    <row r="131" spans="1:9" ht="12" customHeight="1">
      <c r="A131" s="272" t="s">
        <v>69</v>
      </c>
      <c r="B131" s="266" t="s">
        <v>454</v>
      </c>
      <c r="C131" s="310"/>
      <c r="D131" s="310"/>
      <c r="E131" s="310"/>
      <c r="F131" s="537" t="s">
        <v>708</v>
      </c>
    </row>
    <row r="132" spans="1:9" ht="12" customHeight="1">
      <c r="A132" s="272" t="s">
        <v>70</v>
      </c>
      <c r="B132" s="266" t="s">
        <v>455</v>
      </c>
      <c r="C132" s="310"/>
      <c r="D132" s="310"/>
      <c r="E132" s="310"/>
      <c r="F132" s="537" t="s">
        <v>709</v>
      </c>
    </row>
    <row r="133" spans="1:9" ht="12" customHeight="1">
      <c r="A133" s="272" t="s">
        <v>350</v>
      </c>
      <c r="B133" s="266" t="s">
        <v>456</v>
      </c>
      <c r="C133" s="310"/>
      <c r="D133" s="310"/>
      <c r="E133" s="310"/>
      <c r="F133" s="537" t="s">
        <v>710</v>
      </c>
    </row>
    <row r="134" spans="1:9" ht="12" customHeight="1" thickBot="1">
      <c r="A134" s="270" t="s">
        <v>352</v>
      </c>
      <c r="B134" s="264" t="s">
        <v>457</v>
      </c>
      <c r="C134" s="310"/>
      <c r="D134" s="310"/>
      <c r="E134" s="310"/>
      <c r="F134" s="537" t="s">
        <v>711</v>
      </c>
    </row>
    <row r="135" spans="1:9" ht="12" customHeight="1" thickBot="1">
      <c r="A135" s="277" t="s">
        <v>13</v>
      </c>
      <c r="B135" s="285" t="s">
        <v>458</v>
      </c>
      <c r="C135" s="315">
        <v>3471</v>
      </c>
      <c r="D135" s="315"/>
      <c r="E135" s="315">
        <v>3471</v>
      </c>
      <c r="F135" s="537" t="s">
        <v>712</v>
      </c>
    </row>
    <row r="136" spans="1:9" ht="12" customHeight="1">
      <c r="A136" s="272" t="s">
        <v>71</v>
      </c>
      <c r="B136" s="266" t="s">
        <v>459</v>
      </c>
      <c r="C136" s="310"/>
      <c r="D136" s="310"/>
      <c r="E136" s="310"/>
      <c r="F136" s="537" t="s">
        <v>713</v>
      </c>
    </row>
    <row r="137" spans="1:9" ht="12" customHeight="1">
      <c r="A137" s="272" t="s">
        <v>72</v>
      </c>
      <c r="B137" s="266" t="s">
        <v>460</v>
      </c>
      <c r="C137" s="310">
        <v>3471</v>
      </c>
      <c r="D137" s="310"/>
      <c r="E137" s="310">
        <v>3471</v>
      </c>
      <c r="F137" s="537" t="s">
        <v>714</v>
      </c>
    </row>
    <row r="138" spans="1:9" ht="12" customHeight="1">
      <c r="A138" s="272" t="s">
        <v>359</v>
      </c>
      <c r="B138" s="266" t="s">
        <v>461</v>
      </c>
      <c r="C138" s="310"/>
      <c r="D138" s="310"/>
      <c r="E138" s="310"/>
      <c r="F138" s="537" t="s">
        <v>715</v>
      </c>
    </row>
    <row r="139" spans="1:9" ht="12" customHeight="1" thickBot="1">
      <c r="A139" s="270" t="s">
        <v>361</v>
      </c>
      <c r="B139" s="264" t="s">
        <v>462</v>
      </c>
      <c r="C139" s="310"/>
      <c r="D139" s="310"/>
      <c r="E139" s="310"/>
      <c r="F139" s="537" t="s">
        <v>716</v>
      </c>
    </row>
    <row r="140" spans="1:9" ht="15" customHeight="1" thickBot="1">
      <c r="A140" s="277" t="s">
        <v>14</v>
      </c>
      <c r="B140" s="285" t="s">
        <v>463</v>
      </c>
      <c r="C140" s="98"/>
      <c r="D140" s="98"/>
      <c r="E140" s="98"/>
      <c r="F140" s="537" t="s">
        <v>717</v>
      </c>
      <c r="G140" s="326"/>
      <c r="H140" s="326"/>
      <c r="I140" s="326"/>
    </row>
    <row r="141" spans="1:9" s="319" customFormat="1" ht="12.95" customHeight="1">
      <c r="A141" s="272" t="s">
        <v>133</v>
      </c>
      <c r="B141" s="266" t="s">
        <v>464</v>
      </c>
      <c r="C141" s="310"/>
      <c r="D141" s="310"/>
      <c r="E141" s="310"/>
      <c r="F141" s="537" t="s">
        <v>718</v>
      </c>
    </row>
    <row r="142" spans="1:9" ht="12.75" customHeight="1">
      <c r="A142" s="272" t="s">
        <v>134</v>
      </c>
      <c r="B142" s="266" t="s">
        <v>465</v>
      </c>
      <c r="C142" s="310"/>
      <c r="D142" s="310"/>
      <c r="E142" s="310"/>
      <c r="F142" s="537" t="s">
        <v>719</v>
      </c>
    </row>
    <row r="143" spans="1:9" ht="12.75" customHeight="1">
      <c r="A143" s="272" t="s">
        <v>163</v>
      </c>
      <c r="B143" s="266" t="s">
        <v>466</v>
      </c>
      <c r="C143" s="310">
        <v>0</v>
      </c>
      <c r="D143" s="310"/>
      <c r="E143" s="310">
        <v>0</v>
      </c>
      <c r="F143" s="537" t="s">
        <v>720</v>
      </c>
    </row>
    <row r="144" spans="1:9" ht="12.75" customHeight="1" thickBot="1">
      <c r="A144" s="272" t="s">
        <v>367</v>
      </c>
      <c r="B144" s="266" t="s">
        <v>467</v>
      </c>
      <c r="C144" s="310">
        <v>0</v>
      </c>
      <c r="D144" s="310"/>
      <c r="E144" s="310">
        <v>0</v>
      </c>
      <c r="F144" s="537" t="s">
        <v>721</v>
      </c>
    </row>
    <row r="145" spans="1:6" ht="16.5" thickBot="1">
      <c r="A145" s="277" t="s">
        <v>15</v>
      </c>
      <c r="B145" s="285" t="s">
        <v>468</v>
      </c>
      <c r="C145" s="261">
        <f>SUM(C140,C135,C130,C126)</f>
        <v>3471</v>
      </c>
      <c r="D145" s="261"/>
      <c r="E145" s="261">
        <f>SUM(E140,E135,E130,E126)</f>
        <v>3471</v>
      </c>
      <c r="F145" s="537" t="s">
        <v>722</v>
      </c>
    </row>
    <row r="146" spans="1:6" ht="16.5" thickBot="1">
      <c r="A146" s="302" t="s">
        <v>16</v>
      </c>
      <c r="B146" s="305" t="s">
        <v>469</v>
      </c>
      <c r="C146" s="261">
        <f>SUM(C145,C125)</f>
        <v>133260</v>
      </c>
      <c r="D146" s="261">
        <v>40026</v>
      </c>
      <c r="E146" s="261">
        <f t="shared" ref="E146" si="18">SUM(E145,E125)</f>
        <v>173286</v>
      </c>
      <c r="F146" s="537" t="s">
        <v>723</v>
      </c>
    </row>
    <row r="148" spans="1:6" ht="18.75" customHeight="1">
      <c r="A148" s="669" t="s">
        <v>470</v>
      </c>
      <c r="B148" s="669"/>
      <c r="C148" s="669"/>
      <c r="D148" s="669"/>
      <c r="E148" s="669"/>
    </row>
    <row r="149" spans="1:6" ht="13.5" customHeight="1" thickBot="1">
      <c r="A149" s="287" t="s">
        <v>115</v>
      </c>
      <c r="B149" s="287"/>
      <c r="C149" s="317"/>
      <c r="D149" s="317"/>
      <c r="E149" s="304" t="s">
        <v>162</v>
      </c>
    </row>
    <row r="150" spans="1:6" ht="21.75" thickBot="1">
      <c r="A150" s="277">
        <v>1</v>
      </c>
      <c r="B150" s="280" t="s">
        <v>471</v>
      </c>
      <c r="C150" s="303">
        <f>+C61-C125</f>
        <v>-19127</v>
      </c>
      <c r="D150" s="303"/>
      <c r="E150" s="303">
        <f>+E61-E125</f>
        <v>-41976</v>
      </c>
    </row>
    <row r="151" spans="1:6" ht="21.75" thickBot="1">
      <c r="A151" s="277" t="s">
        <v>8</v>
      </c>
      <c r="B151" s="280" t="s">
        <v>472</v>
      </c>
      <c r="C151" s="303">
        <f>+C84-C145</f>
        <v>13407</v>
      </c>
      <c r="D151" s="303"/>
      <c r="E151" s="303">
        <f>+E84-E145</f>
        <v>20269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06" customFormat="1" ht="12.75" customHeight="1">
      <c r="C161" s="307"/>
      <c r="D161" s="307"/>
      <c r="E161" s="307"/>
      <c r="F161" s="317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2015. ÉVI ZÁRSZÁMADÁS
KÖTELEZŐ FELADATAINAK ÖSSZEVONT MÉRLEGE 
&amp;R&amp;"Times New Roman CE,Félkövér dőlt"&amp;11 1.2. melléklet a 6/2016. (V.26.) önkormányzati rendelethez</oddHeader>
  </headerFooter>
  <rowBreaks count="1" manualBreakCount="1">
    <brk id="86" min="1" max="9" man="1"/>
  </rowBreaks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workbookViewId="0">
      <selection activeCell="C1" sqref="C1"/>
    </sheetView>
  </sheetViews>
  <sheetFormatPr defaultRowHeight="12.75"/>
  <cols>
    <col min="1" max="1" width="13.83203125" style="476" customWidth="1"/>
    <col min="2" max="2" width="79.1640625" style="33" customWidth="1"/>
    <col min="3" max="5" width="25" style="33" customWidth="1"/>
    <col min="6" max="16384" width="9.33203125" style="33"/>
  </cols>
  <sheetData>
    <row r="1" spans="1:5" s="411" customFormat="1" ht="21" customHeight="1" thickBot="1">
      <c r="A1" s="410"/>
      <c r="B1" s="412"/>
      <c r="C1" s="457" t="s">
        <v>799</v>
      </c>
      <c r="D1" s="457"/>
      <c r="E1" s="457"/>
    </row>
    <row r="2" spans="1:5" s="458" customFormat="1" ht="25.5" customHeight="1">
      <c r="A2" s="438" t="s">
        <v>149</v>
      </c>
      <c r="B2" s="606" t="s">
        <v>539</v>
      </c>
      <c r="C2" s="481"/>
      <c r="D2" s="632"/>
      <c r="E2" s="633" t="s">
        <v>49</v>
      </c>
    </row>
    <row r="3" spans="1:5" s="458" customFormat="1" ht="24.75" thickBot="1">
      <c r="A3" s="456" t="s">
        <v>148</v>
      </c>
      <c r="B3" s="611" t="s">
        <v>536</v>
      </c>
      <c r="C3" s="482"/>
      <c r="D3" s="634"/>
      <c r="E3" s="635" t="s">
        <v>777</v>
      </c>
    </row>
    <row r="4" spans="1:5" s="459" customFormat="1" ht="15.95" customHeight="1" thickBot="1">
      <c r="A4" s="413"/>
      <c r="B4" s="413"/>
      <c r="D4" s="414"/>
      <c r="E4" s="414" t="s">
        <v>42</v>
      </c>
    </row>
    <row r="5" spans="1:5" ht="13.5" thickBot="1">
      <c r="A5" s="560" t="s">
        <v>150</v>
      </c>
      <c r="B5" s="562" t="s">
        <v>43</v>
      </c>
      <c r="C5" s="563" t="s">
        <v>776</v>
      </c>
      <c r="D5" s="563" t="s">
        <v>758</v>
      </c>
      <c r="E5" s="563" t="s">
        <v>778</v>
      </c>
    </row>
    <row r="6" spans="1:5" s="460" customFormat="1" ht="12.95" customHeight="1" thickBot="1">
      <c r="A6" s="408">
        <v>1</v>
      </c>
      <c r="B6" s="409">
        <v>2</v>
      </c>
      <c r="C6" s="492">
        <v>3</v>
      </c>
      <c r="D6" s="492">
        <v>4</v>
      </c>
      <c r="E6" s="492">
        <v>5</v>
      </c>
    </row>
    <row r="7" spans="1:5" s="460" customFormat="1" ht="15.95" customHeight="1" thickBot="1">
      <c r="A7" s="618"/>
      <c r="B7" s="619" t="s">
        <v>44</v>
      </c>
      <c r="C7" s="636"/>
      <c r="D7" s="636"/>
      <c r="E7" s="636"/>
    </row>
    <row r="8" spans="1:5" s="434" customFormat="1" ht="12" customHeight="1" thickBot="1">
      <c r="A8" s="408" t="s">
        <v>7</v>
      </c>
      <c r="B8" s="472" t="s">
        <v>541</v>
      </c>
      <c r="C8" s="376">
        <f>SUM(C9:C18)</f>
        <v>490</v>
      </c>
      <c r="D8" s="376">
        <f>SUM(D9:D18)</f>
        <v>90</v>
      </c>
      <c r="E8" s="376">
        <f>SUM(E9:E18)</f>
        <v>580</v>
      </c>
    </row>
    <row r="9" spans="1:5" s="434" customFormat="1" ht="12" customHeight="1">
      <c r="A9" s="483" t="s">
        <v>73</v>
      </c>
      <c r="B9" s="267" t="s">
        <v>335</v>
      </c>
      <c r="C9" s="637"/>
      <c r="D9" s="637"/>
      <c r="E9" s="637"/>
    </row>
    <row r="10" spans="1:5" s="434" customFormat="1" ht="12" customHeight="1">
      <c r="A10" s="484" t="s">
        <v>74</v>
      </c>
      <c r="B10" s="265" t="s">
        <v>336</v>
      </c>
      <c r="C10" s="347">
        <v>450</v>
      </c>
      <c r="D10" s="347">
        <f>E10-C10</f>
        <v>80</v>
      </c>
      <c r="E10" s="347">
        <v>530</v>
      </c>
    </row>
    <row r="11" spans="1:5" s="434" customFormat="1" ht="12" customHeight="1">
      <c r="A11" s="484" t="s">
        <v>75</v>
      </c>
      <c r="B11" s="265" t="s">
        <v>337</v>
      </c>
      <c r="C11" s="347"/>
      <c r="D11" s="347">
        <f t="shared" ref="D11:D17" si="0">E11-C11</f>
        <v>0</v>
      </c>
      <c r="E11" s="347"/>
    </row>
    <row r="12" spans="1:5" s="434" customFormat="1" ht="12" customHeight="1">
      <c r="A12" s="484" t="s">
        <v>76</v>
      </c>
      <c r="B12" s="265" t="s">
        <v>338</v>
      </c>
      <c r="C12" s="347"/>
      <c r="D12" s="347">
        <f t="shared" si="0"/>
        <v>0</v>
      </c>
      <c r="E12" s="347"/>
    </row>
    <row r="13" spans="1:5" s="434" customFormat="1" ht="12" customHeight="1">
      <c r="A13" s="484" t="s">
        <v>109</v>
      </c>
      <c r="B13" s="265" t="s">
        <v>339</v>
      </c>
      <c r="C13" s="347"/>
      <c r="D13" s="347">
        <f t="shared" si="0"/>
        <v>0</v>
      </c>
      <c r="E13" s="347"/>
    </row>
    <row r="14" spans="1:5" s="434" customFormat="1" ht="12" customHeight="1">
      <c r="A14" s="484" t="s">
        <v>77</v>
      </c>
      <c r="B14" s="265" t="s">
        <v>542</v>
      </c>
      <c r="C14" s="347"/>
      <c r="D14" s="347">
        <f t="shared" si="0"/>
        <v>0</v>
      </c>
      <c r="E14" s="347"/>
    </row>
    <row r="15" spans="1:5" s="434" customFormat="1" ht="12" customHeight="1">
      <c r="A15" s="484" t="s">
        <v>78</v>
      </c>
      <c r="B15" s="264" t="s">
        <v>543</v>
      </c>
      <c r="C15" s="347"/>
      <c r="D15" s="347">
        <f t="shared" si="0"/>
        <v>0</v>
      </c>
      <c r="E15" s="347"/>
    </row>
    <row r="16" spans="1:5" s="434" customFormat="1" ht="12" customHeight="1">
      <c r="A16" s="484" t="s">
        <v>86</v>
      </c>
      <c r="B16" s="265" t="s">
        <v>342</v>
      </c>
      <c r="C16" s="638">
        <v>40</v>
      </c>
      <c r="D16" s="347">
        <f t="shared" si="0"/>
        <v>10</v>
      </c>
      <c r="E16" s="638">
        <v>50</v>
      </c>
    </row>
    <row r="17" spans="1:5" s="461" customFormat="1" ht="12" customHeight="1">
      <c r="A17" s="484" t="s">
        <v>87</v>
      </c>
      <c r="B17" s="265" t="s">
        <v>344</v>
      </c>
      <c r="C17" s="347"/>
      <c r="D17" s="347">
        <f t="shared" si="0"/>
        <v>0</v>
      </c>
      <c r="E17" s="347"/>
    </row>
    <row r="18" spans="1:5" s="461" customFormat="1" ht="12" customHeight="1" thickBot="1">
      <c r="A18" s="484" t="s">
        <v>88</v>
      </c>
      <c r="B18" s="264" t="s">
        <v>346</v>
      </c>
      <c r="C18" s="348"/>
      <c r="D18" s="348"/>
      <c r="E18" s="348"/>
    </row>
    <row r="19" spans="1:5" s="434" customFormat="1" ht="12" customHeight="1" thickBot="1">
      <c r="A19" s="408" t="s">
        <v>8</v>
      </c>
      <c r="B19" s="472" t="s">
        <v>544</v>
      </c>
      <c r="C19" s="376">
        <f>SUM(C20:C22)</f>
        <v>2536</v>
      </c>
      <c r="D19" s="376">
        <f>SUM(D20:D22)</f>
        <v>754</v>
      </c>
      <c r="E19" s="376">
        <f>SUM(E20:E22)</f>
        <v>3290</v>
      </c>
    </row>
    <row r="20" spans="1:5" s="461" customFormat="1" ht="12" customHeight="1">
      <c r="A20" s="484" t="s">
        <v>79</v>
      </c>
      <c r="B20" s="266" t="s">
        <v>308</v>
      </c>
      <c r="C20" s="347"/>
      <c r="D20" s="347"/>
      <c r="E20" s="347"/>
    </row>
    <row r="21" spans="1:5" s="461" customFormat="1" ht="12" customHeight="1">
      <c r="A21" s="484" t="s">
        <v>80</v>
      </c>
      <c r="B21" s="265" t="s">
        <v>545</v>
      </c>
      <c r="C21" s="347"/>
      <c r="D21" s="347"/>
      <c r="E21" s="347"/>
    </row>
    <row r="22" spans="1:5" s="461" customFormat="1" ht="12" customHeight="1">
      <c r="A22" s="484" t="s">
        <v>81</v>
      </c>
      <c r="B22" s="265" t="s">
        <v>546</v>
      </c>
      <c r="C22" s="347">
        <v>2536</v>
      </c>
      <c r="D22" s="347">
        <f>E22-C22</f>
        <v>754</v>
      </c>
      <c r="E22" s="347">
        <v>3290</v>
      </c>
    </row>
    <row r="23" spans="1:5" s="461" customFormat="1" ht="12" customHeight="1" thickBot="1">
      <c r="A23" s="484" t="s">
        <v>82</v>
      </c>
      <c r="B23" s="265" t="s">
        <v>779</v>
      </c>
      <c r="C23" s="347"/>
      <c r="D23" s="347"/>
      <c r="E23" s="347"/>
    </row>
    <row r="24" spans="1:5" s="461" customFormat="1" ht="12" customHeight="1" thickBot="1">
      <c r="A24" s="471" t="s">
        <v>9</v>
      </c>
      <c r="B24" s="285" t="s">
        <v>126</v>
      </c>
      <c r="C24" s="639"/>
      <c r="D24" s="639"/>
      <c r="E24" s="639"/>
    </row>
    <row r="25" spans="1:5" s="461" customFormat="1" ht="12" customHeight="1" thickBot="1">
      <c r="A25" s="471" t="s">
        <v>10</v>
      </c>
      <c r="B25" s="285" t="s">
        <v>547</v>
      </c>
      <c r="C25" s="376">
        <f>+C26+C27</f>
        <v>0</v>
      </c>
      <c r="D25" s="376">
        <f>+D26+D27</f>
        <v>0</v>
      </c>
      <c r="E25" s="376">
        <f>+E26+E27</f>
        <v>0</v>
      </c>
    </row>
    <row r="26" spans="1:5" s="461" customFormat="1" ht="12" customHeight="1">
      <c r="A26" s="485" t="s">
        <v>322</v>
      </c>
      <c r="B26" s="486" t="s">
        <v>545</v>
      </c>
      <c r="C26" s="371"/>
      <c r="D26" s="371"/>
      <c r="E26" s="371"/>
    </row>
    <row r="27" spans="1:5" s="461" customFormat="1" ht="12" customHeight="1">
      <c r="A27" s="485" t="s">
        <v>328</v>
      </c>
      <c r="B27" s="487" t="s">
        <v>548</v>
      </c>
      <c r="C27" s="640"/>
      <c r="D27" s="640"/>
      <c r="E27" s="640"/>
    </row>
    <row r="28" spans="1:5" s="461" customFormat="1" ht="12" customHeight="1" thickBot="1">
      <c r="A28" s="484" t="s">
        <v>330</v>
      </c>
      <c r="B28" s="488" t="s">
        <v>780</v>
      </c>
      <c r="C28" s="641"/>
      <c r="D28" s="641"/>
      <c r="E28" s="641"/>
    </row>
    <row r="29" spans="1:5" s="461" customFormat="1" ht="12" customHeight="1" thickBot="1">
      <c r="A29" s="471" t="s">
        <v>11</v>
      </c>
      <c r="B29" s="285" t="s">
        <v>549</v>
      </c>
      <c r="C29" s="376">
        <f>+C30+C31+C32</f>
        <v>0</v>
      </c>
      <c r="D29" s="376">
        <f>+D30+D31+D32</f>
        <v>0</v>
      </c>
      <c r="E29" s="376">
        <f>+E30+E31+E32</f>
        <v>0</v>
      </c>
    </row>
    <row r="30" spans="1:5" s="461" customFormat="1" ht="12" customHeight="1">
      <c r="A30" s="485" t="s">
        <v>66</v>
      </c>
      <c r="B30" s="486" t="s">
        <v>348</v>
      </c>
      <c r="C30" s="371"/>
      <c r="D30" s="371"/>
      <c r="E30" s="371"/>
    </row>
    <row r="31" spans="1:5" s="461" customFormat="1" ht="12" customHeight="1">
      <c r="A31" s="485" t="s">
        <v>67</v>
      </c>
      <c r="B31" s="487" t="s">
        <v>349</v>
      </c>
      <c r="C31" s="640"/>
      <c r="D31" s="640"/>
      <c r="E31" s="640"/>
    </row>
    <row r="32" spans="1:5" s="461" customFormat="1" ht="12" customHeight="1" thickBot="1">
      <c r="A32" s="484" t="s">
        <v>68</v>
      </c>
      <c r="B32" s="470" t="s">
        <v>351</v>
      </c>
      <c r="C32" s="641"/>
      <c r="D32" s="641"/>
      <c r="E32" s="641"/>
    </row>
    <row r="33" spans="1:5" s="434" customFormat="1" ht="12" customHeight="1" thickBot="1">
      <c r="A33" s="471" t="s">
        <v>12</v>
      </c>
      <c r="B33" s="285" t="s">
        <v>476</v>
      </c>
      <c r="C33" s="639"/>
      <c r="D33" s="639"/>
      <c r="E33" s="639"/>
    </row>
    <row r="34" spans="1:5" s="434" customFormat="1" ht="12" customHeight="1" thickBot="1">
      <c r="A34" s="471" t="s">
        <v>13</v>
      </c>
      <c r="B34" s="285" t="s">
        <v>550</v>
      </c>
      <c r="C34" s="477"/>
      <c r="D34" s="477"/>
      <c r="E34" s="477"/>
    </row>
    <row r="35" spans="1:5" s="434" customFormat="1" ht="12" customHeight="1" thickBot="1">
      <c r="A35" s="408" t="s">
        <v>14</v>
      </c>
      <c r="B35" s="285" t="s">
        <v>551</v>
      </c>
      <c r="C35" s="478">
        <f>+C8+C19+C24+C25+C29+C33+C34</f>
        <v>3026</v>
      </c>
      <c r="D35" s="478">
        <f>+D8+D19+D24+D25+D29+D33+D34</f>
        <v>844</v>
      </c>
      <c r="E35" s="478">
        <f>+E8+E19+E24+E25+E29+E33+E34</f>
        <v>3870</v>
      </c>
    </row>
    <row r="36" spans="1:5" s="434" customFormat="1" ht="12" customHeight="1" thickBot="1">
      <c r="A36" s="473" t="s">
        <v>15</v>
      </c>
      <c r="B36" s="285" t="s">
        <v>552</v>
      </c>
      <c r="C36" s="478">
        <f>+C37+C38+C39</f>
        <v>58509</v>
      </c>
      <c r="D36" s="478">
        <f>+D37+D38+D39</f>
        <v>4029</v>
      </c>
      <c r="E36" s="478">
        <f>+E37+E38+E39</f>
        <v>62538</v>
      </c>
    </row>
    <row r="37" spans="1:5" s="434" customFormat="1" ht="12" customHeight="1">
      <c r="A37" s="485" t="s">
        <v>553</v>
      </c>
      <c r="B37" s="486" t="s">
        <v>171</v>
      </c>
      <c r="C37" s="371"/>
      <c r="D37" s="371">
        <f>E37-C37</f>
        <v>4422</v>
      </c>
      <c r="E37" s="371">
        <v>4422</v>
      </c>
    </row>
    <row r="38" spans="1:5" s="434" customFormat="1" ht="12" customHeight="1">
      <c r="A38" s="485" t="s">
        <v>554</v>
      </c>
      <c r="B38" s="487" t="s">
        <v>3</v>
      </c>
      <c r="C38" s="640"/>
      <c r="D38" s="640"/>
      <c r="E38" s="640"/>
    </row>
    <row r="39" spans="1:5" s="461" customFormat="1" ht="12" customHeight="1" thickBot="1">
      <c r="A39" s="484" t="s">
        <v>555</v>
      </c>
      <c r="B39" s="470" t="s">
        <v>556</v>
      </c>
      <c r="C39" s="641">
        <v>58509</v>
      </c>
      <c r="D39" s="641">
        <f>E39-C39</f>
        <v>-393</v>
      </c>
      <c r="E39" s="641">
        <v>58116</v>
      </c>
    </row>
    <row r="40" spans="1:5" s="461" customFormat="1" ht="15" customHeight="1" thickBot="1">
      <c r="A40" s="473" t="s">
        <v>16</v>
      </c>
      <c r="B40" s="474" t="s">
        <v>557</v>
      </c>
      <c r="C40" s="479">
        <f>+C35+C36</f>
        <v>61535</v>
      </c>
      <c r="D40" s="479">
        <f>+D35+D36</f>
        <v>4873</v>
      </c>
      <c r="E40" s="479">
        <f>+E35+E36</f>
        <v>66408</v>
      </c>
    </row>
    <row r="41" spans="1:5" s="461" customFormat="1" ht="15" customHeight="1">
      <c r="A41" s="416"/>
      <c r="B41" s="417"/>
      <c r="C41" s="432"/>
      <c r="D41" s="432"/>
      <c r="E41" s="432"/>
    </row>
    <row r="42" spans="1:5" ht="13.5" thickBot="1">
      <c r="A42" s="418"/>
      <c r="B42" s="419"/>
      <c r="C42" s="433"/>
      <c r="D42" s="433"/>
      <c r="E42" s="433"/>
    </row>
    <row r="43" spans="1:5" s="460" customFormat="1" ht="16.5" customHeight="1" thickBot="1">
      <c r="A43" s="642"/>
      <c r="B43" s="561" t="s">
        <v>45</v>
      </c>
      <c r="C43" s="479"/>
      <c r="D43" s="479"/>
      <c r="E43" s="479"/>
    </row>
    <row r="44" spans="1:5" s="243" customFormat="1" ht="12" customHeight="1" thickBot="1">
      <c r="A44" s="471" t="s">
        <v>7</v>
      </c>
      <c r="B44" s="285" t="s">
        <v>558</v>
      </c>
      <c r="C44" s="376">
        <f>SUM(C45:C49)</f>
        <v>61535</v>
      </c>
      <c r="D44" s="376">
        <f>SUM(D45:D49)</f>
        <v>4377</v>
      </c>
      <c r="E44" s="376">
        <f>SUM(E45:E49)</f>
        <v>65912</v>
      </c>
    </row>
    <row r="45" spans="1:5" ht="12" customHeight="1">
      <c r="A45" s="484" t="s">
        <v>73</v>
      </c>
      <c r="B45" s="266" t="s">
        <v>37</v>
      </c>
      <c r="C45" s="371">
        <v>37706</v>
      </c>
      <c r="D45" s="371">
        <f>E45-C45</f>
        <v>3415</v>
      </c>
      <c r="E45" s="371">
        <v>41121</v>
      </c>
    </row>
    <row r="46" spans="1:5" ht="12" customHeight="1">
      <c r="A46" s="484" t="s">
        <v>74</v>
      </c>
      <c r="B46" s="265" t="s">
        <v>135</v>
      </c>
      <c r="C46" s="372">
        <v>9980</v>
      </c>
      <c r="D46" s="371">
        <f t="shared" ref="D46:D49" si="1">E46-C46</f>
        <v>1424</v>
      </c>
      <c r="E46" s="372">
        <v>11404</v>
      </c>
    </row>
    <row r="47" spans="1:5" ht="12" customHeight="1">
      <c r="A47" s="484" t="s">
        <v>75</v>
      </c>
      <c r="B47" s="265" t="s">
        <v>102</v>
      </c>
      <c r="C47" s="372">
        <v>10981</v>
      </c>
      <c r="D47" s="371">
        <f t="shared" si="1"/>
        <v>-1279</v>
      </c>
      <c r="E47" s="372">
        <v>9702</v>
      </c>
    </row>
    <row r="48" spans="1:5" ht="12" customHeight="1">
      <c r="A48" s="484" t="s">
        <v>76</v>
      </c>
      <c r="B48" s="265" t="s">
        <v>136</v>
      </c>
      <c r="C48" s="372">
        <v>2536</v>
      </c>
      <c r="D48" s="371">
        <f t="shared" si="1"/>
        <v>817</v>
      </c>
      <c r="E48" s="372">
        <v>3353</v>
      </c>
    </row>
    <row r="49" spans="1:5" ht="12" customHeight="1" thickBot="1">
      <c r="A49" s="484" t="s">
        <v>109</v>
      </c>
      <c r="B49" s="265" t="s">
        <v>137</v>
      </c>
      <c r="C49" s="372">
        <v>332</v>
      </c>
      <c r="D49" s="371">
        <f t="shared" si="1"/>
        <v>0</v>
      </c>
      <c r="E49" s="372">
        <v>332</v>
      </c>
    </row>
    <row r="50" spans="1:5" ht="12" customHeight="1" thickBot="1">
      <c r="A50" s="471" t="s">
        <v>8</v>
      </c>
      <c r="B50" s="285" t="s">
        <v>559</v>
      </c>
      <c r="C50" s="376">
        <f>SUM(C51:C53)</f>
        <v>0</v>
      </c>
      <c r="D50" s="376">
        <f>SUM(D51:D53)</f>
        <v>0</v>
      </c>
      <c r="E50" s="376">
        <f>SUM(E51:E53)</f>
        <v>496</v>
      </c>
    </row>
    <row r="51" spans="1:5" s="243" customFormat="1" ht="12" customHeight="1">
      <c r="A51" s="484" t="s">
        <v>79</v>
      </c>
      <c r="B51" s="266" t="s">
        <v>161</v>
      </c>
      <c r="C51" s="371"/>
      <c r="D51" s="371"/>
      <c r="E51" s="371">
        <v>496</v>
      </c>
    </row>
    <row r="52" spans="1:5" ht="12" customHeight="1">
      <c r="A52" s="484" t="s">
        <v>80</v>
      </c>
      <c r="B52" s="265" t="s">
        <v>139</v>
      </c>
      <c r="C52" s="372"/>
      <c r="D52" s="372"/>
      <c r="E52" s="372"/>
    </row>
    <row r="53" spans="1:5" ht="12" customHeight="1">
      <c r="A53" s="484" t="s">
        <v>81</v>
      </c>
      <c r="B53" s="265" t="s">
        <v>46</v>
      </c>
      <c r="C53" s="372"/>
      <c r="D53" s="372"/>
      <c r="E53" s="372"/>
    </row>
    <row r="54" spans="1:5" ht="12" customHeight="1" thickBot="1">
      <c r="A54" s="484" t="s">
        <v>82</v>
      </c>
      <c r="B54" s="265" t="s">
        <v>781</v>
      </c>
      <c r="C54" s="372"/>
      <c r="D54" s="372"/>
      <c r="E54" s="372"/>
    </row>
    <row r="55" spans="1:5" ht="15" customHeight="1" thickBot="1">
      <c r="A55" s="471" t="s">
        <v>9</v>
      </c>
      <c r="B55" s="475" t="s">
        <v>560</v>
      </c>
      <c r="C55" s="643">
        <f>+C44+C50</f>
        <v>61535</v>
      </c>
      <c r="D55" s="643">
        <f>+D44+D50</f>
        <v>4377</v>
      </c>
      <c r="E55" s="643">
        <f>+E44+E50</f>
        <v>66408</v>
      </c>
    </row>
    <row r="56" spans="1:5" ht="13.5" thickBot="1">
      <c r="C56" s="480"/>
      <c r="D56" s="480"/>
      <c r="E56" s="480"/>
    </row>
    <row r="57" spans="1:5" ht="15" customHeight="1" thickBot="1">
      <c r="A57" s="420" t="s">
        <v>644</v>
      </c>
      <c r="B57" s="421"/>
      <c r="C57" s="469">
        <v>13</v>
      </c>
      <c r="D57" s="631"/>
      <c r="E57" s="631"/>
    </row>
    <row r="58" spans="1:5" ht="14.25" customHeight="1" thickBot="1">
      <c r="A58" s="420" t="s">
        <v>151</v>
      </c>
      <c r="B58" s="421"/>
      <c r="C58" s="469">
        <v>0</v>
      </c>
      <c r="D58" s="631"/>
      <c r="E58" s="63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92D050"/>
  </sheetPr>
  <dimension ref="A1:E58"/>
  <sheetViews>
    <sheetView workbookViewId="0">
      <selection activeCell="C1" sqref="C1"/>
    </sheetView>
  </sheetViews>
  <sheetFormatPr defaultRowHeight="12.75"/>
  <cols>
    <col min="1" max="1" width="13.83203125" style="476" customWidth="1"/>
    <col min="2" max="2" width="79.1640625" style="33" customWidth="1"/>
    <col min="3" max="3" width="21.33203125" style="33" customWidth="1"/>
    <col min="4" max="4" width="19.5" style="33" customWidth="1"/>
    <col min="5" max="5" width="20.83203125" style="33" customWidth="1"/>
    <col min="6" max="16384" width="9.33203125" style="33"/>
  </cols>
  <sheetData>
    <row r="1" spans="1:5" s="411" customFormat="1" ht="21" customHeight="1" thickBot="1">
      <c r="A1" s="410"/>
      <c r="B1" s="412"/>
      <c r="C1" s="457" t="s">
        <v>800</v>
      </c>
    </row>
    <row r="2" spans="1:5" s="458" customFormat="1" ht="25.5" customHeight="1">
      <c r="A2" s="438" t="s">
        <v>149</v>
      </c>
      <c r="B2" s="606" t="s">
        <v>539</v>
      </c>
      <c r="C2" s="481"/>
      <c r="D2" s="481"/>
      <c r="E2" s="481" t="s">
        <v>49</v>
      </c>
    </row>
    <row r="3" spans="1:5" s="458" customFormat="1" ht="24.75" thickBot="1">
      <c r="A3" s="456" t="s">
        <v>148</v>
      </c>
      <c r="B3" s="611" t="s">
        <v>782</v>
      </c>
      <c r="C3" s="482"/>
      <c r="D3" s="482"/>
      <c r="E3" s="482" t="s">
        <v>49</v>
      </c>
    </row>
    <row r="4" spans="1:5" s="459" customFormat="1" ht="15.95" customHeight="1" thickBot="1">
      <c r="A4" s="413"/>
      <c r="B4" s="413"/>
      <c r="C4" s="414"/>
      <c r="D4" s="414"/>
      <c r="E4" s="414" t="s">
        <v>42</v>
      </c>
    </row>
    <row r="5" spans="1:5" ht="24.75" thickBot="1">
      <c r="A5" s="560" t="s">
        <v>150</v>
      </c>
      <c r="B5" s="562" t="s">
        <v>43</v>
      </c>
      <c r="C5" s="563" t="s">
        <v>776</v>
      </c>
      <c r="D5" s="563" t="s">
        <v>758</v>
      </c>
      <c r="E5" s="563" t="s">
        <v>189</v>
      </c>
    </row>
    <row r="6" spans="1:5" s="460" customFormat="1" ht="12.95" customHeight="1" thickBot="1">
      <c r="A6" s="408">
        <v>1</v>
      </c>
      <c r="B6" s="409">
        <v>2</v>
      </c>
      <c r="C6" s="492">
        <v>3</v>
      </c>
      <c r="D6" s="492">
        <v>4</v>
      </c>
      <c r="E6" s="492">
        <v>5</v>
      </c>
    </row>
    <row r="7" spans="1:5" s="460" customFormat="1" ht="15.95" customHeight="1" thickBot="1">
      <c r="A7" s="618"/>
      <c r="B7" s="619" t="s">
        <v>44</v>
      </c>
      <c r="C7" s="636"/>
      <c r="D7" s="636"/>
      <c r="E7" s="636"/>
    </row>
    <row r="8" spans="1:5" s="434" customFormat="1" ht="12" customHeight="1" thickBot="1">
      <c r="A8" s="408" t="s">
        <v>7</v>
      </c>
      <c r="B8" s="472" t="s">
        <v>541</v>
      </c>
      <c r="C8" s="376">
        <f>SUM(C9:C18)</f>
        <v>490</v>
      </c>
      <c r="D8" s="376">
        <f>SUM(D9:D18)</f>
        <v>90</v>
      </c>
      <c r="E8" s="376">
        <f>SUM(E9:E18)</f>
        <v>580</v>
      </c>
    </row>
    <row r="9" spans="1:5" s="434" customFormat="1" ht="12" customHeight="1">
      <c r="A9" s="483" t="s">
        <v>73</v>
      </c>
      <c r="B9" s="267" t="s">
        <v>335</v>
      </c>
      <c r="C9" s="637"/>
      <c r="D9" s="637"/>
      <c r="E9" s="637"/>
    </row>
    <row r="10" spans="1:5" s="434" customFormat="1" ht="12" customHeight="1">
      <c r="A10" s="484" t="s">
        <v>74</v>
      </c>
      <c r="B10" s="265" t="s">
        <v>336</v>
      </c>
      <c r="C10" s="347">
        <v>450</v>
      </c>
      <c r="D10" s="347">
        <f>E10-C10</f>
        <v>80</v>
      </c>
      <c r="E10" s="347">
        <v>530</v>
      </c>
    </row>
    <row r="11" spans="1:5" s="434" customFormat="1" ht="12" customHeight="1">
      <c r="A11" s="484" t="s">
        <v>75</v>
      </c>
      <c r="B11" s="265" t="s">
        <v>337</v>
      </c>
      <c r="C11" s="347"/>
      <c r="D11" s="347">
        <f t="shared" ref="D11:D17" si="0">E11-C11</f>
        <v>0</v>
      </c>
      <c r="E11" s="347"/>
    </row>
    <row r="12" spans="1:5" s="434" customFormat="1" ht="12" customHeight="1">
      <c r="A12" s="484" t="s">
        <v>76</v>
      </c>
      <c r="B12" s="265" t="s">
        <v>338</v>
      </c>
      <c r="C12" s="347"/>
      <c r="D12" s="347">
        <f t="shared" si="0"/>
        <v>0</v>
      </c>
      <c r="E12" s="347"/>
    </row>
    <row r="13" spans="1:5" s="434" customFormat="1" ht="12" customHeight="1">
      <c r="A13" s="484" t="s">
        <v>109</v>
      </c>
      <c r="B13" s="265" t="s">
        <v>339</v>
      </c>
      <c r="C13" s="347"/>
      <c r="D13" s="347">
        <f t="shared" si="0"/>
        <v>0</v>
      </c>
      <c r="E13" s="347"/>
    </row>
    <row r="14" spans="1:5" s="434" customFormat="1" ht="12" customHeight="1">
      <c r="A14" s="484" t="s">
        <v>77</v>
      </c>
      <c r="B14" s="265" t="s">
        <v>542</v>
      </c>
      <c r="C14" s="347"/>
      <c r="D14" s="347">
        <f t="shared" si="0"/>
        <v>0</v>
      </c>
      <c r="E14" s="347"/>
    </row>
    <row r="15" spans="1:5" s="434" customFormat="1" ht="12" customHeight="1">
      <c r="A15" s="484" t="s">
        <v>78</v>
      </c>
      <c r="B15" s="264" t="s">
        <v>543</v>
      </c>
      <c r="C15" s="347"/>
      <c r="D15" s="347">
        <f t="shared" si="0"/>
        <v>0</v>
      </c>
      <c r="E15" s="347"/>
    </row>
    <row r="16" spans="1:5" s="434" customFormat="1" ht="12" customHeight="1">
      <c r="A16" s="484" t="s">
        <v>86</v>
      </c>
      <c r="B16" s="265" t="s">
        <v>342</v>
      </c>
      <c r="C16" s="638">
        <v>40</v>
      </c>
      <c r="D16" s="347">
        <f t="shared" si="0"/>
        <v>10</v>
      </c>
      <c r="E16" s="638">
        <v>50</v>
      </c>
    </row>
    <row r="17" spans="1:5" s="461" customFormat="1" ht="12" customHeight="1">
      <c r="A17" s="484" t="s">
        <v>87</v>
      </c>
      <c r="B17" s="265" t="s">
        <v>344</v>
      </c>
      <c r="C17" s="347"/>
      <c r="D17" s="347">
        <f t="shared" si="0"/>
        <v>0</v>
      </c>
      <c r="E17" s="347"/>
    </row>
    <row r="18" spans="1:5" s="461" customFormat="1" ht="12" customHeight="1" thickBot="1">
      <c r="A18" s="484" t="s">
        <v>88</v>
      </c>
      <c r="B18" s="264" t="s">
        <v>346</v>
      </c>
      <c r="C18" s="348"/>
      <c r="D18" s="348"/>
      <c r="E18" s="348"/>
    </row>
    <row r="19" spans="1:5" s="434" customFormat="1" ht="12" customHeight="1" thickBot="1">
      <c r="A19" s="408" t="s">
        <v>8</v>
      </c>
      <c r="B19" s="472" t="s">
        <v>544</v>
      </c>
      <c r="C19" s="376">
        <f>SUM(C20:C22)</f>
        <v>2536</v>
      </c>
      <c r="D19" s="376">
        <f>SUM(D20:D22)</f>
        <v>754</v>
      </c>
      <c r="E19" s="376">
        <f>SUM(E20:E22)</f>
        <v>3290</v>
      </c>
    </row>
    <row r="20" spans="1:5" s="461" customFormat="1" ht="12" customHeight="1">
      <c r="A20" s="484" t="s">
        <v>79</v>
      </c>
      <c r="B20" s="266" t="s">
        <v>308</v>
      </c>
      <c r="C20" s="347"/>
      <c r="D20" s="347"/>
      <c r="E20" s="347"/>
    </row>
    <row r="21" spans="1:5" s="461" customFormat="1" ht="12" customHeight="1">
      <c r="A21" s="484" t="s">
        <v>80</v>
      </c>
      <c r="B21" s="265" t="s">
        <v>545</v>
      </c>
      <c r="C21" s="347"/>
      <c r="D21" s="347"/>
      <c r="E21" s="347"/>
    </row>
    <row r="22" spans="1:5" s="461" customFormat="1" ht="12" customHeight="1">
      <c r="A22" s="484" t="s">
        <v>81</v>
      </c>
      <c r="B22" s="265" t="s">
        <v>546</v>
      </c>
      <c r="C22" s="347">
        <v>2536</v>
      </c>
      <c r="D22" s="347">
        <f>E22-C22</f>
        <v>754</v>
      </c>
      <c r="E22" s="347">
        <v>3290</v>
      </c>
    </row>
    <row r="23" spans="1:5" s="461" customFormat="1" ht="12" customHeight="1" thickBot="1">
      <c r="A23" s="484" t="s">
        <v>82</v>
      </c>
      <c r="B23" s="265" t="s">
        <v>779</v>
      </c>
      <c r="C23" s="347"/>
      <c r="D23" s="347"/>
      <c r="E23" s="347"/>
    </row>
    <row r="24" spans="1:5" s="461" customFormat="1" ht="12" customHeight="1" thickBot="1">
      <c r="A24" s="471" t="s">
        <v>9</v>
      </c>
      <c r="B24" s="285" t="s">
        <v>126</v>
      </c>
      <c r="C24" s="639"/>
      <c r="D24" s="639"/>
      <c r="E24" s="639"/>
    </row>
    <row r="25" spans="1:5" s="461" customFormat="1" ht="12" customHeight="1" thickBot="1">
      <c r="A25" s="471" t="s">
        <v>10</v>
      </c>
      <c r="B25" s="285" t="s">
        <v>547</v>
      </c>
      <c r="C25" s="376">
        <f>+C26+C27</f>
        <v>0</v>
      </c>
      <c r="D25" s="376">
        <f>+D26+D27</f>
        <v>0</v>
      </c>
      <c r="E25" s="376">
        <f>+E26+E27</f>
        <v>0</v>
      </c>
    </row>
    <row r="26" spans="1:5" s="461" customFormat="1" ht="12" customHeight="1">
      <c r="A26" s="485" t="s">
        <v>322</v>
      </c>
      <c r="B26" s="486" t="s">
        <v>545</v>
      </c>
      <c r="C26" s="371"/>
      <c r="D26" s="371"/>
      <c r="E26" s="371"/>
    </row>
    <row r="27" spans="1:5" s="461" customFormat="1" ht="12" customHeight="1">
      <c r="A27" s="485" t="s">
        <v>328</v>
      </c>
      <c r="B27" s="487" t="s">
        <v>548</v>
      </c>
      <c r="C27" s="640"/>
      <c r="D27" s="640"/>
      <c r="E27" s="640"/>
    </row>
    <row r="28" spans="1:5" s="461" customFormat="1" ht="12" customHeight="1" thickBot="1">
      <c r="A28" s="484" t="s">
        <v>330</v>
      </c>
      <c r="B28" s="488" t="s">
        <v>780</v>
      </c>
      <c r="C28" s="641"/>
      <c r="D28" s="641"/>
      <c r="E28" s="641"/>
    </row>
    <row r="29" spans="1:5" s="461" customFormat="1" ht="12" customHeight="1" thickBot="1">
      <c r="A29" s="471" t="s">
        <v>11</v>
      </c>
      <c r="B29" s="285" t="s">
        <v>549</v>
      </c>
      <c r="C29" s="376">
        <f>+C30+C31+C32</f>
        <v>0</v>
      </c>
      <c r="D29" s="376">
        <f>+D30+D31+D32</f>
        <v>0</v>
      </c>
      <c r="E29" s="376">
        <f>+E30+E31+E32</f>
        <v>0</v>
      </c>
    </row>
    <row r="30" spans="1:5" s="461" customFormat="1" ht="12" customHeight="1">
      <c r="A30" s="485" t="s">
        <v>66</v>
      </c>
      <c r="B30" s="486" t="s">
        <v>348</v>
      </c>
      <c r="C30" s="371"/>
      <c r="D30" s="371"/>
      <c r="E30" s="371"/>
    </row>
    <row r="31" spans="1:5" s="461" customFormat="1" ht="12" customHeight="1">
      <c r="A31" s="485" t="s">
        <v>67</v>
      </c>
      <c r="B31" s="487" t="s">
        <v>349</v>
      </c>
      <c r="C31" s="640"/>
      <c r="D31" s="640"/>
      <c r="E31" s="640"/>
    </row>
    <row r="32" spans="1:5" s="461" customFormat="1" ht="12" customHeight="1" thickBot="1">
      <c r="A32" s="484" t="s">
        <v>68</v>
      </c>
      <c r="B32" s="470" t="s">
        <v>351</v>
      </c>
      <c r="C32" s="641"/>
      <c r="D32" s="641"/>
      <c r="E32" s="641"/>
    </row>
    <row r="33" spans="1:5" s="434" customFormat="1" ht="12" customHeight="1" thickBot="1">
      <c r="A33" s="471" t="s">
        <v>12</v>
      </c>
      <c r="B33" s="285" t="s">
        <v>476</v>
      </c>
      <c r="C33" s="639"/>
      <c r="D33" s="639"/>
      <c r="E33" s="639"/>
    </row>
    <row r="34" spans="1:5" s="434" customFormat="1" ht="12" customHeight="1" thickBot="1">
      <c r="A34" s="471" t="s">
        <v>13</v>
      </c>
      <c r="B34" s="285" t="s">
        <v>550</v>
      </c>
      <c r="C34" s="477"/>
      <c r="D34" s="477"/>
      <c r="E34" s="477"/>
    </row>
    <row r="35" spans="1:5" s="434" customFormat="1" ht="12" customHeight="1" thickBot="1">
      <c r="A35" s="408" t="s">
        <v>14</v>
      </c>
      <c r="B35" s="285" t="s">
        <v>551</v>
      </c>
      <c r="C35" s="478">
        <f>+C8+C19+C24+C25+C29+C33+C34</f>
        <v>3026</v>
      </c>
      <c r="D35" s="478">
        <f>+D8+D19+D24+D25+D29+D33+D34</f>
        <v>844</v>
      </c>
      <c r="E35" s="478">
        <f>+E8+E19+E24+E25+E29+E33+E34</f>
        <v>3870</v>
      </c>
    </row>
    <row r="36" spans="1:5" s="434" customFormat="1" ht="12" customHeight="1" thickBot="1">
      <c r="A36" s="473" t="s">
        <v>15</v>
      </c>
      <c r="B36" s="285" t="s">
        <v>552</v>
      </c>
      <c r="C36" s="478">
        <f>+C37+C38+C39</f>
        <v>58509</v>
      </c>
      <c r="D36" s="478">
        <f>+D37+D38+D39</f>
        <v>4422</v>
      </c>
      <c r="E36" s="478">
        <f>SUM(E37:E39)</f>
        <v>62931</v>
      </c>
    </row>
    <row r="37" spans="1:5" s="434" customFormat="1" ht="12" customHeight="1">
      <c r="A37" s="485" t="s">
        <v>553</v>
      </c>
      <c r="B37" s="486" t="s">
        <v>171</v>
      </c>
      <c r="C37" s="371"/>
      <c r="D37" s="371">
        <f>E37-C37</f>
        <v>4422</v>
      </c>
      <c r="E37" s="371">
        <v>4422</v>
      </c>
    </row>
    <row r="38" spans="1:5" s="434" customFormat="1" ht="12" customHeight="1">
      <c r="A38" s="485" t="s">
        <v>554</v>
      </c>
      <c r="B38" s="487" t="s">
        <v>3</v>
      </c>
      <c r="C38" s="640"/>
      <c r="D38" s="640"/>
      <c r="E38" s="640"/>
    </row>
    <row r="39" spans="1:5" s="461" customFormat="1" ht="12" customHeight="1" thickBot="1">
      <c r="A39" s="484" t="s">
        <v>555</v>
      </c>
      <c r="B39" s="470" t="s">
        <v>556</v>
      </c>
      <c r="C39" s="641">
        <v>58509</v>
      </c>
      <c r="D39" s="641">
        <f>E39-C39</f>
        <v>0</v>
      </c>
      <c r="E39" s="641">
        <v>58509</v>
      </c>
    </row>
    <row r="40" spans="1:5" s="461" customFormat="1" ht="15" customHeight="1" thickBot="1">
      <c r="A40" s="473" t="s">
        <v>16</v>
      </c>
      <c r="B40" s="474" t="s">
        <v>557</v>
      </c>
      <c r="C40" s="479">
        <f>+C35+C36</f>
        <v>61535</v>
      </c>
      <c r="D40" s="479">
        <f>+D35+D36</f>
        <v>5266</v>
      </c>
      <c r="E40" s="479">
        <f>+E35+E36</f>
        <v>66801</v>
      </c>
    </row>
    <row r="41" spans="1:5" s="461" customFormat="1" ht="15" customHeight="1">
      <c r="A41" s="416"/>
      <c r="B41" s="417"/>
      <c r="C41" s="432"/>
      <c r="D41" s="432"/>
      <c r="E41" s="432"/>
    </row>
    <row r="42" spans="1:5" ht="13.5" thickBot="1">
      <c r="A42" s="418"/>
      <c r="B42" s="419"/>
      <c r="C42" s="433"/>
      <c r="D42" s="433"/>
      <c r="E42" s="433"/>
    </row>
    <row r="43" spans="1:5" s="460" customFormat="1" ht="16.5" customHeight="1" thickBot="1">
      <c r="A43" s="642"/>
      <c r="B43" s="561" t="s">
        <v>45</v>
      </c>
      <c r="C43" s="479"/>
      <c r="D43" s="479"/>
      <c r="E43" s="479"/>
    </row>
    <row r="44" spans="1:5" s="243" customFormat="1" ht="12" customHeight="1" thickBot="1">
      <c r="A44" s="471" t="s">
        <v>7</v>
      </c>
      <c r="B44" s="285" t="s">
        <v>558</v>
      </c>
      <c r="C44" s="376">
        <f>SUM(C45:C49)</f>
        <v>61535</v>
      </c>
      <c r="D44" s="376">
        <f>SUM(D45:D49)</f>
        <v>4377</v>
      </c>
      <c r="E44" s="376">
        <f>SUM(E45:E49)</f>
        <v>65912</v>
      </c>
    </row>
    <row r="45" spans="1:5" ht="12" customHeight="1">
      <c r="A45" s="484" t="s">
        <v>73</v>
      </c>
      <c r="B45" s="266" t="s">
        <v>37</v>
      </c>
      <c r="C45" s="371">
        <v>37706</v>
      </c>
      <c r="D45" s="371">
        <f>E45-C45</f>
        <v>3415</v>
      </c>
      <c r="E45" s="371">
        <v>41121</v>
      </c>
    </row>
    <row r="46" spans="1:5" ht="12" customHeight="1">
      <c r="A46" s="484" t="s">
        <v>74</v>
      </c>
      <c r="B46" s="265" t="s">
        <v>135</v>
      </c>
      <c r="C46" s="372">
        <v>9980</v>
      </c>
      <c r="D46" s="371">
        <f t="shared" ref="D46:D49" si="1">E46-C46</f>
        <v>1424</v>
      </c>
      <c r="E46" s="372">
        <v>11404</v>
      </c>
    </row>
    <row r="47" spans="1:5" ht="12" customHeight="1">
      <c r="A47" s="484" t="s">
        <v>75</v>
      </c>
      <c r="B47" s="265" t="s">
        <v>102</v>
      </c>
      <c r="C47" s="372">
        <v>10981</v>
      </c>
      <c r="D47" s="371">
        <f t="shared" si="1"/>
        <v>-1279</v>
      </c>
      <c r="E47" s="372">
        <v>9702</v>
      </c>
    </row>
    <row r="48" spans="1:5" ht="12" customHeight="1">
      <c r="A48" s="484" t="s">
        <v>76</v>
      </c>
      <c r="B48" s="265" t="s">
        <v>136</v>
      </c>
      <c r="C48" s="372">
        <v>2536</v>
      </c>
      <c r="D48" s="371">
        <f t="shared" si="1"/>
        <v>817</v>
      </c>
      <c r="E48" s="372">
        <v>3353</v>
      </c>
    </row>
    <row r="49" spans="1:5" ht="12" customHeight="1" thickBot="1">
      <c r="A49" s="484" t="s">
        <v>109</v>
      </c>
      <c r="B49" s="265" t="s">
        <v>137</v>
      </c>
      <c r="C49" s="372">
        <v>332</v>
      </c>
      <c r="D49" s="371">
        <f t="shared" si="1"/>
        <v>0</v>
      </c>
      <c r="E49" s="372">
        <v>332</v>
      </c>
    </row>
    <row r="50" spans="1:5" ht="12" customHeight="1" thickBot="1">
      <c r="A50" s="471" t="s">
        <v>8</v>
      </c>
      <c r="B50" s="285" t="s">
        <v>559</v>
      </c>
      <c r="C50" s="376">
        <f>SUM(C51:C53)</f>
        <v>0</v>
      </c>
      <c r="D50" s="376">
        <f>SUM(D51:D53)</f>
        <v>0</v>
      </c>
      <c r="E50" s="376">
        <f>SUM(E51:E53)</f>
        <v>496</v>
      </c>
    </row>
    <row r="51" spans="1:5" s="243" customFormat="1" ht="12" customHeight="1">
      <c r="A51" s="484" t="s">
        <v>79</v>
      </c>
      <c r="B51" s="266" t="s">
        <v>161</v>
      </c>
      <c r="C51" s="371"/>
      <c r="D51" s="371"/>
      <c r="E51" s="371">
        <v>496</v>
      </c>
    </row>
    <row r="52" spans="1:5" ht="12" customHeight="1">
      <c r="A52" s="484" t="s">
        <v>80</v>
      </c>
      <c r="B52" s="265" t="s">
        <v>139</v>
      </c>
      <c r="C52" s="372"/>
      <c r="D52" s="372"/>
      <c r="E52" s="372"/>
    </row>
    <row r="53" spans="1:5" ht="12" customHeight="1">
      <c r="A53" s="484" t="s">
        <v>81</v>
      </c>
      <c r="B53" s="265" t="s">
        <v>46</v>
      </c>
      <c r="C53" s="372"/>
      <c r="D53" s="372"/>
      <c r="E53" s="372"/>
    </row>
    <row r="54" spans="1:5" ht="12" customHeight="1" thickBot="1">
      <c r="A54" s="484" t="s">
        <v>82</v>
      </c>
      <c r="B54" s="265" t="s">
        <v>781</v>
      </c>
      <c r="C54" s="372"/>
      <c r="D54" s="372"/>
      <c r="E54" s="372"/>
    </row>
    <row r="55" spans="1:5" ht="15" customHeight="1" thickBot="1">
      <c r="A55" s="471" t="s">
        <v>9</v>
      </c>
      <c r="B55" s="475" t="s">
        <v>560</v>
      </c>
      <c r="C55" s="643">
        <f>+C44+C50</f>
        <v>61535</v>
      </c>
      <c r="D55" s="643">
        <f>+D44+D50</f>
        <v>4377</v>
      </c>
      <c r="E55" s="643">
        <f>+E44+E50</f>
        <v>66408</v>
      </c>
    </row>
    <row r="56" spans="1:5" ht="13.5" thickBot="1">
      <c r="C56" s="480"/>
    </row>
    <row r="57" spans="1:5" ht="15" customHeight="1" thickBot="1">
      <c r="A57" s="420" t="s">
        <v>644</v>
      </c>
      <c r="B57" s="421"/>
      <c r="C57" s="469">
        <v>13</v>
      </c>
    </row>
    <row r="58" spans="1:5" ht="14.25" customHeight="1" thickBot="1">
      <c r="A58" s="420" t="s">
        <v>151</v>
      </c>
      <c r="B58" s="421"/>
      <c r="C58" s="46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8" scale="75" orientation="portrait" verticalDpi="30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tabSelected="1" view="pageLayout" workbookViewId="0">
      <selection activeCell="D20" sqref="D20"/>
    </sheetView>
  </sheetViews>
  <sheetFormatPr defaultRowHeight="12.75"/>
  <cols>
    <col min="1" max="1" width="5.5" style="8" customWidth="1"/>
    <col min="2" max="2" width="33.1640625" style="8" customWidth="1"/>
    <col min="3" max="3" width="12.33203125" style="8" customWidth="1"/>
    <col min="4" max="4" width="11.5" style="8" customWidth="1"/>
    <col min="5" max="5" width="11.33203125" style="8" customWidth="1"/>
    <col min="6" max="6" width="11" style="8" customWidth="1"/>
    <col min="7" max="7" width="14.33203125" style="8" customWidth="1"/>
    <col min="8" max="16384" width="9.33203125" style="8"/>
  </cols>
  <sheetData>
    <row r="1" spans="1:7" ht="43.5" customHeight="1">
      <c r="A1" s="798" t="s">
        <v>783</v>
      </c>
      <c r="B1" s="798"/>
      <c r="C1" s="798"/>
      <c r="D1" s="798"/>
      <c r="E1" s="798"/>
      <c r="F1" s="798"/>
      <c r="G1" s="798"/>
    </row>
    <row r="3" spans="1:7" s="646" customFormat="1" ht="27" customHeight="1">
      <c r="A3" s="644" t="s">
        <v>784</v>
      </c>
      <c r="B3" s="645"/>
      <c r="C3" s="799" t="s">
        <v>750</v>
      </c>
      <c r="D3" s="799"/>
      <c r="E3" s="799"/>
      <c r="F3" s="799"/>
      <c r="G3" s="799"/>
    </row>
    <row r="4" spans="1:7" s="646" customFormat="1" ht="15.75">
      <c r="A4" s="645"/>
      <c r="B4" s="645"/>
      <c r="C4" s="645"/>
      <c r="D4" s="645"/>
      <c r="E4" s="645"/>
      <c r="F4" s="645"/>
      <c r="G4" s="645"/>
    </row>
    <row r="5" spans="1:7" s="646" customFormat="1" ht="24.75" customHeight="1">
      <c r="A5" s="644" t="s">
        <v>785</v>
      </c>
      <c r="B5" s="645"/>
      <c r="C5" s="799" t="s">
        <v>786</v>
      </c>
      <c r="D5" s="799"/>
      <c r="E5" s="799"/>
      <c r="F5" s="799"/>
      <c r="G5" s="645"/>
    </row>
    <row r="6" spans="1:7" s="23" customFormat="1">
      <c r="A6" s="374"/>
      <c r="B6" s="374"/>
      <c r="C6" s="374"/>
      <c r="D6" s="374"/>
      <c r="E6" s="374"/>
      <c r="F6" s="374"/>
      <c r="G6" s="374"/>
    </row>
    <row r="7" spans="1:7" s="650" customFormat="1" ht="15" customHeight="1">
      <c r="A7" s="647" t="s">
        <v>787</v>
      </c>
      <c r="B7" s="648"/>
      <c r="C7" s="648"/>
      <c r="D7" s="649"/>
      <c r="E7" s="649"/>
      <c r="F7" s="649"/>
      <c r="G7" s="649"/>
    </row>
    <row r="8" spans="1:7" s="650" customFormat="1" ht="15" customHeight="1" thickBot="1">
      <c r="A8" s="647" t="s">
        <v>788</v>
      </c>
      <c r="B8" s="649"/>
      <c r="C8" s="649"/>
      <c r="D8" s="649"/>
      <c r="E8" s="649"/>
      <c r="F8" s="649"/>
      <c r="G8" s="649"/>
    </row>
    <row r="9" spans="1:7" s="21" customFormat="1" ht="42" customHeight="1" thickBot="1">
      <c r="A9" s="651" t="s">
        <v>5</v>
      </c>
      <c r="B9" s="31" t="s">
        <v>789</v>
      </c>
      <c r="C9" s="31" t="s">
        <v>790</v>
      </c>
      <c r="D9" s="31" t="s">
        <v>791</v>
      </c>
      <c r="E9" s="31" t="s">
        <v>792</v>
      </c>
      <c r="F9" s="31" t="s">
        <v>793</v>
      </c>
      <c r="G9" s="536" t="s">
        <v>40</v>
      </c>
    </row>
    <row r="10" spans="1:7" ht="24" customHeight="1">
      <c r="A10" s="652" t="s">
        <v>7</v>
      </c>
      <c r="B10" s="653" t="s">
        <v>794</v>
      </c>
      <c r="C10" s="654"/>
      <c r="D10" s="654"/>
      <c r="E10" s="654"/>
      <c r="F10" s="654"/>
      <c r="G10" s="655">
        <f>SUM(C10:F10)</f>
        <v>0</v>
      </c>
    </row>
    <row r="11" spans="1:7" ht="24" customHeight="1">
      <c r="A11" s="34" t="s">
        <v>8</v>
      </c>
      <c r="B11" s="32" t="s">
        <v>154</v>
      </c>
      <c r="C11" s="24"/>
      <c r="D11" s="24"/>
      <c r="E11" s="24"/>
      <c r="F11" s="24"/>
      <c r="G11" s="35">
        <f t="shared" ref="G11:G16" si="0">SUM(C11:F11)</f>
        <v>0</v>
      </c>
    </row>
    <row r="12" spans="1:7" ht="24" customHeight="1">
      <c r="A12" s="34" t="s">
        <v>9</v>
      </c>
      <c r="B12" s="32" t="s">
        <v>155</v>
      </c>
      <c r="C12" s="24"/>
      <c r="D12" s="24"/>
      <c r="E12" s="24"/>
      <c r="F12" s="24"/>
      <c r="G12" s="35">
        <f t="shared" si="0"/>
        <v>0</v>
      </c>
    </row>
    <row r="13" spans="1:7" ht="24" customHeight="1">
      <c r="A13" s="34" t="s">
        <v>10</v>
      </c>
      <c r="B13" s="32" t="s">
        <v>156</v>
      </c>
      <c r="C13" s="24"/>
      <c r="D13" s="24"/>
      <c r="E13" s="24"/>
      <c r="F13" s="24"/>
      <c r="G13" s="35">
        <f t="shared" si="0"/>
        <v>0</v>
      </c>
    </row>
    <row r="14" spans="1:7" ht="24" customHeight="1">
      <c r="A14" s="34" t="s">
        <v>11</v>
      </c>
      <c r="B14" s="32" t="s">
        <v>157</v>
      </c>
      <c r="C14" s="24"/>
      <c r="D14" s="24"/>
      <c r="E14" s="24"/>
      <c r="F14" s="24"/>
      <c r="G14" s="35">
        <f t="shared" si="0"/>
        <v>0</v>
      </c>
    </row>
    <row r="15" spans="1:7" ht="24" customHeight="1" thickBot="1">
      <c r="A15" s="36" t="s">
        <v>12</v>
      </c>
      <c r="B15" s="37" t="s">
        <v>795</v>
      </c>
      <c r="C15" s="25"/>
      <c r="D15" s="25"/>
      <c r="E15" s="25"/>
      <c r="F15" s="25"/>
      <c r="G15" s="656">
        <f t="shared" si="0"/>
        <v>0</v>
      </c>
    </row>
    <row r="16" spans="1:7" s="26" customFormat="1" ht="24" customHeight="1" thickBot="1">
      <c r="A16" s="657" t="s">
        <v>13</v>
      </c>
      <c r="B16" s="658" t="s">
        <v>40</v>
      </c>
      <c r="C16" s="38">
        <f>SUM(C10:C15)</f>
        <v>0</v>
      </c>
      <c r="D16" s="38">
        <f>SUM(D10:D15)</f>
        <v>0</v>
      </c>
      <c r="E16" s="38">
        <f>SUM(E10:E15)</f>
        <v>0</v>
      </c>
      <c r="F16" s="38">
        <f>SUM(F10:F15)</f>
        <v>0</v>
      </c>
      <c r="G16" s="39">
        <f t="shared" si="0"/>
        <v>0</v>
      </c>
    </row>
    <row r="17" spans="1:7" s="23" customFormat="1">
      <c r="A17" s="374"/>
      <c r="B17" s="374"/>
      <c r="C17" s="374"/>
      <c r="D17" s="374"/>
      <c r="E17" s="374"/>
      <c r="F17" s="374"/>
      <c r="G17" s="374"/>
    </row>
    <row r="18" spans="1:7" s="23" customFormat="1">
      <c r="A18" s="374"/>
      <c r="B18" s="374"/>
      <c r="C18" s="374"/>
      <c r="D18" s="374"/>
      <c r="E18" s="374"/>
      <c r="F18" s="374"/>
      <c r="G18" s="374"/>
    </row>
    <row r="19" spans="1:7" s="23" customFormat="1">
      <c r="A19" s="374"/>
      <c r="B19" s="374"/>
      <c r="C19" s="374"/>
      <c r="D19" s="374"/>
      <c r="E19" s="374"/>
      <c r="F19" s="374"/>
      <c r="G19" s="374"/>
    </row>
    <row r="20" spans="1:7" s="23" customFormat="1" ht="15.75">
      <c r="A20" s="646" t="s">
        <v>797</v>
      </c>
      <c r="B20" s="374"/>
      <c r="C20" s="374"/>
      <c r="D20" s="374"/>
      <c r="E20" s="374"/>
      <c r="F20" s="374"/>
      <c r="G20" s="374"/>
    </row>
    <row r="21" spans="1:7" s="23" customFormat="1">
      <c r="A21" s="374"/>
      <c r="B21" s="374"/>
      <c r="C21" s="374"/>
      <c r="D21" s="374"/>
      <c r="E21" s="374"/>
      <c r="F21" s="374"/>
      <c r="G21" s="374"/>
    </row>
    <row r="22" spans="1:7">
      <c r="A22" s="374"/>
      <c r="B22" s="374"/>
      <c r="C22" s="374"/>
      <c r="D22" s="374"/>
      <c r="E22" s="374"/>
      <c r="F22" s="374"/>
      <c r="G22" s="374"/>
    </row>
    <row r="23" spans="1:7">
      <c r="A23" s="374"/>
      <c r="B23" s="374"/>
      <c r="C23" s="23"/>
      <c r="D23" s="23"/>
      <c r="E23" s="23"/>
      <c r="F23" s="23"/>
      <c r="G23" s="374"/>
    </row>
    <row r="24" spans="1:7" ht="13.5">
      <c r="A24" s="374"/>
      <c r="B24" s="374"/>
      <c r="C24" s="659"/>
      <c r="D24" s="660" t="s">
        <v>796</v>
      </c>
      <c r="E24" s="660"/>
      <c r="F24" s="659"/>
      <c r="G24" s="374"/>
    </row>
    <row r="25" spans="1:7" ht="13.5">
      <c r="C25" s="661"/>
      <c r="D25" s="662"/>
      <c r="E25" s="662"/>
      <c r="F25" s="661"/>
    </row>
    <row r="26" spans="1:7" ht="13.5">
      <c r="C26" s="661"/>
      <c r="D26" s="662"/>
      <c r="E26" s="662"/>
      <c r="F26" s="661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7. melléklet az 6/2016. (V.26.) önkormányzati rendelethez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topLeftCell="A87" zoomScaleNormal="130" zoomScaleSheetLayoutView="100" workbookViewId="0">
      <selection activeCell="C89" sqref="C89:E89"/>
    </sheetView>
  </sheetViews>
  <sheetFormatPr defaultRowHeight="15.75"/>
  <cols>
    <col min="1" max="1" width="9.5" style="306" customWidth="1"/>
    <col min="2" max="2" width="60.83203125" style="306" customWidth="1"/>
    <col min="3" max="5" width="15.83203125" style="307" customWidth="1"/>
    <col min="6" max="6" width="9.33203125" style="317" hidden="1" customWidth="1"/>
    <col min="7" max="16384" width="9.33203125" style="317"/>
  </cols>
  <sheetData>
    <row r="1" spans="1:6" ht="15.95" customHeight="1">
      <c r="A1" s="670" t="s">
        <v>4</v>
      </c>
      <c r="B1" s="670"/>
      <c r="C1" s="670"/>
      <c r="D1" s="670"/>
      <c r="E1" s="670"/>
    </row>
    <row r="2" spans="1:6" ht="15.95" customHeight="1" thickBot="1">
      <c r="A2" s="43" t="s">
        <v>113</v>
      </c>
      <c r="B2" s="43"/>
      <c r="C2" s="304"/>
      <c r="D2" s="304"/>
      <c r="E2" s="304" t="s">
        <v>162</v>
      </c>
    </row>
    <row r="3" spans="1:6" ht="15.95" customHeight="1">
      <c r="A3" s="671" t="s">
        <v>61</v>
      </c>
      <c r="B3" s="673" t="s">
        <v>6</v>
      </c>
      <c r="C3" s="675" t="str">
        <f>+'1.1.sz.mell.'!C3:E3</f>
        <v>2015. évi</v>
      </c>
      <c r="D3" s="675"/>
      <c r="E3" s="675"/>
      <c r="F3" s="537"/>
    </row>
    <row r="4" spans="1:6" ht="38.1" customHeight="1" thickBot="1">
      <c r="A4" s="672"/>
      <c r="B4" s="674"/>
      <c r="C4" s="45" t="s">
        <v>184</v>
      </c>
      <c r="D4" s="663" t="s">
        <v>758</v>
      </c>
      <c r="E4" s="45" t="s">
        <v>189</v>
      </c>
      <c r="F4" s="537"/>
    </row>
    <row r="5" spans="1:6" s="318" customFormat="1" ht="12" customHeight="1" thickBot="1">
      <c r="A5" s="282" t="s">
        <v>416</v>
      </c>
      <c r="B5" s="283" t="s">
        <v>417</v>
      </c>
      <c r="C5" s="283" t="s">
        <v>418</v>
      </c>
      <c r="D5" s="283"/>
      <c r="E5" s="283" t="s">
        <v>419</v>
      </c>
      <c r="F5" s="538"/>
    </row>
    <row r="6" spans="1:6" s="319" customFormat="1" ht="12" customHeight="1" thickBot="1">
      <c r="A6" s="277" t="s">
        <v>7</v>
      </c>
      <c r="B6" s="278" t="s">
        <v>300</v>
      </c>
      <c r="C6" s="309">
        <v>0</v>
      </c>
      <c r="D6" s="309"/>
      <c r="E6" s="309">
        <v>0</v>
      </c>
      <c r="F6" s="539" t="s">
        <v>669</v>
      </c>
    </row>
    <row r="7" spans="1:6" s="319" customFormat="1" ht="12" customHeight="1">
      <c r="A7" s="272" t="s">
        <v>73</v>
      </c>
      <c r="B7" s="320" t="s">
        <v>301</v>
      </c>
      <c r="C7" s="311"/>
      <c r="D7" s="311"/>
      <c r="E7" s="311"/>
      <c r="F7" s="539" t="s">
        <v>670</v>
      </c>
    </row>
    <row r="8" spans="1:6" s="319" customFormat="1" ht="12" customHeight="1">
      <c r="A8" s="271" t="s">
        <v>74</v>
      </c>
      <c r="B8" s="321" t="s">
        <v>302</v>
      </c>
      <c r="C8" s="310"/>
      <c r="D8" s="310"/>
      <c r="E8" s="310"/>
      <c r="F8" s="539" t="s">
        <v>671</v>
      </c>
    </row>
    <row r="9" spans="1:6" s="319" customFormat="1" ht="12" customHeight="1">
      <c r="A9" s="271" t="s">
        <v>75</v>
      </c>
      <c r="B9" s="321" t="s">
        <v>303</v>
      </c>
      <c r="C9" s="310"/>
      <c r="D9" s="310"/>
      <c r="E9" s="310"/>
      <c r="F9" s="539" t="s">
        <v>672</v>
      </c>
    </row>
    <row r="10" spans="1:6" s="319" customFormat="1" ht="12" customHeight="1">
      <c r="A10" s="271" t="s">
        <v>76</v>
      </c>
      <c r="B10" s="321" t="s">
        <v>304</v>
      </c>
      <c r="C10" s="310"/>
      <c r="D10" s="310"/>
      <c r="E10" s="310"/>
      <c r="F10" s="539" t="s">
        <v>673</v>
      </c>
    </row>
    <row r="11" spans="1:6" s="319" customFormat="1" ht="12" customHeight="1">
      <c r="A11" s="271" t="s">
        <v>109</v>
      </c>
      <c r="B11" s="321" t="s">
        <v>305</v>
      </c>
      <c r="C11" s="310"/>
      <c r="D11" s="310"/>
      <c r="E11" s="310"/>
      <c r="F11" s="539" t="s">
        <v>674</v>
      </c>
    </row>
    <row r="12" spans="1:6" s="319" customFormat="1" ht="12" customHeight="1" thickBot="1">
      <c r="A12" s="273" t="s">
        <v>77</v>
      </c>
      <c r="B12" s="322" t="s">
        <v>306</v>
      </c>
      <c r="C12" s="312"/>
      <c r="D12" s="312"/>
      <c r="E12" s="312"/>
      <c r="F12" s="539" t="s">
        <v>675</v>
      </c>
    </row>
    <row r="13" spans="1:6" s="319" customFormat="1" ht="12" customHeight="1" thickBot="1">
      <c r="A13" s="277" t="s">
        <v>8</v>
      </c>
      <c r="B13" s="299" t="s">
        <v>307</v>
      </c>
      <c r="C13" s="309"/>
      <c r="D13" s="309"/>
      <c r="E13" s="309"/>
      <c r="F13" s="539" t="s">
        <v>676</v>
      </c>
    </row>
    <row r="14" spans="1:6" s="319" customFormat="1" ht="12" customHeight="1">
      <c r="A14" s="272" t="s">
        <v>79</v>
      </c>
      <c r="B14" s="320" t="s">
        <v>308</v>
      </c>
      <c r="C14" s="311"/>
      <c r="D14" s="311"/>
      <c r="E14" s="311"/>
      <c r="F14" s="539" t="s">
        <v>677</v>
      </c>
    </row>
    <row r="15" spans="1:6" s="319" customFormat="1" ht="12" customHeight="1">
      <c r="A15" s="271" t="s">
        <v>80</v>
      </c>
      <c r="B15" s="321" t="s">
        <v>309</v>
      </c>
      <c r="C15" s="310"/>
      <c r="D15" s="310"/>
      <c r="E15" s="310"/>
      <c r="F15" s="539" t="s">
        <v>678</v>
      </c>
    </row>
    <row r="16" spans="1:6" s="319" customFormat="1" ht="12" customHeight="1">
      <c r="A16" s="271" t="s">
        <v>81</v>
      </c>
      <c r="B16" s="321" t="s">
        <v>310</v>
      </c>
      <c r="C16" s="310"/>
      <c r="D16" s="310"/>
      <c r="E16" s="310"/>
      <c r="F16" s="539" t="s">
        <v>679</v>
      </c>
    </row>
    <row r="17" spans="1:6" s="319" customFormat="1" ht="12" customHeight="1">
      <c r="A17" s="271" t="s">
        <v>82</v>
      </c>
      <c r="B17" s="321" t="s">
        <v>311</v>
      </c>
      <c r="C17" s="310"/>
      <c r="D17" s="310"/>
      <c r="E17" s="310"/>
      <c r="F17" s="539" t="s">
        <v>680</v>
      </c>
    </row>
    <row r="18" spans="1:6" s="319" customFormat="1" ht="12" customHeight="1">
      <c r="A18" s="271" t="s">
        <v>83</v>
      </c>
      <c r="B18" s="321" t="s">
        <v>312</v>
      </c>
      <c r="C18" s="310"/>
      <c r="D18" s="310"/>
      <c r="E18" s="310"/>
      <c r="F18" s="539" t="s">
        <v>681</v>
      </c>
    </row>
    <row r="19" spans="1:6" s="319" customFormat="1" ht="12" customHeight="1" thickBot="1">
      <c r="A19" s="273" t="s">
        <v>90</v>
      </c>
      <c r="B19" s="322" t="s">
        <v>313</v>
      </c>
      <c r="C19" s="312"/>
      <c r="D19" s="312"/>
      <c r="E19" s="312"/>
      <c r="F19" s="539" t="s">
        <v>682</v>
      </c>
    </row>
    <row r="20" spans="1:6" s="319" customFormat="1" ht="12" customHeight="1" thickBot="1">
      <c r="A20" s="277" t="s">
        <v>9</v>
      </c>
      <c r="B20" s="278" t="s">
        <v>314</v>
      </c>
      <c r="C20" s="309"/>
      <c r="D20" s="309"/>
      <c r="E20" s="309"/>
      <c r="F20" s="539" t="s">
        <v>683</v>
      </c>
    </row>
    <row r="21" spans="1:6" s="319" customFormat="1" ht="12" customHeight="1">
      <c r="A21" s="272" t="s">
        <v>62</v>
      </c>
      <c r="B21" s="320" t="s">
        <v>315</v>
      </c>
      <c r="C21" s="311"/>
      <c r="D21" s="311"/>
      <c r="E21" s="311"/>
      <c r="F21" s="539" t="s">
        <v>684</v>
      </c>
    </row>
    <row r="22" spans="1:6" s="319" customFormat="1" ht="12" customHeight="1">
      <c r="A22" s="271" t="s">
        <v>63</v>
      </c>
      <c r="B22" s="321" t="s">
        <v>316</v>
      </c>
      <c r="C22" s="310"/>
      <c r="D22" s="310"/>
      <c r="E22" s="310"/>
      <c r="F22" s="539" t="s">
        <v>685</v>
      </c>
    </row>
    <row r="23" spans="1:6" s="319" customFormat="1" ht="12" customHeight="1">
      <c r="A23" s="271" t="s">
        <v>64</v>
      </c>
      <c r="B23" s="321" t="s">
        <v>317</v>
      </c>
      <c r="C23" s="310"/>
      <c r="D23" s="310"/>
      <c r="E23" s="310"/>
      <c r="F23" s="539" t="s">
        <v>686</v>
      </c>
    </row>
    <row r="24" spans="1:6" s="319" customFormat="1" ht="12" customHeight="1">
      <c r="A24" s="271" t="s">
        <v>65</v>
      </c>
      <c r="B24" s="321" t="s">
        <v>318</v>
      </c>
      <c r="C24" s="310"/>
      <c r="D24" s="310"/>
      <c r="E24" s="310"/>
      <c r="F24" s="539" t="s">
        <v>687</v>
      </c>
    </row>
    <row r="25" spans="1:6" s="319" customFormat="1" ht="12" customHeight="1">
      <c r="A25" s="271" t="s">
        <v>123</v>
      </c>
      <c r="B25" s="321" t="s">
        <v>319</v>
      </c>
      <c r="C25" s="310"/>
      <c r="D25" s="310"/>
      <c r="E25" s="310"/>
      <c r="F25" s="539" t="s">
        <v>688</v>
      </c>
    </row>
    <row r="26" spans="1:6" s="319" customFormat="1" ht="12" customHeight="1" thickBot="1">
      <c r="A26" s="273" t="s">
        <v>124</v>
      </c>
      <c r="B26" s="322" t="s">
        <v>320</v>
      </c>
      <c r="C26" s="312"/>
      <c r="D26" s="312"/>
      <c r="E26" s="312"/>
      <c r="F26" s="539" t="s">
        <v>689</v>
      </c>
    </row>
    <row r="27" spans="1:6" s="319" customFormat="1" ht="12" customHeight="1" thickBot="1">
      <c r="A27" s="277" t="s">
        <v>125</v>
      </c>
      <c r="B27" s="278" t="s">
        <v>321</v>
      </c>
      <c r="C27" s="315">
        <f>SUM(C31:C33)</f>
        <v>8180</v>
      </c>
      <c r="D27" s="315">
        <v>300</v>
      </c>
      <c r="E27" s="315">
        <f t="shared" ref="E27" si="0">SUM(E31:E33)</f>
        <v>8480</v>
      </c>
      <c r="F27" s="539" t="s">
        <v>690</v>
      </c>
    </row>
    <row r="28" spans="1:6" s="319" customFormat="1" ht="12" customHeight="1">
      <c r="A28" s="272" t="s">
        <v>322</v>
      </c>
      <c r="B28" s="320" t="s">
        <v>323</v>
      </c>
      <c r="C28" s="328"/>
      <c r="D28" s="328"/>
      <c r="E28" s="328"/>
      <c r="F28" s="539" t="s">
        <v>691</v>
      </c>
    </row>
    <row r="29" spans="1:6" s="319" customFormat="1" ht="12" customHeight="1">
      <c r="A29" s="271" t="s">
        <v>324</v>
      </c>
      <c r="B29" s="321" t="s">
        <v>325</v>
      </c>
      <c r="C29" s="310"/>
      <c r="D29" s="310"/>
      <c r="E29" s="310"/>
      <c r="F29" s="539" t="s">
        <v>692</v>
      </c>
    </row>
    <row r="30" spans="1:6" s="319" customFormat="1" ht="12" customHeight="1">
      <c r="A30" s="271" t="s">
        <v>326</v>
      </c>
      <c r="B30" s="321" t="s">
        <v>327</v>
      </c>
      <c r="C30" s="310"/>
      <c r="D30" s="310"/>
      <c r="E30" s="310"/>
      <c r="F30" s="539" t="s">
        <v>693</v>
      </c>
    </row>
    <row r="31" spans="1:6" s="319" customFormat="1" ht="12" customHeight="1">
      <c r="A31" s="271" t="s">
        <v>328</v>
      </c>
      <c r="B31" s="321" t="s">
        <v>329</v>
      </c>
      <c r="C31" s="555">
        <v>7000</v>
      </c>
      <c r="D31" s="555"/>
      <c r="E31" s="555">
        <v>7000</v>
      </c>
      <c r="F31" s="539" t="s">
        <v>694</v>
      </c>
    </row>
    <row r="32" spans="1:6" s="319" customFormat="1" ht="12" customHeight="1">
      <c r="A32" s="271" t="s">
        <v>330</v>
      </c>
      <c r="B32" s="321" t="s">
        <v>331</v>
      </c>
      <c r="C32" s="555">
        <v>350</v>
      </c>
      <c r="D32" s="555"/>
      <c r="E32" s="555">
        <v>350</v>
      </c>
      <c r="F32" s="539" t="s">
        <v>695</v>
      </c>
    </row>
    <row r="33" spans="1:6" s="319" customFormat="1" ht="12" customHeight="1" thickBot="1">
      <c r="A33" s="273" t="s">
        <v>332</v>
      </c>
      <c r="B33" s="322" t="s">
        <v>333</v>
      </c>
      <c r="C33" s="556">
        <v>830</v>
      </c>
      <c r="D33" s="556">
        <v>300</v>
      </c>
      <c r="E33" s="556">
        <v>1130</v>
      </c>
      <c r="F33" s="539" t="s">
        <v>696</v>
      </c>
    </row>
    <row r="34" spans="1:6" s="319" customFormat="1" ht="12" customHeight="1" thickBot="1">
      <c r="A34" s="277" t="s">
        <v>11</v>
      </c>
      <c r="B34" s="278" t="s">
        <v>334</v>
      </c>
      <c r="C34" s="309"/>
      <c r="D34" s="309"/>
      <c r="E34" s="309"/>
      <c r="F34" s="539" t="s">
        <v>697</v>
      </c>
    </row>
    <row r="35" spans="1:6" s="319" customFormat="1" ht="12" customHeight="1">
      <c r="A35" s="272" t="s">
        <v>66</v>
      </c>
      <c r="B35" s="320" t="s">
        <v>335</v>
      </c>
      <c r="C35" s="311"/>
      <c r="D35" s="311"/>
      <c r="E35" s="311"/>
      <c r="F35" s="539" t="s">
        <v>698</v>
      </c>
    </row>
    <row r="36" spans="1:6" s="319" customFormat="1" ht="12" customHeight="1">
      <c r="A36" s="271" t="s">
        <v>67</v>
      </c>
      <c r="B36" s="321" t="s">
        <v>336</v>
      </c>
      <c r="C36" s="310"/>
      <c r="D36" s="310"/>
      <c r="E36" s="310"/>
      <c r="F36" s="539" t="s">
        <v>699</v>
      </c>
    </row>
    <row r="37" spans="1:6" s="319" customFormat="1" ht="12" customHeight="1">
      <c r="A37" s="271" t="s">
        <v>68</v>
      </c>
      <c r="B37" s="321" t="s">
        <v>337</v>
      </c>
      <c r="C37" s="310"/>
      <c r="D37" s="310"/>
      <c r="E37" s="310"/>
      <c r="F37" s="539" t="s">
        <v>700</v>
      </c>
    </row>
    <row r="38" spans="1:6" s="319" customFormat="1" ht="12" customHeight="1">
      <c r="A38" s="271" t="s">
        <v>127</v>
      </c>
      <c r="B38" s="321" t="s">
        <v>338</v>
      </c>
      <c r="C38" s="310"/>
      <c r="D38" s="310"/>
      <c r="E38" s="310"/>
      <c r="F38" s="539" t="s">
        <v>701</v>
      </c>
    </row>
    <row r="39" spans="1:6" s="319" customFormat="1" ht="12" customHeight="1">
      <c r="A39" s="271" t="s">
        <v>128</v>
      </c>
      <c r="B39" s="321" t="s">
        <v>339</v>
      </c>
      <c r="C39" s="310"/>
      <c r="D39" s="310"/>
      <c r="E39" s="310"/>
      <c r="F39" s="539" t="s">
        <v>702</v>
      </c>
    </row>
    <row r="40" spans="1:6" s="319" customFormat="1" ht="12" customHeight="1">
      <c r="A40" s="271" t="s">
        <v>129</v>
      </c>
      <c r="B40" s="321" t="s">
        <v>340</v>
      </c>
      <c r="C40" s="310"/>
      <c r="D40" s="310"/>
      <c r="E40" s="310"/>
      <c r="F40" s="539" t="s">
        <v>703</v>
      </c>
    </row>
    <row r="41" spans="1:6" s="319" customFormat="1" ht="12" customHeight="1">
      <c r="A41" s="271" t="s">
        <v>130</v>
      </c>
      <c r="B41" s="321" t="s">
        <v>341</v>
      </c>
      <c r="C41" s="310"/>
      <c r="D41" s="310"/>
      <c r="E41" s="310"/>
      <c r="F41" s="539" t="s">
        <v>704</v>
      </c>
    </row>
    <row r="42" spans="1:6" s="319" customFormat="1" ht="12" customHeight="1">
      <c r="A42" s="271" t="s">
        <v>131</v>
      </c>
      <c r="B42" s="321" t="s">
        <v>342</v>
      </c>
      <c r="C42" s="310"/>
      <c r="D42" s="310"/>
      <c r="E42" s="310"/>
      <c r="F42" s="539" t="s">
        <v>705</v>
      </c>
    </row>
    <row r="43" spans="1:6" s="319" customFormat="1" ht="12" customHeight="1">
      <c r="A43" s="271" t="s">
        <v>343</v>
      </c>
      <c r="B43" s="321" t="s">
        <v>344</v>
      </c>
      <c r="C43" s="313"/>
      <c r="D43" s="313"/>
      <c r="E43" s="313"/>
      <c r="F43" s="539" t="s">
        <v>706</v>
      </c>
    </row>
    <row r="44" spans="1:6" s="319" customFormat="1" ht="12" customHeight="1" thickBot="1">
      <c r="A44" s="273" t="s">
        <v>345</v>
      </c>
      <c r="B44" s="322" t="s">
        <v>346</v>
      </c>
      <c r="C44" s="314"/>
      <c r="D44" s="314"/>
      <c r="E44" s="314"/>
      <c r="F44" s="539" t="s">
        <v>707</v>
      </c>
    </row>
    <row r="45" spans="1:6" s="319" customFormat="1" ht="12" customHeight="1" thickBot="1">
      <c r="A45" s="277" t="s">
        <v>12</v>
      </c>
      <c r="B45" s="278" t="s">
        <v>347</v>
      </c>
      <c r="C45" s="309"/>
      <c r="D45" s="309"/>
      <c r="E45" s="309"/>
      <c r="F45" s="539" t="s">
        <v>708</v>
      </c>
    </row>
    <row r="46" spans="1:6" s="319" customFormat="1" ht="12" customHeight="1">
      <c r="A46" s="272" t="s">
        <v>69</v>
      </c>
      <c r="B46" s="320" t="s">
        <v>348</v>
      </c>
      <c r="C46" s="330"/>
      <c r="D46" s="330"/>
      <c r="E46" s="330"/>
      <c r="F46" s="539" t="s">
        <v>709</v>
      </c>
    </row>
    <row r="47" spans="1:6" s="319" customFormat="1" ht="12" customHeight="1">
      <c r="A47" s="271" t="s">
        <v>70</v>
      </c>
      <c r="B47" s="321" t="s">
        <v>349</v>
      </c>
      <c r="C47" s="313"/>
      <c r="D47" s="313"/>
      <c r="E47" s="313"/>
      <c r="F47" s="539" t="s">
        <v>710</v>
      </c>
    </row>
    <row r="48" spans="1:6" s="319" customFormat="1" ht="12" customHeight="1">
      <c r="A48" s="271" t="s">
        <v>350</v>
      </c>
      <c r="B48" s="321" t="s">
        <v>351</v>
      </c>
      <c r="C48" s="313"/>
      <c r="D48" s="313"/>
      <c r="E48" s="313"/>
      <c r="F48" s="539" t="s">
        <v>711</v>
      </c>
    </row>
    <row r="49" spans="1:6" s="319" customFormat="1" ht="12" customHeight="1">
      <c r="A49" s="271" t="s">
        <v>352</v>
      </c>
      <c r="B49" s="321" t="s">
        <v>353</v>
      </c>
      <c r="C49" s="313"/>
      <c r="D49" s="313"/>
      <c r="E49" s="313"/>
      <c r="F49" s="539" t="s">
        <v>712</v>
      </c>
    </row>
    <row r="50" spans="1:6" s="319" customFormat="1" ht="12" customHeight="1" thickBot="1">
      <c r="A50" s="273" t="s">
        <v>354</v>
      </c>
      <c r="B50" s="322" t="s">
        <v>355</v>
      </c>
      <c r="C50" s="314"/>
      <c r="D50" s="314"/>
      <c r="E50" s="314"/>
      <c r="F50" s="539" t="s">
        <v>713</v>
      </c>
    </row>
    <row r="51" spans="1:6" s="319" customFormat="1" ht="17.25" customHeight="1" thickBot="1">
      <c r="A51" s="277" t="s">
        <v>132</v>
      </c>
      <c r="B51" s="278" t="s">
        <v>356</v>
      </c>
      <c r="C51" s="309"/>
      <c r="D51" s="309"/>
      <c r="E51" s="309"/>
      <c r="F51" s="539" t="s">
        <v>714</v>
      </c>
    </row>
    <row r="52" spans="1:6" s="319" customFormat="1" ht="12" customHeight="1">
      <c r="A52" s="272" t="s">
        <v>71</v>
      </c>
      <c r="B52" s="320" t="s">
        <v>357</v>
      </c>
      <c r="C52" s="311"/>
      <c r="D52" s="311"/>
      <c r="E52" s="311"/>
      <c r="F52" s="539" t="s">
        <v>715</v>
      </c>
    </row>
    <row r="53" spans="1:6" s="319" customFormat="1" ht="12" customHeight="1">
      <c r="A53" s="271" t="s">
        <v>72</v>
      </c>
      <c r="B53" s="321" t="s">
        <v>358</v>
      </c>
      <c r="C53" s="310"/>
      <c r="D53" s="310"/>
      <c r="E53" s="310"/>
      <c r="F53" s="539" t="s">
        <v>716</v>
      </c>
    </row>
    <row r="54" spans="1:6" s="319" customFormat="1" ht="12" customHeight="1">
      <c r="A54" s="271" t="s">
        <v>359</v>
      </c>
      <c r="B54" s="321" t="s">
        <v>360</v>
      </c>
      <c r="C54" s="310"/>
      <c r="D54" s="310"/>
      <c r="E54" s="310"/>
      <c r="F54" s="539" t="s">
        <v>717</v>
      </c>
    </row>
    <row r="55" spans="1:6" s="319" customFormat="1" ht="12" customHeight="1" thickBot="1">
      <c r="A55" s="273" t="s">
        <v>361</v>
      </c>
      <c r="B55" s="322" t="s">
        <v>362</v>
      </c>
      <c r="C55" s="312"/>
      <c r="D55" s="312"/>
      <c r="E55" s="312"/>
      <c r="F55" s="539" t="s">
        <v>718</v>
      </c>
    </row>
    <row r="56" spans="1:6" s="319" customFormat="1" ht="12" customHeight="1" thickBot="1">
      <c r="A56" s="277" t="s">
        <v>14</v>
      </c>
      <c r="B56" s="299" t="s">
        <v>363</v>
      </c>
      <c r="C56" s="309"/>
      <c r="D56" s="309"/>
      <c r="E56" s="309"/>
      <c r="F56" s="539" t="s">
        <v>719</v>
      </c>
    </row>
    <row r="57" spans="1:6" s="319" customFormat="1" ht="12" customHeight="1">
      <c r="A57" s="272" t="s">
        <v>133</v>
      </c>
      <c r="B57" s="320" t="s">
        <v>364</v>
      </c>
      <c r="C57" s="313"/>
      <c r="D57" s="313"/>
      <c r="E57" s="313"/>
      <c r="F57" s="539" t="s">
        <v>720</v>
      </c>
    </row>
    <row r="58" spans="1:6" s="319" customFormat="1" ht="12" customHeight="1">
      <c r="A58" s="271" t="s">
        <v>134</v>
      </c>
      <c r="B58" s="321" t="s">
        <v>365</v>
      </c>
      <c r="C58" s="313"/>
      <c r="D58" s="313"/>
      <c r="E58" s="313"/>
      <c r="F58" s="539" t="s">
        <v>721</v>
      </c>
    </row>
    <row r="59" spans="1:6" s="319" customFormat="1" ht="12" customHeight="1">
      <c r="A59" s="271" t="s">
        <v>163</v>
      </c>
      <c r="B59" s="321" t="s">
        <v>366</v>
      </c>
      <c r="C59" s="313"/>
      <c r="D59" s="313"/>
      <c r="E59" s="313"/>
      <c r="F59" s="539" t="s">
        <v>722</v>
      </c>
    </row>
    <row r="60" spans="1:6" s="319" customFormat="1" ht="12" customHeight="1" thickBot="1">
      <c r="A60" s="273" t="s">
        <v>367</v>
      </c>
      <c r="B60" s="322" t="s">
        <v>368</v>
      </c>
      <c r="C60" s="313"/>
      <c r="D60" s="313"/>
      <c r="E60" s="313"/>
      <c r="F60" s="539" t="s">
        <v>723</v>
      </c>
    </row>
    <row r="61" spans="1:6" s="319" customFormat="1" ht="12" customHeight="1" thickBot="1">
      <c r="A61" s="277" t="s">
        <v>15</v>
      </c>
      <c r="B61" s="278" t="s">
        <v>369</v>
      </c>
      <c r="C61" s="315">
        <f>SUM(C56,C51,C45,C34,C27,C20,C13,C6)</f>
        <v>8180</v>
      </c>
      <c r="D61" s="315">
        <v>300</v>
      </c>
      <c r="E61" s="315">
        <f t="shared" ref="E61" si="1">SUM(E56,E51,E45,E34,E27,E20,E13,E6)</f>
        <v>8480</v>
      </c>
      <c r="F61" s="539" t="s">
        <v>724</v>
      </c>
    </row>
    <row r="62" spans="1:6" s="319" customFormat="1" ht="12" customHeight="1" thickBot="1">
      <c r="A62" s="331" t="s">
        <v>370</v>
      </c>
      <c r="B62" s="299" t="s">
        <v>371</v>
      </c>
      <c r="C62" s="309"/>
      <c r="D62" s="309"/>
      <c r="E62" s="309"/>
      <c r="F62" s="539" t="s">
        <v>725</v>
      </c>
    </row>
    <row r="63" spans="1:6" s="319" customFormat="1" ht="12" customHeight="1">
      <c r="A63" s="272" t="s">
        <v>372</v>
      </c>
      <c r="B63" s="320" t="s">
        <v>373</v>
      </c>
      <c r="C63" s="313"/>
      <c r="D63" s="313"/>
      <c r="E63" s="313"/>
      <c r="F63" s="539" t="s">
        <v>726</v>
      </c>
    </row>
    <row r="64" spans="1:6" s="319" customFormat="1" ht="12" customHeight="1">
      <c r="A64" s="271" t="s">
        <v>374</v>
      </c>
      <c r="B64" s="321" t="s">
        <v>375</v>
      </c>
      <c r="C64" s="313"/>
      <c r="D64" s="313"/>
      <c r="E64" s="313"/>
      <c r="F64" s="539" t="s">
        <v>727</v>
      </c>
    </row>
    <row r="65" spans="1:6" s="319" customFormat="1" ht="12" customHeight="1" thickBot="1">
      <c r="A65" s="273" t="s">
        <v>376</v>
      </c>
      <c r="B65" s="259" t="s">
        <v>421</v>
      </c>
      <c r="C65" s="313"/>
      <c r="D65" s="313"/>
      <c r="E65" s="313"/>
      <c r="F65" s="539" t="s">
        <v>728</v>
      </c>
    </row>
    <row r="66" spans="1:6" s="319" customFormat="1" ht="12" customHeight="1" thickBot="1">
      <c r="A66" s="331" t="s">
        <v>378</v>
      </c>
      <c r="B66" s="299" t="s">
        <v>379</v>
      </c>
      <c r="C66" s="309"/>
      <c r="D66" s="309"/>
      <c r="E66" s="309"/>
      <c r="F66" s="539" t="s">
        <v>729</v>
      </c>
    </row>
    <row r="67" spans="1:6" s="319" customFormat="1" ht="13.5" customHeight="1">
      <c r="A67" s="272" t="s">
        <v>110</v>
      </c>
      <c r="B67" s="320" t="s">
        <v>380</v>
      </c>
      <c r="C67" s="313"/>
      <c r="D67" s="313"/>
      <c r="E67" s="313"/>
      <c r="F67" s="539" t="s">
        <v>730</v>
      </c>
    </row>
    <row r="68" spans="1:6" s="319" customFormat="1" ht="12" customHeight="1">
      <c r="A68" s="271" t="s">
        <v>111</v>
      </c>
      <c r="B68" s="321" t="s">
        <v>381</v>
      </c>
      <c r="C68" s="313"/>
      <c r="D68" s="313"/>
      <c r="E68" s="313"/>
      <c r="F68" s="539" t="s">
        <v>731</v>
      </c>
    </row>
    <row r="69" spans="1:6" s="319" customFormat="1" ht="12" customHeight="1">
      <c r="A69" s="271" t="s">
        <v>382</v>
      </c>
      <c r="B69" s="321" t="s">
        <v>383</v>
      </c>
      <c r="C69" s="313"/>
      <c r="D69" s="313"/>
      <c r="E69" s="313"/>
      <c r="F69" s="539" t="s">
        <v>732</v>
      </c>
    </row>
    <row r="70" spans="1:6" s="319" customFormat="1" ht="12" customHeight="1" thickBot="1">
      <c r="A70" s="273" t="s">
        <v>384</v>
      </c>
      <c r="B70" s="322" t="s">
        <v>385</v>
      </c>
      <c r="C70" s="313"/>
      <c r="D70" s="313"/>
      <c r="E70" s="313"/>
      <c r="F70" s="539" t="s">
        <v>733</v>
      </c>
    </row>
    <row r="71" spans="1:6" s="319" customFormat="1" ht="12" customHeight="1" thickBot="1">
      <c r="A71" s="331" t="s">
        <v>386</v>
      </c>
      <c r="B71" s="299" t="s">
        <v>387</v>
      </c>
      <c r="C71" s="309"/>
      <c r="D71" s="309"/>
      <c r="E71" s="309"/>
      <c r="F71" s="539" t="s">
        <v>734</v>
      </c>
    </row>
    <row r="72" spans="1:6" s="319" customFormat="1" ht="12" customHeight="1">
      <c r="A72" s="272" t="s">
        <v>388</v>
      </c>
      <c r="B72" s="320" t="s">
        <v>389</v>
      </c>
      <c r="C72" s="313"/>
      <c r="D72" s="313"/>
      <c r="E72" s="313"/>
      <c r="F72" s="539" t="s">
        <v>735</v>
      </c>
    </row>
    <row r="73" spans="1:6" s="319" customFormat="1" ht="12" customHeight="1" thickBot="1">
      <c r="A73" s="273" t="s">
        <v>390</v>
      </c>
      <c r="B73" s="322" t="s">
        <v>391</v>
      </c>
      <c r="C73" s="313"/>
      <c r="D73" s="313"/>
      <c r="E73" s="313"/>
      <c r="F73" s="539" t="s">
        <v>736</v>
      </c>
    </row>
    <row r="74" spans="1:6" s="319" customFormat="1" ht="12" customHeight="1" thickBot="1">
      <c r="A74" s="331" t="s">
        <v>392</v>
      </c>
      <c r="B74" s="299" t="s">
        <v>393</v>
      </c>
      <c r="C74" s="309"/>
      <c r="D74" s="309"/>
      <c r="E74" s="309"/>
      <c r="F74" s="539" t="s">
        <v>737</v>
      </c>
    </row>
    <row r="75" spans="1:6" s="319" customFormat="1" ht="12" customHeight="1">
      <c r="A75" s="272" t="s">
        <v>394</v>
      </c>
      <c r="B75" s="320" t="s">
        <v>395</v>
      </c>
      <c r="C75" s="313"/>
      <c r="D75" s="313"/>
      <c r="E75" s="313"/>
      <c r="F75" s="539" t="s">
        <v>738</v>
      </c>
    </row>
    <row r="76" spans="1:6" s="319" customFormat="1" ht="12" customHeight="1">
      <c r="A76" s="271" t="s">
        <v>396</v>
      </c>
      <c r="B76" s="321" t="s">
        <v>397</v>
      </c>
      <c r="C76" s="313"/>
      <c r="D76" s="313"/>
      <c r="E76" s="313"/>
      <c r="F76" s="539" t="s">
        <v>739</v>
      </c>
    </row>
    <row r="77" spans="1:6" s="319" customFormat="1" ht="12" customHeight="1" thickBot="1">
      <c r="A77" s="273" t="s">
        <v>398</v>
      </c>
      <c r="B77" s="301" t="s">
        <v>399</v>
      </c>
      <c r="C77" s="313"/>
      <c r="D77" s="313"/>
      <c r="E77" s="313"/>
      <c r="F77" s="539" t="s">
        <v>740</v>
      </c>
    </row>
    <row r="78" spans="1:6" s="319" customFormat="1" ht="12" customHeight="1" thickBot="1">
      <c r="A78" s="331" t="s">
        <v>400</v>
      </c>
      <c r="B78" s="299" t="s">
        <v>401</v>
      </c>
      <c r="C78" s="309"/>
      <c r="D78" s="309"/>
      <c r="E78" s="309"/>
      <c r="F78" s="539" t="s">
        <v>741</v>
      </c>
    </row>
    <row r="79" spans="1:6" s="319" customFormat="1" ht="12" customHeight="1">
      <c r="A79" s="323" t="s">
        <v>402</v>
      </c>
      <c r="B79" s="320" t="s">
        <v>403</v>
      </c>
      <c r="C79" s="313"/>
      <c r="D79" s="313"/>
      <c r="E79" s="313"/>
      <c r="F79" s="539" t="s">
        <v>742</v>
      </c>
    </row>
    <row r="80" spans="1:6" s="319" customFormat="1" ht="12" customHeight="1">
      <c r="A80" s="324" t="s">
        <v>404</v>
      </c>
      <c r="B80" s="321" t="s">
        <v>405</v>
      </c>
      <c r="C80" s="313"/>
      <c r="D80" s="313"/>
      <c r="E80" s="313"/>
      <c r="F80" s="539" t="s">
        <v>743</v>
      </c>
    </row>
    <row r="81" spans="1:6" s="319" customFormat="1" ht="12" customHeight="1">
      <c r="A81" s="324" t="s">
        <v>406</v>
      </c>
      <c r="B81" s="321" t="s">
        <v>407</v>
      </c>
      <c r="C81" s="313"/>
      <c r="D81" s="313"/>
      <c r="E81" s="313"/>
      <c r="F81" s="539" t="s">
        <v>744</v>
      </c>
    </row>
    <row r="82" spans="1:6" s="319" customFormat="1" ht="12" customHeight="1" thickBot="1">
      <c r="A82" s="332" t="s">
        <v>408</v>
      </c>
      <c r="B82" s="301" t="s">
        <v>409</v>
      </c>
      <c r="C82" s="313"/>
      <c r="D82" s="313"/>
      <c r="E82" s="313"/>
      <c r="F82" s="539" t="s">
        <v>745</v>
      </c>
    </row>
    <row r="83" spans="1:6" s="319" customFormat="1" ht="12" customHeight="1" thickBot="1">
      <c r="A83" s="331" t="s">
        <v>410</v>
      </c>
      <c r="B83" s="299" t="s">
        <v>411</v>
      </c>
      <c r="C83" s="334">
        <v>0</v>
      </c>
      <c r="D83" s="334"/>
      <c r="E83" s="334">
        <v>0</v>
      </c>
      <c r="F83" s="539" t="s">
        <v>746</v>
      </c>
    </row>
    <row r="84" spans="1:6" s="319" customFormat="1" ht="12" customHeight="1" thickBot="1">
      <c r="A84" s="331" t="s">
        <v>412</v>
      </c>
      <c r="B84" s="257" t="s">
        <v>413</v>
      </c>
      <c r="C84" s="315"/>
      <c r="D84" s="315"/>
      <c r="E84" s="315"/>
      <c r="F84" s="539" t="s">
        <v>747</v>
      </c>
    </row>
    <row r="85" spans="1:6" s="319" customFormat="1" ht="12" customHeight="1" thickBot="1">
      <c r="A85" s="333" t="s">
        <v>414</v>
      </c>
      <c r="B85" s="260" t="s">
        <v>415</v>
      </c>
      <c r="C85" s="315">
        <f>SUM(C84,C61)</f>
        <v>8180</v>
      </c>
      <c r="D85" s="315">
        <v>300</v>
      </c>
      <c r="E85" s="315">
        <f t="shared" ref="E85" si="2">SUM(E84,E61)</f>
        <v>8480</v>
      </c>
      <c r="F85" s="539" t="s">
        <v>748</v>
      </c>
    </row>
    <row r="86" spans="1:6" s="319" customFormat="1" ht="12" customHeight="1">
      <c r="A86" s="255"/>
      <c r="B86" s="255"/>
      <c r="C86" s="256"/>
      <c r="D86" s="256"/>
      <c r="E86" s="256"/>
      <c r="F86" s="539"/>
    </row>
    <row r="87" spans="1:6" ht="16.5" customHeight="1">
      <c r="A87" s="670" t="s">
        <v>36</v>
      </c>
      <c r="B87" s="670"/>
      <c r="C87" s="670"/>
      <c r="D87" s="670"/>
      <c r="E87" s="670"/>
      <c r="F87" s="537"/>
    </row>
    <row r="88" spans="1:6" s="325" customFormat="1" ht="16.5" customHeight="1" thickBot="1">
      <c r="A88" s="44" t="s">
        <v>114</v>
      </c>
      <c r="B88" s="44"/>
      <c r="C88" s="286"/>
      <c r="D88" s="286"/>
      <c r="E88" s="286" t="s">
        <v>757</v>
      </c>
      <c r="F88" s="540"/>
    </row>
    <row r="89" spans="1:6" s="325" customFormat="1" ht="16.5" customHeight="1">
      <c r="A89" s="671" t="s">
        <v>61</v>
      </c>
      <c r="B89" s="673" t="s">
        <v>183</v>
      </c>
      <c r="C89" s="675" t="str">
        <f>+C3</f>
        <v>2015. évi</v>
      </c>
      <c r="D89" s="675"/>
      <c r="E89" s="675"/>
      <c r="F89" s="540"/>
    </row>
    <row r="90" spans="1:6" ht="38.1" customHeight="1" thickBot="1">
      <c r="A90" s="672"/>
      <c r="B90" s="674"/>
      <c r="C90" s="45" t="s">
        <v>184</v>
      </c>
      <c r="D90" s="663" t="s">
        <v>758</v>
      </c>
      <c r="E90" s="45" t="s">
        <v>189</v>
      </c>
      <c r="F90" s="537"/>
    </row>
    <row r="91" spans="1:6" s="318" customFormat="1" ht="12" customHeight="1" thickBot="1">
      <c r="A91" s="282" t="s">
        <v>416</v>
      </c>
      <c r="B91" s="283" t="s">
        <v>417</v>
      </c>
      <c r="C91" s="283" t="s">
        <v>418</v>
      </c>
      <c r="D91" s="283"/>
      <c r="E91" s="283" t="s">
        <v>419</v>
      </c>
      <c r="F91" s="538"/>
    </row>
    <row r="92" spans="1:6" ht="12" customHeight="1" thickBot="1">
      <c r="A92" s="279" t="s">
        <v>7</v>
      </c>
      <c r="B92" s="281" t="s">
        <v>422</v>
      </c>
      <c r="C92" s="308">
        <f>SUM(C93:C97)</f>
        <v>0</v>
      </c>
      <c r="D92" s="308"/>
      <c r="E92" s="308">
        <f t="shared" ref="E92" si="3">SUM(E93:E97)</f>
        <v>0</v>
      </c>
      <c r="F92" s="537" t="s">
        <v>669</v>
      </c>
    </row>
    <row r="93" spans="1:6" ht="12" customHeight="1">
      <c r="A93" s="274" t="s">
        <v>73</v>
      </c>
      <c r="B93" s="267" t="s">
        <v>37</v>
      </c>
      <c r="C93" s="96"/>
      <c r="D93" s="96"/>
      <c r="E93" s="96"/>
      <c r="F93" s="537" t="s">
        <v>670</v>
      </c>
    </row>
    <row r="94" spans="1:6" ht="12" customHeight="1">
      <c r="A94" s="271" t="s">
        <v>74</v>
      </c>
      <c r="B94" s="265" t="s">
        <v>135</v>
      </c>
      <c r="C94" s="310"/>
      <c r="D94" s="310"/>
      <c r="E94" s="310"/>
      <c r="F94" s="537" t="s">
        <v>671</v>
      </c>
    </row>
    <row r="95" spans="1:6" ht="12" customHeight="1">
      <c r="A95" s="271" t="s">
        <v>75</v>
      </c>
      <c r="B95" s="265" t="s">
        <v>102</v>
      </c>
      <c r="C95" s="312"/>
      <c r="D95" s="312"/>
      <c r="E95" s="312"/>
      <c r="F95" s="537" t="s">
        <v>672</v>
      </c>
    </row>
    <row r="96" spans="1:6" ht="12" customHeight="1">
      <c r="A96" s="271" t="s">
        <v>76</v>
      </c>
      <c r="B96" s="268" t="s">
        <v>136</v>
      </c>
      <c r="C96" s="312"/>
      <c r="D96" s="312"/>
      <c r="E96" s="312"/>
      <c r="F96" s="537" t="s">
        <v>673</v>
      </c>
    </row>
    <row r="97" spans="1:6" ht="12" customHeight="1">
      <c r="A97" s="271" t="s">
        <v>85</v>
      </c>
      <c r="B97" s="276" t="s">
        <v>137</v>
      </c>
      <c r="C97" s="312">
        <f>SUM(C98:C107)</f>
        <v>0</v>
      </c>
      <c r="D97" s="312"/>
      <c r="E97" s="312">
        <f t="shared" ref="E97" si="4">SUM(E98:E107)</f>
        <v>0</v>
      </c>
      <c r="F97" s="537" t="s">
        <v>674</v>
      </c>
    </row>
    <row r="98" spans="1:6" ht="12" customHeight="1">
      <c r="A98" s="271" t="s">
        <v>77</v>
      </c>
      <c r="B98" s="265" t="s">
        <v>423</v>
      </c>
      <c r="C98" s="312"/>
      <c r="D98" s="312"/>
      <c r="E98" s="312"/>
      <c r="F98" s="537" t="s">
        <v>675</v>
      </c>
    </row>
    <row r="99" spans="1:6" ht="12" customHeight="1">
      <c r="A99" s="271" t="s">
        <v>78</v>
      </c>
      <c r="B99" s="288" t="s">
        <v>424</v>
      </c>
      <c r="C99" s="312"/>
      <c r="D99" s="312"/>
      <c r="E99" s="312"/>
      <c r="F99" s="537" t="s">
        <v>676</v>
      </c>
    </row>
    <row r="100" spans="1:6" ht="12" customHeight="1">
      <c r="A100" s="271" t="s">
        <v>86</v>
      </c>
      <c r="B100" s="289" t="s">
        <v>425</v>
      </c>
      <c r="C100" s="312"/>
      <c r="D100" s="312"/>
      <c r="E100" s="312"/>
      <c r="F100" s="537" t="s">
        <v>677</v>
      </c>
    </row>
    <row r="101" spans="1:6" ht="12" customHeight="1">
      <c r="A101" s="271" t="s">
        <v>87</v>
      </c>
      <c r="B101" s="289" t="s">
        <v>426</v>
      </c>
      <c r="C101" s="312"/>
      <c r="D101" s="312"/>
      <c r="E101" s="312"/>
      <c r="F101" s="537" t="s">
        <v>678</v>
      </c>
    </row>
    <row r="102" spans="1:6" ht="12" customHeight="1">
      <c r="A102" s="271" t="s">
        <v>88</v>
      </c>
      <c r="B102" s="288" t="s">
        <v>427</v>
      </c>
      <c r="C102" s="312"/>
      <c r="D102" s="312"/>
      <c r="E102" s="312"/>
      <c r="F102" s="537" t="s">
        <v>679</v>
      </c>
    </row>
    <row r="103" spans="1:6" ht="12" customHeight="1">
      <c r="A103" s="271" t="s">
        <v>89</v>
      </c>
      <c r="B103" s="288" t="s">
        <v>428</v>
      </c>
      <c r="C103" s="312"/>
      <c r="D103" s="312"/>
      <c r="E103" s="312"/>
      <c r="F103" s="537" t="s">
        <v>680</v>
      </c>
    </row>
    <row r="104" spans="1:6" ht="12" customHeight="1">
      <c r="A104" s="271" t="s">
        <v>91</v>
      </c>
      <c r="B104" s="289" t="s">
        <v>429</v>
      </c>
      <c r="C104" s="312"/>
      <c r="D104" s="312"/>
      <c r="E104" s="312"/>
      <c r="F104" s="537" t="s">
        <v>681</v>
      </c>
    </row>
    <row r="105" spans="1:6" ht="12" customHeight="1">
      <c r="A105" s="270" t="s">
        <v>138</v>
      </c>
      <c r="B105" s="290" t="s">
        <v>430</v>
      </c>
      <c r="C105" s="312"/>
      <c r="D105" s="312"/>
      <c r="E105" s="312"/>
      <c r="F105" s="537" t="s">
        <v>682</v>
      </c>
    </row>
    <row r="106" spans="1:6" ht="12" customHeight="1">
      <c r="A106" s="271" t="s">
        <v>431</v>
      </c>
      <c r="B106" s="290" t="s">
        <v>432</v>
      </c>
      <c r="C106" s="312"/>
      <c r="D106" s="312"/>
      <c r="E106" s="312"/>
      <c r="F106" s="537" t="s">
        <v>683</v>
      </c>
    </row>
    <row r="107" spans="1:6" ht="12" customHeight="1" thickBot="1">
      <c r="A107" s="275" t="s">
        <v>433</v>
      </c>
      <c r="B107" s="291" t="s">
        <v>434</v>
      </c>
      <c r="C107" s="97"/>
      <c r="D107" s="97"/>
      <c r="E107" s="97"/>
      <c r="F107" s="537" t="s">
        <v>684</v>
      </c>
    </row>
    <row r="108" spans="1:6" ht="12" customHeight="1" thickBot="1">
      <c r="A108" s="277" t="s">
        <v>8</v>
      </c>
      <c r="B108" s="280" t="s">
        <v>435</v>
      </c>
      <c r="C108" s="309">
        <f>SUM(C109,C111,C113)</f>
        <v>1000</v>
      </c>
      <c r="D108" s="309"/>
      <c r="E108" s="309">
        <f t="shared" ref="E108" si="5">SUM(E109,E111,E113)</f>
        <v>1000</v>
      </c>
      <c r="F108" s="537" t="s">
        <v>685</v>
      </c>
    </row>
    <row r="109" spans="1:6" ht="12" customHeight="1">
      <c r="A109" s="272" t="s">
        <v>79</v>
      </c>
      <c r="B109" s="265" t="s">
        <v>161</v>
      </c>
      <c r="C109" s="311"/>
      <c r="D109" s="311"/>
      <c r="E109" s="311"/>
      <c r="F109" s="537" t="s">
        <v>686</v>
      </c>
    </row>
    <row r="110" spans="1:6" ht="12" customHeight="1">
      <c r="A110" s="272" t="s">
        <v>80</v>
      </c>
      <c r="B110" s="269" t="s">
        <v>436</v>
      </c>
      <c r="C110" s="311"/>
      <c r="D110" s="311"/>
      <c r="E110" s="311"/>
      <c r="F110" s="537" t="s">
        <v>687</v>
      </c>
    </row>
    <row r="111" spans="1:6">
      <c r="A111" s="272" t="s">
        <v>81</v>
      </c>
      <c r="B111" s="269" t="s">
        <v>139</v>
      </c>
      <c r="C111" s="310"/>
      <c r="D111" s="310"/>
      <c r="E111" s="310"/>
      <c r="F111" s="537" t="s">
        <v>688</v>
      </c>
    </row>
    <row r="112" spans="1:6" ht="12" customHeight="1">
      <c r="A112" s="272" t="s">
        <v>82</v>
      </c>
      <c r="B112" s="269" t="s">
        <v>437</v>
      </c>
      <c r="C112" s="310"/>
      <c r="D112" s="310"/>
      <c r="E112" s="310"/>
      <c r="F112" s="537" t="s">
        <v>689</v>
      </c>
    </row>
    <row r="113" spans="1:6" ht="12" customHeight="1">
      <c r="A113" s="272" t="s">
        <v>83</v>
      </c>
      <c r="B113" s="301" t="s">
        <v>164</v>
      </c>
      <c r="C113" s="310">
        <f>SUM(C120:C121)</f>
        <v>1000</v>
      </c>
      <c r="D113" s="310"/>
      <c r="E113" s="310">
        <f t="shared" ref="E113:F113" si="6">SUM(E120:E121)</f>
        <v>1000</v>
      </c>
      <c r="F113" s="310">
        <f t="shared" si="6"/>
        <v>0</v>
      </c>
    </row>
    <row r="114" spans="1:6" ht="21.75" customHeight="1">
      <c r="A114" s="272" t="s">
        <v>90</v>
      </c>
      <c r="B114" s="300" t="s">
        <v>438</v>
      </c>
      <c r="C114" s="310"/>
      <c r="D114" s="310"/>
      <c r="E114" s="310"/>
      <c r="F114" s="537" t="s">
        <v>691</v>
      </c>
    </row>
    <row r="115" spans="1:6" ht="24" customHeight="1">
      <c r="A115" s="272" t="s">
        <v>92</v>
      </c>
      <c r="B115" s="316" t="s">
        <v>439</v>
      </c>
      <c r="C115" s="310"/>
      <c r="D115" s="310"/>
      <c r="E115" s="310"/>
      <c r="F115" s="537" t="s">
        <v>692</v>
      </c>
    </row>
    <row r="116" spans="1:6" ht="12" customHeight="1">
      <c r="A116" s="272" t="s">
        <v>140</v>
      </c>
      <c r="B116" s="289" t="s">
        <v>426</v>
      </c>
      <c r="C116" s="310"/>
      <c r="D116" s="310"/>
      <c r="E116" s="310"/>
      <c r="F116" s="537" t="s">
        <v>693</v>
      </c>
    </row>
    <row r="117" spans="1:6" ht="12" customHeight="1">
      <c r="A117" s="272" t="s">
        <v>141</v>
      </c>
      <c r="B117" s="289" t="s">
        <v>440</v>
      </c>
      <c r="C117" s="310"/>
      <c r="D117" s="310"/>
      <c r="E117" s="310"/>
      <c r="F117" s="537" t="s">
        <v>694</v>
      </c>
    </row>
    <row r="118" spans="1:6" ht="12" customHeight="1">
      <c r="A118" s="272" t="s">
        <v>142</v>
      </c>
      <c r="B118" s="289" t="s">
        <v>441</v>
      </c>
      <c r="C118" s="310"/>
      <c r="D118" s="310"/>
      <c r="E118" s="310"/>
      <c r="F118" s="537" t="s">
        <v>695</v>
      </c>
    </row>
    <row r="119" spans="1:6" s="336" customFormat="1" ht="12" customHeight="1">
      <c r="A119" s="272" t="s">
        <v>442</v>
      </c>
      <c r="B119" s="289" t="s">
        <v>429</v>
      </c>
      <c r="C119" s="310"/>
      <c r="D119" s="310"/>
      <c r="E119" s="310"/>
      <c r="F119" s="537" t="s">
        <v>696</v>
      </c>
    </row>
    <row r="120" spans="1:6" ht="12" customHeight="1">
      <c r="A120" s="272" t="s">
        <v>443</v>
      </c>
      <c r="B120" s="289" t="s">
        <v>444</v>
      </c>
      <c r="C120" s="310">
        <v>1000</v>
      </c>
      <c r="D120" s="310"/>
      <c r="E120" s="310">
        <v>1000</v>
      </c>
      <c r="F120" s="537" t="s">
        <v>697</v>
      </c>
    </row>
    <row r="121" spans="1:6" ht="12" customHeight="1" thickBot="1">
      <c r="A121" s="270" t="s">
        <v>445</v>
      </c>
      <c r="B121" s="289" t="s">
        <v>446</v>
      </c>
      <c r="C121" s="312"/>
      <c r="D121" s="312"/>
      <c r="E121" s="312"/>
      <c r="F121" s="537" t="s">
        <v>698</v>
      </c>
    </row>
    <row r="122" spans="1:6" ht="12" customHeight="1" thickBot="1">
      <c r="A122" s="277" t="s">
        <v>9</v>
      </c>
      <c r="B122" s="285" t="s">
        <v>447</v>
      </c>
      <c r="C122" s="309"/>
      <c r="D122" s="309"/>
      <c r="E122" s="309"/>
      <c r="F122" s="537" t="s">
        <v>699</v>
      </c>
    </row>
    <row r="123" spans="1:6" ht="12" customHeight="1">
      <c r="A123" s="272" t="s">
        <v>62</v>
      </c>
      <c r="B123" s="266" t="s">
        <v>47</v>
      </c>
      <c r="C123" s="311"/>
      <c r="D123" s="311"/>
      <c r="E123" s="311"/>
      <c r="F123" s="537" t="s">
        <v>700</v>
      </c>
    </row>
    <row r="124" spans="1:6" ht="12" customHeight="1" thickBot="1">
      <c r="A124" s="273" t="s">
        <v>63</v>
      </c>
      <c r="B124" s="269" t="s">
        <v>48</v>
      </c>
      <c r="C124" s="312"/>
      <c r="D124" s="312"/>
      <c r="E124" s="312"/>
      <c r="F124" s="537" t="s">
        <v>701</v>
      </c>
    </row>
    <row r="125" spans="1:6" ht="12" customHeight="1" thickBot="1">
      <c r="A125" s="277" t="s">
        <v>10</v>
      </c>
      <c r="B125" s="285" t="s">
        <v>448</v>
      </c>
      <c r="C125" s="309">
        <f>SUM(C122,C108,C92)</f>
        <v>1000</v>
      </c>
      <c r="D125" s="309"/>
      <c r="E125" s="309">
        <f>SUM(E122,E108,E92)</f>
        <v>1000</v>
      </c>
      <c r="F125" s="309">
        <f>SUM(F122,F108,F92)</f>
        <v>0</v>
      </c>
    </row>
    <row r="126" spans="1:6" ht="12" customHeight="1" thickBot="1">
      <c r="A126" s="277" t="s">
        <v>11</v>
      </c>
      <c r="B126" s="285" t="s">
        <v>449</v>
      </c>
      <c r="C126" s="309"/>
      <c r="D126" s="309"/>
      <c r="E126" s="309"/>
      <c r="F126" s="537" t="s">
        <v>703</v>
      </c>
    </row>
    <row r="127" spans="1:6" ht="12" customHeight="1">
      <c r="A127" s="272" t="s">
        <v>66</v>
      </c>
      <c r="B127" s="266" t="s">
        <v>450</v>
      </c>
      <c r="C127" s="310"/>
      <c r="D127" s="310"/>
      <c r="E127" s="310"/>
      <c r="F127" s="537" t="s">
        <v>704</v>
      </c>
    </row>
    <row r="128" spans="1:6" ht="12" customHeight="1">
      <c r="A128" s="272" t="s">
        <v>67</v>
      </c>
      <c r="B128" s="266" t="s">
        <v>451</v>
      </c>
      <c r="C128" s="310"/>
      <c r="D128" s="310"/>
      <c r="E128" s="310"/>
      <c r="F128" s="537" t="s">
        <v>705</v>
      </c>
    </row>
    <row r="129" spans="1:9" ht="12" customHeight="1" thickBot="1">
      <c r="A129" s="270" t="s">
        <v>68</v>
      </c>
      <c r="B129" s="264" t="s">
        <v>452</v>
      </c>
      <c r="C129" s="310">
        <v>0</v>
      </c>
      <c r="D129" s="310"/>
      <c r="E129" s="310">
        <v>0</v>
      </c>
      <c r="F129" s="537" t="s">
        <v>706</v>
      </c>
    </row>
    <row r="130" spans="1:9" ht="12" customHeight="1" thickBot="1">
      <c r="A130" s="277" t="s">
        <v>12</v>
      </c>
      <c r="B130" s="285" t="s">
        <v>453</v>
      </c>
      <c r="C130" s="309"/>
      <c r="D130" s="309"/>
      <c r="E130" s="309"/>
      <c r="F130" s="537" t="s">
        <v>707</v>
      </c>
    </row>
    <row r="131" spans="1:9" ht="12" customHeight="1">
      <c r="A131" s="272" t="s">
        <v>69</v>
      </c>
      <c r="B131" s="266" t="s">
        <v>454</v>
      </c>
      <c r="C131" s="310"/>
      <c r="D131" s="310"/>
      <c r="E131" s="310"/>
      <c r="F131" s="537" t="s">
        <v>708</v>
      </c>
    </row>
    <row r="132" spans="1:9" ht="12" customHeight="1">
      <c r="A132" s="272" t="s">
        <v>70</v>
      </c>
      <c r="B132" s="266" t="s">
        <v>455</v>
      </c>
      <c r="C132" s="310"/>
      <c r="D132" s="310"/>
      <c r="E132" s="310"/>
      <c r="F132" s="537" t="s">
        <v>709</v>
      </c>
    </row>
    <row r="133" spans="1:9" ht="12" customHeight="1">
      <c r="A133" s="272" t="s">
        <v>350</v>
      </c>
      <c r="B133" s="266" t="s">
        <v>456</v>
      </c>
      <c r="C133" s="310"/>
      <c r="D133" s="310"/>
      <c r="E133" s="310"/>
      <c r="F133" s="537" t="s">
        <v>710</v>
      </c>
    </row>
    <row r="134" spans="1:9" ht="12" customHeight="1" thickBot="1">
      <c r="A134" s="270" t="s">
        <v>352</v>
      </c>
      <c r="B134" s="264" t="s">
        <v>457</v>
      </c>
      <c r="C134" s="310"/>
      <c r="D134" s="310"/>
      <c r="E134" s="310"/>
      <c r="F134" s="537" t="s">
        <v>711</v>
      </c>
    </row>
    <row r="135" spans="1:9" ht="12" customHeight="1" thickBot="1">
      <c r="A135" s="277" t="s">
        <v>13</v>
      </c>
      <c r="B135" s="285" t="s">
        <v>458</v>
      </c>
      <c r="C135" s="315"/>
      <c r="D135" s="315"/>
      <c r="E135" s="315"/>
      <c r="F135" s="537" t="s">
        <v>712</v>
      </c>
    </row>
    <row r="136" spans="1:9" ht="12" customHeight="1">
      <c r="A136" s="272" t="s">
        <v>71</v>
      </c>
      <c r="B136" s="266" t="s">
        <v>459</v>
      </c>
      <c r="C136" s="310"/>
      <c r="D136" s="310"/>
      <c r="E136" s="310"/>
      <c r="F136" s="537" t="s">
        <v>713</v>
      </c>
    </row>
    <row r="137" spans="1:9" ht="12" customHeight="1">
      <c r="A137" s="272" t="s">
        <v>72</v>
      </c>
      <c r="B137" s="266" t="s">
        <v>460</v>
      </c>
      <c r="C137" s="310"/>
      <c r="D137" s="310"/>
      <c r="E137" s="310"/>
      <c r="F137" s="537" t="s">
        <v>714</v>
      </c>
    </row>
    <row r="138" spans="1:9" ht="12" customHeight="1">
      <c r="A138" s="272" t="s">
        <v>359</v>
      </c>
      <c r="B138" s="266" t="s">
        <v>461</v>
      </c>
      <c r="C138" s="310"/>
      <c r="D138" s="310"/>
      <c r="E138" s="310"/>
      <c r="F138" s="537" t="s">
        <v>715</v>
      </c>
    </row>
    <row r="139" spans="1:9" ht="12" customHeight="1" thickBot="1">
      <c r="A139" s="270" t="s">
        <v>361</v>
      </c>
      <c r="B139" s="264" t="s">
        <v>462</v>
      </c>
      <c r="C139" s="310"/>
      <c r="D139" s="310"/>
      <c r="E139" s="310"/>
      <c r="F139" s="537" t="s">
        <v>716</v>
      </c>
    </row>
    <row r="140" spans="1:9" ht="15" customHeight="1" thickBot="1">
      <c r="A140" s="277" t="s">
        <v>14</v>
      </c>
      <c r="B140" s="285" t="s">
        <v>463</v>
      </c>
      <c r="C140" s="98"/>
      <c r="D140" s="98"/>
      <c r="E140" s="98"/>
      <c r="F140" s="537" t="s">
        <v>717</v>
      </c>
      <c r="G140" s="326"/>
      <c r="H140" s="326"/>
      <c r="I140" s="326"/>
    </row>
    <row r="141" spans="1:9" s="319" customFormat="1" ht="12.95" customHeight="1">
      <c r="A141" s="272" t="s">
        <v>133</v>
      </c>
      <c r="B141" s="266" t="s">
        <v>464</v>
      </c>
      <c r="C141" s="310"/>
      <c r="D141" s="310"/>
      <c r="E141" s="310"/>
      <c r="F141" s="537" t="s">
        <v>718</v>
      </c>
    </row>
    <row r="142" spans="1:9" ht="12.75" customHeight="1">
      <c r="A142" s="272" t="s">
        <v>134</v>
      </c>
      <c r="B142" s="266" t="s">
        <v>465</v>
      </c>
      <c r="C142" s="310"/>
      <c r="D142" s="310"/>
      <c r="E142" s="310"/>
      <c r="F142" s="537" t="s">
        <v>719</v>
      </c>
    </row>
    <row r="143" spans="1:9" ht="12.75" customHeight="1">
      <c r="A143" s="272" t="s">
        <v>163</v>
      </c>
      <c r="B143" s="266" t="s">
        <v>466</v>
      </c>
      <c r="C143" s="310"/>
      <c r="D143" s="310"/>
      <c r="E143" s="310"/>
      <c r="F143" s="537" t="s">
        <v>720</v>
      </c>
    </row>
    <row r="144" spans="1:9" ht="12.75" customHeight="1" thickBot="1">
      <c r="A144" s="272" t="s">
        <v>367</v>
      </c>
      <c r="B144" s="266" t="s">
        <v>467</v>
      </c>
      <c r="C144" s="310"/>
      <c r="D144" s="310"/>
      <c r="E144" s="310"/>
      <c r="F144" s="537" t="s">
        <v>721</v>
      </c>
    </row>
    <row r="145" spans="1:6" ht="16.5" thickBot="1">
      <c r="A145" s="277" t="s">
        <v>15</v>
      </c>
      <c r="B145" s="285" t="s">
        <v>468</v>
      </c>
      <c r="C145" s="261"/>
      <c r="D145" s="261"/>
      <c r="E145" s="261"/>
      <c r="F145" s="537" t="s">
        <v>722</v>
      </c>
    </row>
    <row r="146" spans="1:6" ht="16.5" thickBot="1">
      <c r="A146" s="302" t="s">
        <v>16</v>
      </c>
      <c r="B146" s="305" t="s">
        <v>469</v>
      </c>
      <c r="C146" s="261">
        <f>SUM(C145,C125)</f>
        <v>1000</v>
      </c>
      <c r="D146" s="261"/>
      <c r="E146" s="261">
        <f t="shared" ref="E146" si="7">SUM(E145,E125)</f>
        <v>1000</v>
      </c>
      <c r="F146" s="537" t="s">
        <v>723</v>
      </c>
    </row>
    <row r="148" spans="1:6" ht="18.75" customHeight="1">
      <c r="A148" s="669" t="s">
        <v>470</v>
      </c>
      <c r="B148" s="669"/>
      <c r="C148" s="669"/>
      <c r="D148" s="669"/>
      <c r="E148" s="669"/>
    </row>
    <row r="149" spans="1:6" ht="13.5" customHeight="1" thickBot="1">
      <c r="A149" s="287" t="s">
        <v>115</v>
      </c>
      <c r="B149" s="287"/>
      <c r="C149" s="317"/>
      <c r="D149" s="317"/>
      <c r="E149" s="564" t="s">
        <v>757</v>
      </c>
    </row>
    <row r="150" spans="1:6" ht="21.75" thickBot="1">
      <c r="A150" s="277">
        <v>1</v>
      </c>
      <c r="B150" s="280" t="s">
        <v>471</v>
      </c>
      <c r="C150" s="303">
        <f>+C61-C125</f>
        <v>7180</v>
      </c>
      <c r="D150" s="303"/>
      <c r="E150" s="303">
        <f>+E61-E125</f>
        <v>7480</v>
      </c>
    </row>
    <row r="151" spans="1:6" ht="21.75" thickBot="1">
      <c r="A151" s="277" t="s">
        <v>8</v>
      </c>
      <c r="B151" s="280" t="s">
        <v>472</v>
      </c>
      <c r="C151" s="303">
        <f>+C84-C145</f>
        <v>0</v>
      </c>
      <c r="D151" s="303"/>
      <c r="E151" s="303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06" customFormat="1" ht="12.75" customHeight="1">
      <c r="C161" s="307"/>
      <c r="D161" s="307"/>
      <c r="E161" s="307"/>
      <c r="F161" s="317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2015. ÉVI ZÁRSZÁMADÁS
ÖNKÉNT VÁLLALT FELADATAINAK ÖSSZEVONT MÉRLEGE
&amp;R&amp;"Times New Roman CE,Félkövér dőlt"&amp;11 1.3. melléklet a 6/2016. (V.26.) önkormányzati rendelethez</oddHeader>
  </headerFooter>
  <rowBreaks count="1" manualBreakCount="1">
    <brk id="86" min="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I161"/>
  <sheetViews>
    <sheetView view="pageLayout" topLeftCell="A87" zoomScaleNormal="130" zoomScaleSheetLayoutView="100" workbookViewId="0">
      <selection activeCell="D88" sqref="D88"/>
    </sheetView>
  </sheetViews>
  <sheetFormatPr defaultRowHeight="15.75"/>
  <cols>
    <col min="1" max="1" width="9.5" style="306" customWidth="1"/>
    <col min="2" max="2" width="60.83203125" style="306" customWidth="1"/>
    <col min="3" max="5" width="15.83203125" style="307" customWidth="1"/>
    <col min="6" max="6" width="9.33203125" style="317" hidden="1" customWidth="1"/>
    <col min="7" max="16384" width="9.33203125" style="317"/>
  </cols>
  <sheetData>
    <row r="1" spans="1:6" ht="15.95" customHeight="1">
      <c r="A1" s="670" t="s">
        <v>4</v>
      </c>
      <c r="B1" s="670"/>
      <c r="C1" s="670"/>
      <c r="D1" s="670"/>
      <c r="E1" s="670"/>
    </row>
    <row r="2" spans="1:6" ht="15.95" customHeight="1" thickBot="1">
      <c r="A2" s="43" t="s">
        <v>113</v>
      </c>
      <c r="B2" s="43"/>
      <c r="C2" s="304"/>
      <c r="D2" s="304"/>
      <c r="E2" s="304" t="s">
        <v>162</v>
      </c>
    </row>
    <row r="3" spans="1:6" ht="15.95" customHeight="1">
      <c r="A3" s="671" t="s">
        <v>61</v>
      </c>
      <c r="B3" s="673" t="s">
        <v>6</v>
      </c>
      <c r="C3" s="675" t="str">
        <f>+'1.1.sz.mell.'!C3:E3</f>
        <v>2015. évi</v>
      </c>
      <c r="D3" s="675"/>
      <c r="E3" s="675"/>
      <c r="F3" s="537"/>
    </row>
    <row r="4" spans="1:6" ht="38.1" customHeight="1" thickBot="1">
      <c r="A4" s="672"/>
      <c r="B4" s="674"/>
      <c r="C4" s="45" t="s">
        <v>184</v>
      </c>
      <c r="D4" s="663"/>
      <c r="E4" s="45" t="s">
        <v>189</v>
      </c>
      <c r="F4" s="537"/>
    </row>
    <row r="5" spans="1:6" s="318" customFormat="1" ht="12" customHeight="1" thickBot="1">
      <c r="A5" s="282" t="s">
        <v>416</v>
      </c>
      <c r="B5" s="283" t="s">
        <v>417</v>
      </c>
      <c r="C5" s="283" t="s">
        <v>418</v>
      </c>
      <c r="D5" s="283"/>
      <c r="E5" s="283" t="s">
        <v>419</v>
      </c>
      <c r="F5" s="538"/>
    </row>
    <row r="6" spans="1:6" s="319" customFormat="1" ht="12" customHeight="1" thickBot="1">
      <c r="A6" s="277" t="s">
        <v>7</v>
      </c>
      <c r="B6" s="278" t="s">
        <v>300</v>
      </c>
      <c r="C6" s="309">
        <v>10034</v>
      </c>
      <c r="D6" s="309">
        <v>1059</v>
      </c>
      <c r="E6" s="309">
        <v>11093</v>
      </c>
      <c r="F6" s="539" t="s">
        <v>669</v>
      </c>
    </row>
    <row r="7" spans="1:6" s="319" customFormat="1" ht="12" customHeight="1">
      <c r="A7" s="272" t="s">
        <v>73</v>
      </c>
      <c r="B7" s="320" t="s">
        <v>301</v>
      </c>
      <c r="C7" s="311"/>
      <c r="D7" s="311"/>
      <c r="E7" s="311"/>
      <c r="F7" s="539" t="s">
        <v>670</v>
      </c>
    </row>
    <row r="8" spans="1:6" s="319" customFormat="1" ht="12" customHeight="1">
      <c r="A8" s="271" t="s">
        <v>74</v>
      </c>
      <c r="B8" s="321" t="s">
        <v>302</v>
      </c>
      <c r="C8" s="310"/>
      <c r="D8" s="310"/>
      <c r="E8" s="310"/>
      <c r="F8" s="539" t="s">
        <v>671</v>
      </c>
    </row>
    <row r="9" spans="1:6" s="319" customFormat="1" ht="12" customHeight="1">
      <c r="A9" s="271" t="s">
        <v>75</v>
      </c>
      <c r="B9" s="321" t="s">
        <v>303</v>
      </c>
      <c r="C9" s="310">
        <v>10034</v>
      </c>
      <c r="D9" s="310">
        <v>1059</v>
      </c>
      <c r="E9" s="310">
        <v>11093</v>
      </c>
      <c r="F9" s="539" t="s">
        <v>672</v>
      </c>
    </row>
    <row r="10" spans="1:6" s="319" customFormat="1" ht="12" customHeight="1">
      <c r="A10" s="271" t="s">
        <v>76</v>
      </c>
      <c r="B10" s="321" t="s">
        <v>304</v>
      </c>
      <c r="C10" s="310"/>
      <c r="D10" s="310"/>
      <c r="E10" s="310"/>
      <c r="F10" s="539" t="s">
        <v>673</v>
      </c>
    </row>
    <row r="11" spans="1:6" s="319" customFormat="1" ht="12" customHeight="1">
      <c r="A11" s="271" t="s">
        <v>109</v>
      </c>
      <c r="B11" s="321" t="s">
        <v>305</v>
      </c>
      <c r="C11" s="310"/>
      <c r="D11" s="310"/>
      <c r="E11" s="310"/>
      <c r="F11" s="539" t="s">
        <v>674</v>
      </c>
    </row>
    <row r="12" spans="1:6" s="319" customFormat="1" ht="12" customHeight="1" thickBot="1">
      <c r="A12" s="273" t="s">
        <v>77</v>
      </c>
      <c r="B12" s="322" t="s">
        <v>306</v>
      </c>
      <c r="C12" s="312"/>
      <c r="D12" s="312"/>
      <c r="E12" s="312"/>
      <c r="F12" s="539" t="s">
        <v>675</v>
      </c>
    </row>
    <row r="13" spans="1:6" s="319" customFormat="1" ht="12" customHeight="1" thickBot="1">
      <c r="A13" s="277" t="s">
        <v>8</v>
      </c>
      <c r="B13" s="299" t="s">
        <v>307</v>
      </c>
      <c r="C13" s="309">
        <v>0</v>
      </c>
      <c r="D13" s="309"/>
      <c r="E13" s="309">
        <f>SUM(E14:E18)</f>
        <v>0</v>
      </c>
      <c r="F13" s="539" t="s">
        <v>676</v>
      </c>
    </row>
    <row r="14" spans="1:6" s="319" customFormat="1" ht="12" customHeight="1">
      <c r="A14" s="272" t="s">
        <v>79</v>
      </c>
      <c r="B14" s="320" t="s">
        <v>308</v>
      </c>
      <c r="C14" s="311">
        <v>0</v>
      </c>
      <c r="D14" s="311"/>
      <c r="E14" s="311">
        <v>0</v>
      </c>
      <c r="F14" s="539" t="s">
        <v>677</v>
      </c>
    </row>
    <row r="15" spans="1:6" s="319" customFormat="1" ht="12" customHeight="1">
      <c r="A15" s="271" t="s">
        <v>80</v>
      </c>
      <c r="B15" s="321" t="s">
        <v>309</v>
      </c>
      <c r="C15" s="310">
        <v>0</v>
      </c>
      <c r="D15" s="310"/>
      <c r="E15" s="310">
        <v>0</v>
      </c>
      <c r="F15" s="539" t="s">
        <v>678</v>
      </c>
    </row>
    <row r="16" spans="1:6" s="319" customFormat="1" ht="12" customHeight="1">
      <c r="A16" s="271" t="s">
        <v>81</v>
      </c>
      <c r="B16" s="321" t="s">
        <v>310</v>
      </c>
      <c r="C16" s="310">
        <v>0</v>
      </c>
      <c r="D16" s="310"/>
      <c r="E16" s="310">
        <v>0</v>
      </c>
      <c r="F16" s="539" t="s">
        <v>679</v>
      </c>
    </row>
    <row r="17" spans="1:6" s="319" customFormat="1" ht="12" customHeight="1">
      <c r="A17" s="271" t="s">
        <v>82</v>
      </c>
      <c r="B17" s="321" t="s">
        <v>311</v>
      </c>
      <c r="C17" s="310">
        <v>0</v>
      </c>
      <c r="D17" s="310"/>
      <c r="E17" s="310"/>
      <c r="F17" s="539" t="s">
        <v>680</v>
      </c>
    </row>
    <row r="18" spans="1:6" s="319" customFormat="1" ht="12" customHeight="1">
      <c r="A18" s="271" t="s">
        <v>83</v>
      </c>
      <c r="B18" s="321" t="s">
        <v>312</v>
      </c>
      <c r="C18" s="310"/>
      <c r="D18" s="310"/>
      <c r="E18" s="310"/>
      <c r="F18" s="539"/>
    </row>
    <row r="19" spans="1:6" s="319" customFormat="1" ht="12" customHeight="1" thickBot="1">
      <c r="A19" s="273" t="s">
        <v>90</v>
      </c>
      <c r="B19" s="322" t="s">
        <v>313</v>
      </c>
      <c r="C19" s="312">
        <v>0</v>
      </c>
      <c r="D19" s="312"/>
      <c r="E19" s="312"/>
      <c r="F19" s="539" t="s">
        <v>682</v>
      </c>
    </row>
    <row r="20" spans="1:6" s="319" customFormat="1" ht="12" customHeight="1" thickBot="1">
      <c r="A20" s="277" t="s">
        <v>9</v>
      </c>
      <c r="B20" s="278" t="s">
        <v>314</v>
      </c>
      <c r="C20" s="309">
        <v>0</v>
      </c>
      <c r="D20" s="309"/>
      <c r="E20" s="309">
        <v>0</v>
      </c>
      <c r="F20" s="539" t="s">
        <v>683</v>
      </c>
    </row>
    <row r="21" spans="1:6" s="319" customFormat="1" ht="12" customHeight="1">
      <c r="A21" s="272" t="s">
        <v>62</v>
      </c>
      <c r="B21" s="320" t="s">
        <v>315</v>
      </c>
      <c r="C21" s="311">
        <v>0</v>
      </c>
      <c r="D21" s="311"/>
      <c r="E21" s="311">
        <v>0</v>
      </c>
      <c r="F21" s="539" t="s">
        <v>684</v>
      </c>
    </row>
    <row r="22" spans="1:6" s="319" customFormat="1" ht="12" customHeight="1">
      <c r="A22" s="271" t="s">
        <v>63</v>
      </c>
      <c r="B22" s="321" t="s">
        <v>316</v>
      </c>
      <c r="C22" s="310">
        <v>0</v>
      </c>
      <c r="D22" s="310"/>
      <c r="E22" s="310">
        <v>0</v>
      </c>
      <c r="F22" s="539" t="s">
        <v>685</v>
      </c>
    </row>
    <row r="23" spans="1:6" s="319" customFormat="1" ht="12" customHeight="1">
      <c r="A23" s="271" t="s">
        <v>64</v>
      </c>
      <c r="B23" s="321" t="s">
        <v>317</v>
      </c>
      <c r="C23" s="310">
        <v>0</v>
      </c>
      <c r="D23" s="310"/>
      <c r="E23" s="310">
        <v>0</v>
      </c>
      <c r="F23" s="539" t="s">
        <v>686</v>
      </c>
    </row>
    <row r="24" spans="1:6" s="319" customFormat="1" ht="12" customHeight="1">
      <c r="A24" s="271" t="s">
        <v>65</v>
      </c>
      <c r="B24" s="321" t="s">
        <v>318</v>
      </c>
      <c r="C24" s="310"/>
      <c r="D24" s="310"/>
      <c r="E24" s="310"/>
      <c r="F24" s="539" t="s">
        <v>687</v>
      </c>
    </row>
    <row r="25" spans="1:6" s="319" customFormat="1" ht="12" customHeight="1">
      <c r="A25" s="271" t="s">
        <v>123</v>
      </c>
      <c r="B25" s="321" t="s">
        <v>319</v>
      </c>
      <c r="C25" s="310"/>
      <c r="D25" s="310"/>
      <c r="E25" s="310"/>
      <c r="F25" s="539" t="s">
        <v>688</v>
      </c>
    </row>
    <row r="26" spans="1:6" s="319" customFormat="1" ht="12" customHeight="1" thickBot="1">
      <c r="A26" s="273" t="s">
        <v>124</v>
      </c>
      <c r="B26" s="322" t="s">
        <v>320</v>
      </c>
      <c r="C26" s="312"/>
      <c r="D26" s="312"/>
      <c r="E26" s="312"/>
      <c r="F26" s="539" t="s">
        <v>689</v>
      </c>
    </row>
    <row r="27" spans="1:6" s="319" customFormat="1" ht="12" customHeight="1" thickBot="1">
      <c r="A27" s="277" t="s">
        <v>125</v>
      </c>
      <c r="B27" s="278" t="s">
        <v>321</v>
      </c>
      <c r="C27" s="315">
        <f>SUM(C28)</f>
        <v>0</v>
      </c>
      <c r="D27" s="315"/>
      <c r="E27" s="315">
        <f t="shared" ref="E27:F27" si="0">SUM(E28)</f>
        <v>0</v>
      </c>
      <c r="F27" s="315">
        <f t="shared" si="0"/>
        <v>0</v>
      </c>
    </row>
    <row r="28" spans="1:6" s="319" customFormat="1" ht="12" customHeight="1">
      <c r="A28" s="272" t="s">
        <v>322</v>
      </c>
      <c r="B28" s="320" t="s">
        <v>323</v>
      </c>
      <c r="C28" s="328"/>
      <c r="D28" s="328"/>
      <c r="E28" s="328"/>
      <c r="F28" s="539" t="s">
        <v>691</v>
      </c>
    </row>
    <row r="29" spans="1:6" s="319" customFormat="1" ht="12" customHeight="1">
      <c r="A29" s="271" t="s">
        <v>324</v>
      </c>
      <c r="B29" s="321" t="s">
        <v>325</v>
      </c>
      <c r="C29" s="310"/>
      <c r="D29" s="310"/>
      <c r="E29" s="310"/>
      <c r="F29" s="539" t="s">
        <v>692</v>
      </c>
    </row>
    <row r="30" spans="1:6" s="319" customFormat="1" ht="12" customHeight="1">
      <c r="A30" s="271" t="s">
        <v>326</v>
      </c>
      <c r="B30" s="321" t="s">
        <v>327</v>
      </c>
      <c r="C30" s="310"/>
      <c r="D30" s="310"/>
      <c r="E30" s="310"/>
      <c r="F30" s="539" t="s">
        <v>693</v>
      </c>
    </row>
    <row r="31" spans="1:6" s="319" customFormat="1" ht="12" customHeight="1">
      <c r="A31" s="271" t="s">
        <v>328</v>
      </c>
      <c r="B31" s="321" t="s">
        <v>329</v>
      </c>
      <c r="C31" s="310"/>
      <c r="D31" s="310"/>
      <c r="E31" s="310"/>
      <c r="F31" s="539" t="s">
        <v>694</v>
      </c>
    </row>
    <row r="32" spans="1:6" s="319" customFormat="1" ht="12" customHeight="1">
      <c r="A32" s="271" t="s">
        <v>330</v>
      </c>
      <c r="B32" s="321" t="s">
        <v>331</v>
      </c>
      <c r="C32" s="310"/>
      <c r="D32" s="310"/>
      <c r="E32" s="310"/>
      <c r="F32" s="539" t="s">
        <v>695</v>
      </c>
    </row>
    <row r="33" spans="1:6" s="319" customFormat="1" ht="12" customHeight="1" thickBot="1">
      <c r="A33" s="273" t="s">
        <v>332</v>
      </c>
      <c r="B33" s="322" t="s">
        <v>333</v>
      </c>
      <c r="C33" s="312"/>
      <c r="D33" s="312"/>
      <c r="E33" s="312"/>
      <c r="F33" s="539" t="s">
        <v>696</v>
      </c>
    </row>
    <row r="34" spans="1:6" s="319" customFormat="1" ht="12" customHeight="1" thickBot="1">
      <c r="A34" s="277" t="s">
        <v>11</v>
      </c>
      <c r="B34" s="278" t="s">
        <v>334</v>
      </c>
      <c r="C34" s="309"/>
      <c r="D34" s="309"/>
      <c r="E34" s="309"/>
      <c r="F34" s="539" t="s">
        <v>697</v>
      </c>
    </row>
    <row r="35" spans="1:6" s="319" customFormat="1" ht="12" customHeight="1">
      <c r="A35" s="272" t="s">
        <v>66</v>
      </c>
      <c r="B35" s="320" t="s">
        <v>335</v>
      </c>
      <c r="C35" s="311"/>
      <c r="D35" s="311"/>
      <c r="E35" s="311"/>
      <c r="F35" s="539" t="s">
        <v>698</v>
      </c>
    </row>
    <row r="36" spans="1:6" s="319" customFormat="1" ht="12" customHeight="1">
      <c r="A36" s="271" t="s">
        <v>67</v>
      </c>
      <c r="B36" s="321" t="s">
        <v>336</v>
      </c>
      <c r="C36" s="310"/>
      <c r="D36" s="310"/>
      <c r="E36" s="310"/>
      <c r="F36" s="539" t="s">
        <v>699</v>
      </c>
    </row>
    <row r="37" spans="1:6" s="319" customFormat="1" ht="12" customHeight="1">
      <c r="A37" s="271" t="s">
        <v>68</v>
      </c>
      <c r="B37" s="321" t="s">
        <v>337</v>
      </c>
      <c r="C37" s="310"/>
      <c r="D37" s="310"/>
      <c r="E37" s="310"/>
      <c r="F37" s="539" t="s">
        <v>700</v>
      </c>
    </row>
    <row r="38" spans="1:6" s="319" customFormat="1" ht="12" customHeight="1">
      <c r="A38" s="271" t="s">
        <v>127</v>
      </c>
      <c r="B38" s="321" t="s">
        <v>338</v>
      </c>
      <c r="C38" s="310"/>
      <c r="D38" s="310"/>
      <c r="E38" s="310"/>
      <c r="F38" s="539" t="s">
        <v>701</v>
      </c>
    </row>
    <row r="39" spans="1:6" s="319" customFormat="1" ht="12" customHeight="1">
      <c r="A39" s="271" t="s">
        <v>128</v>
      </c>
      <c r="B39" s="321" t="s">
        <v>339</v>
      </c>
      <c r="C39" s="310"/>
      <c r="D39" s="310"/>
      <c r="E39" s="310"/>
      <c r="F39" s="539" t="s">
        <v>702</v>
      </c>
    </row>
    <row r="40" spans="1:6" s="319" customFormat="1" ht="12" customHeight="1">
      <c r="A40" s="271" t="s">
        <v>129</v>
      </c>
      <c r="B40" s="321" t="s">
        <v>340</v>
      </c>
      <c r="C40" s="310"/>
      <c r="D40" s="310"/>
      <c r="E40" s="310"/>
      <c r="F40" s="539" t="s">
        <v>703</v>
      </c>
    </row>
    <row r="41" spans="1:6" s="319" customFormat="1" ht="12" customHeight="1">
      <c r="A41" s="271" t="s">
        <v>130</v>
      </c>
      <c r="B41" s="321" t="s">
        <v>341</v>
      </c>
      <c r="C41" s="310"/>
      <c r="D41" s="310"/>
      <c r="E41" s="310"/>
      <c r="F41" s="539" t="s">
        <v>704</v>
      </c>
    </row>
    <row r="42" spans="1:6" s="319" customFormat="1" ht="12" customHeight="1">
      <c r="A42" s="271" t="s">
        <v>131</v>
      </c>
      <c r="B42" s="321" t="s">
        <v>342</v>
      </c>
      <c r="C42" s="310"/>
      <c r="D42" s="310"/>
      <c r="E42" s="310"/>
      <c r="F42" s="539" t="s">
        <v>705</v>
      </c>
    </row>
    <row r="43" spans="1:6" s="319" customFormat="1" ht="12" customHeight="1">
      <c r="A43" s="271" t="s">
        <v>343</v>
      </c>
      <c r="B43" s="321" t="s">
        <v>344</v>
      </c>
      <c r="C43" s="313"/>
      <c r="D43" s="313"/>
      <c r="E43" s="313"/>
      <c r="F43" s="539" t="s">
        <v>706</v>
      </c>
    </row>
    <row r="44" spans="1:6" s="319" customFormat="1" ht="12" customHeight="1" thickBot="1">
      <c r="A44" s="273" t="s">
        <v>345</v>
      </c>
      <c r="B44" s="322" t="s">
        <v>346</v>
      </c>
      <c r="C44" s="314"/>
      <c r="D44" s="314"/>
      <c r="E44" s="314"/>
      <c r="F44" s="539" t="s">
        <v>707</v>
      </c>
    </row>
    <row r="45" spans="1:6" s="319" customFormat="1" ht="12" customHeight="1" thickBot="1">
      <c r="A45" s="277" t="s">
        <v>12</v>
      </c>
      <c r="B45" s="278" t="s">
        <v>347</v>
      </c>
      <c r="C45" s="309">
        <v>0</v>
      </c>
      <c r="D45" s="309"/>
      <c r="E45" s="309">
        <v>0</v>
      </c>
      <c r="F45" s="539" t="s">
        <v>708</v>
      </c>
    </row>
    <row r="46" spans="1:6" s="319" customFormat="1" ht="12" customHeight="1">
      <c r="A46" s="272" t="s">
        <v>69</v>
      </c>
      <c r="B46" s="320" t="s">
        <v>348</v>
      </c>
      <c r="C46" s="330">
        <v>0</v>
      </c>
      <c r="D46" s="330"/>
      <c r="E46" s="330">
        <v>0</v>
      </c>
      <c r="F46" s="539" t="s">
        <v>709</v>
      </c>
    </row>
    <row r="47" spans="1:6" s="319" customFormat="1" ht="12" customHeight="1">
      <c r="A47" s="271" t="s">
        <v>70</v>
      </c>
      <c r="B47" s="321" t="s">
        <v>349</v>
      </c>
      <c r="C47" s="313">
        <v>0</v>
      </c>
      <c r="D47" s="313"/>
      <c r="E47" s="313">
        <v>0</v>
      </c>
      <c r="F47" s="539" t="s">
        <v>710</v>
      </c>
    </row>
    <row r="48" spans="1:6" s="319" customFormat="1" ht="12" customHeight="1">
      <c r="A48" s="271" t="s">
        <v>350</v>
      </c>
      <c r="B48" s="321" t="s">
        <v>351</v>
      </c>
      <c r="C48" s="313">
        <v>0</v>
      </c>
      <c r="D48" s="313"/>
      <c r="E48" s="313">
        <v>0</v>
      </c>
      <c r="F48" s="539" t="s">
        <v>711</v>
      </c>
    </row>
    <row r="49" spans="1:6" s="319" customFormat="1" ht="12" customHeight="1">
      <c r="A49" s="271" t="s">
        <v>352</v>
      </c>
      <c r="B49" s="321" t="s">
        <v>353</v>
      </c>
      <c r="C49" s="313">
        <v>0</v>
      </c>
      <c r="D49" s="313"/>
      <c r="E49" s="313">
        <v>0</v>
      </c>
      <c r="F49" s="539" t="s">
        <v>712</v>
      </c>
    </row>
    <row r="50" spans="1:6" s="319" customFormat="1" ht="12" customHeight="1" thickBot="1">
      <c r="A50" s="273" t="s">
        <v>354</v>
      </c>
      <c r="B50" s="322" t="s">
        <v>355</v>
      </c>
      <c r="C50" s="314">
        <v>0</v>
      </c>
      <c r="D50" s="314"/>
      <c r="E50" s="314">
        <v>0</v>
      </c>
      <c r="F50" s="539" t="s">
        <v>713</v>
      </c>
    </row>
    <row r="51" spans="1:6" s="319" customFormat="1" ht="17.25" customHeight="1" thickBot="1">
      <c r="A51" s="277" t="s">
        <v>132</v>
      </c>
      <c r="B51" s="278" t="s">
        <v>356</v>
      </c>
      <c r="C51" s="309">
        <v>0</v>
      </c>
      <c r="D51" s="309"/>
      <c r="E51" s="309">
        <v>0</v>
      </c>
      <c r="F51" s="539" t="s">
        <v>714</v>
      </c>
    </row>
    <row r="52" spans="1:6" s="319" customFormat="1" ht="12" customHeight="1">
      <c r="A52" s="272" t="s">
        <v>71</v>
      </c>
      <c r="B52" s="320" t="s">
        <v>357</v>
      </c>
      <c r="C52" s="311"/>
      <c r="D52" s="311"/>
      <c r="E52" s="311"/>
      <c r="F52" s="539" t="s">
        <v>715</v>
      </c>
    </row>
    <row r="53" spans="1:6" s="319" customFormat="1" ht="12" customHeight="1">
      <c r="A53" s="271" t="s">
        <v>72</v>
      </c>
      <c r="B53" s="321" t="s">
        <v>358</v>
      </c>
      <c r="C53" s="310"/>
      <c r="D53" s="310"/>
      <c r="E53" s="310"/>
      <c r="F53" s="539" t="s">
        <v>716</v>
      </c>
    </row>
    <row r="54" spans="1:6" s="319" customFormat="1" ht="12" customHeight="1">
      <c r="A54" s="271" t="s">
        <v>359</v>
      </c>
      <c r="B54" s="321" t="s">
        <v>360</v>
      </c>
      <c r="C54" s="310"/>
      <c r="D54" s="310"/>
      <c r="E54" s="310"/>
      <c r="F54" s="539" t="s">
        <v>717</v>
      </c>
    </row>
    <row r="55" spans="1:6" s="319" customFormat="1" ht="12" customHeight="1" thickBot="1">
      <c r="A55" s="273" t="s">
        <v>361</v>
      </c>
      <c r="B55" s="322" t="s">
        <v>362</v>
      </c>
      <c r="C55" s="312"/>
      <c r="D55" s="312"/>
      <c r="E55" s="312"/>
      <c r="F55" s="539" t="s">
        <v>718</v>
      </c>
    </row>
    <row r="56" spans="1:6" s="319" customFormat="1" ht="12" customHeight="1" thickBot="1">
      <c r="A56" s="277" t="s">
        <v>14</v>
      </c>
      <c r="B56" s="299" t="s">
        <v>363</v>
      </c>
      <c r="C56" s="309"/>
      <c r="D56" s="309"/>
      <c r="E56" s="309"/>
      <c r="F56" s="539" t="s">
        <v>719</v>
      </c>
    </row>
    <row r="57" spans="1:6" s="319" customFormat="1" ht="12" customHeight="1">
      <c r="A57" s="272" t="s">
        <v>133</v>
      </c>
      <c r="B57" s="320" t="s">
        <v>364</v>
      </c>
      <c r="C57" s="313"/>
      <c r="D57" s="313"/>
      <c r="E57" s="313"/>
      <c r="F57" s="539" t="s">
        <v>720</v>
      </c>
    </row>
    <row r="58" spans="1:6" s="319" customFormat="1" ht="12" customHeight="1">
      <c r="A58" s="271" t="s">
        <v>134</v>
      </c>
      <c r="B58" s="321" t="s">
        <v>365</v>
      </c>
      <c r="C58" s="313"/>
      <c r="D58" s="313"/>
      <c r="E58" s="313"/>
      <c r="F58" s="539" t="s">
        <v>721</v>
      </c>
    </row>
    <row r="59" spans="1:6" s="319" customFormat="1" ht="12" customHeight="1">
      <c r="A59" s="271" t="s">
        <v>163</v>
      </c>
      <c r="B59" s="321" t="s">
        <v>366</v>
      </c>
      <c r="C59" s="313"/>
      <c r="D59" s="313"/>
      <c r="E59" s="313"/>
      <c r="F59" s="539" t="s">
        <v>722</v>
      </c>
    </row>
    <row r="60" spans="1:6" s="319" customFormat="1" ht="12" customHeight="1" thickBot="1">
      <c r="A60" s="273" t="s">
        <v>367</v>
      </c>
      <c r="B60" s="322" t="s">
        <v>368</v>
      </c>
      <c r="C60" s="313"/>
      <c r="D60" s="313"/>
      <c r="E60" s="313"/>
      <c r="F60" s="539" t="s">
        <v>723</v>
      </c>
    </row>
    <row r="61" spans="1:6" s="319" customFormat="1" ht="12" customHeight="1" thickBot="1">
      <c r="A61" s="277" t="s">
        <v>15</v>
      </c>
      <c r="B61" s="278" t="s">
        <v>369</v>
      </c>
      <c r="C61" s="315">
        <f>SUM(C56,C51,C45,C34,C27,C20,C13,C6)</f>
        <v>10034</v>
      </c>
      <c r="D61" s="315">
        <v>1059</v>
      </c>
      <c r="E61" s="315">
        <f>SUM(E56,E51,E45,E34,E27,E20,E13,E6)</f>
        <v>11093</v>
      </c>
      <c r="F61" s="539" t="s">
        <v>724</v>
      </c>
    </row>
    <row r="62" spans="1:6" s="319" customFormat="1" ht="12" customHeight="1" thickBot="1">
      <c r="A62" s="331" t="s">
        <v>370</v>
      </c>
      <c r="B62" s="299" t="s">
        <v>371</v>
      </c>
      <c r="C62" s="309"/>
      <c r="D62" s="309"/>
      <c r="E62" s="309"/>
      <c r="F62" s="539" t="s">
        <v>725</v>
      </c>
    </row>
    <row r="63" spans="1:6" s="319" customFormat="1" ht="12" customHeight="1">
      <c r="A63" s="272" t="s">
        <v>372</v>
      </c>
      <c r="B63" s="320" t="s">
        <v>373</v>
      </c>
      <c r="C63" s="313"/>
      <c r="D63" s="313"/>
      <c r="E63" s="313"/>
      <c r="F63" s="539" t="s">
        <v>726</v>
      </c>
    </row>
    <row r="64" spans="1:6" s="319" customFormat="1" ht="12" customHeight="1">
      <c r="A64" s="271" t="s">
        <v>374</v>
      </c>
      <c r="B64" s="321" t="s">
        <v>375</v>
      </c>
      <c r="C64" s="313"/>
      <c r="D64" s="313"/>
      <c r="E64" s="313"/>
      <c r="F64" s="539" t="s">
        <v>727</v>
      </c>
    </row>
    <row r="65" spans="1:6" s="319" customFormat="1" ht="12" customHeight="1" thickBot="1">
      <c r="A65" s="273" t="s">
        <v>376</v>
      </c>
      <c r="B65" s="259" t="s">
        <v>421</v>
      </c>
      <c r="C65" s="313"/>
      <c r="D65" s="313"/>
      <c r="E65" s="313"/>
      <c r="F65" s="539" t="s">
        <v>728</v>
      </c>
    </row>
    <row r="66" spans="1:6" s="319" customFormat="1" ht="12" customHeight="1" thickBot="1">
      <c r="A66" s="331" t="s">
        <v>378</v>
      </c>
      <c r="B66" s="299" t="s">
        <v>379</v>
      </c>
      <c r="C66" s="309"/>
      <c r="D66" s="309"/>
      <c r="E66" s="309"/>
      <c r="F66" s="539" t="s">
        <v>729</v>
      </c>
    </row>
    <row r="67" spans="1:6" s="319" customFormat="1" ht="13.5" customHeight="1">
      <c r="A67" s="272" t="s">
        <v>110</v>
      </c>
      <c r="B67" s="320" t="s">
        <v>380</v>
      </c>
      <c r="C67" s="313">
        <v>0</v>
      </c>
      <c r="D67" s="313"/>
      <c r="E67" s="313">
        <v>0</v>
      </c>
      <c r="F67" s="539" t="s">
        <v>730</v>
      </c>
    </row>
    <row r="68" spans="1:6" s="319" customFormat="1" ht="12" customHeight="1">
      <c r="A68" s="271" t="s">
        <v>111</v>
      </c>
      <c r="B68" s="321" t="s">
        <v>381</v>
      </c>
      <c r="C68" s="313">
        <v>0</v>
      </c>
      <c r="D68" s="313"/>
      <c r="E68" s="313">
        <v>0</v>
      </c>
      <c r="F68" s="539" t="s">
        <v>731</v>
      </c>
    </row>
    <row r="69" spans="1:6" s="319" customFormat="1" ht="12" customHeight="1">
      <c r="A69" s="271" t="s">
        <v>382</v>
      </c>
      <c r="B69" s="321" t="s">
        <v>383</v>
      </c>
      <c r="C69" s="313">
        <v>0</v>
      </c>
      <c r="D69" s="313"/>
      <c r="E69" s="313">
        <v>0</v>
      </c>
      <c r="F69" s="539" t="s">
        <v>732</v>
      </c>
    </row>
    <row r="70" spans="1:6" s="319" customFormat="1" ht="12" customHeight="1" thickBot="1">
      <c r="A70" s="273" t="s">
        <v>384</v>
      </c>
      <c r="B70" s="322" t="s">
        <v>385</v>
      </c>
      <c r="C70" s="313"/>
      <c r="D70" s="313"/>
      <c r="E70" s="313"/>
      <c r="F70" s="539" t="s">
        <v>733</v>
      </c>
    </row>
    <row r="71" spans="1:6" s="319" customFormat="1" ht="12" customHeight="1" thickBot="1">
      <c r="A71" s="331" t="s">
        <v>386</v>
      </c>
      <c r="B71" s="299" t="s">
        <v>387</v>
      </c>
      <c r="C71" s="309"/>
      <c r="D71" s="309"/>
      <c r="E71" s="309"/>
      <c r="F71" s="539" t="s">
        <v>734</v>
      </c>
    </row>
    <row r="72" spans="1:6" s="319" customFormat="1" ht="12" customHeight="1">
      <c r="A72" s="272" t="s">
        <v>388</v>
      </c>
      <c r="B72" s="320" t="s">
        <v>389</v>
      </c>
      <c r="C72" s="313"/>
      <c r="D72" s="313"/>
      <c r="E72" s="313"/>
      <c r="F72" s="539" t="s">
        <v>735</v>
      </c>
    </row>
    <row r="73" spans="1:6" s="319" customFormat="1" ht="12" customHeight="1" thickBot="1">
      <c r="A73" s="273" t="s">
        <v>390</v>
      </c>
      <c r="B73" s="322" t="s">
        <v>391</v>
      </c>
      <c r="C73" s="313"/>
      <c r="D73" s="313"/>
      <c r="E73" s="313"/>
      <c r="F73" s="539" t="s">
        <v>736</v>
      </c>
    </row>
    <row r="74" spans="1:6" s="319" customFormat="1" ht="12" customHeight="1" thickBot="1">
      <c r="A74" s="331" t="s">
        <v>392</v>
      </c>
      <c r="B74" s="299" t="s">
        <v>393</v>
      </c>
      <c r="C74" s="309"/>
      <c r="D74" s="309"/>
      <c r="E74" s="309"/>
      <c r="F74" s="539" t="s">
        <v>737</v>
      </c>
    </row>
    <row r="75" spans="1:6" s="319" customFormat="1" ht="12" customHeight="1">
      <c r="A75" s="272" t="s">
        <v>394</v>
      </c>
      <c r="B75" s="320" t="s">
        <v>395</v>
      </c>
      <c r="C75" s="313"/>
      <c r="D75" s="313"/>
      <c r="E75" s="313"/>
      <c r="F75" s="539" t="s">
        <v>738</v>
      </c>
    </row>
    <row r="76" spans="1:6" s="319" customFormat="1" ht="12" customHeight="1">
      <c r="A76" s="271" t="s">
        <v>396</v>
      </c>
      <c r="B76" s="321" t="s">
        <v>397</v>
      </c>
      <c r="C76" s="313"/>
      <c r="D76" s="313"/>
      <c r="E76" s="313"/>
      <c r="F76" s="539" t="s">
        <v>739</v>
      </c>
    </row>
    <row r="77" spans="1:6" s="319" customFormat="1" ht="12" customHeight="1" thickBot="1">
      <c r="A77" s="273" t="s">
        <v>398</v>
      </c>
      <c r="B77" s="301" t="s">
        <v>399</v>
      </c>
      <c r="C77" s="313"/>
      <c r="D77" s="313"/>
      <c r="E77" s="313"/>
      <c r="F77" s="539" t="s">
        <v>740</v>
      </c>
    </row>
    <row r="78" spans="1:6" s="319" customFormat="1" ht="12" customHeight="1" thickBot="1">
      <c r="A78" s="331" t="s">
        <v>400</v>
      </c>
      <c r="B78" s="299" t="s">
        <v>401</v>
      </c>
      <c r="C78" s="309"/>
      <c r="D78" s="309"/>
      <c r="E78" s="309"/>
      <c r="F78" s="539" t="s">
        <v>741</v>
      </c>
    </row>
    <row r="79" spans="1:6" s="319" customFormat="1" ht="12" customHeight="1">
      <c r="A79" s="323" t="s">
        <v>402</v>
      </c>
      <c r="B79" s="320" t="s">
        <v>403</v>
      </c>
      <c r="C79" s="313"/>
      <c r="D79" s="313"/>
      <c r="E79" s="313"/>
      <c r="F79" s="539" t="s">
        <v>742</v>
      </c>
    </row>
    <row r="80" spans="1:6" s="319" customFormat="1" ht="12" customHeight="1">
      <c r="A80" s="324" t="s">
        <v>404</v>
      </c>
      <c r="B80" s="321" t="s">
        <v>405</v>
      </c>
      <c r="C80" s="313"/>
      <c r="D80" s="313"/>
      <c r="E80" s="313"/>
      <c r="F80" s="539" t="s">
        <v>743</v>
      </c>
    </row>
    <row r="81" spans="1:6" s="319" customFormat="1" ht="12" customHeight="1">
      <c r="A81" s="324" t="s">
        <v>406</v>
      </c>
      <c r="B81" s="321" t="s">
        <v>407</v>
      </c>
      <c r="C81" s="313"/>
      <c r="D81" s="313"/>
      <c r="E81" s="313"/>
      <c r="F81" s="539" t="s">
        <v>744</v>
      </c>
    </row>
    <row r="82" spans="1:6" s="319" customFormat="1" ht="12" customHeight="1" thickBot="1">
      <c r="A82" s="332" t="s">
        <v>408</v>
      </c>
      <c r="B82" s="301" t="s">
        <v>409</v>
      </c>
      <c r="C82" s="313"/>
      <c r="D82" s="313"/>
      <c r="E82" s="313"/>
      <c r="F82" s="539" t="s">
        <v>745</v>
      </c>
    </row>
    <row r="83" spans="1:6" s="319" customFormat="1" ht="12" customHeight="1" thickBot="1">
      <c r="A83" s="331" t="s">
        <v>410</v>
      </c>
      <c r="B83" s="299" t="s">
        <v>411</v>
      </c>
      <c r="C83" s="334"/>
      <c r="D83" s="334"/>
      <c r="E83" s="334"/>
      <c r="F83" s="539" t="s">
        <v>746</v>
      </c>
    </row>
    <row r="84" spans="1:6" s="319" customFormat="1" ht="12" customHeight="1" thickBot="1">
      <c r="A84" s="331" t="s">
        <v>412</v>
      </c>
      <c r="B84" s="257" t="s">
        <v>413</v>
      </c>
      <c r="C84" s="315"/>
      <c r="D84" s="315"/>
      <c r="E84" s="315"/>
      <c r="F84" s="539" t="s">
        <v>747</v>
      </c>
    </row>
    <row r="85" spans="1:6" s="319" customFormat="1" ht="12" customHeight="1" thickBot="1">
      <c r="A85" s="333" t="s">
        <v>414</v>
      </c>
      <c r="B85" s="260" t="s">
        <v>415</v>
      </c>
      <c r="C85" s="315">
        <f>SUM(C84,C61)</f>
        <v>10034</v>
      </c>
      <c r="D85" s="315">
        <v>1059</v>
      </c>
      <c r="E85" s="315">
        <f t="shared" ref="E85" si="1">SUM(E84,E61)</f>
        <v>11093</v>
      </c>
      <c r="F85" s="539" t="s">
        <v>748</v>
      </c>
    </row>
    <row r="86" spans="1:6" s="319" customFormat="1" ht="12" customHeight="1">
      <c r="A86" s="255"/>
      <c r="B86" s="255"/>
      <c r="C86" s="256"/>
      <c r="D86" s="256"/>
      <c r="E86" s="256"/>
      <c r="F86" s="539"/>
    </row>
    <row r="87" spans="1:6" ht="16.5" customHeight="1">
      <c r="A87" s="670" t="s">
        <v>36</v>
      </c>
      <c r="B87" s="670"/>
      <c r="C87" s="670"/>
      <c r="D87" s="670"/>
      <c r="E87" s="670"/>
      <c r="F87" s="537"/>
    </row>
    <row r="88" spans="1:6" s="325" customFormat="1" ht="16.5" customHeight="1" thickBot="1">
      <c r="A88" s="44" t="s">
        <v>114</v>
      </c>
      <c r="B88" s="44"/>
      <c r="C88" s="286"/>
      <c r="D88" s="286"/>
      <c r="E88" s="304" t="s">
        <v>162</v>
      </c>
      <c r="F88" s="540"/>
    </row>
    <row r="89" spans="1:6" s="325" customFormat="1" ht="16.5" customHeight="1">
      <c r="A89" s="671" t="s">
        <v>61</v>
      </c>
      <c r="B89" s="673" t="s">
        <v>183</v>
      </c>
      <c r="C89" s="675" t="str">
        <f>+C3</f>
        <v>2015. évi</v>
      </c>
      <c r="D89" s="675"/>
      <c r="E89" s="675"/>
      <c r="F89" s="540"/>
    </row>
    <row r="90" spans="1:6" ht="38.1" customHeight="1" thickBot="1">
      <c r="A90" s="672"/>
      <c r="B90" s="674"/>
      <c r="C90" s="45" t="s">
        <v>184</v>
      </c>
      <c r="D90" s="663" t="s">
        <v>758</v>
      </c>
      <c r="E90" s="45" t="s">
        <v>189</v>
      </c>
      <c r="F90" s="537"/>
    </row>
    <row r="91" spans="1:6" s="318" customFormat="1" ht="12" customHeight="1" thickBot="1">
      <c r="A91" s="282" t="s">
        <v>416</v>
      </c>
      <c r="B91" s="283" t="s">
        <v>417</v>
      </c>
      <c r="C91" s="283" t="s">
        <v>418</v>
      </c>
      <c r="D91" s="283"/>
      <c r="E91" s="283" t="s">
        <v>419</v>
      </c>
      <c r="F91" s="538"/>
    </row>
    <row r="92" spans="1:6" ht="12" customHeight="1" thickBot="1">
      <c r="A92" s="279" t="s">
        <v>7</v>
      </c>
      <c r="B92" s="281" t="s">
        <v>422</v>
      </c>
      <c r="C92" s="308">
        <f>SUM(C96)</f>
        <v>6407</v>
      </c>
      <c r="D92" s="308">
        <v>265</v>
      </c>
      <c r="E92" s="308">
        <f t="shared" ref="E92" si="2">SUM(E96)</f>
        <v>6672</v>
      </c>
      <c r="F92" s="537" t="s">
        <v>669</v>
      </c>
    </row>
    <row r="93" spans="1:6" ht="12" customHeight="1">
      <c r="A93" s="274" t="s">
        <v>73</v>
      </c>
      <c r="B93" s="267" t="s">
        <v>37</v>
      </c>
      <c r="C93" s="96"/>
      <c r="D93" s="96"/>
      <c r="E93" s="96"/>
      <c r="F93" s="537" t="s">
        <v>670</v>
      </c>
    </row>
    <row r="94" spans="1:6" ht="12" customHeight="1">
      <c r="A94" s="271" t="s">
        <v>74</v>
      </c>
      <c r="B94" s="265" t="s">
        <v>135</v>
      </c>
      <c r="C94" s="310"/>
      <c r="D94" s="310"/>
      <c r="E94" s="310"/>
      <c r="F94" s="537" t="s">
        <v>671</v>
      </c>
    </row>
    <row r="95" spans="1:6" ht="12" customHeight="1">
      <c r="A95" s="271" t="s">
        <v>75</v>
      </c>
      <c r="B95" s="265" t="s">
        <v>102</v>
      </c>
      <c r="C95" s="312"/>
      <c r="D95" s="312"/>
      <c r="E95" s="312"/>
      <c r="F95" s="537" t="s">
        <v>672</v>
      </c>
    </row>
    <row r="96" spans="1:6" ht="12" customHeight="1">
      <c r="A96" s="271" t="s">
        <v>76</v>
      </c>
      <c r="B96" s="268" t="s">
        <v>136</v>
      </c>
      <c r="C96" s="312">
        <v>6407</v>
      </c>
      <c r="D96" s="312">
        <v>265</v>
      </c>
      <c r="E96" s="312">
        <v>6672</v>
      </c>
      <c r="F96" s="537" t="s">
        <v>673</v>
      </c>
    </row>
    <row r="97" spans="1:6" ht="12" customHeight="1">
      <c r="A97" s="271" t="s">
        <v>85</v>
      </c>
      <c r="B97" s="276" t="s">
        <v>137</v>
      </c>
      <c r="C97" s="312"/>
      <c r="D97" s="312"/>
      <c r="E97" s="312"/>
      <c r="F97" s="537" t="s">
        <v>674</v>
      </c>
    </row>
    <row r="98" spans="1:6" ht="12" customHeight="1">
      <c r="A98" s="271" t="s">
        <v>77</v>
      </c>
      <c r="B98" s="265" t="s">
        <v>423</v>
      </c>
      <c r="C98" s="312"/>
      <c r="D98" s="312"/>
      <c r="E98" s="312"/>
      <c r="F98" s="537" t="s">
        <v>675</v>
      </c>
    </row>
    <row r="99" spans="1:6" ht="12" customHeight="1">
      <c r="A99" s="271" t="s">
        <v>78</v>
      </c>
      <c r="B99" s="288" t="s">
        <v>424</v>
      </c>
      <c r="C99" s="312"/>
      <c r="D99" s="312"/>
      <c r="E99" s="312"/>
      <c r="F99" s="537" t="s">
        <v>676</v>
      </c>
    </row>
    <row r="100" spans="1:6" ht="12" customHeight="1">
      <c r="A100" s="271" t="s">
        <v>86</v>
      </c>
      <c r="B100" s="289" t="s">
        <v>425</v>
      </c>
      <c r="C100" s="312"/>
      <c r="D100" s="312"/>
      <c r="E100" s="312"/>
      <c r="F100" s="537" t="s">
        <v>677</v>
      </c>
    </row>
    <row r="101" spans="1:6" ht="12" customHeight="1">
      <c r="A101" s="271" t="s">
        <v>87</v>
      </c>
      <c r="B101" s="289" t="s">
        <v>426</v>
      </c>
      <c r="C101" s="312"/>
      <c r="D101" s="312"/>
      <c r="E101" s="312"/>
      <c r="F101" s="537" t="s">
        <v>678</v>
      </c>
    </row>
    <row r="102" spans="1:6" ht="12" customHeight="1">
      <c r="A102" s="271" t="s">
        <v>88</v>
      </c>
      <c r="B102" s="288" t="s">
        <v>427</v>
      </c>
      <c r="C102" s="312"/>
      <c r="D102" s="312"/>
      <c r="E102" s="312"/>
      <c r="F102" s="537" t="s">
        <v>679</v>
      </c>
    </row>
    <row r="103" spans="1:6" ht="12" customHeight="1">
      <c r="A103" s="271" t="s">
        <v>89</v>
      </c>
      <c r="B103" s="288" t="s">
        <v>428</v>
      </c>
      <c r="C103" s="312"/>
      <c r="D103" s="312"/>
      <c r="E103" s="312"/>
      <c r="F103" s="537" t="s">
        <v>680</v>
      </c>
    </row>
    <row r="104" spans="1:6" ht="12" customHeight="1">
      <c r="A104" s="271" t="s">
        <v>91</v>
      </c>
      <c r="B104" s="289" t="s">
        <v>429</v>
      </c>
      <c r="C104" s="312"/>
      <c r="D104" s="312"/>
      <c r="E104" s="312"/>
      <c r="F104" s="537" t="s">
        <v>681</v>
      </c>
    </row>
    <row r="105" spans="1:6" ht="12" customHeight="1">
      <c r="A105" s="270" t="s">
        <v>138</v>
      </c>
      <c r="B105" s="290" t="s">
        <v>430</v>
      </c>
      <c r="C105" s="312"/>
      <c r="D105" s="312"/>
      <c r="E105" s="312"/>
      <c r="F105" s="537" t="s">
        <v>682</v>
      </c>
    </row>
    <row r="106" spans="1:6" ht="12" customHeight="1">
      <c r="A106" s="271" t="s">
        <v>431</v>
      </c>
      <c r="B106" s="290" t="s">
        <v>432</v>
      </c>
      <c r="C106" s="312"/>
      <c r="D106" s="312"/>
      <c r="E106" s="312"/>
      <c r="F106" s="537" t="s">
        <v>683</v>
      </c>
    </row>
    <row r="107" spans="1:6" ht="12" customHeight="1" thickBot="1">
      <c r="A107" s="275" t="s">
        <v>433</v>
      </c>
      <c r="B107" s="291" t="s">
        <v>434</v>
      </c>
      <c r="C107" s="97"/>
      <c r="D107" s="97"/>
      <c r="E107" s="97"/>
      <c r="F107" s="537" t="s">
        <v>684</v>
      </c>
    </row>
    <row r="108" spans="1:6" ht="12" customHeight="1" thickBot="1">
      <c r="A108" s="277" t="s">
        <v>8</v>
      </c>
      <c r="B108" s="280" t="s">
        <v>435</v>
      </c>
      <c r="C108" s="309"/>
      <c r="D108" s="309"/>
      <c r="E108" s="309"/>
      <c r="F108" s="537" t="s">
        <v>685</v>
      </c>
    </row>
    <row r="109" spans="1:6" ht="12" customHeight="1">
      <c r="A109" s="272" t="s">
        <v>79</v>
      </c>
      <c r="B109" s="265" t="s">
        <v>161</v>
      </c>
      <c r="C109" s="311"/>
      <c r="D109" s="311"/>
      <c r="E109" s="311"/>
      <c r="F109" s="537" t="s">
        <v>686</v>
      </c>
    </row>
    <row r="110" spans="1:6" ht="12" customHeight="1">
      <c r="A110" s="272" t="s">
        <v>80</v>
      </c>
      <c r="B110" s="269" t="s">
        <v>436</v>
      </c>
      <c r="C110" s="311"/>
      <c r="D110" s="311"/>
      <c r="E110" s="311"/>
      <c r="F110" s="537" t="s">
        <v>687</v>
      </c>
    </row>
    <row r="111" spans="1:6">
      <c r="A111" s="272" t="s">
        <v>81</v>
      </c>
      <c r="B111" s="269" t="s">
        <v>139</v>
      </c>
      <c r="C111" s="310"/>
      <c r="D111" s="310"/>
      <c r="E111" s="310"/>
      <c r="F111" s="537" t="s">
        <v>688</v>
      </c>
    </row>
    <row r="112" spans="1:6" ht="12" customHeight="1">
      <c r="A112" s="272" t="s">
        <v>82</v>
      </c>
      <c r="B112" s="269" t="s">
        <v>437</v>
      </c>
      <c r="C112" s="310"/>
      <c r="D112" s="310"/>
      <c r="E112" s="310"/>
      <c r="F112" s="537" t="s">
        <v>689</v>
      </c>
    </row>
    <row r="113" spans="1:6" ht="12" customHeight="1">
      <c r="A113" s="272" t="s">
        <v>83</v>
      </c>
      <c r="B113" s="301" t="s">
        <v>164</v>
      </c>
      <c r="C113" s="310"/>
      <c r="D113" s="310"/>
      <c r="E113" s="310"/>
      <c r="F113" s="537" t="s">
        <v>690</v>
      </c>
    </row>
    <row r="114" spans="1:6" ht="21.75" customHeight="1">
      <c r="A114" s="272" t="s">
        <v>90</v>
      </c>
      <c r="B114" s="300" t="s">
        <v>438</v>
      </c>
      <c r="C114" s="310"/>
      <c r="D114" s="310"/>
      <c r="E114" s="310"/>
      <c r="F114" s="537" t="s">
        <v>691</v>
      </c>
    </row>
    <row r="115" spans="1:6" ht="24" customHeight="1">
      <c r="A115" s="272" t="s">
        <v>92</v>
      </c>
      <c r="B115" s="316" t="s">
        <v>439</v>
      </c>
      <c r="C115" s="310"/>
      <c r="D115" s="310"/>
      <c r="E115" s="310"/>
      <c r="F115" s="537" t="s">
        <v>692</v>
      </c>
    </row>
    <row r="116" spans="1:6" ht="12" customHeight="1">
      <c r="A116" s="272" t="s">
        <v>140</v>
      </c>
      <c r="B116" s="289" t="s">
        <v>426</v>
      </c>
      <c r="C116" s="310"/>
      <c r="D116" s="310"/>
      <c r="E116" s="310"/>
      <c r="F116" s="537" t="s">
        <v>693</v>
      </c>
    </row>
    <row r="117" spans="1:6" ht="12" customHeight="1">
      <c r="A117" s="272" t="s">
        <v>141</v>
      </c>
      <c r="B117" s="289" t="s">
        <v>440</v>
      </c>
      <c r="C117" s="310"/>
      <c r="D117" s="310"/>
      <c r="E117" s="310"/>
      <c r="F117" s="537" t="s">
        <v>694</v>
      </c>
    </row>
    <row r="118" spans="1:6" ht="12" customHeight="1">
      <c r="A118" s="272" t="s">
        <v>142</v>
      </c>
      <c r="B118" s="289" t="s">
        <v>441</v>
      </c>
      <c r="C118" s="310"/>
      <c r="D118" s="310"/>
      <c r="E118" s="310"/>
      <c r="F118" s="537" t="s">
        <v>695</v>
      </c>
    </row>
    <row r="119" spans="1:6" s="336" customFormat="1" ht="12" customHeight="1">
      <c r="A119" s="272" t="s">
        <v>442</v>
      </c>
      <c r="B119" s="289" t="s">
        <v>429</v>
      </c>
      <c r="C119" s="310"/>
      <c r="D119" s="310"/>
      <c r="E119" s="310"/>
      <c r="F119" s="537" t="s">
        <v>696</v>
      </c>
    </row>
    <row r="120" spans="1:6" ht="12" customHeight="1">
      <c r="A120" s="272" t="s">
        <v>443</v>
      </c>
      <c r="B120" s="289" t="s">
        <v>444</v>
      </c>
      <c r="C120" s="310"/>
      <c r="D120" s="310"/>
      <c r="E120" s="310"/>
      <c r="F120" s="537" t="s">
        <v>697</v>
      </c>
    </row>
    <row r="121" spans="1:6" ht="12" customHeight="1" thickBot="1">
      <c r="A121" s="270" t="s">
        <v>445</v>
      </c>
      <c r="B121" s="289" t="s">
        <v>446</v>
      </c>
      <c r="C121" s="312"/>
      <c r="D121" s="312"/>
      <c r="E121" s="312"/>
      <c r="F121" s="537" t="s">
        <v>698</v>
      </c>
    </row>
    <row r="122" spans="1:6" ht="12" customHeight="1" thickBot="1">
      <c r="A122" s="277" t="s">
        <v>9</v>
      </c>
      <c r="B122" s="285" t="s">
        <v>447</v>
      </c>
      <c r="C122" s="309"/>
      <c r="D122" s="309"/>
      <c r="E122" s="309"/>
      <c r="F122" s="537" t="s">
        <v>699</v>
      </c>
    </row>
    <row r="123" spans="1:6" ht="12" customHeight="1">
      <c r="A123" s="272" t="s">
        <v>62</v>
      </c>
      <c r="B123" s="266" t="s">
        <v>47</v>
      </c>
      <c r="C123" s="311"/>
      <c r="D123" s="311"/>
      <c r="E123" s="311"/>
      <c r="F123" s="537" t="s">
        <v>700</v>
      </c>
    </row>
    <row r="124" spans="1:6" ht="12" customHeight="1" thickBot="1">
      <c r="A124" s="273" t="s">
        <v>63</v>
      </c>
      <c r="B124" s="269" t="s">
        <v>48</v>
      </c>
      <c r="C124" s="312"/>
      <c r="D124" s="312"/>
      <c r="E124" s="312"/>
      <c r="F124" s="537" t="s">
        <v>701</v>
      </c>
    </row>
    <row r="125" spans="1:6" ht="12" customHeight="1" thickBot="1">
      <c r="A125" s="277" t="s">
        <v>10</v>
      </c>
      <c r="B125" s="285" t="s">
        <v>448</v>
      </c>
      <c r="C125" s="309">
        <f>SUM(C122,C108,C92)</f>
        <v>6407</v>
      </c>
      <c r="D125" s="309">
        <v>265</v>
      </c>
      <c r="E125" s="309">
        <f t="shared" ref="E125" si="3">SUM(E122,E108,E92)</f>
        <v>6672</v>
      </c>
      <c r="F125" s="537" t="s">
        <v>702</v>
      </c>
    </row>
    <row r="126" spans="1:6" ht="12" customHeight="1" thickBot="1">
      <c r="A126" s="277" t="s">
        <v>11</v>
      </c>
      <c r="B126" s="285" t="s">
        <v>449</v>
      </c>
      <c r="C126" s="309"/>
      <c r="D126" s="309"/>
      <c r="E126" s="309"/>
      <c r="F126" s="537" t="s">
        <v>703</v>
      </c>
    </row>
    <row r="127" spans="1:6" ht="12" customHeight="1">
      <c r="A127" s="272" t="s">
        <v>66</v>
      </c>
      <c r="B127" s="266" t="s">
        <v>450</v>
      </c>
      <c r="C127" s="310"/>
      <c r="D127" s="310"/>
      <c r="E127" s="310"/>
      <c r="F127" s="537" t="s">
        <v>704</v>
      </c>
    </row>
    <row r="128" spans="1:6" ht="12" customHeight="1">
      <c r="A128" s="272" t="s">
        <v>67</v>
      </c>
      <c r="B128" s="266" t="s">
        <v>451</v>
      </c>
      <c r="C128" s="310"/>
      <c r="D128" s="310"/>
      <c r="E128" s="310"/>
      <c r="F128" s="537" t="s">
        <v>705</v>
      </c>
    </row>
    <row r="129" spans="1:9" ht="12" customHeight="1" thickBot="1">
      <c r="A129" s="270" t="s">
        <v>68</v>
      </c>
      <c r="B129" s="264" t="s">
        <v>452</v>
      </c>
      <c r="C129" s="310"/>
      <c r="D129" s="310"/>
      <c r="E129" s="310"/>
      <c r="F129" s="537" t="s">
        <v>706</v>
      </c>
    </row>
    <row r="130" spans="1:9" ht="12" customHeight="1" thickBot="1">
      <c r="A130" s="277" t="s">
        <v>12</v>
      </c>
      <c r="B130" s="285" t="s">
        <v>453</v>
      </c>
      <c r="C130" s="309"/>
      <c r="D130" s="309"/>
      <c r="E130" s="309"/>
      <c r="F130" s="537" t="s">
        <v>707</v>
      </c>
    </row>
    <row r="131" spans="1:9" ht="12" customHeight="1">
      <c r="A131" s="272" t="s">
        <v>69</v>
      </c>
      <c r="B131" s="266" t="s">
        <v>454</v>
      </c>
      <c r="C131" s="310"/>
      <c r="D131" s="310"/>
      <c r="E131" s="310"/>
      <c r="F131" s="537" t="s">
        <v>708</v>
      </c>
    </row>
    <row r="132" spans="1:9" ht="12" customHeight="1">
      <c r="A132" s="272" t="s">
        <v>70</v>
      </c>
      <c r="B132" s="266" t="s">
        <v>455</v>
      </c>
      <c r="C132" s="310"/>
      <c r="D132" s="310"/>
      <c r="E132" s="310"/>
      <c r="F132" s="537" t="s">
        <v>709</v>
      </c>
    </row>
    <row r="133" spans="1:9" ht="12" customHeight="1">
      <c r="A133" s="272" t="s">
        <v>350</v>
      </c>
      <c r="B133" s="266" t="s">
        <v>456</v>
      </c>
      <c r="C133" s="310"/>
      <c r="D133" s="310"/>
      <c r="E133" s="310"/>
      <c r="F133" s="537" t="s">
        <v>710</v>
      </c>
    </row>
    <row r="134" spans="1:9" ht="12" customHeight="1" thickBot="1">
      <c r="A134" s="270" t="s">
        <v>352</v>
      </c>
      <c r="B134" s="264" t="s">
        <v>457</v>
      </c>
      <c r="C134" s="310"/>
      <c r="D134" s="310"/>
      <c r="E134" s="310"/>
      <c r="F134" s="537" t="s">
        <v>711</v>
      </c>
    </row>
    <row r="135" spans="1:9" ht="12" customHeight="1" thickBot="1">
      <c r="A135" s="277" t="s">
        <v>13</v>
      </c>
      <c r="B135" s="285" t="s">
        <v>458</v>
      </c>
      <c r="C135" s="315"/>
      <c r="D135" s="315"/>
      <c r="E135" s="315"/>
      <c r="F135" s="537" t="s">
        <v>712</v>
      </c>
    </row>
    <row r="136" spans="1:9" ht="12" customHeight="1">
      <c r="A136" s="272" t="s">
        <v>71</v>
      </c>
      <c r="B136" s="266" t="s">
        <v>459</v>
      </c>
      <c r="C136" s="310"/>
      <c r="D136" s="310"/>
      <c r="E136" s="310"/>
      <c r="F136" s="537" t="s">
        <v>713</v>
      </c>
    </row>
    <row r="137" spans="1:9" ht="12" customHeight="1">
      <c r="A137" s="272" t="s">
        <v>72</v>
      </c>
      <c r="B137" s="266" t="s">
        <v>460</v>
      </c>
      <c r="C137" s="310"/>
      <c r="D137" s="310"/>
      <c r="E137" s="310"/>
      <c r="F137" s="537" t="s">
        <v>714</v>
      </c>
    </row>
    <row r="138" spans="1:9" ht="12" customHeight="1">
      <c r="A138" s="272" t="s">
        <v>359</v>
      </c>
      <c r="B138" s="266" t="s">
        <v>461</v>
      </c>
      <c r="C138" s="310"/>
      <c r="D138" s="310"/>
      <c r="E138" s="310"/>
      <c r="F138" s="537" t="s">
        <v>715</v>
      </c>
    </row>
    <row r="139" spans="1:9" ht="12" customHeight="1" thickBot="1">
      <c r="A139" s="270" t="s">
        <v>361</v>
      </c>
      <c r="B139" s="264" t="s">
        <v>462</v>
      </c>
      <c r="C139" s="310"/>
      <c r="D139" s="310"/>
      <c r="E139" s="310"/>
      <c r="F139" s="537" t="s">
        <v>716</v>
      </c>
    </row>
    <row r="140" spans="1:9" ht="15" customHeight="1" thickBot="1">
      <c r="A140" s="277" t="s">
        <v>14</v>
      </c>
      <c r="B140" s="285" t="s">
        <v>463</v>
      </c>
      <c r="C140" s="98"/>
      <c r="D140" s="98"/>
      <c r="E140" s="98"/>
      <c r="F140" s="537" t="s">
        <v>717</v>
      </c>
      <c r="G140" s="326"/>
      <c r="H140" s="326"/>
      <c r="I140" s="326"/>
    </row>
    <row r="141" spans="1:9" s="319" customFormat="1" ht="12.95" customHeight="1">
      <c r="A141" s="272" t="s">
        <v>133</v>
      </c>
      <c r="B141" s="266" t="s">
        <v>464</v>
      </c>
      <c r="C141" s="310"/>
      <c r="D141" s="310"/>
      <c r="E141" s="310"/>
      <c r="F141" s="537" t="s">
        <v>718</v>
      </c>
    </row>
    <row r="142" spans="1:9" ht="12.75" customHeight="1">
      <c r="A142" s="272" t="s">
        <v>134</v>
      </c>
      <c r="B142" s="266" t="s">
        <v>465</v>
      </c>
      <c r="C142" s="310"/>
      <c r="D142" s="310"/>
      <c r="E142" s="310"/>
      <c r="F142" s="537" t="s">
        <v>719</v>
      </c>
    </row>
    <row r="143" spans="1:9" ht="12.75" customHeight="1">
      <c r="A143" s="272" t="s">
        <v>163</v>
      </c>
      <c r="B143" s="266" t="s">
        <v>466</v>
      </c>
      <c r="C143" s="310">
        <v>0</v>
      </c>
      <c r="D143" s="310"/>
      <c r="E143" s="310">
        <v>0</v>
      </c>
      <c r="F143" s="537" t="s">
        <v>720</v>
      </c>
    </row>
    <row r="144" spans="1:9" ht="12.75" customHeight="1" thickBot="1">
      <c r="A144" s="272" t="s">
        <v>367</v>
      </c>
      <c r="B144" s="266" t="s">
        <v>467</v>
      </c>
      <c r="C144" s="310">
        <v>0</v>
      </c>
      <c r="D144" s="310"/>
      <c r="E144" s="310">
        <v>0</v>
      </c>
      <c r="F144" s="537" t="s">
        <v>721</v>
      </c>
    </row>
    <row r="145" spans="1:6" ht="16.5" thickBot="1">
      <c r="A145" s="277" t="s">
        <v>15</v>
      </c>
      <c r="B145" s="285" t="s">
        <v>468</v>
      </c>
      <c r="C145" s="261">
        <v>0</v>
      </c>
      <c r="D145" s="261"/>
      <c r="E145" s="261">
        <v>0</v>
      </c>
      <c r="F145" s="537" t="s">
        <v>722</v>
      </c>
    </row>
    <row r="146" spans="1:6" ht="16.5" thickBot="1">
      <c r="A146" s="302" t="s">
        <v>16</v>
      </c>
      <c r="B146" s="305" t="s">
        <v>469</v>
      </c>
      <c r="C146" s="261">
        <f>SUM(C145,C125)</f>
        <v>6407</v>
      </c>
      <c r="D146" s="261">
        <v>265</v>
      </c>
      <c r="E146" s="261">
        <f t="shared" ref="E146" si="4">SUM(E145,E125)</f>
        <v>6672</v>
      </c>
      <c r="F146" s="537" t="s">
        <v>723</v>
      </c>
    </row>
    <row r="148" spans="1:6" ht="18.75" customHeight="1">
      <c r="A148" s="669" t="s">
        <v>470</v>
      </c>
      <c r="B148" s="669"/>
      <c r="C148" s="669"/>
      <c r="D148" s="669"/>
      <c r="E148" s="669"/>
    </row>
    <row r="149" spans="1:6" ht="13.5" customHeight="1" thickBot="1">
      <c r="A149" s="287" t="s">
        <v>115</v>
      </c>
      <c r="B149" s="287"/>
      <c r="C149" s="317"/>
      <c r="D149" s="317"/>
      <c r="E149" s="304" t="s">
        <v>162</v>
      </c>
    </row>
    <row r="150" spans="1:6" ht="21.75" thickBot="1">
      <c r="A150" s="277">
        <v>1</v>
      </c>
      <c r="B150" s="280" t="s">
        <v>471</v>
      </c>
      <c r="C150" s="303">
        <f>+C61-C125</f>
        <v>3627</v>
      </c>
      <c r="D150" s="303"/>
      <c r="E150" s="303">
        <f>+E61-E125</f>
        <v>4421</v>
      </c>
    </row>
    <row r="151" spans="1:6" ht="21.75" thickBot="1">
      <c r="A151" s="277" t="s">
        <v>8</v>
      </c>
      <c r="B151" s="280" t="s">
        <v>472</v>
      </c>
      <c r="C151" s="303">
        <f>+C84-C145</f>
        <v>0</v>
      </c>
      <c r="D151" s="303"/>
      <c r="E151" s="303">
        <f>+E84-E145</f>
        <v>0</v>
      </c>
    </row>
    <row r="152" spans="1:6" ht="7.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spans="3:6" s="306" customFormat="1" ht="12.75" customHeight="1">
      <c r="C161" s="307"/>
      <c r="D161" s="307"/>
      <c r="E161" s="307"/>
      <c r="F161" s="317"/>
    </row>
  </sheetData>
  <mergeCells count="9">
    <mergeCell ref="A1:E1"/>
    <mergeCell ref="B89:B90"/>
    <mergeCell ref="A148:E148"/>
    <mergeCell ref="A89:A90"/>
    <mergeCell ref="C89:E89"/>
    <mergeCell ref="C3:E3"/>
    <mergeCell ref="B3:B4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8" orientation="portrait" r:id="rId1"/>
  <headerFooter alignWithMargins="0">
    <oddHeader>&amp;C&amp;"Times New Roman CE,Félkövér"&amp;12
2015. ÉVI ZÁRSZÁMADÁS
ÁLLAMIGAZGATÁSI FELADATOK ÖSSZEVONT MÉRLEGE
&amp;R&amp;"Times New Roman CE,Félkövér dőlt"&amp;11 1.4. melléklet a 6/2016. (V.26.) önkormányzati rendelethez</oddHeader>
  </headerFooter>
  <rowBreaks count="1" manualBreakCount="1">
    <brk id="86" min="1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0"/>
  <sheetViews>
    <sheetView view="pageLayout" topLeftCell="C7" zoomScaleSheetLayoutView="100" workbookViewId="0">
      <selection activeCell="J1" sqref="J1:J30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9.33203125" style="541" hidden="1" customWidth="1"/>
    <col min="12" max="16384" width="9.33203125" style="10"/>
  </cols>
  <sheetData>
    <row r="1" spans="1:11" ht="39.75" customHeight="1">
      <c r="B1" s="349" t="s">
        <v>119</v>
      </c>
      <c r="C1" s="350"/>
      <c r="D1" s="350"/>
      <c r="E1" s="350"/>
      <c r="F1" s="350"/>
      <c r="G1" s="350"/>
      <c r="H1" s="350"/>
      <c r="I1" s="350"/>
      <c r="J1" s="677" t="str">
        <f>+CONCATENATE("2.1. melléklet a 6/2016. (V.26.) önkormányzati rendelethez")</f>
        <v>2.1. melléklet a 6/2016. (V.26.) önkormányzati rendelethez</v>
      </c>
    </row>
    <row r="2" spans="1:11" ht="14.25" thickBot="1">
      <c r="G2" s="40"/>
      <c r="H2" s="40"/>
      <c r="I2" s="40" t="s">
        <v>53</v>
      </c>
      <c r="J2" s="677"/>
    </row>
    <row r="3" spans="1:11" ht="18" customHeight="1" thickBot="1">
      <c r="A3" s="678" t="s">
        <v>61</v>
      </c>
      <c r="B3" s="377" t="s">
        <v>44</v>
      </c>
      <c r="C3" s="378"/>
      <c r="D3" s="378"/>
      <c r="E3" s="378"/>
      <c r="F3" s="377" t="s">
        <v>45</v>
      </c>
      <c r="G3" s="379"/>
      <c r="H3" s="379"/>
      <c r="I3" s="379"/>
      <c r="J3" s="677"/>
    </row>
    <row r="4" spans="1:11" s="351" customFormat="1" ht="35.25" customHeight="1" thickBot="1">
      <c r="A4" s="679"/>
      <c r="B4" s="28" t="s">
        <v>54</v>
      </c>
      <c r="C4" s="29" t="str">
        <f>+CONCATENATE(LEFT('1.1.sz.mell.'!C3,4),". évi eredeti előirányzat")</f>
        <v>2015. évi eredeti előirányzat</v>
      </c>
      <c r="D4" s="351" t="s">
        <v>758</v>
      </c>
      <c r="E4" s="337" t="str">
        <f>+CONCATENATE(LEFT('1.1.sz.mell.'!C3,4),". évi módosított előirányzat")</f>
        <v>2015. évi módosított előirányzat</v>
      </c>
      <c r="F4" s="28" t="s">
        <v>54</v>
      </c>
      <c r="G4" s="29" t="str">
        <f>+C4</f>
        <v>2015. évi eredeti előirányzat</v>
      </c>
      <c r="H4" s="351" t="s">
        <v>758</v>
      </c>
      <c r="I4" s="337" t="str">
        <f>+E4</f>
        <v>2015. évi módosított előirányzat</v>
      </c>
      <c r="J4" s="677"/>
      <c r="K4" s="542"/>
    </row>
    <row r="5" spans="1:11" s="352" customFormat="1" ht="12" customHeight="1" thickBot="1">
      <c r="A5" s="380" t="s">
        <v>416</v>
      </c>
      <c r="B5" s="381" t="s">
        <v>417</v>
      </c>
      <c r="C5" s="382" t="s">
        <v>418</v>
      </c>
      <c r="D5" s="382" t="s">
        <v>419</v>
      </c>
      <c r="E5" s="382" t="s">
        <v>420</v>
      </c>
      <c r="F5" s="381" t="s">
        <v>497</v>
      </c>
      <c r="G5" s="382" t="s">
        <v>498</v>
      </c>
      <c r="H5" s="568" t="s">
        <v>499</v>
      </c>
      <c r="I5" s="383" t="s">
        <v>500</v>
      </c>
      <c r="J5" s="677"/>
      <c r="K5" s="543"/>
    </row>
    <row r="6" spans="1:11" ht="15" customHeight="1">
      <c r="A6" s="353" t="s">
        <v>7</v>
      </c>
      <c r="B6" s="354" t="s">
        <v>473</v>
      </c>
      <c r="C6" s="340">
        <v>86770</v>
      </c>
      <c r="D6" s="340">
        <f>E6-C6</f>
        <v>2397</v>
      </c>
      <c r="E6" s="340">
        <v>89167</v>
      </c>
      <c r="F6" s="354" t="s">
        <v>55</v>
      </c>
      <c r="G6" s="340">
        <v>55107</v>
      </c>
      <c r="H6" s="570">
        <f>I6-G6</f>
        <v>3174</v>
      </c>
      <c r="I6" s="340">
        <v>58281</v>
      </c>
      <c r="J6" s="677"/>
      <c r="K6" s="541" t="s">
        <v>669</v>
      </c>
    </row>
    <row r="7" spans="1:11" ht="15" customHeight="1">
      <c r="A7" s="355" t="s">
        <v>8</v>
      </c>
      <c r="B7" s="356" t="s">
        <v>474</v>
      </c>
      <c r="C7" s="341">
        <v>12702</v>
      </c>
      <c r="D7" s="340">
        <f t="shared" ref="D7:D28" si="0">E7-C7</f>
        <v>954</v>
      </c>
      <c r="E7" s="341">
        <v>13656</v>
      </c>
      <c r="F7" s="356" t="s">
        <v>135</v>
      </c>
      <c r="G7" s="341">
        <v>13968</v>
      </c>
      <c r="H7" s="570">
        <f t="shared" ref="H7:H28" si="1">I7-G7</f>
        <v>1484</v>
      </c>
      <c r="I7" s="341">
        <v>15452</v>
      </c>
      <c r="J7" s="677"/>
      <c r="K7" s="541" t="s">
        <v>670</v>
      </c>
    </row>
    <row r="8" spans="1:11" ht="15" customHeight="1">
      <c r="A8" s="355" t="s">
        <v>9</v>
      </c>
      <c r="B8" s="356" t="s">
        <v>475</v>
      </c>
      <c r="C8" s="341"/>
      <c r="D8" s="340">
        <f t="shared" si="0"/>
        <v>0</v>
      </c>
      <c r="E8" s="341"/>
      <c r="F8" s="356" t="s">
        <v>167</v>
      </c>
      <c r="G8" s="341">
        <v>54873</v>
      </c>
      <c r="H8" s="570">
        <f t="shared" si="1"/>
        <v>4570</v>
      </c>
      <c r="I8" s="341">
        <v>59443</v>
      </c>
      <c r="J8" s="677"/>
      <c r="K8" s="541" t="s">
        <v>671</v>
      </c>
    </row>
    <row r="9" spans="1:11" ht="15" customHeight="1">
      <c r="A9" s="355" t="s">
        <v>10</v>
      </c>
      <c r="B9" s="356" t="s">
        <v>126</v>
      </c>
      <c r="C9" s="341">
        <v>19680</v>
      </c>
      <c r="D9" s="340">
        <f t="shared" si="0"/>
        <v>5100</v>
      </c>
      <c r="E9" s="341">
        <v>24780</v>
      </c>
      <c r="F9" s="356" t="s">
        <v>136</v>
      </c>
      <c r="G9" s="341">
        <v>6407</v>
      </c>
      <c r="H9" s="570">
        <f t="shared" si="1"/>
        <v>265</v>
      </c>
      <c r="I9" s="341">
        <v>6672</v>
      </c>
      <c r="J9" s="677"/>
      <c r="K9" s="541" t="s">
        <v>672</v>
      </c>
    </row>
    <row r="10" spans="1:11" ht="15" customHeight="1">
      <c r="A10" s="355" t="s">
        <v>11</v>
      </c>
      <c r="B10" s="357" t="s">
        <v>476</v>
      </c>
      <c r="C10" s="341"/>
      <c r="D10" s="340">
        <f t="shared" si="0"/>
        <v>100</v>
      </c>
      <c r="E10" s="341">
        <v>100</v>
      </c>
      <c r="F10" s="356" t="s">
        <v>137</v>
      </c>
      <c r="G10" s="341">
        <v>5338</v>
      </c>
      <c r="H10" s="570">
        <f t="shared" si="1"/>
        <v>741</v>
      </c>
      <c r="I10" s="341">
        <v>6079</v>
      </c>
      <c r="J10" s="677"/>
      <c r="K10" s="541" t="s">
        <v>673</v>
      </c>
    </row>
    <row r="11" spans="1:11" ht="15" customHeight="1">
      <c r="A11" s="355" t="s">
        <v>12</v>
      </c>
      <c r="B11" s="356" t="s">
        <v>641</v>
      </c>
      <c r="C11" s="342"/>
      <c r="D11" s="340">
        <f t="shared" si="0"/>
        <v>0</v>
      </c>
      <c r="E11" s="342"/>
      <c r="F11" s="356" t="s">
        <v>38</v>
      </c>
      <c r="G11" s="341">
        <v>1028</v>
      </c>
      <c r="H11" s="570">
        <f t="shared" si="1"/>
        <v>0</v>
      </c>
      <c r="I11" s="341">
        <v>1028</v>
      </c>
      <c r="J11" s="677"/>
      <c r="K11" s="541" t="s">
        <v>674</v>
      </c>
    </row>
    <row r="12" spans="1:11" ht="15" customHeight="1">
      <c r="A12" s="355" t="s">
        <v>13</v>
      </c>
      <c r="B12" s="356" t="s">
        <v>346</v>
      </c>
      <c r="C12" s="341">
        <v>9191</v>
      </c>
      <c r="D12" s="340">
        <f t="shared" si="0"/>
        <v>1219</v>
      </c>
      <c r="E12" s="341">
        <v>10410</v>
      </c>
      <c r="F12" s="7"/>
      <c r="G12" s="341"/>
      <c r="H12" s="570">
        <f t="shared" si="1"/>
        <v>0</v>
      </c>
      <c r="I12" s="341"/>
      <c r="J12" s="677"/>
      <c r="K12" s="541" t="s">
        <v>675</v>
      </c>
    </row>
    <row r="13" spans="1:11" ht="15" customHeight="1">
      <c r="A13" s="355" t="s">
        <v>14</v>
      </c>
      <c r="B13" s="7"/>
      <c r="C13" s="341"/>
      <c r="D13" s="340">
        <f t="shared" si="0"/>
        <v>0</v>
      </c>
      <c r="E13" s="341"/>
      <c r="F13" s="7"/>
      <c r="G13" s="341"/>
      <c r="H13" s="570">
        <f t="shared" si="1"/>
        <v>0</v>
      </c>
      <c r="I13" s="341"/>
      <c r="J13" s="677"/>
    </row>
    <row r="14" spans="1:11" ht="15" customHeight="1">
      <c r="A14" s="355" t="s">
        <v>15</v>
      </c>
      <c r="B14" s="366"/>
      <c r="C14" s="342"/>
      <c r="D14" s="340">
        <f t="shared" si="0"/>
        <v>0</v>
      </c>
      <c r="E14" s="342"/>
      <c r="F14" s="7"/>
      <c r="G14" s="341"/>
      <c r="H14" s="570">
        <f t="shared" si="1"/>
        <v>0</v>
      </c>
      <c r="I14" s="341"/>
      <c r="J14" s="677"/>
    </row>
    <row r="15" spans="1:11" ht="15" customHeight="1">
      <c r="A15" s="355" t="s">
        <v>16</v>
      </c>
      <c r="B15" s="7"/>
      <c r="C15" s="341"/>
      <c r="D15" s="340">
        <f t="shared" si="0"/>
        <v>0</v>
      </c>
      <c r="E15" s="341"/>
      <c r="F15" s="7"/>
      <c r="G15" s="341"/>
      <c r="H15" s="570">
        <f t="shared" si="1"/>
        <v>0</v>
      </c>
      <c r="I15" s="341"/>
      <c r="J15" s="677"/>
    </row>
    <row r="16" spans="1:11" ht="15" customHeight="1">
      <c r="A16" s="355" t="s">
        <v>17</v>
      </c>
      <c r="B16" s="7"/>
      <c r="C16" s="341"/>
      <c r="D16" s="340">
        <f t="shared" si="0"/>
        <v>0</v>
      </c>
      <c r="E16" s="341"/>
      <c r="F16" s="7"/>
      <c r="G16" s="341"/>
      <c r="H16" s="570">
        <f t="shared" si="1"/>
        <v>0</v>
      </c>
      <c r="I16" s="341"/>
      <c r="J16" s="677"/>
    </row>
    <row r="17" spans="1:11" ht="15" customHeight="1" thickBot="1">
      <c r="A17" s="355" t="s">
        <v>18</v>
      </c>
      <c r="B17" s="13"/>
      <c r="C17" s="343"/>
      <c r="D17" s="105">
        <f t="shared" si="0"/>
        <v>0</v>
      </c>
      <c r="E17" s="343"/>
      <c r="F17" s="7"/>
      <c r="G17" s="343"/>
      <c r="H17" s="571">
        <f t="shared" si="1"/>
        <v>0</v>
      </c>
      <c r="I17" s="343"/>
      <c r="J17" s="677"/>
    </row>
    <row r="18" spans="1:11" ht="17.25" customHeight="1" thickBot="1">
      <c r="A18" s="358" t="s">
        <v>19</v>
      </c>
      <c r="B18" s="339" t="s">
        <v>477</v>
      </c>
      <c r="C18" s="565">
        <f>+C6+C7+C9+C10+C12+C13+C14+C15+C16+C17</f>
        <v>128343</v>
      </c>
      <c r="D18" s="551">
        <f t="shared" si="0"/>
        <v>9770</v>
      </c>
      <c r="E18" s="496">
        <f>SUM(E6,E7,E9,E10,E12)</f>
        <v>138113</v>
      </c>
      <c r="F18" s="339" t="s">
        <v>484</v>
      </c>
      <c r="G18" s="565">
        <f>SUM(G6:G17)</f>
        <v>136721</v>
      </c>
      <c r="H18" s="573">
        <f t="shared" si="1"/>
        <v>10234</v>
      </c>
      <c r="I18" s="496">
        <f>SUM(I6:I17)</f>
        <v>146955</v>
      </c>
      <c r="J18" s="677"/>
      <c r="K18" s="541" t="s">
        <v>676</v>
      </c>
    </row>
    <row r="19" spans="1:11" ht="15" customHeight="1">
      <c r="A19" s="359" t="s">
        <v>20</v>
      </c>
      <c r="B19" s="360" t="s">
        <v>478</v>
      </c>
      <c r="C19" s="41">
        <f>+C20+C21+C22+C23</f>
        <v>16878</v>
      </c>
      <c r="D19" s="340">
        <f t="shared" si="0"/>
        <v>6862</v>
      </c>
      <c r="E19" s="41">
        <f>+E20+E21+E22+E23</f>
        <v>23740</v>
      </c>
      <c r="F19" s="361" t="s">
        <v>143</v>
      </c>
      <c r="G19" s="345"/>
      <c r="H19" s="572">
        <f t="shared" si="1"/>
        <v>0</v>
      </c>
      <c r="I19" s="345"/>
      <c r="J19" s="677"/>
      <c r="K19" s="541" t="s">
        <v>677</v>
      </c>
    </row>
    <row r="20" spans="1:11" ht="15" customHeight="1">
      <c r="A20" s="362" t="s">
        <v>21</v>
      </c>
      <c r="B20" s="361" t="s">
        <v>159</v>
      </c>
      <c r="C20" s="338">
        <v>16878</v>
      </c>
      <c r="D20" s="340">
        <f t="shared" si="0"/>
        <v>3170</v>
      </c>
      <c r="E20" s="338">
        <v>20048</v>
      </c>
      <c r="F20" s="361" t="s">
        <v>485</v>
      </c>
      <c r="G20" s="338"/>
      <c r="H20" s="570">
        <f t="shared" si="1"/>
        <v>0</v>
      </c>
      <c r="I20" s="338"/>
      <c r="J20" s="677"/>
      <c r="K20" s="541" t="s">
        <v>678</v>
      </c>
    </row>
    <row r="21" spans="1:11" ht="15" customHeight="1">
      <c r="A21" s="362" t="s">
        <v>22</v>
      </c>
      <c r="B21" s="361" t="s">
        <v>160</v>
      </c>
      <c r="C21" s="338"/>
      <c r="D21" s="340">
        <f t="shared" si="0"/>
        <v>0</v>
      </c>
      <c r="E21" s="338"/>
      <c r="F21" s="361" t="s">
        <v>117</v>
      </c>
      <c r="G21" s="338"/>
      <c r="H21" s="570">
        <f t="shared" si="1"/>
        <v>0</v>
      </c>
      <c r="I21" s="338"/>
      <c r="J21" s="677"/>
      <c r="K21" s="541" t="s">
        <v>679</v>
      </c>
    </row>
    <row r="22" spans="1:11" ht="15" customHeight="1">
      <c r="A22" s="362" t="s">
        <v>23</v>
      </c>
      <c r="B22" s="361" t="s">
        <v>165</v>
      </c>
      <c r="C22" s="338"/>
      <c r="D22" s="340">
        <f t="shared" si="0"/>
        <v>0</v>
      </c>
      <c r="E22" s="338"/>
      <c r="F22" s="361" t="s">
        <v>118</v>
      </c>
      <c r="G22" s="338"/>
      <c r="H22" s="570">
        <f t="shared" si="1"/>
        <v>0</v>
      </c>
      <c r="I22" s="338"/>
      <c r="J22" s="677"/>
      <c r="K22" s="541" t="s">
        <v>680</v>
      </c>
    </row>
    <row r="23" spans="1:11" ht="15" customHeight="1">
      <c r="A23" s="362" t="s">
        <v>24</v>
      </c>
      <c r="B23" s="361" t="s">
        <v>166</v>
      </c>
      <c r="C23" s="338"/>
      <c r="D23" s="340">
        <f t="shared" si="0"/>
        <v>3692</v>
      </c>
      <c r="E23" s="338">
        <v>3692</v>
      </c>
      <c r="F23" s="360" t="s">
        <v>168</v>
      </c>
      <c r="G23" s="338"/>
      <c r="H23" s="570">
        <f t="shared" si="1"/>
        <v>0</v>
      </c>
      <c r="I23" s="338"/>
      <c r="J23" s="677"/>
      <c r="K23" s="541" t="s">
        <v>681</v>
      </c>
    </row>
    <row r="24" spans="1:11" ht="15" customHeight="1">
      <c r="A24" s="362" t="s">
        <v>25</v>
      </c>
      <c r="B24" s="361" t="s">
        <v>479</v>
      </c>
      <c r="C24" s="363">
        <f>+C25+C26</f>
        <v>0</v>
      </c>
      <c r="D24" s="340">
        <f t="shared" si="0"/>
        <v>0</v>
      </c>
      <c r="E24" s="363"/>
      <c r="F24" s="361" t="s">
        <v>144</v>
      </c>
      <c r="G24" s="338"/>
      <c r="H24" s="570">
        <f t="shared" si="1"/>
        <v>0</v>
      </c>
      <c r="I24" s="338"/>
      <c r="J24" s="677"/>
      <c r="K24" s="541" t="s">
        <v>682</v>
      </c>
    </row>
    <row r="25" spans="1:11" ht="15" customHeight="1">
      <c r="A25" s="359" t="s">
        <v>26</v>
      </c>
      <c r="B25" s="360" t="s">
        <v>480</v>
      </c>
      <c r="C25" s="345"/>
      <c r="D25" s="340">
        <f t="shared" si="0"/>
        <v>0</v>
      </c>
      <c r="E25" s="345"/>
      <c r="F25" s="354" t="s">
        <v>145</v>
      </c>
      <c r="G25" s="345"/>
      <c r="H25" s="570">
        <f t="shared" si="1"/>
        <v>0</v>
      </c>
      <c r="I25" s="345"/>
      <c r="J25" s="677"/>
      <c r="K25" s="541" t="s">
        <v>683</v>
      </c>
    </row>
    <row r="26" spans="1:11" ht="15" customHeight="1" thickBot="1">
      <c r="A26" s="362" t="s">
        <v>27</v>
      </c>
      <c r="B26" s="361" t="s">
        <v>481</v>
      </c>
      <c r="C26" s="338"/>
      <c r="D26" s="105">
        <f t="shared" si="0"/>
        <v>0</v>
      </c>
      <c r="E26" s="338"/>
      <c r="F26" s="7" t="s">
        <v>754</v>
      </c>
      <c r="G26" s="338">
        <v>3471</v>
      </c>
      <c r="H26" s="571">
        <f t="shared" si="1"/>
        <v>0</v>
      </c>
      <c r="I26" s="338">
        <v>3471</v>
      </c>
      <c r="J26" s="677"/>
      <c r="K26" s="541" t="s">
        <v>684</v>
      </c>
    </row>
    <row r="27" spans="1:11" ht="17.25" customHeight="1" thickBot="1">
      <c r="A27" s="358" t="s">
        <v>28</v>
      </c>
      <c r="B27" s="339" t="s">
        <v>482</v>
      </c>
      <c r="C27" s="565">
        <f>+C19+C24</f>
        <v>16878</v>
      </c>
      <c r="D27" s="551">
        <f t="shared" si="0"/>
        <v>6862</v>
      </c>
      <c r="E27" s="496">
        <f>+E19+E24</f>
        <v>23740</v>
      </c>
      <c r="F27" s="339" t="s">
        <v>486</v>
      </c>
      <c r="G27" s="565">
        <f>SUM(G19:G26)</f>
        <v>3471</v>
      </c>
      <c r="H27" s="573">
        <f t="shared" si="1"/>
        <v>0</v>
      </c>
      <c r="I27" s="496">
        <f>SUM(I19:I26)</f>
        <v>3471</v>
      </c>
      <c r="J27" s="677"/>
      <c r="K27" s="541" t="s">
        <v>685</v>
      </c>
    </row>
    <row r="28" spans="1:11" ht="17.25" customHeight="1" thickBot="1">
      <c r="A28" s="358" t="s">
        <v>29</v>
      </c>
      <c r="B28" s="364" t="s">
        <v>483</v>
      </c>
      <c r="C28" s="566">
        <f>+C18+C27</f>
        <v>145221</v>
      </c>
      <c r="D28" s="551">
        <f t="shared" si="0"/>
        <v>16632</v>
      </c>
      <c r="E28" s="567">
        <f>+E18+E27</f>
        <v>161853</v>
      </c>
      <c r="F28" s="364" t="s">
        <v>487</v>
      </c>
      <c r="G28" s="566">
        <f>+G18+G27</f>
        <v>140192</v>
      </c>
      <c r="H28" s="573">
        <f t="shared" si="1"/>
        <v>10234</v>
      </c>
      <c r="I28" s="567">
        <f>+I18+I27</f>
        <v>150426</v>
      </c>
      <c r="J28" s="677"/>
      <c r="K28" s="541" t="s">
        <v>686</v>
      </c>
    </row>
    <row r="29" spans="1:11" ht="17.25" customHeight="1" thickBot="1">
      <c r="A29" s="358" t="s">
        <v>30</v>
      </c>
      <c r="B29" s="364" t="s">
        <v>121</v>
      </c>
      <c r="C29" s="99">
        <f>IF(C18-G18&lt;0,G18-C18,"-")</f>
        <v>8378</v>
      </c>
      <c r="D29" s="99">
        <f>IF(D18-I18&lt;0,I18-D18,"-")</f>
        <v>137185</v>
      </c>
      <c r="E29" s="99"/>
      <c r="F29" s="364" t="s">
        <v>122</v>
      </c>
      <c r="G29" s="566" t="str">
        <f>IF(C18-G18&gt;0,C18-G18,"-")</f>
        <v>-</v>
      </c>
      <c r="H29" s="664" t="str">
        <f>IF(D18-I18&gt;0,D18-I18,"-")</f>
        <v>-</v>
      </c>
      <c r="I29" s="567"/>
      <c r="J29" s="677"/>
      <c r="K29" s="541" t="s">
        <v>687</v>
      </c>
    </row>
    <row r="30" spans="1:11" ht="17.25" customHeight="1" thickBot="1">
      <c r="A30" s="358" t="s">
        <v>31</v>
      </c>
      <c r="B30" s="364" t="s">
        <v>169</v>
      </c>
      <c r="C30" s="99" t="str">
        <f>IF(C28-G28&lt;0,G28-C28,"-")</f>
        <v>-</v>
      </c>
      <c r="D30" s="99">
        <f>IF(D28-I28&lt;0,I28-D28,"-")</f>
        <v>133794</v>
      </c>
      <c r="E30" s="365"/>
      <c r="F30" s="364" t="s">
        <v>170</v>
      </c>
      <c r="G30" s="99">
        <f>IF(C28-G28&gt;0,C28-G28,"-")</f>
        <v>5029</v>
      </c>
      <c r="H30" s="569" t="str">
        <f>IF(D28-I28&gt;0,D28-I28,"-")</f>
        <v>-</v>
      </c>
      <c r="I30" s="99"/>
      <c r="J30" s="677"/>
      <c r="K30" s="541" t="s">
        <v>688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K33"/>
  <sheetViews>
    <sheetView view="pageBreakPreview" topLeftCell="C13" zoomScaleSheetLayoutView="100" workbookViewId="0">
      <selection activeCell="J1" sqref="J1:J33"/>
    </sheetView>
  </sheetViews>
  <sheetFormatPr defaultRowHeight="12.75"/>
  <cols>
    <col min="1" max="1" width="6.83203125" style="10" customWidth="1"/>
    <col min="2" max="2" width="55.1640625" style="27" customWidth="1"/>
    <col min="3" max="5" width="16.33203125" style="10" customWidth="1"/>
    <col min="6" max="6" width="55.1640625" style="10" customWidth="1"/>
    <col min="7" max="9" width="16.33203125" style="10" customWidth="1"/>
    <col min="10" max="10" width="4.83203125" style="10" customWidth="1"/>
    <col min="11" max="11" width="0" style="541" hidden="1" customWidth="1"/>
    <col min="12" max="16384" width="9.33203125" style="10"/>
  </cols>
  <sheetData>
    <row r="1" spans="1:11" ht="39.75" customHeight="1">
      <c r="B1" s="349" t="s">
        <v>120</v>
      </c>
      <c r="C1" s="350"/>
      <c r="D1" s="350"/>
      <c r="E1" s="350"/>
      <c r="F1" s="350"/>
      <c r="G1" s="350"/>
      <c r="H1" s="350"/>
      <c r="I1" s="350"/>
      <c r="J1" s="680" t="str">
        <f>+CONCATENATE("2.2. melléklet a 6/2016. (V.26.) önkormányzati rendelethez")</f>
        <v>2.2. melléklet a 6/2016. (V.26.) önkormányzati rendelethez</v>
      </c>
    </row>
    <row r="2" spans="1:11" ht="14.25" thickBot="1">
      <c r="G2" s="40"/>
      <c r="H2" s="40"/>
      <c r="I2" s="40" t="s">
        <v>53</v>
      </c>
      <c r="J2" s="680"/>
    </row>
    <row r="3" spans="1:11" ht="24" customHeight="1" thickBot="1">
      <c r="A3" s="681" t="s">
        <v>61</v>
      </c>
      <c r="B3" s="377" t="s">
        <v>44</v>
      </c>
      <c r="C3" s="378"/>
      <c r="D3" s="378"/>
      <c r="E3" s="378"/>
      <c r="F3" s="377" t="s">
        <v>45</v>
      </c>
      <c r="G3" s="379"/>
      <c r="H3" s="379"/>
      <c r="I3" s="379"/>
      <c r="J3" s="680"/>
    </row>
    <row r="4" spans="1:11" s="351" customFormat="1" ht="35.25" customHeight="1" thickBot="1">
      <c r="A4" s="682"/>
      <c r="B4" s="28" t="s">
        <v>54</v>
      </c>
      <c r="C4" s="29" t="str">
        <f>+'2.1.sz.mell  '!C4</f>
        <v>2015. évi eredeti előirányzat</v>
      </c>
      <c r="D4" s="351" t="s">
        <v>758</v>
      </c>
      <c r="E4" s="337" t="str">
        <f>+'2.1.sz.mell  '!E4</f>
        <v>2015. évi módosított előirányzat</v>
      </c>
      <c r="F4" s="28" t="s">
        <v>54</v>
      </c>
      <c r="G4" s="29" t="str">
        <f>+'2.1.sz.mell  '!C4</f>
        <v>2015. évi eredeti előirányzat</v>
      </c>
      <c r="H4" s="351" t="s">
        <v>758</v>
      </c>
      <c r="I4" s="337" t="str">
        <f>+'2.1.sz.mell  '!E4</f>
        <v>2015. évi módosított előirányzat</v>
      </c>
      <c r="J4" s="680"/>
      <c r="K4" s="542"/>
    </row>
    <row r="5" spans="1:11" s="351" customFormat="1" ht="13.5" thickBot="1">
      <c r="A5" s="380" t="s">
        <v>416</v>
      </c>
      <c r="B5" s="381" t="s">
        <v>417</v>
      </c>
      <c r="C5" s="382" t="s">
        <v>418</v>
      </c>
      <c r="D5" s="382" t="s">
        <v>419</v>
      </c>
      <c r="E5" s="382" t="s">
        <v>420</v>
      </c>
      <c r="F5" s="381" t="s">
        <v>497</v>
      </c>
      <c r="G5" s="382" t="s">
        <v>498</v>
      </c>
      <c r="H5" s="382" t="s">
        <v>499</v>
      </c>
      <c r="I5" s="383" t="s">
        <v>500</v>
      </c>
      <c r="J5" s="680"/>
      <c r="K5" s="543"/>
    </row>
    <row r="6" spans="1:11" ht="12.95" customHeight="1">
      <c r="A6" s="353" t="s">
        <v>7</v>
      </c>
      <c r="B6" s="354" t="s">
        <v>488</v>
      </c>
      <c r="C6" s="340"/>
      <c r="D6" s="340">
        <v>12628</v>
      </c>
      <c r="E6" s="340">
        <v>12628</v>
      </c>
      <c r="F6" s="354" t="s">
        <v>161</v>
      </c>
      <c r="G6" s="340">
        <v>5397</v>
      </c>
      <c r="H6" s="340">
        <v>9057</v>
      </c>
      <c r="I6" s="346">
        <v>8984</v>
      </c>
      <c r="J6" s="680"/>
      <c r="K6" s="541" t="s">
        <v>669</v>
      </c>
    </row>
    <row r="7" spans="1:11">
      <c r="A7" s="355" t="s">
        <v>8</v>
      </c>
      <c r="B7" s="356" t="s">
        <v>489</v>
      </c>
      <c r="C7" s="341"/>
      <c r="D7" s="341"/>
      <c r="E7" s="341"/>
      <c r="F7" s="356" t="s">
        <v>501</v>
      </c>
      <c r="G7" s="341"/>
      <c r="H7" s="341"/>
      <c r="I7" s="347"/>
      <c r="J7" s="680"/>
      <c r="K7" s="541" t="s">
        <v>670</v>
      </c>
    </row>
    <row r="8" spans="1:11" ht="12.95" customHeight="1">
      <c r="A8" s="355" t="s">
        <v>9</v>
      </c>
      <c r="B8" s="356" t="s">
        <v>490</v>
      </c>
      <c r="C8" s="341"/>
      <c r="D8" s="341">
        <v>110</v>
      </c>
      <c r="E8" s="341">
        <v>110</v>
      </c>
      <c r="F8" s="356" t="s">
        <v>139</v>
      </c>
      <c r="G8" s="341"/>
      <c r="H8" s="341">
        <v>15998</v>
      </c>
      <c r="I8" s="347">
        <v>15998</v>
      </c>
      <c r="J8" s="680"/>
      <c r="K8" s="541" t="s">
        <v>671</v>
      </c>
    </row>
    <row r="9" spans="1:11" ht="12.95" customHeight="1">
      <c r="A9" s="355" t="s">
        <v>10</v>
      </c>
      <c r="B9" s="356" t="s">
        <v>491</v>
      </c>
      <c r="C9" s="341">
        <v>4535</v>
      </c>
      <c r="D9" s="341">
        <v>5058</v>
      </c>
      <c r="E9" s="341">
        <v>4985</v>
      </c>
      <c r="F9" s="356" t="s">
        <v>502</v>
      </c>
      <c r="G9" s="341"/>
      <c r="H9" s="341"/>
      <c r="I9" s="347"/>
      <c r="J9" s="680"/>
      <c r="K9" s="541" t="s">
        <v>672</v>
      </c>
    </row>
    <row r="10" spans="1:11" ht="12.75" customHeight="1">
      <c r="A10" s="355" t="s">
        <v>11</v>
      </c>
      <c r="B10" s="356" t="s">
        <v>492</v>
      </c>
      <c r="C10" s="341"/>
      <c r="D10" s="341"/>
      <c r="E10" s="341"/>
      <c r="F10" s="356" t="s">
        <v>164</v>
      </c>
      <c r="G10" s="341">
        <v>4167</v>
      </c>
      <c r="H10" s="341">
        <v>4168</v>
      </c>
      <c r="I10" s="347">
        <v>3768</v>
      </c>
      <c r="J10" s="680"/>
      <c r="K10" s="541" t="s">
        <v>673</v>
      </c>
    </row>
    <row r="11" spans="1:11" ht="12.95" customHeight="1">
      <c r="A11" s="355" t="s">
        <v>12</v>
      </c>
      <c r="B11" s="356" t="s">
        <v>493</v>
      </c>
      <c r="C11" s="342"/>
      <c r="D11" s="342"/>
      <c r="E11" s="342"/>
      <c r="F11" s="398"/>
      <c r="G11" s="341"/>
      <c r="H11" s="341"/>
      <c r="I11" s="347"/>
      <c r="J11" s="680"/>
      <c r="K11" s="541" t="s">
        <v>674</v>
      </c>
    </row>
    <row r="12" spans="1:11" ht="12.95" customHeight="1">
      <c r="A12" s="355" t="s">
        <v>13</v>
      </c>
      <c r="B12" s="7"/>
      <c r="C12" s="341"/>
      <c r="D12" s="341"/>
      <c r="E12" s="341"/>
      <c r="F12" s="398"/>
      <c r="G12" s="341"/>
      <c r="H12" s="341"/>
      <c r="I12" s="347"/>
      <c r="J12" s="680"/>
    </row>
    <row r="13" spans="1:11" ht="12.95" customHeight="1">
      <c r="A13" s="355" t="s">
        <v>14</v>
      </c>
      <c r="B13" s="7"/>
      <c r="C13" s="341"/>
      <c r="D13" s="341"/>
      <c r="E13" s="341"/>
      <c r="F13" s="399"/>
      <c r="G13" s="341"/>
      <c r="H13" s="341"/>
      <c r="I13" s="347"/>
      <c r="J13" s="680"/>
    </row>
    <row r="14" spans="1:11" ht="12.95" customHeight="1">
      <c r="A14" s="355" t="s">
        <v>15</v>
      </c>
      <c r="B14" s="396"/>
      <c r="C14" s="342"/>
      <c r="D14" s="342"/>
      <c r="E14" s="342"/>
      <c r="F14" s="398"/>
      <c r="G14" s="341"/>
      <c r="H14" s="341"/>
      <c r="I14" s="347"/>
      <c r="J14" s="680"/>
    </row>
    <row r="15" spans="1:11">
      <c r="A15" s="355" t="s">
        <v>16</v>
      </c>
      <c r="B15" s="7"/>
      <c r="C15" s="342"/>
      <c r="D15" s="342"/>
      <c r="E15" s="342"/>
      <c r="F15" s="398"/>
      <c r="G15" s="341"/>
      <c r="H15" s="341"/>
      <c r="I15" s="347"/>
      <c r="J15" s="680"/>
    </row>
    <row r="16" spans="1:11" ht="12.95" customHeight="1" thickBot="1">
      <c r="A16" s="393" t="s">
        <v>17</v>
      </c>
      <c r="B16" s="397"/>
      <c r="C16" s="395"/>
      <c r="D16" s="106"/>
      <c r="E16" s="111"/>
      <c r="F16" s="394" t="s">
        <v>38</v>
      </c>
      <c r="G16" s="341"/>
      <c r="H16" s="341"/>
      <c r="I16" s="347"/>
      <c r="J16" s="680"/>
    </row>
    <row r="17" spans="1:11" ht="15.95" customHeight="1" thickBot="1">
      <c r="A17" s="358" t="s">
        <v>18</v>
      </c>
      <c r="B17" s="339" t="s">
        <v>494</v>
      </c>
      <c r="C17" s="344">
        <f>+C6+C8+C9+C11+C12+C13+C14+C15+C16</f>
        <v>4535</v>
      </c>
      <c r="D17" s="344">
        <f>+D6+D8+D9+D11+D12+D13+D14+D15+D16</f>
        <v>17796</v>
      </c>
      <c r="E17" s="344">
        <f>+E6+E8+E9+E11+E12+E13+E14+E15+E16</f>
        <v>17723</v>
      </c>
      <c r="F17" s="339" t="s">
        <v>503</v>
      </c>
      <c r="G17" s="344">
        <f>+G6+G8+G10+G11+G12+G13+G14+G15+G16</f>
        <v>9564</v>
      </c>
      <c r="H17" s="344">
        <f>+H6+H8+H10+H11+H12+H13+H14+H15+H16</f>
        <v>29223</v>
      </c>
      <c r="I17" s="376">
        <f>+I6+I8+I10+I11+I12+I13+I14+I15+I16</f>
        <v>28750</v>
      </c>
      <c r="J17" s="680"/>
      <c r="K17" s="541" t="s">
        <v>675</v>
      </c>
    </row>
    <row r="18" spans="1:11" ht="12.95" customHeight="1">
      <c r="A18" s="353" t="s">
        <v>19</v>
      </c>
      <c r="B18" s="385" t="s">
        <v>182</v>
      </c>
      <c r="C18" s="392">
        <f>+C19+C20+C21+C22+C23</f>
        <v>0</v>
      </c>
      <c r="D18" s="392">
        <f>+D19+D20+D21+D22+D23</f>
        <v>0</v>
      </c>
      <c r="E18" s="392">
        <f>+E19+E20+E21+E22+E23</f>
        <v>0</v>
      </c>
      <c r="F18" s="361" t="s">
        <v>143</v>
      </c>
      <c r="G18" s="101"/>
      <c r="H18" s="101"/>
      <c r="I18" s="371"/>
      <c r="J18" s="680"/>
      <c r="K18" s="541" t="s">
        <v>676</v>
      </c>
    </row>
    <row r="19" spans="1:11" ht="12.95" customHeight="1">
      <c r="A19" s="355" t="s">
        <v>20</v>
      </c>
      <c r="B19" s="386" t="s">
        <v>171</v>
      </c>
      <c r="C19" s="338"/>
      <c r="D19" s="338"/>
      <c r="E19" s="338"/>
      <c r="F19" s="361" t="s">
        <v>146</v>
      </c>
      <c r="G19" s="338"/>
      <c r="H19" s="338"/>
      <c r="I19" s="372"/>
      <c r="J19" s="680"/>
      <c r="K19" s="541" t="s">
        <v>677</v>
      </c>
    </row>
    <row r="20" spans="1:11" ht="12.95" customHeight="1">
      <c r="A20" s="353" t="s">
        <v>21</v>
      </c>
      <c r="B20" s="386" t="s">
        <v>172</v>
      </c>
      <c r="C20" s="338"/>
      <c r="D20" s="338"/>
      <c r="E20" s="338"/>
      <c r="F20" s="361" t="s">
        <v>117</v>
      </c>
      <c r="G20" s="338"/>
      <c r="H20" s="338"/>
      <c r="I20" s="372"/>
      <c r="J20" s="680"/>
      <c r="K20" s="541" t="s">
        <v>678</v>
      </c>
    </row>
    <row r="21" spans="1:11" ht="12.95" customHeight="1">
      <c r="A21" s="355" t="s">
        <v>22</v>
      </c>
      <c r="B21" s="386" t="s">
        <v>173</v>
      </c>
      <c r="C21" s="338"/>
      <c r="D21" s="338"/>
      <c r="E21" s="338"/>
      <c r="F21" s="361" t="s">
        <v>118</v>
      </c>
      <c r="G21" s="338"/>
      <c r="H21" s="338"/>
      <c r="I21" s="372"/>
      <c r="J21" s="680"/>
      <c r="K21" s="541" t="s">
        <v>679</v>
      </c>
    </row>
    <row r="22" spans="1:11" ht="12.95" customHeight="1">
      <c r="A22" s="353" t="s">
        <v>23</v>
      </c>
      <c r="B22" s="386" t="s">
        <v>174</v>
      </c>
      <c r="C22" s="338"/>
      <c r="D22" s="338"/>
      <c r="E22" s="338"/>
      <c r="F22" s="360" t="s">
        <v>168</v>
      </c>
      <c r="G22" s="338"/>
      <c r="H22" s="338"/>
      <c r="I22" s="372"/>
      <c r="J22" s="680"/>
      <c r="K22" s="541" t="s">
        <v>680</v>
      </c>
    </row>
    <row r="23" spans="1:11" ht="12.95" customHeight="1">
      <c r="A23" s="355" t="s">
        <v>24</v>
      </c>
      <c r="B23" s="387" t="s">
        <v>175</v>
      </c>
      <c r="C23" s="338"/>
      <c r="D23" s="338"/>
      <c r="E23" s="338"/>
      <c r="F23" s="361" t="s">
        <v>147</v>
      </c>
      <c r="G23" s="338"/>
      <c r="H23" s="338"/>
      <c r="I23" s="372"/>
      <c r="J23" s="680"/>
      <c r="K23" s="541" t="s">
        <v>681</v>
      </c>
    </row>
    <row r="24" spans="1:11" ht="12.95" customHeight="1">
      <c r="A24" s="353" t="s">
        <v>25</v>
      </c>
      <c r="B24" s="388" t="s">
        <v>176</v>
      </c>
      <c r="C24" s="363">
        <f>+C25+C26+C27+C28+C29</f>
        <v>0</v>
      </c>
      <c r="D24" s="363">
        <f>+D25+D26+D27+D28+D29</f>
        <v>0</v>
      </c>
      <c r="E24" s="363">
        <f>+E25+E26+E27+E28+E29</f>
        <v>0</v>
      </c>
      <c r="F24" s="389" t="s">
        <v>145</v>
      </c>
      <c r="G24" s="338"/>
      <c r="H24" s="338"/>
      <c r="I24" s="372"/>
      <c r="J24" s="680"/>
      <c r="K24" s="541" t="s">
        <v>682</v>
      </c>
    </row>
    <row r="25" spans="1:11" ht="12.95" customHeight="1">
      <c r="A25" s="355" t="s">
        <v>26</v>
      </c>
      <c r="B25" s="387" t="s">
        <v>177</v>
      </c>
      <c r="C25" s="338"/>
      <c r="D25" s="338"/>
      <c r="E25" s="338"/>
      <c r="F25" s="389" t="s">
        <v>504</v>
      </c>
      <c r="G25" s="338"/>
      <c r="H25" s="338"/>
      <c r="I25" s="372"/>
      <c r="J25" s="680"/>
      <c r="K25" s="541" t="s">
        <v>683</v>
      </c>
    </row>
    <row r="26" spans="1:11" ht="12.95" customHeight="1">
      <c r="A26" s="353" t="s">
        <v>27</v>
      </c>
      <c r="B26" s="387" t="s">
        <v>178</v>
      </c>
      <c r="C26" s="338"/>
      <c r="D26" s="338"/>
      <c r="E26" s="338"/>
      <c r="F26" s="384"/>
      <c r="G26" s="338"/>
      <c r="H26" s="338"/>
      <c r="I26" s="372"/>
      <c r="J26" s="680"/>
      <c r="K26" s="541" t="s">
        <v>684</v>
      </c>
    </row>
    <row r="27" spans="1:11" ht="12.95" customHeight="1">
      <c r="A27" s="355" t="s">
        <v>28</v>
      </c>
      <c r="B27" s="386" t="s">
        <v>179</v>
      </c>
      <c r="C27" s="338"/>
      <c r="D27" s="338"/>
      <c r="E27" s="338"/>
      <c r="F27" s="373"/>
      <c r="G27" s="338"/>
      <c r="H27" s="338"/>
      <c r="I27" s="372"/>
      <c r="J27" s="680"/>
      <c r="K27" s="541" t="s">
        <v>685</v>
      </c>
    </row>
    <row r="28" spans="1:11" ht="12.95" customHeight="1">
      <c r="A28" s="353" t="s">
        <v>29</v>
      </c>
      <c r="B28" s="390" t="s">
        <v>180</v>
      </c>
      <c r="C28" s="338"/>
      <c r="D28" s="338"/>
      <c r="E28" s="338"/>
      <c r="F28" s="7"/>
      <c r="G28" s="338"/>
      <c r="H28" s="338"/>
      <c r="I28" s="372"/>
      <c r="J28" s="680"/>
      <c r="K28" s="541" t="s">
        <v>686</v>
      </c>
    </row>
    <row r="29" spans="1:11" ht="12.95" customHeight="1" thickBot="1">
      <c r="A29" s="355" t="s">
        <v>30</v>
      </c>
      <c r="B29" s="391" t="s">
        <v>181</v>
      </c>
      <c r="C29" s="338"/>
      <c r="D29" s="338"/>
      <c r="E29" s="338"/>
      <c r="F29" s="373"/>
      <c r="G29" s="338"/>
      <c r="H29" s="338"/>
      <c r="I29" s="372"/>
      <c r="J29" s="680"/>
      <c r="K29" s="541" t="s">
        <v>687</v>
      </c>
    </row>
    <row r="30" spans="1:11" ht="25.5" customHeight="1" thickBot="1">
      <c r="A30" s="358" t="s">
        <v>31</v>
      </c>
      <c r="B30" s="339" t="s">
        <v>495</v>
      </c>
      <c r="C30" s="344">
        <f>+C18+C24</f>
        <v>0</v>
      </c>
      <c r="D30" s="344">
        <f>+D18+D24</f>
        <v>0</v>
      </c>
      <c r="E30" s="344">
        <f>+E18+E24</f>
        <v>0</v>
      </c>
      <c r="F30" s="339" t="s">
        <v>506</v>
      </c>
      <c r="G30" s="344">
        <f>SUM(G18:G29)</f>
        <v>0</v>
      </c>
      <c r="H30" s="344">
        <f>SUM(H18:H29)</f>
        <v>0</v>
      </c>
      <c r="I30" s="376">
        <f>SUM(I18:I29)</f>
        <v>0</v>
      </c>
      <c r="J30" s="680"/>
      <c r="K30" s="541" t="s">
        <v>688</v>
      </c>
    </row>
    <row r="31" spans="1:11" ht="16.5" customHeight="1" thickBot="1">
      <c r="A31" s="358" t="s">
        <v>32</v>
      </c>
      <c r="B31" s="364" t="s">
        <v>496</v>
      </c>
      <c r="C31" s="99">
        <f>+C17+C30</f>
        <v>4535</v>
      </c>
      <c r="D31" s="99">
        <f>+D17+D30</f>
        <v>17796</v>
      </c>
      <c r="E31" s="365">
        <f>+E17+E30</f>
        <v>17723</v>
      </c>
      <c r="F31" s="364" t="s">
        <v>505</v>
      </c>
      <c r="G31" s="99">
        <f>+G17+G30</f>
        <v>9564</v>
      </c>
      <c r="H31" s="99">
        <f>+H17+H30</f>
        <v>29223</v>
      </c>
      <c r="I31" s="100">
        <f>+I17+I30</f>
        <v>28750</v>
      </c>
      <c r="J31" s="680"/>
      <c r="K31" s="541" t="s">
        <v>689</v>
      </c>
    </row>
    <row r="32" spans="1:11" ht="16.5" customHeight="1" thickBot="1">
      <c r="A32" s="358" t="s">
        <v>33</v>
      </c>
      <c r="B32" s="364" t="s">
        <v>121</v>
      </c>
      <c r="C32" s="99">
        <f>IF(C17-G17&lt;0,G17-C17,"-")</f>
        <v>5029</v>
      </c>
      <c r="D32" s="99">
        <f>IF(D17-H17&lt;0,H17-D17,"-")</f>
        <v>11427</v>
      </c>
      <c r="E32" s="365">
        <f>IF(E17-I17&lt;0,I17-E17,"-")</f>
        <v>11027</v>
      </c>
      <c r="F32" s="364" t="s">
        <v>122</v>
      </c>
      <c r="G32" s="99" t="str">
        <f>IF(C17-G17&gt;0,C17-G17,"-")</f>
        <v>-</v>
      </c>
      <c r="H32" s="99" t="str">
        <f>IF(D17-H17&gt;0,D17-H17,"-")</f>
        <v>-</v>
      </c>
      <c r="I32" s="100" t="str">
        <f>IF(E17-I17&gt;0,E17-I17,"-")</f>
        <v>-</v>
      </c>
      <c r="J32" s="680"/>
      <c r="K32" s="541" t="s">
        <v>690</v>
      </c>
    </row>
    <row r="33" spans="1:11" ht="16.5" customHeight="1" thickBot="1">
      <c r="A33" s="358" t="s">
        <v>34</v>
      </c>
      <c r="B33" s="364" t="s">
        <v>169</v>
      </c>
      <c r="C33" s="99" t="str">
        <f>IF(C26-G26&lt;0,G26-C26,"-")</f>
        <v>-</v>
      </c>
      <c r="D33" s="99" t="str">
        <f>IF(D26-H26&lt;0,H26-D26,"-")</f>
        <v>-</v>
      </c>
      <c r="E33" s="365" t="str">
        <f>IF(E26-I26&lt;0,I26-E26,"-")</f>
        <v>-</v>
      </c>
      <c r="F33" s="364" t="s">
        <v>170</v>
      </c>
      <c r="G33" s="99" t="str">
        <f>IF(C26-G26&gt;0,C26-G26,"-")</f>
        <v>-</v>
      </c>
      <c r="H33" s="99" t="str">
        <f>IF(D26-H26&gt;0,D26-H26,"-")</f>
        <v>-</v>
      </c>
      <c r="I33" s="100" t="str">
        <f>IF(E26-I26&gt;0,E26-I26,"-")</f>
        <v>-</v>
      </c>
      <c r="J33" s="680"/>
      <c r="K33" s="541" t="s">
        <v>691</v>
      </c>
    </row>
  </sheetData>
  <mergeCells count="2">
    <mergeCell ref="J1:J33"/>
    <mergeCell ref="A3:A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8" scale="65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  <pageSetUpPr fitToPage="1"/>
  </sheetPr>
  <dimension ref="A1:E28"/>
  <sheetViews>
    <sheetView view="pageLayout" topLeftCell="B1" zoomScaleSheetLayoutView="115" workbookViewId="0">
      <selection activeCell="I19" sqref="I19"/>
    </sheetView>
  </sheetViews>
  <sheetFormatPr defaultRowHeight="12.75"/>
  <cols>
    <col min="1" max="1" width="46.33203125" style="238" customWidth="1"/>
    <col min="2" max="2" width="13.83203125" style="238" customWidth="1"/>
    <col min="3" max="3" width="66.1640625" style="238" customWidth="1"/>
    <col min="4" max="5" width="13.83203125" style="238" customWidth="1"/>
    <col min="6" max="16384" width="9.33203125" style="238"/>
  </cols>
  <sheetData>
    <row r="1" spans="1:5" ht="18.75">
      <c r="A1" s="400" t="s">
        <v>112</v>
      </c>
      <c r="E1" s="404" t="s">
        <v>116</v>
      </c>
    </row>
    <row r="3" spans="1:5">
      <c r="A3" s="401"/>
      <c r="B3" s="405"/>
      <c r="C3" s="401"/>
      <c r="D3" s="406"/>
      <c r="E3" s="405"/>
    </row>
    <row r="4" spans="1:5" ht="15.75">
      <c r="A4" s="375" t="str">
        <f>+ÖSSZEFÜGGÉSEK!A4</f>
        <v>2015. évi eredeti előirányzat BEVÉTELEK</v>
      </c>
      <c r="B4" s="407"/>
      <c r="C4" s="402"/>
      <c r="D4" s="406"/>
      <c r="E4" s="405"/>
    </row>
    <row r="5" spans="1:5">
      <c r="A5" s="401"/>
      <c r="B5" s="405"/>
      <c r="C5" s="401"/>
      <c r="D5" s="406"/>
      <c r="E5" s="405"/>
    </row>
    <row r="6" spans="1:5">
      <c r="A6" s="401" t="s">
        <v>509</v>
      </c>
      <c r="B6" s="405">
        <f>+'1.1.sz.mell.'!C61</f>
        <v>132878</v>
      </c>
      <c r="C6" s="401" t="s">
        <v>510</v>
      </c>
      <c r="D6" s="406">
        <f>+'2.1.sz.mell  '!C18+'2.2.sz.mell  '!C17</f>
        <v>132878</v>
      </c>
      <c r="E6" s="405">
        <f>+B6-D6</f>
        <v>0</v>
      </c>
    </row>
    <row r="7" spans="1:5">
      <c r="A7" s="401" t="s">
        <v>511</v>
      </c>
      <c r="B7" s="405">
        <f>+'1.1.sz.mell.'!C84</f>
        <v>16878</v>
      </c>
      <c r="C7" s="401" t="s">
        <v>512</v>
      </c>
      <c r="D7" s="406">
        <f>+'2.1.sz.mell  '!C27+'2.2.sz.mell  '!C30</f>
        <v>16878</v>
      </c>
      <c r="E7" s="405">
        <f>+B7-D7</f>
        <v>0</v>
      </c>
    </row>
    <row r="8" spans="1:5">
      <c r="A8" s="401" t="s">
        <v>513</v>
      </c>
      <c r="B8" s="405">
        <f>+'1.1.sz.mell.'!C85</f>
        <v>149756</v>
      </c>
      <c r="C8" s="401" t="s">
        <v>514</v>
      </c>
      <c r="D8" s="406">
        <f>+'2.1.sz.mell  '!C28+'2.2.sz.mell  '!C31</f>
        <v>149756</v>
      </c>
      <c r="E8" s="405">
        <f>+B8-D8</f>
        <v>0</v>
      </c>
    </row>
    <row r="9" spans="1:5">
      <c r="A9" s="401"/>
      <c r="B9" s="405"/>
      <c r="C9" s="401"/>
      <c r="D9" s="406"/>
      <c r="E9" s="405"/>
    </row>
    <row r="10" spans="1:5" ht="15.75">
      <c r="A10" s="375" t="str">
        <f>+ÖSSZEFÜGGÉSEK!A10</f>
        <v>2015. évi módosított előirányzat BEVÉTELEK</v>
      </c>
      <c r="B10" s="407"/>
      <c r="C10" s="402"/>
      <c r="D10" s="406"/>
      <c r="E10" s="405"/>
    </row>
    <row r="11" spans="1:5">
      <c r="A11" s="401"/>
      <c r="B11" s="405"/>
      <c r="C11" s="401"/>
      <c r="D11" s="406"/>
      <c r="E11" s="405"/>
    </row>
    <row r="12" spans="1:5">
      <c r="A12" s="401" t="s">
        <v>515</v>
      </c>
      <c r="B12" s="405">
        <f>+'1.1.sz.mell.'!E61</f>
        <v>155909</v>
      </c>
      <c r="C12" s="401" t="s">
        <v>518</v>
      </c>
      <c r="D12" s="406">
        <v>155909</v>
      </c>
      <c r="E12" s="405">
        <f>+B12-D12</f>
        <v>0</v>
      </c>
    </row>
    <row r="13" spans="1:5">
      <c r="A13" s="401" t="s">
        <v>516</v>
      </c>
      <c r="B13" s="405">
        <f>+'1.1.sz.mell.'!E84</f>
        <v>23740</v>
      </c>
      <c r="C13" s="401" t="s">
        <v>519</v>
      </c>
      <c r="D13" s="406">
        <v>23740</v>
      </c>
      <c r="E13" s="405">
        <f>+B13-D13</f>
        <v>0</v>
      </c>
    </row>
    <row r="14" spans="1:5">
      <c r="A14" s="401" t="s">
        <v>517</v>
      </c>
      <c r="B14" s="405">
        <f>+'1.1.sz.mell.'!E85</f>
        <v>179649</v>
      </c>
      <c r="C14" s="401" t="s">
        <v>520</v>
      </c>
      <c r="D14" s="406">
        <v>179649</v>
      </c>
      <c r="E14" s="405">
        <f>+B14-D14</f>
        <v>0</v>
      </c>
    </row>
    <row r="15" spans="1:5">
      <c r="A15" s="401"/>
      <c r="B15" s="405"/>
      <c r="C15" s="401"/>
      <c r="D15" s="406"/>
      <c r="E15" s="405"/>
    </row>
    <row r="16" spans="1:5">
      <c r="A16" s="401"/>
      <c r="B16" s="405"/>
      <c r="C16" s="401"/>
      <c r="D16" s="406"/>
      <c r="E16" s="405"/>
    </row>
    <row r="17" spans="1:5" ht="15.75">
      <c r="A17" s="375" t="str">
        <f>+ÖSSZEFÜGGÉSEK!A16</f>
        <v>2015. évi eredeti előirányzat KIADÁSOK</v>
      </c>
      <c r="B17" s="407"/>
      <c r="C17" s="402"/>
      <c r="D17" s="406"/>
      <c r="E17" s="405"/>
    </row>
    <row r="18" spans="1:5">
      <c r="A18" s="401"/>
      <c r="B18" s="405"/>
      <c r="C18" s="401"/>
      <c r="D18" s="406"/>
      <c r="E18" s="405"/>
    </row>
    <row r="19" spans="1:5">
      <c r="A19" s="401" t="s">
        <v>521</v>
      </c>
      <c r="B19" s="405">
        <f>+'1.1.sz.mell.'!C125</f>
        <v>146285</v>
      </c>
      <c r="C19" s="401" t="s">
        <v>525</v>
      </c>
      <c r="D19" s="406">
        <f>+'2.1.sz.mell  '!G18+'2.2.sz.mell  '!G17</f>
        <v>146285</v>
      </c>
      <c r="E19" s="405">
        <f>+B19-D19</f>
        <v>0</v>
      </c>
    </row>
    <row r="20" spans="1:5">
      <c r="A20" s="401" t="s">
        <v>507</v>
      </c>
      <c r="B20" s="405">
        <f>+'1.1.sz.mell.'!C145</f>
        <v>3471</v>
      </c>
      <c r="C20" s="401" t="s">
        <v>526</v>
      </c>
      <c r="D20" s="406">
        <f>+'2.1.sz.mell  '!G27+'2.2.sz.mell  '!G30</f>
        <v>3471</v>
      </c>
      <c r="E20" s="405">
        <f>+B20-D20</f>
        <v>0</v>
      </c>
    </row>
    <row r="21" spans="1:5">
      <c r="A21" s="401" t="s">
        <v>522</v>
      </c>
      <c r="B21" s="405">
        <f>+'1.1.sz.mell.'!C146</f>
        <v>149756</v>
      </c>
      <c r="C21" s="401" t="s">
        <v>527</v>
      </c>
      <c r="D21" s="406">
        <f>+'2.1.sz.mell  '!G28+'2.2.sz.mell  '!G31</f>
        <v>149756</v>
      </c>
      <c r="E21" s="405">
        <f>+B21-D21</f>
        <v>0</v>
      </c>
    </row>
    <row r="22" spans="1:5">
      <c r="A22" s="401"/>
      <c r="B22" s="405"/>
      <c r="C22" s="401"/>
      <c r="D22" s="406"/>
      <c r="E22" s="405"/>
    </row>
    <row r="23" spans="1:5" ht="15.75">
      <c r="A23" s="375" t="str">
        <f>+ÖSSZEFÜGGÉSEK!A22</f>
        <v>2015. évi módosított előirányzat KIADÁSOK</v>
      </c>
      <c r="B23" s="407"/>
      <c r="C23" s="402"/>
      <c r="D23" s="406"/>
      <c r="E23" s="405"/>
    </row>
    <row r="24" spans="1:5">
      <c r="A24" s="401"/>
      <c r="B24" s="405"/>
      <c r="C24" s="401"/>
      <c r="D24" s="406"/>
      <c r="E24" s="405"/>
    </row>
    <row r="25" spans="1:5">
      <c r="A25" s="401" t="s">
        <v>523</v>
      </c>
      <c r="B25" s="405">
        <f>+'1.1.sz.mell.'!E125</f>
        <v>176178</v>
      </c>
      <c r="C25" s="401" t="s">
        <v>530</v>
      </c>
      <c r="D25" s="406">
        <f>+'2.1.sz.mell  '!I18+'2.2.sz.mell  '!H17</f>
        <v>176178</v>
      </c>
      <c r="E25" s="405">
        <f>+B25-D25</f>
        <v>0</v>
      </c>
    </row>
    <row r="26" spans="1:5">
      <c r="A26" s="401" t="s">
        <v>508</v>
      </c>
      <c r="B26" s="405">
        <f>+'1.1.sz.mell.'!E145</f>
        <v>3471</v>
      </c>
      <c r="C26" s="401" t="s">
        <v>529</v>
      </c>
      <c r="D26" s="406">
        <f>+'2.1.sz.mell  '!I27+'2.2.sz.mell  '!H30</f>
        <v>3471</v>
      </c>
      <c r="E26" s="405">
        <f>+B26-D26</f>
        <v>0</v>
      </c>
    </row>
    <row r="27" spans="1:5">
      <c r="A27" s="401" t="s">
        <v>524</v>
      </c>
      <c r="B27" s="405">
        <f>+'1.1.sz.mell.'!E146</f>
        <v>179649</v>
      </c>
      <c r="C27" s="401" t="s">
        <v>528</v>
      </c>
      <c r="D27" s="406">
        <f>+'2.1.sz.mell  '!I28+'2.2.sz.mell  '!H31</f>
        <v>179649</v>
      </c>
      <c r="E27" s="405">
        <f>+B27-D27</f>
        <v>0</v>
      </c>
    </row>
    <row r="28" spans="1:5">
      <c r="A28" s="401"/>
      <c r="B28" s="405"/>
      <c r="C28" s="401"/>
      <c r="D28" s="406"/>
      <c r="E28" s="405"/>
    </row>
  </sheetData>
  <phoneticPr fontId="0" type="noConversion"/>
  <conditionalFormatting sqref="E3:E2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42</vt:i4>
      </vt:variant>
      <vt:variant>
        <vt:lpstr>Névvel ellátott tartományok</vt:lpstr>
      </vt:variant>
      <vt:variant>
        <vt:i4>26</vt:i4>
      </vt:variant>
    </vt:vector>
  </HeadingPairs>
  <TitlesOfParts>
    <vt:vector size="68" baseType="lpstr">
      <vt:lpstr>ÖSSZEFÜGGÉSEK</vt:lpstr>
      <vt:lpstr>1.sz. mell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ELLENŐRZÉS-1.sz.2.1.sz.2.2.sz.</vt:lpstr>
      <vt:lpstr>3.sz.mell.</vt:lpstr>
      <vt:lpstr>4.sz.mell.</vt:lpstr>
      <vt:lpstr>5. sz. mell. </vt:lpstr>
      <vt:lpstr>5.3. sz. mell</vt:lpstr>
      <vt:lpstr>8.1. sz. mell.</vt:lpstr>
      <vt:lpstr>8.1.1. sz. mell.</vt:lpstr>
      <vt:lpstr>8.1.2. sz. mell.</vt:lpstr>
      <vt:lpstr>8.1.3. sz. mell.</vt:lpstr>
      <vt:lpstr>8.2. sz. mell.</vt:lpstr>
      <vt:lpstr>8.2.1. sz. mell.</vt:lpstr>
      <vt:lpstr>8.2.2. sz. mell.</vt:lpstr>
      <vt:lpstr>8.2.3. sz. mell.</vt:lpstr>
      <vt:lpstr>8.3. sz. mell.</vt:lpstr>
      <vt:lpstr>8.3.1. sz. mell.</vt:lpstr>
      <vt:lpstr>8.3.2. sz. mell. </vt:lpstr>
      <vt:lpstr>8.3.3. sz. mell.</vt:lpstr>
      <vt:lpstr>6. sz. mell</vt:lpstr>
      <vt:lpstr>2. tájékoztató tábla</vt:lpstr>
      <vt:lpstr>2. tájékoztató </vt:lpstr>
      <vt:lpstr>4. tájékoztató tábla</vt:lpstr>
      <vt:lpstr>2. sz. tájékoztató </vt:lpstr>
      <vt:lpstr>4.1. tájékoztató </vt:lpstr>
      <vt:lpstr>4.2. tájékoztató </vt:lpstr>
      <vt:lpstr>4.3. tájékoztató </vt:lpstr>
      <vt:lpstr>5.2. tájékoztató  (3)</vt:lpstr>
      <vt:lpstr>5.2. tájékoztató  (2)</vt:lpstr>
      <vt:lpstr>5.2. tájékoztató </vt:lpstr>
      <vt:lpstr>3.sz.mell. </vt:lpstr>
      <vt:lpstr>4.sz.mell. </vt:lpstr>
      <vt:lpstr>5. sz. mell</vt:lpstr>
      <vt:lpstr>6.1. sz. mell</vt:lpstr>
      <vt:lpstr>6.1.1. sz. mell</vt:lpstr>
      <vt:lpstr>7.sz.mell</vt:lpstr>
      <vt:lpstr>'4.1. tájékoztató '!Nyomtatási_cím</vt:lpstr>
      <vt:lpstr>'4.2. tájékoztató '!Nyomtatási_cím</vt:lpstr>
      <vt:lpstr>'4.3. tájékoztató '!Nyomtatási_cím</vt:lpstr>
      <vt:lpstr>'5. sz. mell'!Nyomtatási_cím</vt:lpstr>
      <vt:lpstr>'5.3. sz. mell'!Nyomtatási_cím</vt:lpstr>
      <vt:lpstr>'6.1. sz. mell'!Nyomtatási_cím</vt:lpstr>
      <vt:lpstr>'6.1.1. sz. mell'!Nyomtatási_cím</vt:lpstr>
      <vt:lpstr>'8.1. sz. mell.'!Nyomtatási_cím</vt:lpstr>
      <vt:lpstr>'8.1.1. sz. mell.'!Nyomtatási_cím</vt:lpstr>
      <vt:lpstr>'8.1.2. sz. mell.'!Nyomtatási_cím</vt:lpstr>
      <vt:lpstr>'8.1.3. sz. mell.'!Nyomtatási_cím</vt:lpstr>
      <vt:lpstr>'8.2. sz. mell.'!Nyomtatási_cím</vt:lpstr>
      <vt:lpstr>'8.2.1. sz. mell.'!Nyomtatási_cím</vt:lpstr>
      <vt:lpstr>'8.2.2. sz. mell.'!Nyomtatási_cím</vt:lpstr>
      <vt:lpstr>'8.2.3. sz. mell.'!Nyomtatási_cím</vt:lpstr>
      <vt:lpstr>'8.3. sz. mell.'!Nyomtatási_cím</vt:lpstr>
      <vt:lpstr>'8.3.1. sz. mell.'!Nyomtatási_cím</vt:lpstr>
      <vt:lpstr>'8.3.2. sz. mell. '!Nyomtatási_cím</vt:lpstr>
      <vt:lpstr>'8.3.3. sz. mell.'!Nyomtatási_cím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'1.sz. mell'!Nyomtatási_terület</vt:lpstr>
      <vt:lpstr>'2.1.sz.mell  '!Nyomtatási_terület</vt:lpstr>
      <vt:lpstr>'6.1.1. sz. mell'!Nyomtatási_terület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Kocsis Zsófia Rebeka</cp:lastModifiedBy>
  <cp:lastPrinted>2016-05-18T09:47:39Z</cp:lastPrinted>
  <dcterms:created xsi:type="dcterms:W3CDTF">2015-04-21T12:12:16Z</dcterms:created>
  <dcterms:modified xsi:type="dcterms:W3CDTF">2016-05-24T11:59:54Z</dcterms:modified>
</cp:coreProperties>
</file>