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roska\Documents\TESTÜLETI anyag\2019. év\Aug.14\"/>
    </mc:Choice>
  </mc:AlternateContent>
  <xr:revisionPtr revIDLastSave="0" documentId="13_ncr:1_{8CACC495-6212-449A-AB22-28B10D3921B7}" xr6:coauthVersionLast="43" xr6:coauthVersionMax="43" xr10:uidLastSave="{00000000-0000-0000-0000-000000000000}"/>
  <bookViews>
    <workbookView xWindow="-120" yWindow="-120" windowWidth="19440" windowHeight="10380" firstSheet="29" activeTab="32" xr2:uid="{00000000-000D-0000-FFFF-FFFF00000000}"/>
  </bookViews>
  <sheets>
    <sheet name="összevont bev" sheetId="52" r:id="rId1"/>
    <sheet name="összevont kiad" sheetId="54" r:id="rId2"/>
    <sheet name="önk bev" sheetId="36" r:id="rId3"/>
    <sheet name="önk kiad" sheetId="51" r:id="rId4"/>
    <sheet name="PH" sheetId="55" r:id="rId5"/>
    <sheet name="0" sheetId="58" state="hidden" r:id="rId6"/>
    <sheet name="Mesevár óvoda" sheetId="59" r:id="rId7"/>
    <sheet name="Homoki O" sheetId="61" state="hidden" r:id="rId8"/>
    <sheet name="Vadárv O " sheetId="63" state="hidden" r:id="rId9"/>
    <sheet name="Műv H " sheetId="65" r:id="rId10"/>
    <sheet name="Könyvtár " sheetId="67" state="hidden" r:id="rId11"/>
    <sheet name="Múzeum" sheetId="69" state="hidden" r:id="rId12"/>
    <sheet name="ESZI " sheetId="71" state="hidden" r:id="rId13"/>
    <sheet name="Manóvár Bölcsi" sheetId="85" r:id="rId14"/>
    <sheet name="EZ NEM VÁLTOZIK" sheetId="5" r:id="rId15"/>
    <sheet name="működési tám részl" sheetId="37" r:id="rId16"/>
    <sheet name="51 melléklet" sheetId="73" r:id="rId17"/>
    <sheet name="52.melléklet" sheetId="74" r:id="rId18"/>
    <sheet name="61 melléklet" sheetId="76" r:id="rId19"/>
    <sheet name="62 melléklet" sheetId="77" r:id="rId20"/>
    <sheet name="létszám 1" sheetId="18" r:id="rId21"/>
    <sheet name="létszám 2" sheetId="42" r:id="rId22"/>
    <sheet name="EZ NEM VÁLTOZIK." sheetId="16" r:id="rId23"/>
    <sheet name="EZ NEM VÁLTOZIK.." sheetId="15" r:id="rId24"/>
    <sheet name="összev mérleg" sheetId="79" r:id="rId25"/>
    <sheet name="műk mérleg" sheetId="80" r:id="rId26"/>
    <sheet name="felh mérleg" sheetId="81" r:id="rId27"/>
    <sheet name="EZ NEM VÁLTOZIK..." sheetId="39" r:id="rId28"/>
    <sheet name="EZ NEM VÁLTOZIK...." sheetId="40" r:id="rId29"/>
    <sheet name="EZ NEM VÁLTOZIK....." sheetId="82" r:id="rId30"/>
    <sheet name="ei felh üt" sheetId="24" r:id="rId31"/>
    <sheet name="EZ NEM VÁLTOZIK......" sheetId="34" r:id="rId32"/>
    <sheet name="gördülő" sheetId="83" r:id="rId33"/>
    <sheet name="Munka1" sheetId="84" r:id="rId34"/>
  </sheets>
  <definedNames>
    <definedName name="_xlnm.Print_Area" localSheetId="5">'0'!$A$1:$G$43</definedName>
    <definedName name="_xlnm.Print_Area" localSheetId="16">'51 melléklet'!$A$1:$Q$18</definedName>
    <definedName name="_xlnm.Print_Area" localSheetId="17">'52.melléklet'!$B$1:$Q$50</definedName>
    <definedName name="_xlnm.Print_Area" localSheetId="19">'62 melléklet'!$A$1:$P$43</definedName>
    <definedName name="_xlnm.Print_Area" localSheetId="12">'ESZI '!$A$1:$G$45</definedName>
    <definedName name="_xlnm.Print_Area" localSheetId="7">'Homoki O'!$A$1:$G$46</definedName>
    <definedName name="_xlnm.Print_Area" localSheetId="10">'Könyvtár '!$A$1:$G$44</definedName>
    <definedName name="_xlnm.Print_Area" localSheetId="13">'Manóvár Bölcsi'!$A$1:$G$46</definedName>
    <definedName name="_xlnm.Print_Area" localSheetId="6">'Mesevár óvoda'!$A$1:$G$46</definedName>
    <definedName name="_xlnm.Print_Area" localSheetId="11">Múzeum!$A$1:$G$44</definedName>
    <definedName name="_xlnm.Print_Area" localSheetId="15">'működési tám részl'!$A$1:$B$49</definedName>
    <definedName name="_xlnm.Print_Area" localSheetId="9">'Műv H '!$A$1:$G$45</definedName>
    <definedName name="_xlnm.Print_Area" localSheetId="2">'önk bev'!$A$1:$G$51</definedName>
    <definedName name="_xlnm.Print_Area" localSheetId="3">'önk kiad'!$A$1:$G$60</definedName>
    <definedName name="_xlnm.Print_Area" localSheetId="0">'összevont bev'!$A$1:$G$46</definedName>
    <definedName name="_xlnm.Print_Area" localSheetId="1">'összevont kiad'!$A$1:$G$26</definedName>
    <definedName name="_xlnm.Print_Area" localSheetId="4">PH!$A$1:$G$49</definedName>
    <definedName name="_xlnm.Print_Area" localSheetId="8">'Vadárv O '!$A$1:$G$43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4" i="74" l="1"/>
  <c r="L10" i="77"/>
  <c r="K10" i="77"/>
  <c r="M14" i="74"/>
  <c r="L14" i="74"/>
  <c r="K15" i="76" l="1"/>
  <c r="B33" i="37"/>
  <c r="D13" i="54"/>
  <c r="D12" i="54"/>
  <c r="D9" i="54"/>
  <c r="D10" i="52"/>
  <c r="D57" i="51"/>
  <c r="D46" i="85"/>
  <c r="G46" i="85" s="1"/>
  <c r="G45" i="85"/>
  <c r="G44" i="85"/>
  <c r="G43" i="85"/>
  <c r="G42" i="85"/>
  <c r="G41" i="85"/>
  <c r="G40" i="85"/>
  <c r="G39" i="85"/>
  <c r="G38" i="85"/>
  <c r="G37" i="85"/>
  <c r="D36" i="85"/>
  <c r="G36" i="85" s="1"/>
  <c r="G35" i="85"/>
  <c r="G34" i="85"/>
  <c r="G26" i="85"/>
  <c r="D25" i="85"/>
  <c r="G23" i="85"/>
  <c r="G22" i="85"/>
  <c r="G11" i="36"/>
  <c r="G25" i="85" l="1"/>
  <c r="D27" i="85"/>
  <c r="G27" i="85" s="1"/>
  <c r="G24" i="85"/>
  <c r="O17" i="24"/>
  <c r="I61" i="15" l="1"/>
  <c r="I60" i="15"/>
  <c r="I59" i="15"/>
  <c r="H58" i="15"/>
  <c r="H62" i="15" s="1"/>
  <c r="G58" i="15"/>
  <c r="G62" i="15" s="1"/>
  <c r="I57" i="15"/>
  <c r="I56" i="15"/>
  <c r="I55" i="15"/>
  <c r="I54" i="15"/>
  <c r="I53" i="15"/>
  <c r="I52" i="15"/>
  <c r="I51" i="15"/>
  <c r="F49" i="15"/>
  <c r="D49" i="15"/>
  <c r="I48" i="15"/>
  <c r="I47" i="15"/>
  <c r="E46" i="15"/>
  <c r="I46" i="15" s="1"/>
  <c r="I45" i="15"/>
  <c r="E44" i="15"/>
  <c r="I43" i="15"/>
  <c r="D42" i="15"/>
  <c r="D44" i="15" s="1"/>
  <c r="I41" i="15"/>
  <c r="I40" i="15"/>
  <c r="I39" i="15"/>
  <c r="I38" i="15"/>
  <c r="I37" i="15"/>
  <c r="I36" i="15"/>
  <c r="I35" i="15"/>
  <c r="I34" i="15"/>
  <c r="I33" i="15"/>
  <c r="I32" i="15"/>
  <c r="F31" i="15"/>
  <c r="E31" i="15"/>
  <c r="D31" i="15"/>
  <c r="I30" i="15"/>
  <c r="I29" i="15"/>
  <c r="I28" i="15"/>
  <c r="E26" i="15"/>
  <c r="D26" i="15"/>
  <c r="I25" i="15"/>
  <c r="I24" i="15"/>
  <c r="I23" i="15"/>
  <c r="E21" i="15"/>
  <c r="E22" i="15" s="1"/>
  <c r="D21" i="15"/>
  <c r="I20" i="15"/>
  <c r="I31" i="15" l="1"/>
  <c r="I26" i="15"/>
  <c r="F50" i="15"/>
  <c r="F58" i="15" s="1"/>
  <c r="F62" i="15" s="1"/>
  <c r="I21" i="15"/>
  <c r="E49" i="15"/>
  <c r="E50" i="15" s="1"/>
  <c r="E58" i="15" s="1"/>
  <c r="E62" i="15" s="1"/>
  <c r="D50" i="15"/>
  <c r="I44" i="15"/>
  <c r="E27" i="15"/>
  <c r="D22" i="15"/>
  <c r="I22" i="15" s="1"/>
  <c r="I42" i="15"/>
  <c r="C22" i="16"/>
  <c r="N42" i="77"/>
  <c r="P42" i="77"/>
  <c r="L34" i="77"/>
  <c r="O33" i="77"/>
  <c r="O42" i="77" s="1"/>
  <c r="L32" i="77"/>
  <c r="K33" i="77"/>
  <c r="K34" i="77"/>
  <c r="K35" i="77"/>
  <c r="L35" i="77" s="1"/>
  <c r="K40" i="77"/>
  <c r="H42" i="77"/>
  <c r="H43" i="77" s="1"/>
  <c r="J42" i="77"/>
  <c r="G30" i="77"/>
  <c r="H30" i="77"/>
  <c r="J30" i="77"/>
  <c r="J43" i="77" s="1"/>
  <c r="K11" i="77"/>
  <c r="K13" i="77"/>
  <c r="K15" i="77"/>
  <c r="K16" i="77"/>
  <c r="L16" i="77" s="1"/>
  <c r="K18" i="77"/>
  <c r="K20" i="77"/>
  <c r="K21" i="77"/>
  <c r="K23" i="77"/>
  <c r="K24" i="77"/>
  <c r="K25" i="77"/>
  <c r="K26" i="77"/>
  <c r="L26" i="77" s="1"/>
  <c r="K28" i="77"/>
  <c r="K29" i="77"/>
  <c r="I41" i="77"/>
  <c r="I42" i="77" s="1"/>
  <c r="I19" i="77"/>
  <c r="I14" i="77"/>
  <c r="I30" i="77" s="1"/>
  <c r="L11" i="77"/>
  <c r="O46" i="74"/>
  <c r="P46" i="74"/>
  <c r="O47" i="74"/>
  <c r="Q47" i="74"/>
  <c r="Q46" i="74"/>
  <c r="M37" i="74"/>
  <c r="M38" i="74"/>
  <c r="M39" i="74"/>
  <c r="M40" i="74"/>
  <c r="M42" i="74"/>
  <c r="M43" i="74"/>
  <c r="O33" i="74"/>
  <c r="Q33" i="74"/>
  <c r="D12" i="74"/>
  <c r="F44" i="74"/>
  <c r="I43" i="77" l="1"/>
  <c r="I49" i="15"/>
  <c r="I50" i="15"/>
  <c r="D58" i="15"/>
  <c r="D62" i="15" s="1"/>
  <c r="D27" i="15"/>
  <c r="I27" i="15" s="1"/>
  <c r="L44" i="74"/>
  <c r="M44" i="74" s="1"/>
  <c r="F46" i="74"/>
  <c r="H45" i="74"/>
  <c r="H46" i="74" s="1"/>
  <c r="G46" i="74"/>
  <c r="I46" i="74"/>
  <c r="J46" i="74"/>
  <c r="K46" i="74"/>
  <c r="D46" i="74"/>
  <c r="L15" i="74"/>
  <c r="L17" i="74"/>
  <c r="L22" i="74"/>
  <c r="L23" i="74"/>
  <c r="L24" i="74"/>
  <c r="L26" i="74"/>
  <c r="L28" i="74"/>
  <c r="L29" i="74"/>
  <c r="L30" i="74"/>
  <c r="L31" i="74"/>
  <c r="L32" i="74"/>
  <c r="D20" i="74"/>
  <c r="L20" i="74" s="1"/>
  <c r="M20" i="74" s="1"/>
  <c r="E12" i="74"/>
  <c r="N18" i="73"/>
  <c r="L45" i="74" l="1"/>
  <c r="M45" i="74" s="1"/>
  <c r="I58" i="15"/>
  <c r="I62" i="15" s="1"/>
  <c r="L17" i="73"/>
  <c r="E18" i="54"/>
  <c r="E44" i="52"/>
  <c r="E45" i="52" s="1"/>
  <c r="D44" i="52"/>
  <c r="E17" i="52"/>
  <c r="D35" i="52" l="1"/>
  <c r="D20" i="52"/>
  <c r="E13" i="52"/>
  <c r="E15" i="52" s="1"/>
  <c r="E18" i="52" s="1"/>
  <c r="E42" i="52" s="1"/>
  <c r="E46" i="52" s="1"/>
  <c r="D39" i="51" l="1"/>
  <c r="N58" i="51" l="1"/>
  <c r="N59" i="51" s="1"/>
  <c r="O57" i="51"/>
  <c r="O56" i="51"/>
  <c r="N50" i="36"/>
  <c r="O15" i="36"/>
  <c r="N17" i="36"/>
  <c r="O17" i="36" s="1"/>
  <c r="E58" i="51"/>
  <c r="E17" i="36"/>
  <c r="O58" i="51" l="1"/>
  <c r="N23" i="36"/>
  <c r="N47" i="36" s="1"/>
  <c r="N51" i="36" s="1"/>
  <c r="E31" i="51"/>
  <c r="D28" i="51"/>
  <c r="K47" i="36"/>
  <c r="L47" i="36"/>
  <c r="M47" i="36"/>
  <c r="J50" i="36"/>
  <c r="K50" i="36"/>
  <c r="K51" i="36" s="1"/>
  <c r="L50" i="36"/>
  <c r="M50" i="36"/>
  <c r="M51" i="36"/>
  <c r="I50" i="36"/>
  <c r="J22" i="36"/>
  <c r="J23" i="36" s="1"/>
  <c r="I26" i="36"/>
  <c r="I47" i="36" s="1"/>
  <c r="O20" i="51"/>
  <c r="O21" i="51"/>
  <c r="O22" i="51"/>
  <c r="O25" i="51"/>
  <c r="O26" i="51"/>
  <c r="E26" i="51" s="1"/>
  <c r="O27" i="51"/>
  <c r="O29" i="51"/>
  <c r="E29" i="51" s="1"/>
  <c r="O30" i="51"/>
  <c r="E30" i="51" s="1"/>
  <c r="O31" i="51"/>
  <c r="O32" i="51"/>
  <c r="E32" i="51" s="1"/>
  <c r="O33" i="51"/>
  <c r="E33" i="51" s="1"/>
  <c r="O34" i="51"/>
  <c r="E34" i="51" s="1"/>
  <c r="O35" i="51"/>
  <c r="E35" i="51" s="1"/>
  <c r="O36" i="51"/>
  <c r="E36" i="51" s="1"/>
  <c r="O37" i="51"/>
  <c r="E37" i="51" s="1"/>
  <c r="O38" i="51"/>
  <c r="O40" i="51"/>
  <c r="G40" i="51" s="1"/>
  <c r="O42" i="51"/>
  <c r="O44" i="51"/>
  <c r="E44" i="51" s="1"/>
  <c r="O45" i="51"/>
  <c r="E45" i="51" s="1"/>
  <c r="O48" i="51"/>
  <c r="E48" i="51" s="1"/>
  <c r="O49" i="51"/>
  <c r="E49" i="51" s="1"/>
  <c r="E51" i="51" s="1"/>
  <c r="O50" i="51"/>
  <c r="O51" i="51"/>
  <c r="O52" i="51"/>
  <c r="O53" i="51"/>
  <c r="O54" i="51"/>
  <c r="E54" i="51" s="1"/>
  <c r="E55" i="51" s="1"/>
  <c r="E56" i="51"/>
  <c r="O17" i="51"/>
  <c r="K28" i="51"/>
  <c r="K46" i="51"/>
  <c r="J41" i="51"/>
  <c r="I46" i="51"/>
  <c r="I28" i="51"/>
  <c r="I39" i="51"/>
  <c r="O39" i="51" s="1"/>
  <c r="J43" i="51"/>
  <c r="O43" i="51" s="1"/>
  <c r="L55" i="51"/>
  <c r="M55" i="51"/>
  <c r="L59" i="51"/>
  <c r="M59" i="51"/>
  <c r="I23" i="51"/>
  <c r="E19" i="77" s="1"/>
  <c r="I18" i="51"/>
  <c r="I19" i="51" s="1"/>
  <c r="J28" i="51"/>
  <c r="O28" i="51" s="1"/>
  <c r="J23" i="51"/>
  <c r="J24" i="51" s="1"/>
  <c r="J18" i="51"/>
  <c r="J19" i="51" s="1"/>
  <c r="I51" i="36" l="1"/>
  <c r="O19" i="51"/>
  <c r="D19" i="77"/>
  <c r="O23" i="36"/>
  <c r="J47" i="36"/>
  <c r="J51" i="36" s="1"/>
  <c r="L51" i="36"/>
  <c r="O23" i="51"/>
  <c r="J46" i="51"/>
  <c r="J47" i="51" s="1"/>
  <c r="J55" i="51" s="1"/>
  <c r="J59" i="51" s="1"/>
  <c r="I41" i="51"/>
  <c r="O41" i="51" s="1"/>
  <c r="K47" i="51"/>
  <c r="K55" i="51" s="1"/>
  <c r="K59" i="51" s="1"/>
  <c r="O18" i="51"/>
  <c r="I24" i="51"/>
  <c r="O24" i="51" s="1"/>
  <c r="E50" i="36"/>
  <c r="O10" i="36"/>
  <c r="O12" i="36"/>
  <c r="O13" i="36"/>
  <c r="O14" i="36"/>
  <c r="O16" i="36"/>
  <c r="O18" i="36"/>
  <c r="O19" i="36"/>
  <c r="O20" i="36"/>
  <c r="O21" i="36"/>
  <c r="O22" i="36"/>
  <c r="O24" i="36"/>
  <c r="O25" i="36"/>
  <c r="O26" i="36"/>
  <c r="O27" i="36"/>
  <c r="O28" i="36"/>
  <c r="O29" i="36"/>
  <c r="O30" i="36"/>
  <c r="O31" i="36"/>
  <c r="O32" i="36"/>
  <c r="O33" i="36"/>
  <c r="O34" i="36"/>
  <c r="O35" i="36"/>
  <c r="O36" i="36"/>
  <c r="O37" i="36"/>
  <c r="O38" i="36"/>
  <c r="O39" i="36"/>
  <c r="O40" i="36"/>
  <c r="O41" i="36"/>
  <c r="O42" i="36"/>
  <c r="O43" i="36"/>
  <c r="O44" i="36"/>
  <c r="O45" i="36"/>
  <c r="O46" i="36"/>
  <c r="O48" i="36"/>
  <c r="O49" i="36"/>
  <c r="O9" i="36"/>
  <c r="E26" i="36"/>
  <c r="E22" i="36"/>
  <c r="E23" i="36" s="1"/>
  <c r="G23" i="59"/>
  <c r="E47" i="36" l="1"/>
  <c r="O47" i="36"/>
  <c r="O50" i="36"/>
  <c r="I47" i="51"/>
  <c r="O46" i="51"/>
  <c r="E51" i="36"/>
  <c r="E38" i="55"/>
  <c r="E48" i="55" s="1"/>
  <c r="E25" i="55"/>
  <c r="E35" i="74" s="1"/>
  <c r="L35" i="74" s="1"/>
  <c r="E36" i="65"/>
  <c r="E34" i="65"/>
  <c r="O51" i="36" l="1"/>
  <c r="E35" i="65"/>
  <c r="D41" i="77" s="1"/>
  <c r="E10" i="54"/>
  <c r="E41" i="77"/>
  <c r="E12" i="54"/>
  <c r="E27" i="55"/>
  <c r="O47" i="51"/>
  <c r="F19" i="77"/>
  <c r="K19" i="77" s="1"/>
  <c r="O55" i="51"/>
  <c r="E9" i="65"/>
  <c r="E15" i="73" s="1"/>
  <c r="E26" i="65"/>
  <c r="E37" i="65" s="1"/>
  <c r="F41" i="77" l="1"/>
  <c r="E45" i="65"/>
  <c r="M13" i="76" s="1"/>
  <c r="E13" i="54"/>
  <c r="G9" i="65"/>
  <c r="K41" i="77"/>
  <c r="M41" i="77" s="1"/>
  <c r="O59" i="51"/>
  <c r="E59" i="51"/>
  <c r="D19" i="52"/>
  <c r="D26" i="36"/>
  <c r="D21" i="52" s="1"/>
  <c r="H11" i="82" l="1"/>
  <c r="I11" i="82" s="1"/>
  <c r="J11" i="82" s="1"/>
  <c r="F13" i="81"/>
  <c r="G38" i="59"/>
  <c r="G37" i="59"/>
  <c r="E9" i="77" s="1"/>
  <c r="G34" i="59"/>
  <c r="E30" i="77" l="1"/>
  <c r="P43" i="77"/>
  <c r="N30" i="77"/>
  <c r="N43" i="77" s="1"/>
  <c r="F37" i="77"/>
  <c r="K37" i="77" s="1"/>
  <c r="L37" i="77" s="1"/>
  <c r="F27" i="77"/>
  <c r="K27" i="77" s="1"/>
  <c r="L27" i="77" s="1"/>
  <c r="O19" i="77"/>
  <c r="F12" i="77"/>
  <c r="K12" i="77" s="1"/>
  <c r="N40" i="74"/>
  <c r="N39" i="74"/>
  <c r="N37" i="74"/>
  <c r="N35" i="74"/>
  <c r="N46" i="74" s="1"/>
  <c r="M29" i="74"/>
  <c r="M30" i="74"/>
  <c r="M31" i="74"/>
  <c r="M28" i="74"/>
  <c r="P17" i="74"/>
  <c r="M35" i="74"/>
  <c r="E41" i="74" l="1"/>
  <c r="E25" i="74"/>
  <c r="E21" i="74"/>
  <c r="E19" i="74"/>
  <c r="E18" i="74"/>
  <c r="E16" i="74"/>
  <c r="L16" i="74" s="1"/>
  <c r="L25" i="74" l="1"/>
  <c r="F22" i="77"/>
  <c r="K22" i="77" s="1"/>
  <c r="L21" i="74"/>
  <c r="F17" i="77"/>
  <c r="K17" i="77" s="1"/>
  <c r="E46" i="74"/>
  <c r="M41" i="74"/>
  <c r="F14" i="77"/>
  <c r="L18" i="74"/>
  <c r="P18" i="74" s="1"/>
  <c r="P33" i="74" s="1"/>
  <c r="P47" i="74" s="1"/>
  <c r="M19" i="74"/>
  <c r="L19" i="74"/>
  <c r="G38" i="77"/>
  <c r="G39" i="77"/>
  <c r="M16" i="74"/>
  <c r="L12" i="77"/>
  <c r="D45" i="52"/>
  <c r="G35" i="52"/>
  <c r="D17" i="52"/>
  <c r="D46" i="51"/>
  <c r="G35" i="51"/>
  <c r="D18" i="51"/>
  <c r="G16" i="51"/>
  <c r="G17" i="51"/>
  <c r="D41" i="36"/>
  <c r="G40" i="36"/>
  <c r="D22" i="36"/>
  <c r="G21" i="36"/>
  <c r="G37" i="55"/>
  <c r="E12" i="83"/>
  <c r="C13" i="83"/>
  <c r="D13" i="83" s="1"/>
  <c r="E13" i="83" s="1"/>
  <c r="C15" i="83"/>
  <c r="D15" i="83" s="1"/>
  <c r="E15" i="83" s="1"/>
  <c r="C17" i="83"/>
  <c r="D17" i="83" s="1"/>
  <c r="E17" i="83" s="1"/>
  <c r="C18" i="83"/>
  <c r="D18" i="83" s="1"/>
  <c r="E18" i="83" s="1"/>
  <c r="C20" i="83"/>
  <c r="D20" i="83" s="1"/>
  <c r="E20" i="83" s="1"/>
  <c r="C23" i="83"/>
  <c r="D23" i="83" s="1"/>
  <c r="E23" i="83" s="1"/>
  <c r="C24" i="83"/>
  <c r="D24" i="83" s="1"/>
  <c r="E24" i="83" s="1"/>
  <c r="C26" i="83"/>
  <c r="C27" i="83"/>
  <c r="O12" i="24"/>
  <c r="D16" i="18"/>
  <c r="H16" i="18"/>
  <c r="J16" i="18"/>
  <c r="L16" i="18"/>
  <c r="N16" i="18"/>
  <c r="P16" i="18"/>
  <c r="L40" i="77"/>
  <c r="L28" i="77"/>
  <c r="O13" i="77"/>
  <c r="O30" i="77" s="1"/>
  <c r="O43" i="77" s="1"/>
  <c r="F33" i="74"/>
  <c r="F47" i="74" s="1"/>
  <c r="G33" i="74"/>
  <c r="G47" i="74" s="1"/>
  <c r="H33" i="74"/>
  <c r="H47" i="74" s="1"/>
  <c r="I33" i="74"/>
  <c r="I47" i="74" s="1"/>
  <c r="J33" i="74"/>
  <c r="J47" i="74" s="1"/>
  <c r="L34" i="74"/>
  <c r="L36" i="74"/>
  <c r="M36" i="74" s="1"/>
  <c r="L37" i="74"/>
  <c r="L38" i="74"/>
  <c r="L39" i="74"/>
  <c r="F36" i="77" s="1"/>
  <c r="K36" i="77" s="1"/>
  <c r="L36" i="77" s="1"/>
  <c r="L40" i="74"/>
  <c r="L41" i="74"/>
  <c r="L42" i="74"/>
  <c r="L43" i="74"/>
  <c r="K39" i="77" l="1"/>
  <c r="L39" i="77" s="1"/>
  <c r="M46" i="74"/>
  <c r="K14" i="77"/>
  <c r="G42" i="77"/>
  <c r="G43" i="77" s="1"/>
  <c r="K38" i="77"/>
  <c r="M12" i="77"/>
  <c r="L46" i="74"/>
  <c r="L25" i="77"/>
  <c r="M17" i="73"/>
  <c r="G43" i="52"/>
  <c r="G44" i="52"/>
  <c r="O19" i="24" s="1"/>
  <c r="C19" i="24" s="1"/>
  <c r="B28" i="83" s="1"/>
  <c r="G45" i="52"/>
  <c r="D41" i="52"/>
  <c r="G41" i="52" s="1"/>
  <c r="D40" i="52"/>
  <c r="G40" i="52" s="1"/>
  <c r="D38" i="52"/>
  <c r="G38" i="52" s="1"/>
  <c r="D37" i="52"/>
  <c r="G37" i="52" s="1"/>
  <c r="C12" i="81" s="1"/>
  <c r="D34" i="52"/>
  <c r="G34" i="52" s="1"/>
  <c r="D33" i="52"/>
  <c r="G33" i="52" s="1"/>
  <c r="D32" i="52"/>
  <c r="G32" i="52" s="1"/>
  <c r="D31" i="52"/>
  <c r="G31" i="52" s="1"/>
  <c r="D30" i="52"/>
  <c r="G30" i="52" s="1"/>
  <c r="D29" i="52"/>
  <c r="D27" i="52"/>
  <c r="G27" i="52" s="1"/>
  <c r="D25" i="52"/>
  <c r="G25" i="52" s="1"/>
  <c r="C18" i="39" s="1"/>
  <c r="D24" i="52"/>
  <c r="G24" i="52" s="1"/>
  <c r="D23" i="52"/>
  <c r="G23" i="52" s="1"/>
  <c r="D22" i="52"/>
  <c r="G22" i="52" s="1"/>
  <c r="G19" i="52"/>
  <c r="G20" i="52"/>
  <c r="G21" i="52"/>
  <c r="D16" i="52"/>
  <c r="G16" i="52" s="1"/>
  <c r="G14" i="52"/>
  <c r="D13" i="52"/>
  <c r="G13" i="52" s="1"/>
  <c r="D12" i="52"/>
  <c r="G12" i="52" s="1"/>
  <c r="D11" i="52"/>
  <c r="G10" i="52"/>
  <c r="D9" i="52"/>
  <c r="G9" i="52" s="1"/>
  <c r="G23" i="54"/>
  <c r="D22" i="54"/>
  <c r="G22" i="54" s="1"/>
  <c r="D20" i="54"/>
  <c r="G20" i="54" s="1"/>
  <c r="D19" i="54"/>
  <c r="G19" i="54" s="1"/>
  <c r="D18" i="54"/>
  <c r="G18" i="54" s="1"/>
  <c r="F17" i="54"/>
  <c r="E16" i="54"/>
  <c r="E17" i="54" s="1"/>
  <c r="D16" i="54"/>
  <c r="D15" i="54"/>
  <c r="D14" i="54"/>
  <c r="G14" i="54" s="1"/>
  <c r="F9" i="54"/>
  <c r="E9" i="54"/>
  <c r="E11" i="54" s="1"/>
  <c r="D10" i="54"/>
  <c r="G10" i="54" s="1"/>
  <c r="G34" i="51"/>
  <c r="B43" i="37"/>
  <c r="B17" i="37"/>
  <c r="B9" i="37"/>
  <c r="B7" i="37" s="1"/>
  <c r="G8" i="51"/>
  <c r="G9" i="51"/>
  <c r="G11" i="51"/>
  <c r="G12" i="51"/>
  <c r="G14" i="51"/>
  <c r="G15" i="51"/>
  <c r="G20" i="51"/>
  <c r="G21" i="51"/>
  <c r="G22" i="51"/>
  <c r="G25" i="51"/>
  <c r="G26" i="51"/>
  <c r="G27" i="51"/>
  <c r="G29" i="51"/>
  <c r="G30" i="51"/>
  <c r="G31" i="51"/>
  <c r="G32" i="51"/>
  <c r="G36" i="51"/>
  <c r="G37" i="51"/>
  <c r="G38" i="51"/>
  <c r="G42" i="51"/>
  <c r="G43" i="51"/>
  <c r="G44" i="51"/>
  <c r="G45" i="51"/>
  <c r="G48" i="51"/>
  <c r="G49" i="51"/>
  <c r="G50" i="51"/>
  <c r="G52" i="51"/>
  <c r="G53" i="51"/>
  <c r="G54" i="51"/>
  <c r="G56" i="51"/>
  <c r="G7" i="51"/>
  <c r="G46" i="51"/>
  <c r="G39" i="51"/>
  <c r="D33" i="51"/>
  <c r="G28" i="51"/>
  <c r="D23" i="51"/>
  <c r="G23" i="51" s="1"/>
  <c r="G18" i="51"/>
  <c r="D10" i="51"/>
  <c r="G10" i="51" s="1"/>
  <c r="G39" i="55"/>
  <c r="E32" i="77" s="1"/>
  <c r="E42" i="77" s="1"/>
  <c r="E43" i="77" s="1"/>
  <c r="G40" i="55"/>
  <c r="G41" i="55"/>
  <c r="G42" i="55"/>
  <c r="G43" i="55"/>
  <c r="G44" i="55"/>
  <c r="G45" i="55"/>
  <c r="G46" i="55"/>
  <c r="G47" i="55"/>
  <c r="G36" i="55"/>
  <c r="G26" i="55"/>
  <c r="G10" i="55"/>
  <c r="G11" i="55"/>
  <c r="G12" i="55"/>
  <c r="G13" i="55"/>
  <c r="G14" i="55"/>
  <c r="G15" i="55"/>
  <c r="G16" i="55"/>
  <c r="G17" i="55"/>
  <c r="G18" i="55"/>
  <c r="G19" i="55"/>
  <c r="G20" i="55"/>
  <c r="G21" i="55"/>
  <c r="G22" i="55"/>
  <c r="G23" i="55"/>
  <c r="E16" i="73" s="1"/>
  <c r="G9" i="55"/>
  <c r="D38" i="55"/>
  <c r="G38" i="55" s="1"/>
  <c r="D51" i="51"/>
  <c r="G34" i="36"/>
  <c r="G35" i="36"/>
  <c r="G36" i="36"/>
  <c r="C10" i="39" s="1"/>
  <c r="C12" i="82" s="1"/>
  <c r="G37" i="36"/>
  <c r="G38" i="36"/>
  <c r="G39" i="36"/>
  <c r="G42" i="36"/>
  <c r="G43" i="36"/>
  <c r="G45" i="36"/>
  <c r="G46" i="36"/>
  <c r="G48" i="36"/>
  <c r="G49" i="36"/>
  <c r="D50" i="36"/>
  <c r="G50" i="36" s="1"/>
  <c r="D44" i="36"/>
  <c r="G44" i="36" s="1"/>
  <c r="C16" i="79" s="1"/>
  <c r="B12" i="83" s="1"/>
  <c r="G41" i="36"/>
  <c r="G27" i="36"/>
  <c r="G28" i="36"/>
  <c r="G29" i="36"/>
  <c r="G30" i="36"/>
  <c r="G32" i="36"/>
  <c r="D31" i="36"/>
  <c r="G31" i="36" s="1"/>
  <c r="G24" i="36"/>
  <c r="C10" i="81" s="1"/>
  <c r="G25" i="36"/>
  <c r="G26" i="36"/>
  <c r="G9" i="36"/>
  <c r="G10" i="36"/>
  <c r="G12" i="36"/>
  <c r="G13" i="36"/>
  <c r="G14" i="36"/>
  <c r="G15" i="36"/>
  <c r="G16" i="36"/>
  <c r="G18" i="36"/>
  <c r="G19" i="36"/>
  <c r="G20" i="36"/>
  <c r="D17" i="36"/>
  <c r="G17" i="36" s="1"/>
  <c r="E21" i="54" l="1"/>
  <c r="E25" i="54" s="1"/>
  <c r="C17" i="80"/>
  <c r="C21" i="79"/>
  <c r="O29" i="24"/>
  <c r="F17" i="79"/>
  <c r="F10" i="81"/>
  <c r="O28" i="24"/>
  <c r="F11" i="81"/>
  <c r="F16" i="79"/>
  <c r="C12" i="79"/>
  <c r="C11" i="81"/>
  <c r="C15" i="24" s="1"/>
  <c r="L38" i="77"/>
  <c r="L42" i="77" s="1"/>
  <c r="D33" i="36"/>
  <c r="G33" i="36" s="1"/>
  <c r="D17" i="54"/>
  <c r="G17" i="54" s="1"/>
  <c r="B37" i="83"/>
  <c r="D14" i="76"/>
  <c r="D32" i="77"/>
  <c r="D42" i="77" s="1"/>
  <c r="E14" i="76"/>
  <c r="E27" i="74"/>
  <c r="L27" i="74" s="1"/>
  <c r="F14" i="76"/>
  <c r="F32" i="77"/>
  <c r="F42" i="77" s="1"/>
  <c r="D36" i="52"/>
  <c r="G36" i="52" s="1"/>
  <c r="C13" i="80" s="1"/>
  <c r="G51" i="51"/>
  <c r="G33" i="51"/>
  <c r="D41" i="51"/>
  <c r="D47" i="51" s="1"/>
  <c r="B49" i="37"/>
  <c r="D24" i="54"/>
  <c r="G24" i="54" s="1"/>
  <c r="G22" i="36"/>
  <c r="D15" i="52"/>
  <c r="D18" i="52" s="1"/>
  <c r="G18" i="52" s="1"/>
  <c r="D39" i="52"/>
  <c r="G39" i="52" s="1"/>
  <c r="G17" i="52"/>
  <c r="C11" i="80" s="1"/>
  <c r="D23" i="36"/>
  <c r="G23" i="36" s="1"/>
  <c r="G11" i="52"/>
  <c r="D26" i="52"/>
  <c r="G29" i="52"/>
  <c r="B16" i="83"/>
  <c r="C16" i="83" s="1"/>
  <c r="D16" i="83" s="1"/>
  <c r="E16" i="83" s="1"/>
  <c r="C16" i="39"/>
  <c r="C12" i="39" s="1"/>
  <c r="C11" i="82" s="1"/>
  <c r="D11" i="82" s="1"/>
  <c r="F13" i="80"/>
  <c r="B35" i="83"/>
  <c r="C35" i="83" s="1"/>
  <c r="D35" i="83" s="1"/>
  <c r="E35" i="83" s="1"/>
  <c r="O25" i="24"/>
  <c r="C25" i="24" s="1"/>
  <c r="F13" i="79"/>
  <c r="G12" i="54"/>
  <c r="G16" i="54"/>
  <c r="O27" i="24" s="1"/>
  <c r="G15" i="54"/>
  <c r="O26" i="24" s="1"/>
  <c r="C26" i="24" s="1"/>
  <c r="D48" i="55"/>
  <c r="D13" i="51"/>
  <c r="G22" i="65"/>
  <c r="G11" i="65"/>
  <c r="G12" i="65"/>
  <c r="G13" i="65"/>
  <c r="G14" i="65"/>
  <c r="G15" i="65"/>
  <c r="G16" i="65"/>
  <c r="G17" i="65"/>
  <c r="G18" i="65"/>
  <c r="G20" i="65"/>
  <c r="G21" i="65"/>
  <c r="G25" i="65"/>
  <c r="G10" i="65"/>
  <c r="D15" i="73" s="1"/>
  <c r="D18" i="73" s="1"/>
  <c r="G34" i="65"/>
  <c r="G36" i="65"/>
  <c r="G37" i="65"/>
  <c r="G38" i="65"/>
  <c r="G39" i="65"/>
  <c r="G40" i="65"/>
  <c r="G41" i="65"/>
  <c r="G42" i="65"/>
  <c r="I13" i="76" s="1"/>
  <c r="G43" i="65"/>
  <c r="G44" i="65"/>
  <c r="G33" i="65"/>
  <c r="D35" i="65"/>
  <c r="D45" i="65" s="1"/>
  <c r="L13" i="76" s="1"/>
  <c r="G26" i="59"/>
  <c r="G22" i="59"/>
  <c r="G39" i="59"/>
  <c r="G40" i="59"/>
  <c r="G41" i="59"/>
  <c r="G42" i="59"/>
  <c r="G43" i="59"/>
  <c r="G44" i="59"/>
  <c r="G45" i="59"/>
  <c r="E12" i="76"/>
  <c r="G35" i="59"/>
  <c r="D36" i="59"/>
  <c r="D46" i="59" s="1"/>
  <c r="D24" i="59" s="1"/>
  <c r="D25" i="59" s="1"/>
  <c r="F15" i="81" l="1"/>
  <c r="F20" i="81" s="1"/>
  <c r="E13" i="74"/>
  <c r="L13" i="74" s="1"/>
  <c r="E14" i="73"/>
  <c r="E18" i="73" s="1"/>
  <c r="G48" i="55"/>
  <c r="D24" i="55" s="1"/>
  <c r="G46" i="59"/>
  <c r="K14" i="76"/>
  <c r="G45" i="65"/>
  <c r="D23" i="65"/>
  <c r="G19" i="65"/>
  <c r="K32" i="77"/>
  <c r="K42" i="77" s="1"/>
  <c r="F13" i="76"/>
  <c r="K11" i="82"/>
  <c r="E11" i="82"/>
  <c r="L11" i="82" s="1"/>
  <c r="M27" i="74"/>
  <c r="E13" i="76"/>
  <c r="L24" i="77"/>
  <c r="B11" i="83"/>
  <c r="O11" i="24"/>
  <c r="C11" i="24" s="1"/>
  <c r="F12" i="76"/>
  <c r="F9" i="77"/>
  <c r="G41" i="51"/>
  <c r="B19" i="83"/>
  <c r="C19" i="83" s="1"/>
  <c r="D19" i="83" s="1"/>
  <c r="E19" i="83" s="1"/>
  <c r="C11" i="79"/>
  <c r="G15" i="52"/>
  <c r="C14" i="79"/>
  <c r="O14" i="24"/>
  <c r="C14" i="24" s="1"/>
  <c r="D47" i="36"/>
  <c r="G47" i="36" s="1"/>
  <c r="O23" i="24"/>
  <c r="C23" i="24" s="1"/>
  <c r="F11" i="79"/>
  <c r="B33" i="83"/>
  <c r="C33" i="83" s="1"/>
  <c r="E33" i="83" s="1"/>
  <c r="F11" i="80"/>
  <c r="G13" i="51"/>
  <c r="G26" i="52"/>
  <c r="D28" i="52"/>
  <c r="F14" i="79"/>
  <c r="F14" i="80"/>
  <c r="B36" i="83"/>
  <c r="C36" i="83" s="1"/>
  <c r="D36" i="83" s="1"/>
  <c r="E36" i="83" s="1"/>
  <c r="G35" i="65"/>
  <c r="D19" i="51"/>
  <c r="G36" i="59"/>
  <c r="B10" i="83" l="1"/>
  <c r="C10" i="83" s="1"/>
  <c r="C10" i="79"/>
  <c r="K9" i="77"/>
  <c r="L9" i="77" s="1"/>
  <c r="F30" i="77"/>
  <c r="F43" i="77" s="1"/>
  <c r="G24" i="55"/>
  <c r="D25" i="55"/>
  <c r="D27" i="55" s="1"/>
  <c r="D33" i="74"/>
  <c r="D47" i="74" s="1"/>
  <c r="O10" i="24"/>
  <c r="D10" i="24" s="1"/>
  <c r="G24" i="59"/>
  <c r="K14" i="73" s="1"/>
  <c r="L12" i="74"/>
  <c r="M12" i="74" s="1"/>
  <c r="G23" i="65"/>
  <c r="K15" i="73" s="1"/>
  <c r="L15" i="73" s="1"/>
  <c r="D24" i="65"/>
  <c r="D13" i="76"/>
  <c r="K13" i="76" s="1"/>
  <c r="K8" i="77"/>
  <c r="M32" i="77"/>
  <c r="M42" i="77" s="1"/>
  <c r="E33" i="74"/>
  <c r="E47" i="74" s="1"/>
  <c r="D12" i="76"/>
  <c r="K12" i="76" s="1"/>
  <c r="L12" i="76" s="1"/>
  <c r="G47" i="51"/>
  <c r="C10" i="80"/>
  <c r="D51" i="36"/>
  <c r="C12" i="80"/>
  <c r="G28" i="52"/>
  <c r="O13" i="24" s="1"/>
  <c r="D42" i="52"/>
  <c r="G9" i="54"/>
  <c r="D11" i="54"/>
  <c r="G13" i="54"/>
  <c r="D24" i="51"/>
  <c r="G19" i="51"/>
  <c r="L12" i="82"/>
  <c r="L13" i="82"/>
  <c r="L14" i="82"/>
  <c r="K12" i="82"/>
  <c r="K13" i="82"/>
  <c r="K14" i="82"/>
  <c r="C11" i="83"/>
  <c r="D19" i="39"/>
  <c r="E19" i="39"/>
  <c r="C19" i="39"/>
  <c r="C20" i="80"/>
  <c r="C38" i="83"/>
  <c r="D38" i="83" s="1"/>
  <c r="E38" i="83" s="1"/>
  <c r="C39" i="83"/>
  <c r="D39" i="83" s="1"/>
  <c r="E39" i="83" s="1"/>
  <c r="C40" i="83"/>
  <c r="D40" i="83" s="1"/>
  <c r="E40" i="83" s="1"/>
  <c r="C42" i="83"/>
  <c r="D42" i="83" s="1"/>
  <c r="E42" i="83" s="1"/>
  <c r="C31" i="83"/>
  <c r="D29" i="83"/>
  <c r="E29" i="83"/>
  <c r="L24" i="82"/>
  <c r="L25" i="82"/>
  <c r="M25" i="82"/>
  <c r="K25" i="82"/>
  <c r="J18" i="82"/>
  <c r="B29" i="83"/>
  <c r="C29" i="83" s="1"/>
  <c r="E33" i="69"/>
  <c r="E43" i="69"/>
  <c r="E9" i="69"/>
  <c r="E22" i="69" s="1"/>
  <c r="E19" i="69"/>
  <c r="K13" i="40"/>
  <c r="K20" i="40" s="1"/>
  <c r="G8" i="67"/>
  <c r="G9" i="67" s="1"/>
  <c r="G8" i="58"/>
  <c r="G9" i="58" s="1"/>
  <c r="E34" i="71"/>
  <c r="D34" i="71"/>
  <c r="G34" i="71" s="1"/>
  <c r="F16" i="80"/>
  <c r="D33" i="69"/>
  <c r="D43" i="69" s="1"/>
  <c r="C20" i="81"/>
  <c r="C15" i="81"/>
  <c r="E16" i="76"/>
  <c r="G16" i="76"/>
  <c r="F16" i="76"/>
  <c r="E43" i="58"/>
  <c r="F43" i="58"/>
  <c r="D33" i="58"/>
  <c r="G11" i="71"/>
  <c r="G14" i="71"/>
  <c r="G31" i="69"/>
  <c r="G33" i="69" s="1"/>
  <c r="G34" i="69"/>
  <c r="G35" i="69"/>
  <c r="G8" i="69"/>
  <c r="G9" i="69" s="1"/>
  <c r="G10" i="69"/>
  <c r="G19" i="69" s="1"/>
  <c r="D9" i="69"/>
  <c r="D19" i="69"/>
  <c r="D22" i="69" s="1"/>
  <c r="D35" i="61"/>
  <c r="D45" i="61" s="1"/>
  <c r="G45" i="61" s="1"/>
  <c r="D33" i="63"/>
  <c r="D43" i="63" s="1"/>
  <c r="D43" i="67"/>
  <c r="E44" i="71"/>
  <c r="H16" i="76"/>
  <c r="I16" i="76"/>
  <c r="J16" i="76"/>
  <c r="G15" i="71"/>
  <c r="D20" i="71"/>
  <c r="D9" i="67"/>
  <c r="D22" i="67" s="1"/>
  <c r="D19" i="67"/>
  <c r="E43" i="67"/>
  <c r="F43" i="67"/>
  <c r="G35" i="67"/>
  <c r="G34" i="67"/>
  <c r="G31" i="67"/>
  <c r="G33" i="67" s="1"/>
  <c r="E22" i="67"/>
  <c r="F22" i="67"/>
  <c r="G19" i="67"/>
  <c r="G8" i="63"/>
  <c r="G9" i="63" s="1"/>
  <c r="G19" i="63"/>
  <c r="F22" i="63"/>
  <c r="E22" i="63"/>
  <c r="D9" i="63"/>
  <c r="D22" i="63"/>
  <c r="G35" i="63"/>
  <c r="G34" i="63"/>
  <c r="G31" i="63"/>
  <c r="G34" i="61"/>
  <c r="G36" i="61"/>
  <c r="G37" i="61"/>
  <c r="G33" i="61"/>
  <c r="E24" i="61"/>
  <c r="F24" i="61"/>
  <c r="G10" i="61"/>
  <c r="G11" i="61"/>
  <c r="D11" i="61"/>
  <c r="D24" i="61" s="1"/>
  <c r="G32" i="58"/>
  <c r="G33" i="58"/>
  <c r="G34" i="58"/>
  <c r="G35" i="58"/>
  <c r="G31" i="58"/>
  <c r="D9" i="58"/>
  <c r="D19" i="58"/>
  <c r="D22" i="58" s="1"/>
  <c r="E19" i="58"/>
  <c r="E22" i="58" s="1"/>
  <c r="F19" i="58"/>
  <c r="F22" i="58" s="1"/>
  <c r="F20" i="80"/>
  <c r="G18" i="82"/>
  <c r="D18" i="82"/>
  <c r="H18" i="82"/>
  <c r="E18" i="82"/>
  <c r="F18" i="82"/>
  <c r="C18" i="82"/>
  <c r="I18" i="82"/>
  <c r="D10" i="71"/>
  <c r="E10" i="71"/>
  <c r="F10" i="71"/>
  <c r="E20" i="71"/>
  <c r="F20" i="71"/>
  <c r="G10" i="71"/>
  <c r="G36" i="71"/>
  <c r="G35" i="71"/>
  <c r="F34" i="71"/>
  <c r="F44" i="71" s="1"/>
  <c r="G32" i="71"/>
  <c r="G40" i="71"/>
  <c r="N16" i="42"/>
  <c r="L15" i="40"/>
  <c r="L16" i="40"/>
  <c r="L17" i="40"/>
  <c r="L18" i="40"/>
  <c r="L19" i="40"/>
  <c r="F13" i="40"/>
  <c r="F20" i="40" s="1"/>
  <c r="E13" i="40"/>
  <c r="E20" i="40" s="1"/>
  <c r="G13" i="40"/>
  <c r="G20" i="40" s="1"/>
  <c r="H13" i="40"/>
  <c r="H20" i="40" s="1"/>
  <c r="I13" i="40"/>
  <c r="I20" i="40" s="1"/>
  <c r="J13" i="40"/>
  <c r="J20" i="40" s="1"/>
  <c r="C13" i="40"/>
  <c r="C20" i="40" s="1"/>
  <c r="L14" i="40"/>
  <c r="L12" i="40"/>
  <c r="L11" i="40"/>
  <c r="P16" i="76"/>
  <c r="M16" i="76"/>
  <c r="N16" i="76"/>
  <c r="O16" i="76"/>
  <c r="C22" i="79"/>
  <c r="G19" i="58"/>
  <c r="G21" i="61"/>
  <c r="G24" i="61" s="1"/>
  <c r="G39" i="67"/>
  <c r="G39" i="63"/>
  <c r="G39" i="58"/>
  <c r="D13" i="40"/>
  <c r="G22" i="79"/>
  <c r="G20" i="79"/>
  <c r="G19" i="79"/>
  <c r="G18" i="79"/>
  <c r="G17" i="79"/>
  <c r="G16" i="79"/>
  <c r="G14" i="79"/>
  <c r="G13" i="79"/>
  <c r="G12" i="79"/>
  <c r="G11" i="79"/>
  <c r="G10" i="79"/>
  <c r="G21" i="79" s="1"/>
  <c r="O31" i="24"/>
  <c r="R16" i="18"/>
  <c r="H16" i="42"/>
  <c r="F16" i="42"/>
  <c r="P16" i="42"/>
  <c r="L16" i="42"/>
  <c r="D16" i="42"/>
  <c r="J16" i="42"/>
  <c r="D16" i="40"/>
  <c r="D20" i="40"/>
  <c r="O30" i="24"/>
  <c r="O32" i="24"/>
  <c r="E33" i="24"/>
  <c r="F33" i="24"/>
  <c r="G33" i="24"/>
  <c r="H33" i="24"/>
  <c r="I33" i="24"/>
  <c r="J33" i="24"/>
  <c r="K33" i="24"/>
  <c r="L33" i="24"/>
  <c r="M33" i="24"/>
  <c r="F23" i="71"/>
  <c r="D43" i="58"/>
  <c r="G44" i="71" l="1"/>
  <c r="L13" i="40"/>
  <c r="C17" i="81"/>
  <c r="C26" i="81" s="1"/>
  <c r="L8" i="77"/>
  <c r="M8" i="77" s="1"/>
  <c r="G25" i="55"/>
  <c r="K16" i="73"/>
  <c r="L16" i="73" s="1"/>
  <c r="L16" i="76"/>
  <c r="G51" i="36"/>
  <c r="C10" i="24"/>
  <c r="C20" i="24" s="1"/>
  <c r="G27" i="55"/>
  <c r="D27" i="59"/>
  <c r="G27" i="59" s="1"/>
  <c r="G25" i="59"/>
  <c r="G24" i="65"/>
  <c r="D26" i="65"/>
  <c r="G26" i="65" s="1"/>
  <c r="D23" i="71"/>
  <c r="G35" i="61"/>
  <c r="G43" i="67"/>
  <c r="E23" i="71"/>
  <c r="G43" i="58"/>
  <c r="G22" i="63"/>
  <c r="G43" i="69"/>
  <c r="G20" i="71"/>
  <c r="G23" i="71" s="1"/>
  <c r="G22" i="58"/>
  <c r="G22" i="67"/>
  <c r="D44" i="71"/>
  <c r="G22" i="69"/>
  <c r="D11" i="83"/>
  <c r="E11" i="83" s="1"/>
  <c r="L18" i="82"/>
  <c r="K18" i="82"/>
  <c r="D16" i="76"/>
  <c r="K16" i="76"/>
  <c r="D30" i="77"/>
  <c r="D43" i="77" s="1"/>
  <c r="G11" i="54"/>
  <c r="O22" i="24" s="1"/>
  <c r="C22" i="24" s="1"/>
  <c r="D21" i="54"/>
  <c r="D25" i="54" s="1"/>
  <c r="G25" i="54" s="1"/>
  <c r="C15" i="80"/>
  <c r="C22" i="80" s="1"/>
  <c r="F23" i="81"/>
  <c r="L20" i="40"/>
  <c r="G33" i="63"/>
  <c r="G43" i="63" s="1"/>
  <c r="B34" i="83"/>
  <c r="C34" i="83" s="1"/>
  <c r="E34" i="83" s="1"/>
  <c r="F12" i="80"/>
  <c r="O24" i="24"/>
  <c r="C24" i="24" s="1"/>
  <c r="F12" i="79"/>
  <c r="G42" i="52"/>
  <c r="D46" i="52"/>
  <c r="G46" i="52" s="1"/>
  <c r="B14" i="83"/>
  <c r="C13" i="79"/>
  <c r="C19" i="79" s="1"/>
  <c r="C25" i="79" s="1"/>
  <c r="D10" i="83"/>
  <c r="D55" i="51"/>
  <c r="G24" i="51"/>
  <c r="O18" i="24"/>
  <c r="N20" i="24"/>
  <c r="O16" i="24"/>
  <c r="M20" i="24"/>
  <c r="L20" i="24"/>
  <c r="L34" i="24" s="1"/>
  <c r="K20" i="24"/>
  <c r="K34" i="24" s="1"/>
  <c r="J20" i="24"/>
  <c r="J34" i="24" s="1"/>
  <c r="E20" i="24"/>
  <c r="E34" i="24" s="1"/>
  <c r="F20" i="24"/>
  <c r="F34" i="24" s="1"/>
  <c r="G20" i="24"/>
  <c r="G34" i="24" s="1"/>
  <c r="H20" i="24"/>
  <c r="H34" i="24" s="1"/>
  <c r="I20" i="24"/>
  <c r="I34" i="24" s="1"/>
  <c r="C23" i="81" l="1"/>
  <c r="O15" i="24" s="1"/>
  <c r="O20" i="24" s="1"/>
  <c r="M34" i="24"/>
  <c r="K33" i="74"/>
  <c r="M13" i="74"/>
  <c r="F10" i="79"/>
  <c r="F19" i="79" s="1"/>
  <c r="F25" i="79" s="1"/>
  <c r="G57" i="51"/>
  <c r="L14" i="73"/>
  <c r="K18" i="73"/>
  <c r="L33" i="74"/>
  <c r="F10" i="80"/>
  <c r="F17" i="80" s="1"/>
  <c r="F22" i="80" s="1"/>
  <c r="F24" i="81" s="1"/>
  <c r="B32" i="83"/>
  <c r="C32" i="83" s="1"/>
  <c r="G21" i="54"/>
  <c r="O33" i="24"/>
  <c r="C14" i="83"/>
  <c r="D14" i="83" s="1"/>
  <c r="E14" i="83" s="1"/>
  <c r="B25" i="83"/>
  <c r="B30" i="83" s="1"/>
  <c r="E10" i="83"/>
  <c r="G55" i="51"/>
  <c r="C24" i="81" l="1"/>
  <c r="K47" i="74"/>
  <c r="L47" i="74" s="1"/>
  <c r="M9" i="77"/>
  <c r="M30" i="77" s="1"/>
  <c r="M43" i="77" s="1"/>
  <c r="M33" i="74"/>
  <c r="M47" i="74" s="1"/>
  <c r="N13" i="74"/>
  <c r="N33" i="74" s="1"/>
  <c r="N47" i="74" s="1"/>
  <c r="D58" i="51"/>
  <c r="G58" i="51" s="1"/>
  <c r="M14" i="73"/>
  <c r="M18" i="73" s="1"/>
  <c r="L18" i="73"/>
  <c r="B41" i="83"/>
  <c r="B43" i="83" s="1"/>
  <c r="D25" i="83"/>
  <c r="D30" i="83" s="1"/>
  <c r="N33" i="24"/>
  <c r="N34" i="24" s="1"/>
  <c r="O34" i="24"/>
  <c r="C25" i="81"/>
  <c r="C27" i="81" s="1"/>
  <c r="C25" i="83"/>
  <c r="C30" i="83" s="1"/>
  <c r="C41" i="83"/>
  <c r="C43" i="83" s="1"/>
  <c r="E25" i="83"/>
  <c r="E30" i="83" s="1"/>
  <c r="C33" i="24"/>
  <c r="C34" i="24" l="1"/>
  <c r="D59" i="51"/>
  <c r="G59" i="51" s="1"/>
  <c r="E32" i="83"/>
  <c r="E41" i="83" s="1"/>
  <c r="E43" i="83" s="1"/>
  <c r="D41" i="83"/>
  <c r="D43" i="83" s="1"/>
  <c r="L30" i="77" l="1"/>
  <c r="L43" i="77" s="1"/>
  <c r="K30" i="77"/>
  <c r="K43" i="77" s="1"/>
  <c r="I55" i="51"/>
  <c r="I59" i="51" s="1"/>
  <c r="D20" i="24"/>
  <c r="D33" i="24"/>
  <c r="D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52" authorId="0" shapeId="0" xr:uid="{B5C2EAEB-0201-4433-80BD-529761A0424D}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Kunhalom 7429500
többi helyszín egyben 28448000
műsz ell: 444500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55" authorId="0" shapeId="0" xr:uid="{1FC8C350-E66D-4C4C-8027-4BD4782F8988}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Kunhalom 7429500
többi helyszín egyben 28448000
műsz ell: 444500
</t>
        </r>
      </text>
    </comment>
  </commentList>
</comments>
</file>

<file path=xl/sharedStrings.xml><?xml version="1.0" encoding="utf-8"?>
<sst xmlns="http://schemas.openxmlformats.org/spreadsheetml/2006/main" count="2921" uniqueCount="767">
  <si>
    <t xml:space="preserve"> III. A TELEPÜLÉSI ÖNKORMÁNYZATOK SZOCIÁLIS ÉS GYERMEKJÓLÉTI FELADATAINAK TÁMOGATÁSA</t>
  </si>
  <si>
    <t>III.4. A települési önkormányzatok által az idősek átmeneti és tartós, valamint a és hajléktalan személyek részére nyújtott tartós szociális szakosított ellátási feladatok támogatása</t>
  </si>
  <si>
    <t>III.4.a A számított intézményvezetői és a segítői munkatárs létszámhoz kapcsolódó bértámogatás</t>
  </si>
  <si>
    <t>III.4.b Intézmény-üzemeltetési támogatás</t>
  </si>
  <si>
    <t xml:space="preserve"> Az önkormányzat irányítása alá tartozó költségvetési szervek</t>
  </si>
  <si>
    <t>Tartalékok</t>
  </si>
  <si>
    <t>Szolgáltatások ellenértéke</t>
  </si>
  <si>
    <t>Gépjárműadó</t>
  </si>
  <si>
    <t>BEVÉTELEK ÖSSZESEN</t>
  </si>
  <si>
    <t>1.</t>
  </si>
  <si>
    <t>2.</t>
  </si>
  <si>
    <t>3.</t>
  </si>
  <si>
    <t>4.</t>
  </si>
  <si>
    <t>5.</t>
  </si>
  <si>
    <t>6.</t>
  </si>
  <si>
    <t>7.</t>
  </si>
  <si>
    <t>Forrás megnevezése</t>
  </si>
  <si>
    <t>Sor sz.</t>
  </si>
  <si>
    <t>Ezer Ft</t>
  </si>
  <si>
    <t>Homoki Óvoda</t>
  </si>
  <si>
    <t>Városi Könyvtár</t>
  </si>
  <si>
    <t>Egyesített Szociális Intézmény</t>
  </si>
  <si>
    <t>Polgármesteri Hivatal</t>
  </si>
  <si>
    <t>Tűzvédelmi feladatok</t>
  </si>
  <si>
    <t xml:space="preserve"> </t>
  </si>
  <si>
    <t>Összesen</t>
  </si>
  <si>
    <t>Szervezeti egységek megnevezése</t>
  </si>
  <si>
    <r>
      <t>Foglalkozás eü. szolg.</t>
    </r>
    <r>
      <rPr>
        <sz val="8"/>
        <color indexed="8"/>
        <rFont val="Times New Roman"/>
        <family val="1"/>
      </rPr>
      <t/>
    </r>
  </si>
  <si>
    <r>
      <t>Védõnõi szolgálat</t>
    </r>
    <r>
      <rPr>
        <b/>
        <sz val="9"/>
        <color indexed="8"/>
        <rFont val="Times New Roman"/>
        <family val="1"/>
      </rPr>
      <t/>
    </r>
  </si>
  <si>
    <t>Megnevezés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</si>
  <si>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</si>
  <si>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</si>
  <si>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</si>
  <si>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</si>
  <si>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</si>
  <si>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</si>
  <si>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</si>
  <si>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</si>
  <si>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</si>
  <si>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</si>
  <si>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</si>
  <si>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</si>
  <si>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</si>
  <si>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</si>
  <si>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</si>
  <si>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</si>
  <si>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</si>
  <si>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Személyi juttatások</t>
  </si>
  <si>
    <t>Működési célú támogatások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</si>
  <si>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</si>
  <si>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</si>
  <si>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</si>
  <si>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</si>
  <si>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</si>
  <si>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</si>
  <si>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</si>
  <si>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</si>
  <si>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</si>
  <si>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</si>
  <si>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</si>
  <si>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</si>
  <si>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</si>
  <si>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Városi Bölcsőde</t>
  </si>
  <si>
    <t>Bevételei előirányzatok</t>
  </si>
  <si>
    <t>Működési bevételek</t>
  </si>
  <si>
    <t>Kiadási előirányzatok</t>
  </si>
  <si>
    <t>Dologi jellegű kiadások</t>
  </si>
  <si>
    <t>fõfogl.</t>
  </si>
  <si>
    <t>rész.f</t>
  </si>
  <si>
    <t>fõfogl.</t>
  </si>
  <si>
    <t>Beruházások</t>
  </si>
  <si>
    <t>Felújítások</t>
  </si>
  <si>
    <t>Felhalmozási célú támogatások</t>
  </si>
  <si>
    <t>Egyenleg ( havi záró pénzállomány          ( 8-19)</t>
  </si>
  <si>
    <t>SZAKMAI LÉTSZÁM</t>
  </si>
  <si>
    <t>TECHNIKAI LÉTSZÁM</t>
  </si>
  <si>
    <t xml:space="preserve">Álláshelyek száma                                                  </t>
  </si>
  <si>
    <t xml:space="preserve">Álláshelyek száma                                         </t>
  </si>
  <si>
    <t xml:space="preserve">Álláshelyek száma                                               </t>
  </si>
  <si>
    <t>25.</t>
  </si>
  <si>
    <t>26.</t>
  </si>
  <si>
    <t>27.</t>
  </si>
  <si>
    <t>28.</t>
  </si>
  <si>
    <t>Bevételek összesen ( 2+3...+9)</t>
  </si>
  <si>
    <t>Kiadások összesen ( 12+13...+24)</t>
  </si>
  <si>
    <t>Az önkormányzat költségvetésének összevont mérlege</t>
  </si>
  <si>
    <t>Bevételek</t>
  </si>
  <si>
    <t>Kiadások</t>
  </si>
  <si>
    <t>Fejlesztési célú hitel visszafizetés</t>
  </si>
  <si>
    <t>KIADÁSOK ÖSSZESEN</t>
  </si>
  <si>
    <t>29.</t>
  </si>
  <si>
    <t>30.</t>
  </si>
  <si>
    <t>31.</t>
  </si>
  <si>
    <t>32.</t>
  </si>
  <si>
    <t>33.</t>
  </si>
  <si>
    <t>Immateriális javak vásárlása</t>
  </si>
  <si>
    <t xml:space="preserve">Finanszírozási bevételek összesen </t>
  </si>
  <si>
    <t>Hosszúlejáratú hitelek törlesztése</t>
  </si>
  <si>
    <t xml:space="preserve">Finanszírozási kiadások összesen </t>
  </si>
  <si>
    <t xml:space="preserve">FELHALMOZÁSI CÉLÚ KIADÁSOK ÖSSZESEN </t>
  </si>
  <si>
    <t>34.</t>
  </si>
  <si>
    <t>35.</t>
  </si>
  <si>
    <t>Költségvetési hiány mértéke :</t>
  </si>
  <si>
    <t>Tartalékok (általános és cél tartalék)</t>
  </si>
  <si>
    <t>Kiadások összesen</t>
  </si>
  <si>
    <t xml:space="preserve">Hitel törlesztése, visszafizetése (működési célú) </t>
  </si>
  <si>
    <t>Finanszírozási kiadások összesen</t>
  </si>
  <si>
    <t xml:space="preserve">MŰKÖDÉSI CÉLÚ BEVÉTELEK ÖSSZESEN </t>
  </si>
  <si>
    <t>MŰKÖDÉSI CÉLÚ KIADÁSOK ÖSSZESEN</t>
  </si>
  <si>
    <t>36.</t>
  </si>
  <si>
    <t>37.</t>
  </si>
  <si>
    <t>Ft-ban</t>
  </si>
  <si>
    <t>A</t>
  </si>
  <si>
    <t>B</t>
  </si>
  <si>
    <t>C</t>
  </si>
  <si>
    <t>D</t>
  </si>
  <si>
    <t>E</t>
  </si>
  <si>
    <t>F</t>
  </si>
  <si>
    <t>G</t>
  </si>
  <si>
    <t>2011. évi módosított előirányzat</t>
  </si>
  <si>
    <t xml:space="preserve">A  </t>
  </si>
  <si>
    <t>J</t>
  </si>
  <si>
    <t xml:space="preserve">Az önkormányzat működési és felhalmozási bevételek és </t>
  </si>
  <si>
    <t>kiadások előirányzata mérlegszerű bemutatása</t>
  </si>
  <si>
    <t>Vadárvácska Óvoda</t>
  </si>
  <si>
    <t>Közfoglalkoztatás</t>
  </si>
  <si>
    <t>Munkaadókat terhelő járulékok és Szociális Hozzájárulási Adó</t>
  </si>
  <si>
    <t>Hitelfelvétel ( működési célú likvid hitel )</t>
  </si>
  <si>
    <t>Tiszazugi Földrajzi Múzeum</t>
  </si>
  <si>
    <t>Ellátottak pénzbeli juttatásai</t>
  </si>
  <si>
    <t>Egyéb működési célú kiadások</t>
  </si>
  <si>
    <t xml:space="preserve"> Általános működési és ágazati támogatás </t>
  </si>
  <si>
    <t>Finanszírozási bevételek összesen</t>
  </si>
  <si>
    <t>Munkaadót terhelő járulékok és szociális hozzájárulási adó</t>
  </si>
  <si>
    <t xml:space="preserve">Az önkormányzat működési és felhalmozási bevételeinek és </t>
  </si>
  <si>
    <t>kiadásainak  mérlegszerű bemutatása</t>
  </si>
  <si>
    <t>Helyi önkormányzatok működésének általános támogatása</t>
  </si>
  <si>
    <t>Jogcím</t>
  </si>
  <si>
    <t>Bevételi jogcím</t>
  </si>
  <si>
    <t>Kedvezmény nélkül elérhető bevétel</t>
  </si>
  <si>
    <t>Kedvezmények összege</t>
  </si>
  <si>
    <t>Adóelengedés</t>
  </si>
  <si>
    <t>Adókedvezmény</t>
  </si>
  <si>
    <t>Egyéb</t>
  </si>
  <si>
    <t>Ellátottak térítési díja</t>
  </si>
  <si>
    <t>Helyiségek és eszközök hasznosítása</t>
  </si>
  <si>
    <t>Egyéb kedvezmény, kölcsön</t>
  </si>
  <si>
    <t>Helyi adók összesen</t>
  </si>
  <si>
    <t xml:space="preserve">Ebből: </t>
  </si>
  <si>
    <t>Építményadó</t>
  </si>
  <si>
    <t>Telekadó</t>
  </si>
  <si>
    <t>Egyéb adók</t>
  </si>
  <si>
    <t>Iparűzési adó</t>
  </si>
  <si>
    <t>Idegenforgalmi adó</t>
  </si>
  <si>
    <t>ÖSSZESEN:</t>
  </si>
  <si>
    <t>13. melléklet ……./…….(…….)önkormányzati rendelethez</t>
  </si>
  <si>
    <t>Az önkormányzat többéves kihatású kötelezettségei</t>
  </si>
  <si>
    <t>Kötelezettség jogcíme</t>
  </si>
  <si>
    <t>Tárgyévi terv</t>
  </si>
  <si>
    <t>2010. év</t>
  </si>
  <si>
    <r>
      <rPr>
        <b/>
        <sz val="10"/>
        <color indexed="8"/>
        <rFont val="Arial"/>
        <charset val="238"/>
      </rPr>
      <t xml:space="preserve">Működési célú hiteltörlesztés          ( tőke + kamat) </t>
    </r>
    <r>
      <rPr>
        <sz val="10"/>
        <color indexed="8"/>
        <rFont val="Arial"/>
        <charset val="238"/>
      </rPr>
      <t>( 2+3 )</t>
    </r>
  </si>
  <si>
    <t>14. melléklet ……./…….(…….)önkormányzati rendelethez</t>
  </si>
  <si>
    <t>2018. év</t>
  </si>
  <si>
    <t>2019. év</t>
  </si>
  <si>
    <t>2020. év</t>
  </si>
  <si>
    <t>2021. év</t>
  </si>
  <si>
    <t xml:space="preserve"> I. A HELYI ÖNKORMÁNYZATOK MŰKÖDÉSÉNEK ÁLTALÁNOS TÁMOGATÁSA</t>
  </si>
  <si>
    <t>I.1.a) Önkormányzati hivatal működésének támogatása</t>
  </si>
  <si>
    <t>I.1.ba) A zöldterület-gazdálkodással kapcsolatos feladatok ellátásának támogatása</t>
  </si>
  <si>
    <t>I.1.bb) Közvilágítás fenntartásának támogatása</t>
  </si>
  <si>
    <t>I.1.bc) Köztemető fenntartással kapcsolatos feladatok támogatása</t>
  </si>
  <si>
    <t>I.1.bd) Közutak fenntartásának támogatása</t>
  </si>
  <si>
    <t>II.1. Óvodapedagógusok, és az óvodapedagógusok nevelő munkáját közvetlenül segítők bértámogatása</t>
  </si>
  <si>
    <t>Önkormányzat</t>
  </si>
  <si>
    <t>IV. HELYI ÖNKORMÁNYZATOK KŐZMŰVELŐDÉSI FELADATAINAK TÁMOGATÁSA</t>
  </si>
  <si>
    <t>V. HELYI ÖNKORMÁNYZAT KÖZPONTOSÍTOTT TÁMOGATÁSA</t>
  </si>
  <si>
    <t xml:space="preserve"> Az önkormányzat által önként vállalt feladathoz engedélyezett </t>
  </si>
  <si>
    <t>16. melléklet ……./…….(…….)önkormányzati rendelethez</t>
  </si>
  <si>
    <t>rovat szám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</si>
  <si>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</si>
  <si>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</si>
  <si>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</si>
  <si>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</si>
  <si>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</si>
  <si>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</si>
  <si>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</si>
  <si>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</si>
  <si>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</si>
  <si>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</si>
  <si>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</si>
  <si>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</si>
  <si>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</si>
  <si>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</si>
  <si>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</si>
  <si>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</si>
  <si>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</si>
  <si>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</si>
  <si>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</si>
  <si>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</si>
  <si>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</si>
  <si>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</si>
  <si>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</si>
  <si>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</si>
  <si>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</si>
  <si>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</si>
  <si>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</si>
  <si>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>Gépjárműadók</t>
  </si>
  <si>
    <t>B354</t>
  </si>
  <si>
    <t>B35</t>
  </si>
  <si>
    <t xml:space="preserve">Egyéb közhatalmi bevételek </t>
  </si>
  <si>
    <t>B36</t>
  </si>
  <si>
    <t>B3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</si>
  <si>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</si>
  <si>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</si>
  <si>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</si>
  <si>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</si>
  <si>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</si>
  <si>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</si>
  <si>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</si>
  <si>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</si>
  <si>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</si>
  <si>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</si>
  <si>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</si>
  <si>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</si>
  <si>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</si>
  <si>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</si>
  <si>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</si>
  <si>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</si>
  <si>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</si>
  <si>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B4</t>
  </si>
  <si>
    <t>Ingatlanok értékesítése</t>
  </si>
  <si>
    <t>B52</t>
  </si>
  <si>
    <t>Egyéb tárgyi eszközök értékesítése</t>
  </si>
  <si>
    <t>B53</t>
  </si>
  <si>
    <t>B5</t>
  </si>
  <si>
    <t>B6</t>
  </si>
  <si>
    <t>B7</t>
  </si>
  <si>
    <t>Költségvetési bevételek (=13+19+33+44+50+54+58)</t>
  </si>
  <si>
    <t>B1-B7</t>
  </si>
  <si>
    <t>Működési célú támogatások államháztartáson belülről (=08+09)</t>
  </si>
  <si>
    <t>Foglalkoztatottak személyi juttatásai</t>
  </si>
  <si>
    <t>K11</t>
  </si>
  <si>
    <t>Külső személyi juttatások</t>
  </si>
  <si>
    <t>Személyi juttatások összesen:</t>
  </si>
  <si>
    <t>K12</t>
  </si>
  <si>
    <t>K1</t>
  </si>
  <si>
    <t>K2</t>
  </si>
  <si>
    <t>Munkaadókat terhelő járulékok és szociális hozzájárulási adó</t>
  </si>
  <si>
    <t>Dologi kiadások</t>
  </si>
  <si>
    <t>K3</t>
  </si>
  <si>
    <t>K4</t>
  </si>
  <si>
    <t xml:space="preserve">Működési célú támogatások </t>
  </si>
  <si>
    <t>K511</t>
  </si>
  <si>
    <t>K512</t>
  </si>
  <si>
    <t>K5</t>
  </si>
  <si>
    <t>K6</t>
  </si>
  <si>
    <t>Beruházási kiadások ÁFÁ-val</t>
  </si>
  <si>
    <t>Felújítási kiadások ÁFÁ-val</t>
  </si>
  <si>
    <t>K7</t>
  </si>
  <si>
    <t>K8</t>
  </si>
  <si>
    <t>K1-K8</t>
  </si>
  <si>
    <t>Költségvetési kiadások</t>
  </si>
  <si>
    <t>Az önkormányzat működési támogatásainak részletezése</t>
  </si>
  <si>
    <t>Az önkormányzat által folyósított ellátások részletezése</t>
  </si>
  <si>
    <t>Az önkormányzat felhalmozási  kiadásainak részletezése</t>
  </si>
  <si>
    <t xml:space="preserve"> I. Az önkormányzat irányítása alá tartozó </t>
  </si>
  <si>
    <t>Költségvetési szerv</t>
  </si>
  <si>
    <t>Működési bevétel</t>
  </si>
  <si>
    <t>Általános működési és ágazati   támogatás</t>
  </si>
  <si>
    <t>Felhalmozási bevétel</t>
  </si>
  <si>
    <t>Felhalmozási célú pénzeszköz átvétel</t>
  </si>
  <si>
    <t>Önkormányzati támogatás</t>
  </si>
  <si>
    <t>Bevételek összesen</t>
  </si>
  <si>
    <t>Államigaz-gatási feladat</t>
  </si>
  <si>
    <t>Kötelező feladat</t>
  </si>
  <si>
    <t>Önként vállalt feladat</t>
  </si>
  <si>
    <t>H</t>
  </si>
  <si>
    <t>I</t>
  </si>
  <si>
    <t xml:space="preserve">K </t>
  </si>
  <si>
    <t>L</t>
  </si>
  <si>
    <t>M</t>
  </si>
  <si>
    <t>N</t>
  </si>
  <si>
    <t>O</t>
  </si>
  <si>
    <t>Polgármesteri Hivatal igazgatási tevékenység</t>
  </si>
  <si>
    <t xml:space="preserve">Ö s s z e s e n : </t>
  </si>
  <si>
    <t>Államigazgatási feladat</t>
  </si>
  <si>
    <t>Szakfeladat megnevezése</t>
  </si>
  <si>
    <t>K</t>
  </si>
  <si>
    <t>Közutak üzemeltetése</t>
  </si>
  <si>
    <t>Köztemető fenntartás</t>
  </si>
  <si>
    <t xml:space="preserve">Város és községgazdálkodás </t>
  </si>
  <si>
    <t>Zöldterület kezelés</t>
  </si>
  <si>
    <t>Közvilágítás</t>
  </si>
  <si>
    <t>Ö s s z e s e n :</t>
  </si>
  <si>
    <t>Személyi juttatás</t>
  </si>
  <si>
    <t>Munkaadót terhelő járulék és szociális hozzájárulási adó</t>
  </si>
  <si>
    <t>Dologi kiadás</t>
  </si>
  <si>
    <t>Beruházások és felújítások</t>
  </si>
  <si>
    <t>Egyéb felhalmozási kiadások</t>
  </si>
  <si>
    <t>Működési kiadás</t>
  </si>
  <si>
    <t>Felhalmozási kiadás</t>
  </si>
  <si>
    <t>Személyi juttatás juttatás</t>
  </si>
  <si>
    <t>Egyéb működési kiadások, pénzeszköz átadás</t>
  </si>
  <si>
    <t>Egyéb felhalmozási kiadások, pénzeszköz átadás</t>
  </si>
  <si>
    <t>Felújítási kiadások ÁFÁ-val együtt</t>
  </si>
  <si>
    <t>Összesen:</t>
  </si>
  <si>
    <t>Hitel, kölcsön felvétele államháztartáson kívülről</t>
  </si>
  <si>
    <t>Előző évi költségvetési maradvány igénybevétele</t>
  </si>
  <si>
    <t>Finanszírozási bevételek</t>
  </si>
  <si>
    <t xml:space="preserve">Egyéb működési célú támogatások </t>
  </si>
  <si>
    <t>Egyéb felhalmozási célú támogatások</t>
  </si>
  <si>
    <t>Finanszírozási kiadások</t>
  </si>
  <si>
    <t xml:space="preserve">14. </t>
  </si>
  <si>
    <t>Fejlesztési célú hitelek törlesztése</t>
  </si>
  <si>
    <t>Kormányzati funkció</t>
  </si>
  <si>
    <t>P</t>
  </si>
  <si>
    <t>Működési célú támogatások államháztartáson belülről</t>
  </si>
  <si>
    <t>Felhalmozási célú támogatások államháztartáson belülről</t>
  </si>
  <si>
    <t>Termékek és szolgáltatások adói, közhatalmi bevételek</t>
  </si>
  <si>
    <t>Felhalmozási bevételek</t>
  </si>
  <si>
    <t>Működési célú átvett pénzeszközök</t>
  </si>
  <si>
    <t>Felmalmozási célú átvett pénzeszközök</t>
  </si>
  <si>
    <t>Önkormányzatok működési támogatása</t>
  </si>
  <si>
    <t xml:space="preserve">Működési célú bevételek összesen </t>
  </si>
  <si>
    <t xml:space="preserve">Dologi kiadások </t>
  </si>
  <si>
    <t>Felhalmozási célú átvett pénzeszköz</t>
  </si>
  <si>
    <t>Egyéb felhalmozási célú átvett pénzeszköz</t>
  </si>
  <si>
    <t>Átvett pénzeszközök összesen</t>
  </si>
  <si>
    <t>Felhalmozási bevételek összesen:</t>
  </si>
  <si>
    <t>Előző évi költségvetési maradvány igénybevétele    ( felhalmozási )</t>
  </si>
  <si>
    <t>Ingatlanok vásárlása, létesítése</t>
  </si>
  <si>
    <t>Tárgyi eszközök beszerzése</t>
  </si>
  <si>
    <t>Egyéb felhalmozási célú támogatások átadása államháztartáson belülre</t>
  </si>
  <si>
    <t>Egyéb felhalmozási célú támogatások átadása államháztartáson kivülre</t>
  </si>
  <si>
    <t>Egyéb felhalmozási célú kiadások összesen</t>
  </si>
  <si>
    <t>Felhalmozási kiadások összesen</t>
  </si>
  <si>
    <t xml:space="preserve">FELHALMOZÁSI CÉLÚ BEVÉTELEK ÖSSZESEN </t>
  </si>
  <si>
    <t>B811</t>
  </si>
  <si>
    <t>B8</t>
  </si>
  <si>
    <t>B1-B8</t>
  </si>
  <si>
    <t xml:space="preserve">Termékek és szolgáltatások adói (=14+…+16) </t>
  </si>
  <si>
    <t>Közhatalmi bevételek (=13+17+18)</t>
  </si>
  <si>
    <t>Működési bevételek (=20+…+25)</t>
  </si>
  <si>
    <t>Felhalmozási bevételek (=27+28)</t>
  </si>
  <si>
    <t xml:space="preserve">Működési célú átvett pénzeszközök </t>
  </si>
  <si>
    <t>Felhalmozási célú átvett pénzeszközök</t>
  </si>
  <si>
    <t xml:space="preserve">Működési célú támogatások államháztartáson belülről </t>
  </si>
  <si>
    <t>Működési bevételek (=3+…+11)</t>
  </si>
  <si>
    <t>Költségvetési bevételek (=12+13+14 )</t>
  </si>
  <si>
    <t>Előző évi költségvetési maradvány  igénybevétele</t>
  </si>
  <si>
    <t>Fejlesztési célú hitel felvétel</t>
  </si>
  <si>
    <t>KÖLTSÉGVETÉSI BEVÉTELEK ÖSSZESEN</t>
  </si>
  <si>
    <t>KÖLTSÉGVETÉSI KIADÁSOK ÖSSZESEN</t>
  </si>
  <si>
    <t>Egyéb működési célú támogatások</t>
  </si>
  <si>
    <r>
      <t xml:space="preserve">Felhalmozási célú hiteltörlesztés ( tőke + kamat ) </t>
    </r>
    <r>
      <rPr>
        <sz val="10"/>
        <color indexed="8"/>
        <rFont val="Arial"/>
        <charset val="238"/>
      </rPr>
      <t>( 1+…3)</t>
    </r>
  </si>
  <si>
    <t>Beruházás célonként</t>
  </si>
  <si>
    <r>
      <t xml:space="preserve">Felújítás feladatonként </t>
    </r>
    <r>
      <rPr>
        <sz val="10"/>
        <color indexed="8"/>
        <rFont val="Arial"/>
        <charset val="238"/>
      </rPr>
      <t xml:space="preserve"> </t>
    </r>
  </si>
  <si>
    <t>I.1.b.)Település üzemeltetéshez kapcsolódó feladatellátás támogatása összesen</t>
  </si>
  <si>
    <t>I.1.c) Egyéb kötelező önkormányzati feladatok támogatása</t>
  </si>
  <si>
    <t>II.2(8)2 gyermekek nevelése napi 8 órát eléri vagy meghaladja</t>
  </si>
  <si>
    <t>II.2. Óvoda működtetési támogatás</t>
  </si>
  <si>
    <t xml:space="preserve"> II. A TELEPÜLÉSI ÖNKORMÁNYZATOK EGYES KÖZNEVELÉSI  FELADATAINAK TÁMOGATÁSA</t>
  </si>
  <si>
    <t>III.5. Gyermekétkeztetés támogatása</t>
  </si>
  <si>
    <t>III.5. a.) Finanszírozás szempotjából elismert dolgozók bértámogatása</t>
  </si>
  <si>
    <t>III.5. b.) Gyermekétkeztetés üzemeltetési támogatása</t>
  </si>
  <si>
    <t>Könyvtári, közművelődési és múzeumi feladatok támogatása</t>
  </si>
  <si>
    <t>Felhalmozási célú áfa vissztérítés</t>
  </si>
  <si>
    <t>Felhalmozási céltartalék</t>
  </si>
  <si>
    <t>Fejlesztési célú hitel igénybevétele</t>
  </si>
  <si>
    <t>kötelező feladat</t>
  </si>
  <si>
    <t>önként vállalt feladat</t>
  </si>
  <si>
    <t>államigaz-gatási feladat</t>
  </si>
  <si>
    <t>Eltérések</t>
  </si>
  <si>
    <t>Az önkormányzat adósságot keletkeztető ügyleteiből eredő fizetési kötelezettségeinek,</t>
  </si>
  <si>
    <t>Díjak, pótlékok, bírságok</t>
  </si>
  <si>
    <t>Részvények, részesedések</t>
  </si>
  <si>
    <t>Kötelezettségvállalással kapcsolatos megtérülés</t>
  </si>
  <si>
    <t>Vállalat értékesítés, privatizáció bevétel</t>
  </si>
  <si>
    <t>sor szám</t>
  </si>
  <si>
    <t>Saját bevétel összesen</t>
  </si>
  <si>
    <t>SAJÁT BEVÉTELEK</t>
  </si>
  <si>
    <t>ADÓSÁGOT KELETKEZTETŐ ÜGYLETEK</t>
  </si>
  <si>
    <t>Költségvetési kiadások összesen:</t>
  </si>
  <si>
    <t>Költségvetési bevételek összesen:</t>
  </si>
  <si>
    <t>Költségvetési működési hiány mértéke :</t>
  </si>
  <si>
    <t>Költségvetési felhalmozási hiány mértéke :</t>
  </si>
  <si>
    <t>5. melléklet 1. oldal ……./…….(…….)önkormányzati rendelethez</t>
  </si>
  <si>
    <t>5. melléklet 2. oldal ……./…….(…….)önkormányzati rendelethez</t>
  </si>
  <si>
    <t>8. melléklet  ……./…….(…….)önkormányzati rendelethez</t>
  </si>
  <si>
    <t>9. melléklet ……./…….(…….)önkormányzati rendelethez</t>
  </si>
  <si>
    <t>10. melléklet ……./…….(…….)önkormányzati rendelethez</t>
  </si>
  <si>
    <t>12. melléklet ……./…….(…….)önkormányzati rendelethez</t>
  </si>
  <si>
    <t>Muzeális feladatok támogatása</t>
  </si>
  <si>
    <t>Európai uniós támogatással megvalósuló fejlesztések,projektekhez történő hozzájárulások</t>
  </si>
  <si>
    <t>1. melléklet 2. oldal ……./…….(…….)önkormányzati rendelethez</t>
  </si>
  <si>
    <t>2. melléklet 1. oldal ……./…….(…….)önkormányzati rendelethez</t>
  </si>
  <si>
    <t>2. melléklet 2. oldal……./…….(…….)önkormányzati rendelethez</t>
  </si>
  <si>
    <t>2. melléklet 3. oldal ……./…….(…….)önkormányzati rendelethez</t>
  </si>
  <si>
    <t>2. melléklet 4. oldal……./…….(…….)önkormányzati rendelethez</t>
  </si>
  <si>
    <t>2. melléklet 5. oldal ……./…….(…….)önkormányzati rendelethez</t>
  </si>
  <si>
    <t>2. melléklet 6. oldal ……./…….(…….)önkormányzati rendelethez</t>
  </si>
  <si>
    <t>2. melléklet 7. oldal ……./…….(…….)önkormányzati rendelethez</t>
  </si>
  <si>
    <t>2. melléklet 10. oldal ……./…….(…….)önkormányzati rendelethez</t>
  </si>
  <si>
    <t>2. melléklet 11. oldal  ……./…….(…….)önkormányzati rendelethez</t>
  </si>
  <si>
    <t>Önkormányzat működési támogatása</t>
  </si>
  <si>
    <t xml:space="preserve">Felhalmozási célú támogatások </t>
  </si>
  <si>
    <t>Közhatalmi bevételek</t>
  </si>
  <si>
    <t>Hitel felvétel</t>
  </si>
  <si>
    <t>Előző évi maradvány igénybevétele</t>
  </si>
  <si>
    <t>Munkaadókat terhelő járulékok szoc.hj.a.</t>
  </si>
  <si>
    <t>Hitel törlesztés</t>
  </si>
  <si>
    <t>Előző évi költségvetési maradvány igénybevétele        ( működési )</t>
  </si>
  <si>
    <t>2015. évi terv</t>
  </si>
  <si>
    <t>2022. év</t>
  </si>
  <si>
    <t xml:space="preserve"> 2015. évi bevételei</t>
  </si>
  <si>
    <t xml:space="preserve"> 2015. évi kiadásai</t>
  </si>
  <si>
    <t>0911</t>
  </si>
  <si>
    <t>08209</t>
  </si>
  <si>
    <t>0111</t>
  </si>
  <si>
    <t>041231</t>
  </si>
  <si>
    <t>074031</t>
  </si>
  <si>
    <t>013350</t>
  </si>
  <si>
    <t>Felhalmozási célú önkormányzati támogatások</t>
  </si>
  <si>
    <t>B21</t>
  </si>
  <si>
    <t>K911</t>
  </si>
  <si>
    <t>K9</t>
  </si>
  <si>
    <t xml:space="preserve">K9 </t>
  </si>
  <si>
    <t>Felhalmozási célú önkormányzati támogatás</t>
  </si>
  <si>
    <t>II.5.Kiegészítő támogatás az óvodapedagógusok mínősítéséből adódó többletkiadásokhoz</t>
  </si>
  <si>
    <t>II.5.(1) Pedagógus II. katgóriába sorolt óvodapedagógusok kiegészítő támogatása</t>
  </si>
  <si>
    <t>II.5.(2) Mesterpedagógus kategóriába sorolt óvodapedagógusok kiegészítő támogatása</t>
  </si>
  <si>
    <t>engedélyezett létszáma</t>
  </si>
  <si>
    <t xml:space="preserve"> létszáma </t>
  </si>
  <si>
    <t>Egyéb felhalmozási célú támogatások áht.belülről</t>
  </si>
  <si>
    <t xml:space="preserve"> Működési célú átvett pénzeszközök</t>
  </si>
  <si>
    <t>Települési önkormányzatok köznevelési feladatainak egyéb támogatása</t>
  </si>
  <si>
    <t>Egyéb felhalmozási célú kiadás</t>
  </si>
  <si>
    <t>Egyéb működési és felhalmozási kiadások (6+7)</t>
  </si>
  <si>
    <t xml:space="preserve">Megnevezés </t>
  </si>
  <si>
    <t>Tárgyi eszközök, immateriális jószág értékesitéséből származó bevétel</t>
  </si>
  <si>
    <t>Az önkormányzati vagyon és az önkormányzatot megillető vagyoni értékű jog értékesítéséből és hasznosításából származó bevétel</t>
  </si>
  <si>
    <t xml:space="preserve">Felhalmozási bevételek </t>
  </si>
  <si>
    <t>013320</t>
  </si>
  <si>
    <t>096015</t>
  </si>
  <si>
    <t>045160</t>
  </si>
  <si>
    <t>066020</t>
  </si>
  <si>
    <t>066010</t>
  </si>
  <si>
    <t>2.. melléklet 9. oldal ……./…….(…….)önkormányzati rendelethez</t>
  </si>
  <si>
    <t>Egyéb kötelezettség</t>
  </si>
  <si>
    <t>valamint a saját bevételeinek a futamidő végéig várható összegei</t>
  </si>
  <si>
    <t>064010</t>
  </si>
  <si>
    <t>Helyi adóból származó bevétel</t>
  </si>
  <si>
    <t>Önkormányzatok működési támogatásai</t>
  </si>
  <si>
    <t xml:space="preserve"> Felhalmozási célú támogatások államháztartáson belülről</t>
  </si>
  <si>
    <t xml:space="preserve">      -Termékek és szolgáltatások adói/iparűzési adó</t>
  </si>
  <si>
    <t xml:space="preserve">        -Vagyoni típusú adók/építmény, telek/</t>
  </si>
  <si>
    <t xml:space="preserve">   - Egyéb szolgáltatási adó /talajterhelési díj</t>
  </si>
  <si>
    <t xml:space="preserve">   - Egyéb közhatalmi bevételek</t>
  </si>
  <si>
    <t>Önkormányzat működési bevételei</t>
  </si>
  <si>
    <t xml:space="preserve">  - Ingatlanok értékesítése</t>
  </si>
  <si>
    <t>Egyéb működési célú átvett pénzeszközök</t>
  </si>
  <si>
    <t>Egyéb felhalmozási célú átvett pénzeszközök</t>
  </si>
  <si>
    <t>Mindösszesen:</t>
  </si>
  <si>
    <t>BEVÉTELEK</t>
  </si>
  <si>
    <t>KIADÁSOK</t>
  </si>
  <si>
    <t>Munkaadót terhelő járulékok és SZOHA</t>
  </si>
  <si>
    <t>Dologi és egyéb folyó kiadások</t>
  </si>
  <si>
    <t>Egyéb működési  célú kiadások</t>
  </si>
  <si>
    <t>Egyéb felhalmozási célú kiadások</t>
  </si>
  <si>
    <t>Kiadádások</t>
  </si>
  <si>
    <t xml:space="preserve">    - ebből tulajdonosi bevételek</t>
  </si>
  <si>
    <t>Külső finanszírozási bevétel</t>
  </si>
  <si>
    <t>Belső finanszírozási bevétel</t>
  </si>
  <si>
    <t>Finanszírozási kiadások ( hitel visszafizetés)</t>
  </si>
  <si>
    <t xml:space="preserve">Az államháztartásról szóló 2011.évi CXCV.törvény 24.§ (4) bekezdés d) pontja alapján </t>
  </si>
  <si>
    <t>a költségvetési évet követő három év tervezett előirányzatainak keretszámai</t>
  </si>
  <si>
    <t>Finanszírozási bevétel</t>
  </si>
  <si>
    <t>Előző évi kv-i maradvány igénybevétele</t>
  </si>
  <si>
    <t>Rákócziújfalu Község  Önkormányzat</t>
  </si>
  <si>
    <t>Rákócziújfalu Polgármesteri Hivatal</t>
  </si>
  <si>
    <t>Rákócziújfalu Községi  Önkormányzat</t>
  </si>
  <si>
    <t>Rákócziújfalui Mesevár Óvoda</t>
  </si>
  <si>
    <t>Rákócziújfalu Községi Önkormányzat</t>
  </si>
  <si>
    <t>Művelődési Ház és Községi Könyvtár</t>
  </si>
  <si>
    <t>Mesevár Óvoda</t>
  </si>
  <si>
    <t>II.2 gyermekek nevelése napi 8 órát eléri vagy meghaladja</t>
  </si>
  <si>
    <t>2023. év</t>
  </si>
  <si>
    <t>2019.évi tervezett előirányzat</t>
  </si>
  <si>
    <t>III.2. A települési Ömkormányzatok szociális feladatainak egyéb támogatása.</t>
  </si>
  <si>
    <t>III.5.c A rászoruló gyerekek intézményen kívüli szünidei étkeztetésének támogatása</t>
  </si>
  <si>
    <t>Bursa Hungarica</t>
  </si>
  <si>
    <t>Újszölött támogatás</t>
  </si>
  <si>
    <t>Szociális tűzelőanyag önrész</t>
  </si>
  <si>
    <t>Önkormányzatok és önkorm.hivat.jogalkot.ált.ig.tev</t>
  </si>
  <si>
    <t>Piac üzemeltetése</t>
  </si>
  <si>
    <t>Civil szervezetek működési támogatása</t>
  </si>
  <si>
    <t>Betegséggel kapcsolatos pénzbeli ellátások, támog.</t>
  </si>
  <si>
    <t>I.1. kiegészítés</t>
  </si>
  <si>
    <t>Lakhatással összefüggő ellátás</t>
  </si>
  <si>
    <t>Forint</t>
  </si>
  <si>
    <t>Megnevezése</t>
  </si>
  <si>
    <t>II. Az önkormányzat által ellátott feladatok kiemelt kiadási előirányzatai kötelező feladatai államigazgatási feladat bontásban</t>
  </si>
  <si>
    <t>Lakhatással kapcsolatos ellátás</t>
  </si>
  <si>
    <t>kötelező feladatok</t>
  </si>
  <si>
    <t>Önként vállalt feladatok</t>
  </si>
  <si>
    <t>Mindösszesen :</t>
  </si>
  <si>
    <t>Önként vállalt feladat összesen:</t>
  </si>
  <si>
    <t>084031</t>
  </si>
  <si>
    <t>2. melléklet 4. oldal ……./…….(…….)önkormányzati rendelethez</t>
  </si>
  <si>
    <t>Irányítószervi támogatás</t>
  </si>
  <si>
    <t>B816</t>
  </si>
  <si>
    <t>Irányító szervi támogatás</t>
  </si>
  <si>
    <t xml:space="preserve"> Ft</t>
  </si>
  <si>
    <t>Ft</t>
  </si>
  <si>
    <t xml:space="preserve">Települési önkormányzatok szociális és </t>
  </si>
  <si>
    <t>gyermekjóléti  feladatainak támogatása</t>
  </si>
  <si>
    <t>B113/a</t>
  </si>
  <si>
    <t>B113/b</t>
  </si>
  <si>
    <t>B16/a</t>
  </si>
  <si>
    <t>TB alap működési támog (OEP)</t>
  </si>
  <si>
    <t>B16/b</t>
  </si>
  <si>
    <t>B351/21</t>
  </si>
  <si>
    <t>Értékesítési és forgalmi adók (iparűzési)</t>
  </si>
  <si>
    <t>B354/21</t>
  </si>
  <si>
    <t>B403/2</t>
  </si>
  <si>
    <t>Közvetített szolgáltatások értékeÁ.k továbbszáml. (rezsi)</t>
  </si>
  <si>
    <t>Intézmény finanszírozás</t>
  </si>
  <si>
    <t>K915/2</t>
  </si>
  <si>
    <t>Közalkalmazottak bére</t>
  </si>
  <si>
    <t>Munhka törvénykönyv alapján teljes v részm idős</t>
  </si>
  <si>
    <t>Törvény szerinti illetmények munkabérek</t>
  </si>
  <si>
    <t>K1101</t>
  </si>
  <si>
    <t>Béren kívüli juttatások (Cafetéria polg.m.)</t>
  </si>
  <si>
    <t>K1107</t>
  </si>
  <si>
    <t>Közlekedési költségtérítés</t>
  </si>
  <si>
    <t>K1109</t>
  </si>
  <si>
    <t>Polgármester</t>
  </si>
  <si>
    <t>Képviselők</t>
  </si>
  <si>
    <t>K121/3</t>
  </si>
  <si>
    <t>K21</t>
  </si>
  <si>
    <t>Munkáltatót terhelő SZJA</t>
  </si>
  <si>
    <t>K24</t>
  </si>
  <si>
    <t>EHO 14%</t>
  </si>
  <si>
    <t>Személyi Összesen</t>
  </si>
  <si>
    <t>Szakmai anyagok beszerzése</t>
  </si>
  <si>
    <t>K311</t>
  </si>
  <si>
    <t>Hajtó és kenő anyag</t>
  </si>
  <si>
    <t>K312</t>
  </si>
  <si>
    <t>Egyéb üzemelétetési anyagbeszerzés</t>
  </si>
  <si>
    <t>Készletbeszerzés</t>
  </si>
  <si>
    <t>K31</t>
  </si>
  <si>
    <t>Kommunikációs szolg</t>
  </si>
  <si>
    <t>K32</t>
  </si>
  <si>
    <t>villamos energia</t>
  </si>
  <si>
    <t>Gázdíj</t>
  </si>
  <si>
    <t>Vízdíj</t>
  </si>
  <si>
    <t>Közüzemi díjak</t>
  </si>
  <si>
    <t>K331</t>
  </si>
  <si>
    <t>Karbantartás és kisjavítás</t>
  </si>
  <si>
    <t>K334</t>
  </si>
  <si>
    <t>Szakmai tevékenységet segítő szolgáltatások</t>
  </si>
  <si>
    <t>K336</t>
  </si>
  <si>
    <t>Vásárolt közszolg</t>
  </si>
  <si>
    <t>K336/1</t>
  </si>
  <si>
    <t>Számlázott szellemi</t>
  </si>
  <si>
    <t>K336/2</t>
  </si>
  <si>
    <t>Szolgáltatási kiadások</t>
  </si>
  <si>
    <t>K33</t>
  </si>
  <si>
    <t>Kiküldetés, reklám és propaganda kiadások</t>
  </si>
  <si>
    <t>K34</t>
  </si>
  <si>
    <t>Működési célú előzetesen felszámított Áfa</t>
  </si>
  <si>
    <t>K351</t>
  </si>
  <si>
    <t>Egyéb pénzügyi műveletek kiadásai</t>
  </si>
  <si>
    <t>K354</t>
  </si>
  <si>
    <t>Egyéb dologi kiadások</t>
  </si>
  <si>
    <t>K355</t>
  </si>
  <si>
    <t>Különféle befizetések és egyéb dologi kiadások</t>
  </si>
  <si>
    <t>K35</t>
  </si>
  <si>
    <t>Ellátottak pénzbeli juttatásai (Szoc)</t>
  </si>
  <si>
    <t>II.1. (2) 1 óvodapedagógusok nevelő munkáját közvetlenül segítők száma a Köznev. tv. 2. számú melléklete szerint 4,0</t>
  </si>
  <si>
    <t>II.1.(2).2óvodapedagógusok nevelő munkáját közvetlenül segítők száma a Köznev. tv. 2. számú melléklete szerint 4,0</t>
  </si>
  <si>
    <t>II.1.(4)2 óvodapedagogusok elismert létszáma (pótlólagos összeg)</t>
  </si>
  <si>
    <t>K332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</si>
  <si>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</si>
  <si>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</si>
  <si>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</si>
  <si>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</si>
  <si>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</si>
  <si>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</si>
  <si>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</si>
  <si>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</si>
  <si>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</si>
  <si>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</si>
  <si>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</si>
  <si>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</si>
  <si>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FT</t>
  </si>
  <si>
    <t>011130</t>
  </si>
  <si>
    <t>047120</t>
  </si>
  <si>
    <t>101150</t>
  </si>
  <si>
    <t>106020</t>
  </si>
  <si>
    <t>Önkormányzati közfoglalkoztatás rövid időtertamú</t>
  </si>
  <si>
    <t>Háziorvosi ellátás</t>
  </si>
  <si>
    <t>072111</t>
  </si>
  <si>
    <t>Család és nővédelmi egészségügyi gondozás</t>
  </si>
  <si>
    <t>Gyermekétkeztetés köznevelési intézményben</t>
  </si>
  <si>
    <t>Intézményen kívüli gyermekétkeztetés</t>
  </si>
  <si>
    <t>104037</t>
  </si>
  <si>
    <t>Egyéb szociális pénzbeli és természetbeni ellátások</t>
  </si>
  <si>
    <t>107060</t>
  </si>
  <si>
    <t>Hosszabb időtartamú közfoglalkoztatás</t>
  </si>
  <si>
    <t>041233</t>
  </si>
  <si>
    <t>Út, autópálya építése</t>
  </si>
  <si>
    <t>045120</t>
  </si>
  <si>
    <t>Ár és belvízvéddelemmel összefüggő tevékenységek</t>
  </si>
  <si>
    <t>047410</t>
  </si>
  <si>
    <t>Vízellátással kapcsolatas közm építése fenntart</t>
  </si>
  <si>
    <t>063080</t>
  </si>
  <si>
    <t>Fogorvosi alapellátás</t>
  </si>
  <si>
    <t>072311</t>
  </si>
  <si>
    <t>Sportlétesítmények, edzőtáborok működtetése, fejl.</t>
  </si>
  <si>
    <t>081030</t>
  </si>
  <si>
    <t>Család és gyermekjóléti szolg</t>
  </si>
  <si>
    <t>104042</t>
  </si>
  <si>
    <t>Gyermekvédelmi pénzbeli és természetbeni ell</t>
  </si>
  <si>
    <t>104051</t>
  </si>
  <si>
    <t>Az önkormányzati vagyonal való gazd feladatok</t>
  </si>
  <si>
    <t>Kiemelt állami és Önkormányzati rendezvények</t>
  </si>
  <si>
    <t>016080</t>
  </si>
  <si>
    <t>Háziorvosi ügyeleti ellátás</t>
  </si>
  <si>
    <t>071112</t>
  </si>
  <si>
    <t>Óvodai nevelés ellátás működtetési feladatai</t>
  </si>
  <si>
    <t>Közművelődés Közösségi és társadalmi részvétel</t>
  </si>
  <si>
    <t>O91140</t>
  </si>
  <si>
    <t>O82091</t>
  </si>
  <si>
    <t>082091</t>
  </si>
  <si>
    <t>091140</t>
  </si>
  <si>
    <t>Arany J tehetségkutató</t>
  </si>
  <si>
    <t xml:space="preserve"> FT</t>
  </si>
  <si>
    <t>2020.évi tervezett előirányzat</t>
  </si>
  <si>
    <t>B 16/c</t>
  </si>
  <si>
    <t>B411</t>
  </si>
  <si>
    <t>Egyéb működési bevétel</t>
  </si>
  <si>
    <t>B813</t>
  </si>
  <si>
    <t>ktsg ter alp, polg</t>
  </si>
  <si>
    <t>K123</t>
  </si>
  <si>
    <t>Egyéb külső szem juttatás (pályázatos bérek)</t>
  </si>
  <si>
    <t>Szociális hozzájárulási adó 19.5%</t>
  </si>
  <si>
    <t>bérleti és lizing díjak</t>
  </si>
  <si>
    <t>K333</t>
  </si>
  <si>
    <t>Egyéb szolgáltatások</t>
  </si>
  <si>
    <t>K337</t>
  </si>
  <si>
    <t>Elvonások és befizetések</t>
  </si>
  <si>
    <t>K502</t>
  </si>
  <si>
    <t>Beruházási kiadások ÁFÁ-val bicik út, pályázatos beruh</t>
  </si>
  <si>
    <t>I,6 Polgármesteri illetmény támogatása</t>
  </si>
  <si>
    <t>018030</t>
  </si>
  <si>
    <t>Támogatási célú finanszírozási műveletek</t>
  </si>
  <si>
    <t>Bölcsöde projekt</t>
  </si>
  <si>
    <t xml:space="preserve">2. </t>
  </si>
  <si>
    <t>Turisztika projekt</t>
  </si>
  <si>
    <t xml:space="preserve">3. </t>
  </si>
  <si>
    <t xml:space="preserve">4. </t>
  </si>
  <si>
    <t xml:space="preserve">5. </t>
  </si>
  <si>
    <t>EFOP 3.3.2</t>
  </si>
  <si>
    <t>EFOP1.5.2</t>
  </si>
  <si>
    <t>LIFE</t>
  </si>
  <si>
    <t>Sajátos nevelési igényű gyermekek óv nev</t>
  </si>
  <si>
    <t>091120</t>
  </si>
  <si>
    <t>2019. évben tervezett saját bevételek</t>
  </si>
  <si>
    <t>Projekt teljes finanszírozása</t>
  </si>
  <si>
    <t>Előző évi ktgv maradvány</t>
  </si>
  <si>
    <t>2021.évi tervezett előirányzat</t>
  </si>
  <si>
    <t>2018.év</t>
  </si>
  <si>
    <t xml:space="preserve">15. </t>
  </si>
  <si>
    <t xml:space="preserve">16. </t>
  </si>
  <si>
    <t xml:space="preserve">17. </t>
  </si>
  <si>
    <t>50.</t>
  </si>
  <si>
    <t>51.</t>
  </si>
  <si>
    <t>52.</t>
  </si>
  <si>
    <t>53.</t>
  </si>
  <si>
    <r>
      <t xml:space="preserve">II. Az önkormányzat által ellátott feladatok </t>
    </r>
    <r>
      <rPr>
        <b/>
        <sz val="12"/>
        <rFont val="Arial"/>
        <family val="2"/>
        <charset val="238"/>
      </rPr>
      <t>kiemelt</t>
    </r>
    <r>
      <rPr>
        <b/>
        <sz val="12"/>
        <color rgb="FFFF0000"/>
        <rFont val="Arial"/>
        <family val="2"/>
        <charset val="238"/>
      </rPr>
      <t xml:space="preserve"> bevételi  előirányzatai</t>
    </r>
    <r>
      <rPr>
        <b/>
        <sz val="12"/>
        <color indexed="8"/>
        <rFont val="Arial"/>
        <charset val="238"/>
      </rPr>
      <t xml:space="preserve"> kötelező, önként vállalt és államigazgatási feladatok bontásban</t>
    </r>
  </si>
  <si>
    <t xml:space="preserve"> 2019. évi bevételei</t>
  </si>
  <si>
    <t xml:space="preserve"> 2019. évi kiadásai</t>
  </si>
  <si>
    <t xml:space="preserve"> 2019 évi bevételei</t>
  </si>
  <si>
    <t>Kiegészítő támogatás</t>
  </si>
  <si>
    <t>Működési célú központosított támogatások kiegészítő támogatások</t>
  </si>
  <si>
    <t>Elszámolásból származó bevételek</t>
  </si>
  <si>
    <t xml:space="preserve">Felhalmozási célú önkormányzati támogatások: Pályázati Támogatási összege járda felúj;  </t>
  </si>
  <si>
    <t>Egyéb felhalmozási célú támogatások bevételei államháztartáson belülről , Life</t>
  </si>
  <si>
    <t>Pályázati Támogatási összege  EFOP 1,5,2</t>
  </si>
  <si>
    <t>B81112</t>
  </si>
  <si>
    <t>Likviditási célú hitel</t>
  </si>
  <si>
    <t xml:space="preserve">Közfoglalkoztatásban részt vevők </t>
  </si>
  <si>
    <t>Elk állami p.alapok működ támog( Munkaügyi kp. , közf) 20 fő 80 % fin</t>
  </si>
  <si>
    <t>Bölcsi</t>
  </si>
  <si>
    <t>Turisztika</t>
  </si>
  <si>
    <t>Járda fel</t>
  </si>
  <si>
    <t>Önként vállalt fel</t>
  </si>
  <si>
    <t>2019. évi terv</t>
  </si>
  <si>
    <t>2019 össz</t>
  </si>
  <si>
    <t xml:space="preserve">Vásárolt élelmezés </t>
  </si>
  <si>
    <t>Tartalékok (Civil sz működési támog) horgászok, polgárőrök, tűzolt, közép tisza z</t>
  </si>
  <si>
    <t>K912</t>
  </si>
  <si>
    <t>Likviditási célú hitelek törlesztése</t>
  </si>
  <si>
    <t>Bér pályázat</t>
  </si>
  <si>
    <t>bér pályázat</t>
  </si>
  <si>
    <t>II.2(1) óvoda napi nyitvatartási ideje eléri a 8 órát</t>
  </si>
  <si>
    <t>II.2(2) az óvoda napi nyitvatartási ideje eléri a 8 órát</t>
  </si>
  <si>
    <t>2019, évi eredeti előirányzat</t>
  </si>
  <si>
    <t xml:space="preserve"> 2019. évi összevont bevételei</t>
  </si>
  <si>
    <t xml:space="preserve"> 2019. évi összevont kiadásai</t>
  </si>
  <si>
    <r>
      <t xml:space="preserve"> költségvetési szervek  feladatainak kiemelt </t>
    </r>
    <r>
      <rPr>
        <b/>
        <u/>
        <sz val="14"/>
        <color indexed="8"/>
        <rFont val="Times New Roman"/>
        <family val="1"/>
        <charset val="238"/>
      </rPr>
      <t xml:space="preserve">bevételi </t>
    </r>
    <r>
      <rPr>
        <b/>
        <sz val="14"/>
        <color indexed="8"/>
        <rFont val="Times New Roman"/>
        <charset val="238"/>
      </rPr>
      <t>előirányzatai kötelező, önként vállalt és államigazgatási feladat bontásban</t>
    </r>
  </si>
  <si>
    <r>
      <t xml:space="preserve"> költségvetési szervek  feladatainak kiemelt </t>
    </r>
    <r>
      <rPr>
        <b/>
        <u/>
        <sz val="14"/>
        <color indexed="8"/>
        <rFont val="Times New Roman"/>
        <family val="1"/>
        <charset val="238"/>
      </rPr>
      <t>kiadási</t>
    </r>
    <r>
      <rPr>
        <b/>
        <sz val="14"/>
        <color indexed="8"/>
        <rFont val="Times New Roman"/>
        <charset val="238"/>
      </rPr>
      <t xml:space="preserve"> előirányzatai kötelező, önként vállalt és államigazgatási feladat bontásban</t>
    </r>
  </si>
  <si>
    <t>Esélyegyenlőség elősegítését célzó tevékenységek és programok.</t>
  </si>
  <si>
    <t xml:space="preserve"> 2019.év</t>
  </si>
  <si>
    <t>2019.                        január 1.</t>
  </si>
  <si>
    <t xml:space="preserve">2019                        december 31. </t>
  </si>
  <si>
    <t>2019                      január 1.</t>
  </si>
  <si>
    <t xml:space="preserve">2019.                        december 31. </t>
  </si>
  <si>
    <t xml:space="preserve"> 2019. év</t>
  </si>
  <si>
    <t>2019.                       január 1.</t>
  </si>
  <si>
    <t>2019.                        december 31.</t>
  </si>
  <si>
    <t>Környezetvédelemmel kapcsolatos alkalmazott kutatás és fejlesztés</t>
  </si>
  <si>
    <t>055010</t>
  </si>
  <si>
    <t>Gyógyszer támogatás</t>
  </si>
  <si>
    <t>Óvoda kezdési támogatás</t>
  </si>
  <si>
    <t>Iskola kezdési támogatás</t>
  </si>
  <si>
    <t>Bölcsöde kezdési támogatás</t>
  </si>
  <si>
    <t>Temetési támogatás</t>
  </si>
  <si>
    <t>Krízis támogatás</t>
  </si>
  <si>
    <t>Eseti támogatás</t>
  </si>
  <si>
    <t>Egyéb felhalmozási célú támogatás</t>
  </si>
  <si>
    <t>Beruházási kiadások Áfával</t>
  </si>
  <si>
    <t>2019.év</t>
  </si>
  <si>
    <t>Az önkormányzat 2019. évi közvetett támogatásai</t>
  </si>
  <si>
    <t>2024. év</t>
  </si>
  <si>
    <t>2020. évben tervezett saját bevételek</t>
  </si>
  <si>
    <t>Adósságot keletkeztető ügylet 2019. év</t>
  </si>
  <si>
    <t>Adósságot keletkeztető ügylet  2020. év</t>
  </si>
  <si>
    <t>2021 év</t>
  </si>
  <si>
    <t>Az önkormányzat 2019. évi előirányzat – felhasználási ütemterve</t>
  </si>
  <si>
    <t>2019. évi tervezett bevétel</t>
  </si>
  <si>
    <t>2019. évi tervezett kiadás</t>
  </si>
  <si>
    <t>2022.évi tervezett előirányzat</t>
  </si>
  <si>
    <t xml:space="preserve"> 2019. évben 8 hónapra</t>
  </si>
  <si>
    <t xml:space="preserve">             2019. év </t>
  </si>
  <si>
    <t>II.1. (1) 1 óvodapedagógusok elismert létszáma 5,7</t>
  </si>
  <si>
    <t>II.1. (1) 2 óvodapedagógusok elismert létszáma  2019. évben 4 hónapra 5,6</t>
  </si>
  <si>
    <t>Bölcsöde mini bölcsöde támogatása</t>
  </si>
  <si>
    <t>B112/b</t>
  </si>
  <si>
    <t>B112/a</t>
  </si>
  <si>
    <t>Rákócziújfalui Manóvár Bölcsöde</t>
  </si>
  <si>
    <t xml:space="preserve"> 2019. évi bevételei 2019.09.01-2019.12.31</t>
  </si>
  <si>
    <t xml:space="preserve"> 2019. évi kiadásai2019.09.01-2019.12.31</t>
  </si>
  <si>
    <t>III.6.a) Bölcsöde, mini bölcsöde támogatása- bértámogatása</t>
  </si>
  <si>
    <t>10403</t>
  </si>
  <si>
    <t>Gyermekek bölcsödében történő ellátása</t>
  </si>
  <si>
    <t>Rákócziújfalui Manóvár Bölcsöde 2019.09.01-2019.12.31</t>
  </si>
  <si>
    <t>1. melléklet 1. oldal …./2019. (….....)önkormányzati rendelethez</t>
  </si>
  <si>
    <t>3.sz melléklet…./....(….) önkormányzati rendelethez</t>
  </si>
  <si>
    <t>4. melléklet 1. oldal ……./…….(…….)önkormányzati rendelethez</t>
  </si>
  <si>
    <t>4. melléklet 2. oldal ……./…….(…….)önkormányzati rendelethez</t>
  </si>
  <si>
    <t>6. melléklet  ……./…….(…….)önkormányzati rendelethez</t>
  </si>
  <si>
    <t>6/a. melléklet  2.oldal ……./…….(…….)önkormányzati rendelethez</t>
  </si>
  <si>
    <t>7. melléklet ……./…….(…….)önkormányzati rendelethez</t>
  </si>
  <si>
    <t>8. melléklet 1. oldal ……./…….(…….)önkormányzati rendelethez</t>
  </si>
  <si>
    <t>8. melléklet 2. oldal ……./…….(…….)önkormányzati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</si>
</sst>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0_ ;[Red]\-#,##0\ "/>
    <numFmt numFmtId="166" formatCode="#,##0\ ;[Red]\-#,##0\ "/>
    <numFmt numFmtId="167" formatCode="_-* #,##0\ _F_t_-;\-* #,##0\ _F_t_-;_-* &quot;-&quot;??\ _F_t_-;_-@_-"/>
    <numFmt numFmtId="168" formatCode="#,##0\ &quot;Ft&quot;"/>
    <numFmt numFmtId="169" formatCode="#,##0\ _F_t"/>
  </numFmts>
  <fonts count="147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color indexed="8"/>
      <name val="Times New Roman"/>
      <family val="1"/>
    </font>
    <font>
      <b/>
      <sz val="10"/>
      <name val="Arial CE"/>
      <family val="2"/>
      <charset val="238"/>
    </font>
    <font>
      <b/>
      <sz val="9.9"/>
      <color indexed="8"/>
      <name val="Arial"/>
      <charset val="238"/>
    </font>
    <font>
      <b/>
      <u/>
      <sz val="14"/>
      <color indexed="8"/>
      <name val="Times New Roman"/>
      <charset val="238"/>
    </font>
    <font>
      <u/>
      <sz val="12"/>
      <color indexed="8"/>
      <name val="Times New Roman"/>
      <charset val="238"/>
    </font>
    <font>
      <sz val="10"/>
      <color indexed="8"/>
      <name val="Arial"/>
      <charset val="238"/>
    </font>
    <font>
      <sz val="10"/>
      <name val="Arial"/>
      <charset val="238"/>
    </font>
    <font>
      <b/>
      <sz val="12"/>
      <color indexed="8"/>
      <name val="Times New Roman"/>
      <charset val="238"/>
    </font>
    <font>
      <sz val="10"/>
      <color indexed="8"/>
      <name val="Arial"/>
      <charset val="238"/>
    </font>
    <font>
      <b/>
      <sz val="12"/>
      <color indexed="8"/>
      <name val="Arial"/>
      <charset val="238"/>
    </font>
    <font>
      <b/>
      <sz val="9"/>
      <color indexed="8"/>
      <name val="Times New Roman"/>
      <family val="1"/>
    </font>
    <font>
      <b/>
      <i/>
      <sz val="11"/>
      <color indexed="8"/>
      <name val="Times New Roman"/>
      <charset val="238"/>
    </font>
    <font>
      <b/>
      <i/>
      <sz val="10"/>
      <color indexed="8"/>
      <name val="Arial"/>
      <charset val="238"/>
    </font>
    <font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0"/>
      <color indexed="8"/>
      <name val="Arial"/>
      <charset val="238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sz val="9"/>
      <name val="Times New Roman"/>
      <family val="1"/>
    </font>
    <font>
      <b/>
      <sz val="10"/>
      <name val="Arial CE"/>
      <charset val="238"/>
    </font>
    <font>
      <b/>
      <sz val="10"/>
      <color indexed="8"/>
      <name val="Arial"/>
      <charset val="238"/>
    </font>
    <font>
      <b/>
      <sz val="11"/>
      <name val="Arial"/>
      <charset val="238"/>
    </font>
    <font>
      <b/>
      <sz val="11"/>
      <color indexed="8"/>
      <name val="MS Sans Serif"/>
      <charset val="238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charset val="238"/>
    </font>
    <font>
      <b/>
      <sz val="13"/>
      <color indexed="8"/>
      <name val="Arial"/>
      <charset val="238"/>
    </font>
    <font>
      <sz val="9.9"/>
      <color indexed="8"/>
      <name val="Arial"/>
      <charset val="238"/>
    </font>
    <font>
      <b/>
      <sz val="12"/>
      <color indexed="8"/>
      <name val="Arial"/>
      <charset val="238"/>
    </font>
    <font>
      <b/>
      <u/>
      <sz val="12"/>
      <color indexed="8"/>
      <name val="Arial"/>
      <charset val="238"/>
    </font>
    <font>
      <b/>
      <sz val="12"/>
      <color indexed="8"/>
      <name val="Arial"/>
      <charset val="238"/>
    </font>
    <font>
      <sz val="10"/>
      <color indexed="8"/>
      <name val="Times New Roman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charset val="238"/>
    </font>
    <font>
      <b/>
      <sz val="10"/>
      <color indexed="8"/>
      <name val="Arial"/>
      <family val="2"/>
    </font>
    <font>
      <sz val="9"/>
      <color indexed="8"/>
      <name val="Times New Roman"/>
      <family val="1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</font>
    <font>
      <b/>
      <sz val="14"/>
      <name val="Times New Roman"/>
      <family val="1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"/>
      <family val="3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.5"/>
      <color indexed="8"/>
      <name val="Arial"/>
      <family val="2"/>
      <charset val="238"/>
    </font>
    <font>
      <sz val="12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.5"/>
      <name val="Arial"/>
      <family val="2"/>
      <charset val="238"/>
    </font>
    <font>
      <b/>
      <i/>
      <sz val="10"/>
      <color indexed="8"/>
      <name val="Times New Roman"/>
      <charset val="238"/>
    </font>
    <font>
      <i/>
      <sz val="10"/>
      <color indexed="8"/>
      <name val="Times New Roman"/>
      <charset val="238"/>
    </font>
    <font>
      <b/>
      <sz val="12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Arial CE"/>
      <charset val="238"/>
    </font>
    <font>
      <b/>
      <i/>
      <sz val="9.9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charset val="238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color indexed="8"/>
      <name val="Arial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.9"/>
      <color indexed="8"/>
      <name val="Arial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MS Sans Serif"/>
      <family val="2"/>
      <charset val="238"/>
    </font>
    <font>
      <b/>
      <u/>
      <sz val="12"/>
      <color indexed="8"/>
      <name val="Arial"/>
      <family val="2"/>
      <charset val="238"/>
    </font>
    <font>
      <b/>
      <sz val="14"/>
      <color indexed="8"/>
      <name val="Times New Roman"/>
      <charset val="238"/>
    </font>
    <font>
      <b/>
      <sz val="8.5"/>
      <color indexed="8"/>
      <name val="MS Sans Serif"/>
      <charset val="238"/>
    </font>
    <font>
      <b/>
      <sz val="8.5"/>
      <color indexed="8"/>
      <name val="Times New Roman"/>
      <charset val="238"/>
    </font>
    <font>
      <sz val="12"/>
      <color indexed="8"/>
      <name val="Times New Roman"/>
      <family val="1"/>
    </font>
    <font>
      <b/>
      <sz val="10"/>
      <color indexed="8"/>
      <name val="Times New Roman"/>
      <family val="3"/>
      <charset val="238"/>
    </font>
    <font>
      <b/>
      <sz val="12"/>
      <color indexed="8"/>
      <name val="Times New Roman"/>
      <family val="3"/>
      <charset val="238"/>
    </font>
    <font>
      <sz val="12"/>
      <color indexed="8"/>
      <name val="Times New Roman"/>
      <family val="3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MS Sans Serif"/>
      <charset val="238"/>
    </font>
    <font>
      <b/>
      <sz val="7.5"/>
      <color indexed="8"/>
      <name val="MS Sans Serif"/>
      <charset val="238"/>
    </font>
    <font>
      <sz val="10"/>
      <color indexed="8"/>
      <name val="MS Sans Serif"/>
      <charset val="238"/>
    </font>
    <font>
      <sz val="14"/>
      <color indexed="8"/>
      <name val="Times New Roman"/>
      <family val="1"/>
    </font>
    <font>
      <b/>
      <sz val="10"/>
      <color indexed="8"/>
      <name val="MS Sans Serif"/>
      <family val="2"/>
      <charset val="238"/>
    </font>
    <font>
      <b/>
      <i/>
      <sz val="10"/>
      <color indexed="8"/>
      <name val="MS Sans Serif"/>
      <family val="2"/>
      <charset val="238"/>
    </font>
    <font>
      <sz val="9.9"/>
      <color indexed="8"/>
      <name val="Arial"/>
      <family val="2"/>
      <charset val="238"/>
    </font>
    <font>
      <sz val="9"/>
      <name val="Times New Roman"/>
      <family val="1"/>
      <charset val="238"/>
    </font>
    <font>
      <b/>
      <sz val="7"/>
      <color indexed="8"/>
      <name val="MS Sans Serif"/>
      <charset val="238"/>
    </font>
    <font>
      <sz val="8.5"/>
      <name val="Arial CE"/>
      <charset val="238"/>
    </font>
    <font>
      <b/>
      <sz val="8.5"/>
      <color indexed="8"/>
      <name val="MS Sans Serif"/>
      <family val="2"/>
      <charset val="238"/>
    </font>
    <font>
      <sz val="8.5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charset val="238"/>
    </font>
    <font>
      <sz val="12"/>
      <name val="Arial CE"/>
      <charset val="238"/>
    </font>
    <font>
      <b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Arial CE"/>
      <charset val="238"/>
    </font>
    <font>
      <b/>
      <i/>
      <sz val="9"/>
      <color indexed="8"/>
      <name val="Times New Roman"/>
      <family val="1"/>
      <charset val="238"/>
    </font>
    <font>
      <i/>
      <sz val="10"/>
      <color indexed="8"/>
      <name val="MS Sans Serif"/>
      <family val="2"/>
      <charset val="238"/>
    </font>
    <font>
      <b/>
      <sz val="15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i/>
      <sz val="11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.5"/>
      <name val="Arial"/>
      <family val="2"/>
      <charset val="238"/>
    </font>
    <font>
      <sz val="10.5"/>
      <name val="Arial"/>
      <family val="2"/>
      <charset val="238"/>
    </font>
    <font>
      <sz val="11"/>
      <name val="Arial CE"/>
      <charset val="238"/>
    </font>
    <font>
      <b/>
      <sz val="11"/>
      <color indexed="8"/>
      <name val="Times New Roman"/>
      <family val="3"/>
      <charset val="238"/>
    </font>
    <font>
      <b/>
      <sz val="14"/>
      <color indexed="8"/>
      <name val="Times New Roman"/>
      <family val="1"/>
      <charset val="238"/>
    </font>
    <font>
      <b/>
      <sz val="12"/>
      <color rgb="FFFF0000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9" tint="0.79998168889431442"/>
        <bgColor indexed="31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62">
    <xf numFmtId="0" fontId="0" fillId="0" borderId="0" xfId="0"/>
    <xf numFmtId="0" fontId="0" fillId="0" borderId="0" xfId="0" applyAlignment="1"/>
    <xf numFmtId="0" fontId="8" fillId="0" borderId="0" xfId="0" applyNumberFormat="1" applyFont="1" applyBorder="1" applyAlignment="1" applyProtection="1">
      <alignment horizontal="center"/>
    </xf>
    <xf numFmtId="0" fontId="9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/>
    <xf numFmtId="0" fontId="9" fillId="0" borderId="0" xfId="0" applyNumberFormat="1" applyFont="1" applyBorder="1" applyAlignment="1" applyProtection="1">
      <alignment horizontal="right"/>
    </xf>
    <xf numFmtId="0" fontId="0" fillId="0" borderId="0" xfId="0" applyFill="1"/>
    <xf numFmtId="165" fontId="0" fillId="0" borderId="0" xfId="0" applyNumberFormat="1" applyAlignment="1">
      <alignment horizontal="right"/>
    </xf>
    <xf numFmtId="0" fontId="27" fillId="0" borderId="1" xfId="0" applyNumberFormat="1" applyFont="1" applyBorder="1" applyAlignment="1" applyProtection="1">
      <alignment vertical="center"/>
    </xf>
    <xf numFmtId="0" fontId="0" fillId="0" borderId="2" xfId="0" applyBorder="1"/>
    <xf numFmtId="0" fontId="17" fillId="0" borderId="0" xfId="0" applyFont="1" applyBorder="1" applyAlignment="1">
      <alignment horizontal="left" vertical="center" wrapText="1"/>
    </xf>
    <xf numFmtId="0" fontId="23" fillId="0" borderId="0" xfId="0" applyFont="1"/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NumberFormat="1" applyFont="1" applyBorder="1" applyAlignment="1" applyProtection="1">
      <protection locked="0"/>
    </xf>
    <xf numFmtId="0" fontId="9" fillId="0" borderId="2" xfId="0" applyNumberFormat="1" applyFont="1" applyBorder="1" applyAlignment="1" applyProtection="1"/>
    <xf numFmtId="3" fontId="12" fillId="0" borderId="2" xfId="0" applyNumberFormat="1" applyFont="1" applyBorder="1" applyAlignment="1" applyProtection="1"/>
    <xf numFmtId="0" fontId="32" fillId="0" borderId="2" xfId="0" applyNumberFormat="1" applyFont="1" applyBorder="1" applyAlignment="1" applyProtection="1"/>
    <xf numFmtId="0" fontId="9" fillId="0" borderId="2" xfId="0" applyNumberFormat="1" applyFont="1" applyFill="1" applyBorder="1" applyAlignment="1" applyProtection="1"/>
    <xf numFmtId="0" fontId="24" fillId="0" borderId="2" xfId="0" applyNumberFormat="1" applyFont="1" applyBorder="1" applyAlignment="1" applyProtection="1"/>
    <xf numFmtId="3" fontId="24" fillId="0" borderId="2" xfId="0" applyNumberFormat="1" applyFont="1" applyBorder="1" applyAlignment="1" applyProtection="1"/>
    <xf numFmtId="0" fontId="24" fillId="3" borderId="2" xfId="0" applyNumberFormat="1" applyFont="1" applyFill="1" applyBorder="1" applyAlignment="1" applyProtection="1">
      <alignment horizontal="left" vertical="center" wrapText="1"/>
    </xf>
    <xf numFmtId="3" fontId="24" fillId="3" borderId="2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5" fontId="9" fillId="0" borderId="0" xfId="0" applyNumberFormat="1" applyFont="1" applyBorder="1" applyAlignment="1" applyProtection="1">
      <alignment horizontal="right"/>
    </xf>
    <xf numFmtId="3" fontId="0" fillId="0" borderId="0" xfId="0" applyNumberFormat="1"/>
    <xf numFmtId="0" fontId="22" fillId="0" borderId="0" xfId="0" applyFont="1" applyBorder="1" applyAlignment="1"/>
    <xf numFmtId="0" fontId="0" fillId="0" borderId="0" xfId="0" applyBorder="1"/>
    <xf numFmtId="0" fontId="46" fillId="0" borderId="2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27" fillId="0" borderId="5" xfId="0" applyNumberFormat="1" applyFont="1" applyBorder="1" applyAlignment="1" applyProtection="1">
      <alignment vertical="center"/>
    </xf>
    <xf numFmtId="0" fontId="37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7" fillId="0" borderId="4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9" fillId="0" borderId="2" xfId="0" applyNumberFormat="1" applyFont="1" applyBorder="1" applyAlignment="1" applyProtection="1">
      <alignment horizontal="left" vertical="center" wrapText="1"/>
    </xf>
    <xf numFmtId="0" fontId="50" fillId="0" borderId="2" xfId="0" applyNumberFormat="1" applyFont="1" applyBorder="1" applyAlignment="1" applyProtection="1">
      <alignment horizontal="left" vertical="center" wrapText="1"/>
    </xf>
    <xf numFmtId="0" fontId="49" fillId="0" borderId="2" xfId="0" applyNumberFormat="1" applyFont="1" applyBorder="1" applyAlignment="1" applyProtection="1">
      <alignment vertical="center" wrapText="1"/>
    </xf>
    <xf numFmtId="0" fontId="49" fillId="0" borderId="2" xfId="0" applyNumberFormat="1" applyFont="1" applyFill="1" applyBorder="1" applyAlignment="1" applyProtection="1">
      <alignment horizontal="left" vertical="center" wrapText="1"/>
    </xf>
    <xf numFmtId="0" fontId="50" fillId="0" borderId="2" xfId="0" applyNumberFormat="1" applyFont="1" applyFill="1" applyBorder="1" applyAlignment="1" applyProtection="1">
      <alignment horizontal="left" vertical="center" wrapText="1"/>
    </xf>
    <xf numFmtId="0" fontId="51" fillId="0" borderId="0" xfId="0" applyFont="1" applyBorder="1"/>
    <xf numFmtId="3" fontId="50" fillId="0" borderId="2" xfId="0" applyNumberFormat="1" applyFont="1" applyBorder="1" applyAlignment="1" applyProtection="1">
      <alignment vertical="center"/>
    </xf>
    <xf numFmtId="3" fontId="9" fillId="0" borderId="2" xfId="0" applyNumberFormat="1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47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0" fontId="53" fillId="5" borderId="0" xfId="0" applyFont="1" applyFill="1" applyBorder="1" applyAlignment="1">
      <alignment vertical="center"/>
    </xf>
    <xf numFmtId="3" fontId="52" fillId="0" borderId="2" xfId="0" applyNumberFormat="1" applyFont="1" applyBorder="1" applyAlignment="1">
      <alignment vertical="center"/>
    </xf>
    <xf numFmtId="3" fontId="51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2" fillId="0" borderId="7" xfId="0" applyNumberFormat="1" applyFont="1" applyFill="1" applyBorder="1" applyAlignment="1" applyProtection="1">
      <alignment horizontal="center" vertical="center"/>
    </xf>
    <xf numFmtId="0" fontId="0" fillId="0" borderId="2" xfId="0" applyFill="1" applyBorder="1"/>
    <xf numFmtId="0" fontId="62" fillId="0" borderId="3" xfId="0" applyNumberFormat="1" applyFont="1" applyFill="1" applyBorder="1" applyAlignment="1" applyProtection="1">
      <alignment horizontal="center" vertical="center"/>
    </xf>
    <xf numFmtId="0" fontId="64" fillId="0" borderId="8" xfId="0" applyNumberFormat="1" applyFont="1" applyFill="1" applyBorder="1" applyAlignment="1" applyProtection="1">
      <alignment horizontal="center" vertical="center" wrapText="1"/>
    </xf>
    <xf numFmtId="0" fontId="69" fillId="0" borderId="7" xfId="0" applyFont="1" applyBorder="1"/>
    <xf numFmtId="0" fontId="51" fillId="0" borderId="2" xfId="0" applyFont="1" applyFill="1" applyBorder="1" applyAlignment="1">
      <alignment vertical="center" wrapText="1"/>
    </xf>
    <xf numFmtId="0" fontId="52" fillId="0" borderId="2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45" fillId="0" borderId="0" xfId="0" applyFont="1"/>
    <xf numFmtId="0" fontId="2" fillId="0" borderId="2" xfId="0" applyNumberFormat="1" applyFont="1" applyBorder="1" applyAlignment="1" applyProtection="1"/>
    <xf numFmtId="0" fontId="4" fillId="0" borderId="2" xfId="0" applyNumberFormat="1" applyFont="1" applyBorder="1" applyAlignment="1" applyProtection="1"/>
    <xf numFmtId="0" fontId="76" fillId="0" borderId="2" xfId="0" applyNumberFormat="1" applyFont="1" applyBorder="1" applyAlignment="1" applyProtection="1"/>
    <xf numFmtId="3" fontId="19" fillId="0" borderId="2" xfId="0" applyNumberFormat="1" applyFont="1" applyBorder="1" applyAlignment="1" applyProtection="1">
      <alignment horizontal="right"/>
    </xf>
    <xf numFmtId="3" fontId="42" fillId="0" borderId="2" xfId="0" applyNumberFormat="1" applyFont="1" applyBorder="1" applyAlignment="1" applyProtection="1">
      <alignment horizontal="right"/>
    </xf>
    <xf numFmtId="0" fontId="75" fillId="0" borderId="2" xfId="0" applyNumberFormat="1" applyFont="1" applyFill="1" applyBorder="1" applyAlignment="1" applyProtection="1"/>
    <xf numFmtId="3" fontId="16" fillId="0" borderId="2" xfId="0" applyNumberFormat="1" applyFont="1" applyFill="1" applyBorder="1" applyAlignment="1" applyProtection="1">
      <alignment horizontal="right"/>
    </xf>
    <xf numFmtId="0" fontId="75" fillId="0" borderId="2" xfId="0" applyNumberFormat="1" applyFont="1" applyBorder="1" applyAlignment="1" applyProtection="1"/>
    <xf numFmtId="0" fontId="36" fillId="0" borderId="2" xfId="0" applyNumberFormat="1" applyFont="1" applyFill="1" applyBorder="1" applyAlignment="1" applyProtection="1"/>
    <xf numFmtId="3" fontId="9" fillId="0" borderId="2" xfId="0" applyNumberFormat="1" applyFont="1" applyFill="1" applyBorder="1" applyAlignment="1" applyProtection="1">
      <alignment horizontal="right"/>
    </xf>
    <xf numFmtId="0" fontId="15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/>
    <xf numFmtId="0" fontId="17" fillId="0" borderId="2" xfId="0" applyNumberFormat="1" applyFont="1" applyFill="1" applyBorder="1" applyAlignment="1" applyProtection="1"/>
    <xf numFmtId="0" fontId="43" fillId="0" borderId="2" xfId="0" applyNumberFormat="1" applyFont="1" applyFill="1" applyBorder="1" applyAlignment="1" applyProtection="1">
      <alignment horizontal="center" vertical="center"/>
    </xf>
    <xf numFmtId="0" fontId="43" fillId="0" borderId="2" xfId="0" applyNumberFormat="1" applyFont="1" applyFill="1" applyBorder="1" applyAlignment="1" applyProtection="1">
      <alignment horizontal="center" vertical="center" wrapText="1"/>
    </xf>
    <xf numFmtId="0" fontId="66" fillId="0" borderId="2" xfId="0" applyNumberFormat="1" applyFont="1" applyBorder="1" applyAlignment="1" applyProtection="1">
      <alignment horizontal="right" vertical="center" wrapText="1"/>
    </xf>
    <xf numFmtId="0" fontId="66" fillId="0" borderId="2" xfId="0" applyNumberFormat="1" applyFont="1" applyBorder="1" applyAlignment="1" applyProtection="1">
      <alignment horizontal="left" vertical="center" wrapText="1"/>
    </xf>
    <xf numFmtId="3" fontId="66" fillId="0" borderId="2" xfId="0" applyNumberFormat="1" applyFont="1" applyBorder="1" applyAlignment="1" applyProtection="1">
      <alignment vertical="center"/>
    </xf>
    <xf numFmtId="3" fontId="66" fillId="0" borderId="2" xfId="0" applyNumberFormat="1" applyFont="1" applyBorder="1" applyAlignment="1" applyProtection="1">
      <alignment horizontal="right" vertical="center"/>
    </xf>
    <xf numFmtId="0" fontId="66" fillId="0" borderId="2" xfId="0" applyNumberFormat="1" applyFont="1" applyBorder="1" applyAlignment="1" applyProtection="1">
      <alignment vertical="center" wrapText="1"/>
    </xf>
    <xf numFmtId="0" fontId="54" fillId="0" borderId="2" xfId="0" applyFont="1" applyBorder="1"/>
    <xf numFmtId="3" fontId="50" fillId="0" borderId="2" xfId="0" applyNumberFormat="1" applyFont="1" applyFill="1" applyBorder="1" applyAlignment="1" applyProtection="1">
      <alignment vertical="center"/>
    </xf>
    <xf numFmtId="3" fontId="52" fillId="0" borderId="2" xfId="0" applyNumberFormat="1" applyFont="1" applyFill="1" applyBorder="1" applyAlignment="1">
      <alignment vertical="center"/>
    </xf>
    <xf numFmtId="3" fontId="51" fillId="0" borderId="2" xfId="0" applyNumberFormat="1" applyFont="1" applyFill="1" applyBorder="1" applyAlignment="1">
      <alignment vertical="center"/>
    </xf>
    <xf numFmtId="3" fontId="66" fillId="0" borderId="2" xfId="0" applyNumberFormat="1" applyFont="1" applyFill="1" applyBorder="1" applyAlignment="1" applyProtection="1">
      <alignment horizontal="right"/>
    </xf>
    <xf numFmtId="3" fontId="41" fillId="0" borderId="2" xfId="0" applyNumberFormat="1" applyFont="1" applyFill="1" applyBorder="1" applyAlignment="1" applyProtection="1">
      <alignment horizontal="right" vertical="center"/>
    </xf>
    <xf numFmtId="3" fontId="66" fillId="0" borderId="2" xfId="0" applyNumberFormat="1" applyFont="1" applyFill="1" applyBorder="1" applyAlignment="1" applyProtection="1">
      <alignment vertical="center"/>
    </xf>
    <xf numFmtId="0" fontId="61" fillId="0" borderId="11" xfId="0" applyFont="1" applyBorder="1" applyAlignment="1">
      <alignment horizontal="left" vertical="center" wrapText="1"/>
    </xf>
    <xf numFmtId="0" fontId="61" fillId="0" borderId="11" xfId="0" applyNumberFormat="1" applyFont="1" applyBorder="1" applyAlignment="1" applyProtection="1">
      <alignment vertical="center"/>
    </xf>
    <xf numFmtId="0" fontId="64" fillId="0" borderId="3" xfId="0" applyNumberFormat="1" applyFont="1" applyFill="1" applyBorder="1" applyAlignment="1" applyProtection="1">
      <alignment horizontal="center" vertical="center" wrapText="1"/>
    </xf>
    <xf numFmtId="166" fontId="61" fillId="0" borderId="2" xfId="0" applyNumberFormat="1" applyFont="1" applyBorder="1" applyAlignment="1" applyProtection="1">
      <alignment horizontal="right" vertical="center"/>
    </xf>
    <xf numFmtId="0" fontId="65" fillId="0" borderId="2" xfId="0" applyNumberFormat="1" applyFont="1" applyFill="1" applyBorder="1" applyAlignment="1" applyProtection="1">
      <alignment horizontal="left" vertical="center" wrapText="1"/>
    </xf>
    <xf numFmtId="3" fontId="65" fillId="0" borderId="2" xfId="0" applyNumberFormat="1" applyFont="1" applyFill="1" applyBorder="1" applyAlignment="1" applyProtection="1">
      <alignment vertical="center"/>
    </xf>
    <xf numFmtId="3" fontId="43" fillId="0" borderId="2" xfId="0" applyNumberFormat="1" applyFont="1" applyFill="1" applyBorder="1" applyAlignment="1" applyProtection="1">
      <alignment vertical="center"/>
    </xf>
    <xf numFmtId="3" fontId="67" fillId="0" borderId="2" xfId="0" applyNumberFormat="1" applyFont="1" applyFill="1" applyBorder="1" applyAlignment="1" applyProtection="1">
      <alignment vertical="center"/>
    </xf>
    <xf numFmtId="0" fontId="66" fillId="0" borderId="2" xfId="0" applyNumberFormat="1" applyFont="1" applyFill="1" applyBorder="1" applyAlignment="1" applyProtection="1">
      <alignment horizontal="left" vertical="center" wrapText="1"/>
    </xf>
    <xf numFmtId="0" fontId="54" fillId="0" borderId="2" xfId="0" applyFont="1" applyFill="1" applyBorder="1"/>
    <xf numFmtId="3" fontId="0" fillId="0" borderId="2" xfId="0" applyNumberFormat="1" applyFill="1" applyBorder="1" applyAlignment="1">
      <alignment vertical="center"/>
    </xf>
    <xf numFmtId="3" fontId="23" fillId="0" borderId="2" xfId="0" applyNumberFormat="1" applyFont="1" applyFill="1" applyBorder="1" applyAlignment="1">
      <alignment vertical="center"/>
    </xf>
    <xf numFmtId="0" fontId="50" fillId="0" borderId="12" xfId="0" applyNumberFormat="1" applyFont="1" applyBorder="1" applyAlignment="1" applyProtection="1">
      <alignment horizontal="left" vertical="center" wrapText="1"/>
    </xf>
    <xf numFmtId="0" fontId="50" fillId="0" borderId="12" xfId="0" applyNumberFormat="1" applyFont="1" applyFill="1" applyBorder="1" applyAlignment="1" applyProtection="1">
      <alignment horizontal="left" vertical="center" wrapText="1"/>
    </xf>
    <xf numFmtId="0" fontId="0" fillId="0" borderId="12" xfId="0" applyFill="1" applyBorder="1"/>
    <xf numFmtId="0" fontId="52" fillId="0" borderId="13" xfId="0" applyFont="1" applyFill="1" applyBorder="1" applyAlignment="1">
      <alignment wrapText="1"/>
    </xf>
    <xf numFmtId="0" fontId="52" fillId="0" borderId="13" xfId="0" applyFont="1" applyBorder="1" applyAlignment="1">
      <alignment wrapText="1"/>
    </xf>
    <xf numFmtId="0" fontId="52" fillId="0" borderId="12" xfId="0" applyFont="1" applyBorder="1" applyAlignment="1">
      <alignment wrapText="1"/>
    </xf>
    <xf numFmtId="0" fontId="55" fillId="0" borderId="2" xfId="0" applyNumberFormat="1" applyFont="1" applyFill="1" applyBorder="1" applyAlignment="1" applyProtection="1">
      <alignment horizontal="left" vertical="center" wrapText="1"/>
    </xf>
    <xf numFmtId="0" fontId="79" fillId="0" borderId="2" xfId="0" applyFont="1" applyBorder="1"/>
    <xf numFmtId="165" fontId="10" fillId="0" borderId="0" xfId="0" applyNumberFormat="1" applyFont="1" applyAlignment="1">
      <alignment horizontal="right"/>
    </xf>
    <xf numFmtId="2" fontId="62" fillId="0" borderId="7" xfId="0" applyNumberFormat="1" applyFont="1" applyFill="1" applyBorder="1" applyAlignment="1" applyProtection="1">
      <alignment horizontal="left" vertical="center" wrapText="1"/>
    </xf>
    <xf numFmtId="2" fontId="62" fillId="0" borderId="7" xfId="0" applyNumberFormat="1" applyFont="1" applyFill="1" applyBorder="1" applyAlignment="1" applyProtection="1">
      <alignment horizontal="center" vertical="center"/>
    </xf>
    <xf numFmtId="165" fontId="6" fillId="0" borderId="7" xfId="0" applyNumberFormat="1" applyFont="1" applyFill="1" applyBorder="1" applyAlignment="1" applyProtection="1">
      <alignment horizontal="center" wrapText="1"/>
    </xf>
    <xf numFmtId="2" fontId="74" fillId="0" borderId="7" xfId="0" applyNumberFormat="1" applyFont="1" applyFill="1" applyBorder="1" applyAlignment="1" applyProtection="1">
      <alignment horizontal="left" vertical="center" wrapText="1"/>
    </xf>
    <xf numFmtId="2" fontId="74" fillId="0" borderId="7" xfId="0" applyNumberFormat="1" applyFont="1" applyFill="1" applyBorder="1" applyAlignment="1" applyProtection="1">
      <alignment horizontal="center" vertical="center"/>
    </xf>
    <xf numFmtId="165" fontId="80" fillId="0" borderId="7" xfId="0" applyNumberFormat="1" applyFont="1" applyFill="1" applyBorder="1" applyAlignment="1" applyProtection="1">
      <alignment horizontal="center" wrapText="1"/>
    </xf>
    <xf numFmtId="0" fontId="1" fillId="5" borderId="0" xfId="0" applyFont="1" applyFill="1" applyAlignment="1">
      <alignment vertical="center"/>
    </xf>
    <xf numFmtId="0" fontId="10" fillId="0" borderId="0" xfId="0" applyFont="1" applyAlignment="1">
      <alignment horizontal="right"/>
    </xf>
    <xf numFmtId="0" fontId="83" fillId="0" borderId="0" xfId="0" applyFont="1"/>
    <xf numFmtId="0" fontId="84" fillId="0" borderId="0" xfId="0" applyFont="1"/>
    <xf numFmtId="0" fontId="85" fillId="0" borderId="0" xfId="0" applyFont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0" fontId="8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8" fillId="0" borderId="2" xfId="0" applyFont="1" applyBorder="1"/>
    <xf numFmtId="0" fontId="38" fillId="0" borderId="2" xfId="0" applyFont="1" applyBorder="1" applyAlignment="1">
      <alignment horizontal="center"/>
    </xf>
    <xf numFmtId="0" fontId="38" fillId="0" borderId="2" xfId="0" applyFont="1" applyBorder="1" applyAlignment="1">
      <alignment horizontal="right" vertical="center"/>
    </xf>
    <xf numFmtId="0" fontId="40" fillId="0" borderId="2" xfId="0" applyFont="1" applyBorder="1" applyAlignment="1">
      <alignment horizontal="left" vertical="center" wrapText="1"/>
    </xf>
    <xf numFmtId="165" fontId="86" fillId="0" borderId="2" xfId="0" applyNumberFormat="1" applyFont="1" applyBorder="1" applyAlignment="1">
      <alignment horizontal="right" vertical="center"/>
    </xf>
    <xf numFmtId="0" fontId="86" fillId="0" borderId="2" xfId="0" quotePrefix="1" applyFont="1" applyBorder="1" applyAlignment="1">
      <alignment horizontal="right" vertical="center"/>
    </xf>
    <xf numFmtId="0" fontId="86" fillId="0" borderId="2" xfId="0" applyFont="1" applyBorder="1" applyAlignment="1">
      <alignment horizontal="right" vertical="center"/>
    </xf>
    <xf numFmtId="0" fontId="37" fillId="0" borderId="2" xfId="0" applyFont="1" applyBorder="1" applyAlignment="1">
      <alignment horizontal="right" vertical="center"/>
    </xf>
    <xf numFmtId="0" fontId="39" fillId="0" borderId="2" xfId="0" applyFont="1" applyBorder="1" applyAlignment="1">
      <alignment horizontal="left" vertical="center" wrapText="1"/>
    </xf>
    <xf numFmtId="165" fontId="87" fillId="0" borderId="2" xfId="0" applyNumberFormat="1" applyFont="1" applyBorder="1" applyAlignment="1">
      <alignment horizontal="right" vertical="center"/>
    </xf>
    <xf numFmtId="0" fontId="37" fillId="0" borderId="2" xfId="0" applyFont="1" applyBorder="1" applyAlignment="1">
      <alignment horizontal="right"/>
    </xf>
    <xf numFmtId="0" fontId="87" fillId="0" borderId="2" xfId="0" applyFont="1" applyBorder="1" applyAlignment="1">
      <alignment horizontal="right" vertical="center"/>
    </xf>
    <xf numFmtId="0" fontId="38" fillId="0" borderId="2" xfId="0" applyFont="1" applyBorder="1" applyAlignment="1">
      <alignment horizontal="right"/>
    </xf>
    <xf numFmtId="0" fontId="39" fillId="4" borderId="2" xfId="0" applyFont="1" applyFill="1" applyBorder="1"/>
    <xf numFmtId="0" fontId="40" fillId="4" borderId="2" xfId="0" applyFont="1" applyFill="1" applyBorder="1" applyAlignment="1">
      <alignment horizontal="left" wrapText="1"/>
    </xf>
    <xf numFmtId="165" fontId="40" fillId="4" borderId="2" xfId="0" applyNumberFormat="1" applyFont="1" applyFill="1" applyBorder="1" applyAlignment="1">
      <alignment vertical="center"/>
    </xf>
    <xf numFmtId="0" fontId="87" fillId="4" borderId="2" xfId="0" applyFont="1" applyFill="1" applyBorder="1" applyAlignment="1">
      <alignment horizontal="right" vertical="center"/>
    </xf>
    <xf numFmtId="0" fontId="88" fillId="0" borderId="0" xfId="0" applyNumberFormat="1" applyFont="1" applyBorder="1" applyAlignment="1" applyProtection="1">
      <alignment horizontal="center"/>
    </xf>
    <xf numFmtId="0" fontId="88" fillId="0" borderId="0" xfId="0" applyNumberFormat="1" applyFont="1" applyBorder="1" applyAlignment="1" applyProtection="1">
      <alignment horizontal="center" vertical="top"/>
    </xf>
    <xf numFmtId="0" fontId="19" fillId="0" borderId="0" xfId="0" applyNumberFormat="1" applyFont="1" applyBorder="1" applyAlignment="1" applyProtection="1"/>
    <xf numFmtId="0" fontId="19" fillId="0" borderId="7" xfId="0" applyNumberFormat="1" applyFont="1" applyBorder="1" applyAlignment="1" applyProtection="1">
      <alignment horizontal="center" vertical="center" wrapText="1"/>
    </xf>
    <xf numFmtId="0" fontId="19" fillId="0" borderId="1" xfId="0" applyNumberFormat="1" applyFont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Border="1" applyAlignment="1" applyProtection="1">
      <alignment horizontal="center" vertical="center" wrapText="1"/>
    </xf>
    <xf numFmtId="0" fontId="19" fillId="0" borderId="7" xfId="0" applyNumberFormat="1" applyFont="1" applyBorder="1" applyAlignment="1" applyProtection="1">
      <alignment horizontal="right" vertical="center"/>
    </xf>
    <xf numFmtId="0" fontId="19" fillId="0" borderId="7" xfId="0" applyNumberFormat="1" applyFont="1" applyBorder="1" applyAlignment="1" applyProtection="1">
      <alignment vertical="center" wrapText="1"/>
    </xf>
    <xf numFmtId="3" fontId="9" fillId="0" borderId="7" xfId="0" applyNumberFormat="1" applyFont="1" applyBorder="1" applyAlignment="1" applyProtection="1"/>
    <xf numFmtId="3" fontId="9" fillId="0" borderId="10" xfId="0" applyNumberFormat="1" applyFont="1" applyBorder="1" applyAlignment="1" applyProtection="1"/>
    <xf numFmtId="3" fontId="19" fillId="0" borderId="7" xfId="0" applyNumberFormat="1" applyFont="1" applyBorder="1" applyAlignment="1" applyProtection="1"/>
    <xf numFmtId="0" fontId="41" fillId="0" borderId="7" xfId="0" applyNumberFormat="1" applyFont="1" applyBorder="1" applyAlignment="1" applyProtection="1">
      <alignment vertical="center" wrapText="1"/>
    </xf>
    <xf numFmtId="3" fontId="9" fillId="0" borderId="7" xfId="0" applyNumberFormat="1" applyFont="1" applyBorder="1" applyAlignment="1" applyProtection="1">
      <alignment vertical="center"/>
    </xf>
    <xf numFmtId="3" fontId="19" fillId="0" borderId="7" xfId="0" applyNumberFormat="1" applyFont="1" applyBorder="1" applyAlignment="1" applyProtection="1">
      <alignment vertical="center"/>
    </xf>
    <xf numFmtId="0" fontId="9" fillId="0" borderId="0" xfId="0" applyNumberFormat="1" applyFont="1" applyBorder="1" applyAlignment="1" applyProtection="1">
      <alignment horizontal="center"/>
    </xf>
    <xf numFmtId="0" fontId="9" fillId="0" borderId="7" xfId="0" applyNumberFormat="1" applyFont="1" applyBorder="1" applyAlignment="1" applyProtection="1">
      <alignment vertical="center" wrapText="1"/>
    </xf>
    <xf numFmtId="1" fontId="41" fillId="0" borderId="7" xfId="0" applyNumberFormat="1" applyFont="1" applyBorder="1" applyAlignment="1" applyProtection="1">
      <alignment horizontal="right" vertical="center"/>
    </xf>
    <xf numFmtId="0" fontId="41" fillId="0" borderId="7" xfId="0" applyNumberFormat="1" applyFont="1" applyBorder="1" applyAlignment="1" applyProtection="1">
      <alignment horizontal="center" vertical="center"/>
    </xf>
    <xf numFmtId="0" fontId="19" fillId="0" borderId="7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vertical="center"/>
    </xf>
    <xf numFmtId="0" fontId="9" fillId="0" borderId="7" xfId="0" applyNumberFormat="1" applyFont="1" applyBorder="1" applyAlignment="1" applyProtection="1">
      <alignment horizontal="center" vertical="center"/>
    </xf>
    <xf numFmtId="3" fontId="43" fillId="0" borderId="7" xfId="0" applyNumberFormat="1" applyFont="1" applyBorder="1" applyAlignment="1" applyProtection="1">
      <alignment vertical="center"/>
    </xf>
    <xf numFmtId="0" fontId="23" fillId="0" borderId="0" xfId="0" applyFont="1" applyAlignment="1">
      <alignment horizontal="center"/>
    </xf>
    <xf numFmtId="0" fontId="90" fillId="0" borderId="0" xfId="0" applyFont="1" applyAlignment="1">
      <alignment vertical="center" wrapText="1"/>
    </xf>
    <xf numFmtId="0" fontId="89" fillId="0" borderId="0" xfId="0" applyFont="1" applyBorder="1" applyAlignment="1">
      <alignment horizontal="left" vertical="center" wrapText="1"/>
    </xf>
    <xf numFmtId="0" fontId="9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78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78" fillId="0" borderId="2" xfId="0" applyFont="1" applyBorder="1" applyAlignment="1">
      <alignment vertical="center" wrapText="1"/>
    </xf>
    <xf numFmtId="3" fontId="45" fillId="0" borderId="0" xfId="0" applyNumberFormat="1" applyFont="1"/>
    <xf numFmtId="3" fontId="48" fillId="0" borderId="2" xfId="0" applyNumberFormat="1" applyFont="1" applyFill="1" applyBorder="1" applyAlignment="1">
      <alignment vertical="center"/>
    </xf>
    <xf numFmtId="0" fontId="77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right" vertical="top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center" wrapText="1"/>
    </xf>
    <xf numFmtId="0" fontId="41" fillId="0" borderId="0" xfId="0" applyNumberFormat="1" applyFont="1" applyBorder="1" applyAlignment="1" applyProtection="1">
      <alignment horizontal="right"/>
    </xf>
    <xf numFmtId="0" fontId="12" fillId="0" borderId="2" xfId="0" applyNumberFormat="1" applyFont="1" applyBorder="1" applyAlignment="1" applyProtection="1">
      <alignment horizontal="center"/>
    </xf>
    <xf numFmtId="0" fontId="66" fillId="0" borderId="0" xfId="0" applyNumberFormat="1" applyFont="1" applyBorder="1" applyAlignment="1" applyProtection="1">
      <alignment horizontal="center" vertical="center"/>
    </xf>
    <xf numFmtId="0" fontId="90" fillId="0" borderId="2" xfId="0" applyFont="1" applyBorder="1" applyAlignment="1">
      <alignment horizontal="center" vertical="center" wrapText="1"/>
    </xf>
    <xf numFmtId="0" fontId="59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/>
    <xf numFmtId="0" fontId="66" fillId="0" borderId="4" xfId="0" applyNumberFormat="1" applyFont="1" applyFill="1" applyBorder="1" applyAlignment="1" applyProtection="1">
      <alignment horizontal="left" vertical="center" wrapText="1"/>
    </xf>
    <xf numFmtId="0" fontId="66" fillId="0" borderId="12" xfId="0" applyFont="1" applyFill="1" applyBorder="1" applyAlignment="1">
      <alignment vertical="center" wrapText="1"/>
    </xf>
    <xf numFmtId="0" fontId="67" fillId="0" borderId="12" xfId="0" applyFont="1" applyFill="1" applyBorder="1" applyAlignment="1">
      <alignment vertical="center" wrapText="1"/>
    </xf>
    <xf numFmtId="0" fontId="84" fillId="0" borderId="12" xfId="0" applyFont="1" applyFill="1" applyBorder="1" applyAlignment="1">
      <alignment vertical="center" wrapText="1"/>
    </xf>
    <xf numFmtId="0" fontId="83" fillId="0" borderId="12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165" fontId="91" fillId="0" borderId="7" xfId="0" applyNumberFormat="1" applyFont="1" applyFill="1" applyBorder="1" applyAlignment="1" applyProtection="1">
      <alignment horizontal="center" wrapText="1"/>
    </xf>
    <xf numFmtId="0" fontId="1" fillId="0" borderId="2" xfId="0" applyFont="1" applyBorder="1" applyAlignment="1">
      <alignment horizontal="center" vertical="center"/>
    </xf>
    <xf numFmtId="0" fontId="77" fillId="0" borderId="0" xfId="0" applyNumberFormat="1" applyFont="1" applyBorder="1" applyAlignment="1" applyProtection="1"/>
    <xf numFmtId="0" fontId="13" fillId="0" borderId="0" xfId="0" applyNumberFormat="1" applyFont="1" applyBorder="1" applyAlignment="1" applyProtection="1"/>
    <xf numFmtId="165" fontId="91" fillId="0" borderId="7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/>
    <xf numFmtId="0" fontId="95" fillId="0" borderId="0" xfId="0" applyNumberFormat="1" applyFont="1" applyBorder="1" applyAlignment="1" applyProtection="1">
      <alignment horizontal="center" vertical="center"/>
    </xf>
    <xf numFmtId="0" fontId="96" fillId="0" borderId="0" xfId="0" applyNumberFormat="1" applyFont="1" applyBorder="1" applyAlignment="1" applyProtection="1">
      <alignment horizontal="center" vertical="center"/>
    </xf>
    <xf numFmtId="0" fontId="97" fillId="0" borderId="0" xfId="0" applyNumberFormat="1" applyFont="1" applyBorder="1" applyAlignment="1" applyProtection="1">
      <alignment horizontal="center" vertical="center"/>
    </xf>
    <xf numFmtId="3" fontId="96" fillId="0" borderId="0" xfId="0" applyNumberFormat="1" applyFont="1" applyBorder="1" applyAlignment="1" applyProtection="1">
      <alignment horizontal="center" vertical="center"/>
    </xf>
    <xf numFmtId="3" fontId="98" fillId="0" borderId="0" xfId="0" applyNumberFormat="1" applyFont="1" applyBorder="1" applyAlignment="1" applyProtection="1">
      <alignment horizontal="right"/>
    </xf>
    <xf numFmtId="0" fontId="1" fillId="0" borderId="0" xfId="0" applyFont="1" applyAlignment="1">
      <alignment horizontal="center" vertical="center"/>
    </xf>
    <xf numFmtId="3" fontId="90" fillId="0" borderId="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99" fillId="0" borderId="2" xfId="0" applyNumberFormat="1" applyFont="1" applyBorder="1" applyAlignment="1" applyProtection="1">
      <alignment horizontal="center" vertical="center"/>
    </xf>
    <xf numFmtId="0" fontId="99" fillId="0" borderId="14" xfId="0" applyNumberFormat="1" applyFont="1" applyBorder="1" applyAlignment="1" applyProtection="1">
      <alignment horizontal="center" vertical="center"/>
    </xf>
    <xf numFmtId="0" fontId="99" fillId="0" borderId="14" xfId="0" applyNumberFormat="1" applyFont="1" applyBorder="1" applyAlignment="1" applyProtection="1">
      <alignment horizontal="center" vertical="center" wrapText="1"/>
    </xf>
    <xf numFmtId="0" fontId="99" fillId="0" borderId="15" xfId="0" applyNumberFormat="1" applyFont="1" applyBorder="1" applyAlignment="1" applyProtection="1">
      <alignment horizontal="center" vertical="center" wrapText="1"/>
    </xf>
    <xf numFmtId="3" fontId="99" fillId="0" borderId="14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>
      <alignment horizontal="center" vertical="center"/>
    </xf>
    <xf numFmtId="166" fontId="101" fillId="0" borderId="2" xfId="0" applyNumberFormat="1" applyFont="1" applyBorder="1" applyAlignment="1" applyProtection="1">
      <alignment horizontal="right" vertical="center" wrapText="1"/>
    </xf>
    <xf numFmtId="0" fontId="100" fillId="0" borderId="2" xfId="0" applyNumberFormat="1" applyFont="1" applyBorder="1" applyAlignment="1" applyProtection="1">
      <alignment vertical="center"/>
    </xf>
    <xf numFmtId="0" fontId="11" fillId="0" borderId="2" xfId="0" applyNumberFormat="1" applyFont="1" applyBorder="1" applyAlignment="1" applyProtection="1">
      <alignment vertical="center" wrapText="1"/>
    </xf>
    <xf numFmtId="0" fontId="1" fillId="0" borderId="0" xfId="0" applyFont="1"/>
    <xf numFmtId="0" fontId="0" fillId="0" borderId="16" xfId="0" applyBorder="1" applyAlignment="1"/>
    <xf numFmtId="0" fontId="0" fillId="0" borderId="4" xfId="0" applyBorder="1" applyAlignment="1"/>
    <xf numFmtId="0" fontId="0" fillId="0" borderId="14" xfId="0" applyBorder="1" applyAlignment="1"/>
    <xf numFmtId="0" fontId="103" fillId="0" borderId="0" xfId="0" applyNumberFormat="1" applyFont="1" applyBorder="1" applyAlignment="1" applyProtection="1">
      <alignment horizontal="center" vertical="center" wrapText="1"/>
    </xf>
    <xf numFmtId="0" fontId="104" fillId="0" borderId="0" xfId="0" applyNumberFormat="1" applyFont="1" applyBorder="1" applyAlignment="1" applyProtection="1">
      <alignment horizontal="center" vertical="center" wrapText="1"/>
    </xf>
    <xf numFmtId="0" fontId="105" fillId="0" borderId="0" xfId="0" applyNumberFormat="1" applyFont="1" applyBorder="1" applyAlignment="1" applyProtection="1">
      <alignment horizontal="center" vertical="center" wrapText="1"/>
    </xf>
    <xf numFmtId="0" fontId="104" fillId="0" borderId="0" xfId="0" applyNumberFormat="1" applyFont="1" applyBorder="1" applyAlignment="1" applyProtection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100" fillId="0" borderId="18" xfId="0" applyNumberFormat="1" applyFont="1" applyBorder="1" applyAlignment="1" applyProtection="1">
      <alignment horizontal="center" vertical="center" wrapText="1"/>
    </xf>
    <xf numFmtId="0" fontId="100" fillId="0" borderId="2" xfId="0" applyNumberFormat="1" applyFont="1" applyBorder="1" applyAlignment="1" applyProtection="1">
      <alignment horizontal="center" vertical="center" wrapText="1"/>
    </xf>
    <xf numFmtId="0" fontId="100" fillId="0" borderId="19" xfId="0" applyNumberFormat="1" applyFont="1" applyBorder="1" applyAlignment="1" applyProtection="1">
      <alignment horizontal="center" vertical="center" wrapText="1"/>
    </xf>
    <xf numFmtId="0" fontId="100" fillId="0" borderId="20" xfId="0" applyNumberFormat="1" applyFont="1" applyBorder="1" applyAlignment="1" applyProtection="1">
      <alignment horizontal="center" vertical="center" wrapText="1"/>
    </xf>
    <xf numFmtId="3" fontId="100" fillId="0" borderId="2" xfId="0" applyNumberFormat="1" applyFont="1" applyBorder="1" applyAlignment="1" applyProtection="1">
      <alignment horizontal="center" vertical="center" wrapText="1"/>
    </xf>
    <xf numFmtId="0" fontId="100" fillId="0" borderId="0" xfId="0" applyNumberFormat="1" applyFont="1" applyFill="1" applyBorder="1" applyAlignment="1" applyProtection="1">
      <alignment horizontal="center" vertical="center" wrapText="1"/>
    </xf>
    <xf numFmtId="0" fontId="100" fillId="0" borderId="2" xfId="0" applyNumberFormat="1" applyFont="1" applyFill="1" applyBorder="1" applyAlignment="1" applyProtection="1">
      <alignment horizontal="center" vertical="center" wrapText="1"/>
    </xf>
    <xf numFmtId="0" fontId="107" fillId="0" borderId="2" xfId="0" applyNumberFormat="1" applyFont="1" applyBorder="1" applyAlignment="1" applyProtection="1">
      <alignment horizontal="center" vertical="center" wrapText="1"/>
    </xf>
    <xf numFmtId="0" fontId="108" fillId="0" borderId="0" xfId="0" applyNumberFormat="1" applyFont="1" applyBorder="1" applyAlignment="1" applyProtection="1">
      <alignment horizontal="center" vertical="center" wrapText="1"/>
    </xf>
    <xf numFmtId="165" fontId="109" fillId="0" borderId="22" xfId="0" applyNumberFormat="1" applyFont="1" applyFill="1" applyBorder="1" applyAlignment="1" applyProtection="1">
      <alignment horizontal="center" vertical="center" wrapText="1"/>
    </xf>
    <xf numFmtId="166" fontId="60" fillId="0" borderId="2" xfId="0" applyNumberFormat="1" applyFont="1" applyBorder="1" applyAlignment="1" applyProtection="1">
      <alignment vertical="center"/>
    </xf>
    <xf numFmtId="166" fontId="60" fillId="0" borderId="12" xfId="0" applyNumberFormat="1" applyFont="1" applyBorder="1" applyAlignment="1" applyProtection="1">
      <alignment vertical="center"/>
    </xf>
    <xf numFmtId="0" fontId="111" fillId="0" borderId="0" xfId="0" applyNumberFormat="1" applyFont="1" applyBorder="1" applyAlignment="1" applyProtection="1"/>
    <xf numFmtId="0" fontId="95" fillId="0" borderId="0" xfId="0" applyNumberFormat="1" applyFont="1" applyBorder="1" applyAlignment="1" applyProtection="1">
      <alignment horizontal="center" vertical="top"/>
    </xf>
    <xf numFmtId="0" fontId="98" fillId="0" borderId="0" xfId="0" applyNumberFormat="1" applyFont="1" applyBorder="1" applyAlignment="1" applyProtection="1">
      <alignment horizontal="center" vertical="center"/>
    </xf>
    <xf numFmtId="0" fontId="112" fillId="0" borderId="2" xfId="0" applyFont="1" applyBorder="1" applyAlignment="1">
      <alignment wrapText="1"/>
    </xf>
    <xf numFmtId="0" fontId="112" fillId="0" borderId="0" xfId="0" applyFont="1" applyAlignment="1">
      <alignment wrapText="1"/>
    </xf>
    <xf numFmtId="0" fontId="114" fillId="0" borderId="2" xfId="0" applyFont="1" applyBorder="1"/>
    <xf numFmtId="0" fontId="114" fillId="0" borderId="0" xfId="0" applyFont="1"/>
    <xf numFmtId="0" fontId="112" fillId="0" borderId="2" xfId="0" applyFont="1" applyBorder="1"/>
    <xf numFmtId="0" fontId="115" fillId="0" borderId="2" xfId="0" applyNumberFormat="1" applyFont="1" applyBorder="1" applyAlignment="1" applyProtection="1">
      <alignment horizontal="center" vertical="center"/>
    </xf>
    <xf numFmtId="0" fontId="115" fillId="0" borderId="2" xfId="0" applyNumberFormat="1" applyFont="1" applyBorder="1" applyAlignment="1" applyProtection="1">
      <alignment horizontal="center" vertical="center" wrapText="1"/>
    </xf>
    <xf numFmtId="3" fontId="115" fillId="0" borderId="2" xfId="0" applyNumberFormat="1" applyFont="1" applyBorder="1" applyAlignment="1" applyProtection="1">
      <alignment horizontal="center" vertical="center"/>
    </xf>
    <xf numFmtId="0" fontId="108" fillId="0" borderId="2" xfId="0" applyNumberFormat="1" applyFont="1" applyBorder="1" applyAlignment="1" applyProtection="1">
      <alignment horizontal="center" vertical="center" wrapText="1"/>
    </xf>
    <xf numFmtId="0" fontId="108" fillId="0" borderId="12" xfId="0" applyNumberFormat="1" applyFont="1" applyBorder="1" applyAlignment="1" applyProtection="1">
      <alignment horizontal="center" vertical="center" wrapText="1"/>
    </xf>
    <xf numFmtId="0" fontId="112" fillId="0" borderId="0" xfId="0" applyFont="1"/>
    <xf numFmtId="0" fontId="107" fillId="0" borderId="2" xfId="0" applyNumberFormat="1" applyFont="1" applyBorder="1" applyAlignment="1" applyProtection="1">
      <alignment vertical="center" wrapText="1"/>
    </xf>
    <xf numFmtId="165" fontId="98" fillId="0" borderId="2" xfId="0" applyNumberFormat="1" applyFont="1" applyBorder="1" applyAlignment="1" applyProtection="1">
      <alignment vertical="center"/>
    </xf>
    <xf numFmtId="0" fontId="11" fillId="0" borderId="2" xfId="0" applyNumberFormat="1" applyFont="1" applyBorder="1" applyAlignment="1" applyProtection="1">
      <alignment vertical="center"/>
    </xf>
    <xf numFmtId="3" fontId="1" fillId="0" borderId="0" xfId="0" applyNumberFormat="1" applyFont="1" applyFill="1" applyAlignment="1">
      <alignment vertical="center"/>
    </xf>
    <xf numFmtId="0" fontId="23" fillId="0" borderId="2" xfId="0" applyFont="1" applyBorder="1" applyAlignment="1">
      <alignment vertical="center"/>
    </xf>
    <xf numFmtId="165" fontId="117" fillId="0" borderId="0" xfId="0" applyNumberFormat="1" applyFont="1" applyAlignment="1"/>
    <xf numFmtId="0" fontId="13" fillId="0" borderId="0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10" fillId="0" borderId="2" xfId="0" applyFont="1" applyBorder="1"/>
    <xf numFmtId="0" fontId="118" fillId="0" borderId="0" xfId="0" applyNumberFormat="1" applyFont="1" applyBorder="1" applyAlignment="1" applyProtection="1">
      <alignment vertical="center"/>
    </xf>
    <xf numFmtId="0" fontId="22" fillId="0" borderId="0" xfId="0" applyFont="1"/>
    <xf numFmtId="0" fontId="119" fillId="0" borderId="2" xfId="0" applyFont="1" applyBorder="1"/>
    <xf numFmtId="0" fontId="120" fillId="0" borderId="2" xfId="0" applyFont="1" applyBorder="1" applyAlignment="1">
      <alignment horizontal="center" vertical="center" wrapText="1"/>
    </xf>
    <xf numFmtId="0" fontId="121" fillId="0" borderId="2" xfId="0" applyNumberFormat="1" applyFont="1" applyBorder="1" applyAlignment="1" applyProtection="1">
      <alignment horizontal="center" vertical="center" wrapText="1"/>
    </xf>
    <xf numFmtId="0" fontId="121" fillId="0" borderId="25" xfId="0" applyNumberFormat="1" applyFont="1" applyBorder="1" applyAlignment="1" applyProtection="1">
      <alignment horizontal="center" vertical="distributed" wrapText="1"/>
    </xf>
    <xf numFmtId="0" fontId="121" fillId="0" borderId="18" xfId="0" applyNumberFormat="1" applyFont="1" applyBorder="1" applyAlignment="1" applyProtection="1">
      <alignment horizontal="center" vertical="distributed" wrapText="1"/>
    </xf>
    <xf numFmtId="0" fontId="122" fillId="0" borderId="12" xfId="0" applyNumberFormat="1" applyFont="1" applyBorder="1" applyAlignment="1" applyProtection="1">
      <alignment horizontal="center" vertical="center" wrapText="1"/>
    </xf>
    <xf numFmtId="0" fontId="122" fillId="0" borderId="2" xfId="0" applyNumberFormat="1" applyFont="1" applyBorder="1" applyAlignment="1" applyProtection="1">
      <alignment horizontal="center" vertical="center" wrapText="1"/>
    </xf>
    <xf numFmtId="0" fontId="121" fillId="0" borderId="0" xfId="0" applyNumberFormat="1" applyFont="1" applyBorder="1" applyAlignment="1" applyProtection="1">
      <alignment vertical="center"/>
    </xf>
    <xf numFmtId="0" fontId="66" fillId="0" borderId="0" xfId="0" applyNumberFormat="1" applyFont="1" applyBorder="1" applyAlignment="1" applyProtection="1">
      <alignment horizontal="right"/>
    </xf>
    <xf numFmtId="0" fontId="65" fillId="0" borderId="7" xfId="0" applyNumberFormat="1" applyFont="1" applyFill="1" applyBorder="1" applyAlignment="1" applyProtection="1">
      <alignment horizontal="center"/>
    </xf>
    <xf numFmtId="0" fontId="72" fillId="0" borderId="3" xfId="0" applyNumberFormat="1" applyFont="1" applyFill="1" applyBorder="1" applyAlignment="1" applyProtection="1">
      <alignment horizontal="center" vertical="center"/>
    </xf>
    <xf numFmtId="0" fontId="72" fillId="0" borderId="26" xfId="0" applyNumberFormat="1" applyFont="1" applyFill="1" applyBorder="1" applyAlignment="1" applyProtection="1">
      <alignment horizontal="center" vertical="center"/>
    </xf>
    <xf numFmtId="0" fontId="65" fillId="0" borderId="27" xfId="0" applyNumberFormat="1" applyFont="1" applyFill="1" applyBorder="1" applyAlignment="1" applyProtection="1">
      <alignment horizontal="center"/>
    </xf>
    <xf numFmtId="0" fontId="124" fillId="0" borderId="2" xfId="0" applyNumberFormat="1" applyFont="1" applyFill="1" applyBorder="1" applyAlignment="1" applyProtection="1">
      <alignment horizontal="left" vertical="center" wrapText="1"/>
    </xf>
    <xf numFmtId="3" fontId="124" fillId="0" borderId="2" xfId="0" applyNumberFormat="1" applyFont="1" applyFill="1" applyBorder="1" applyAlignment="1" applyProtection="1">
      <alignment vertical="center"/>
    </xf>
    <xf numFmtId="3" fontId="73" fillId="0" borderId="2" xfId="0" applyNumberFormat="1" applyFont="1" applyFill="1" applyBorder="1" applyAlignment="1" applyProtection="1">
      <alignment vertical="center"/>
    </xf>
    <xf numFmtId="0" fontId="124" fillId="0" borderId="0" xfId="0" applyNumberFormat="1" applyFont="1" applyBorder="1" applyAlignment="1" applyProtection="1">
      <alignment horizontal="right" vertical="center" wrapText="1"/>
    </xf>
    <xf numFmtId="3" fontId="124" fillId="0" borderId="0" xfId="0" applyNumberFormat="1" applyFont="1" applyBorder="1" applyAlignment="1" applyProtection="1">
      <alignment horizontal="right" vertical="center"/>
    </xf>
    <xf numFmtId="3" fontId="124" fillId="0" borderId="0" xfId="0" applyNumberFormat="1" applyFont="1" applyBorder="1" applyAlignment="1" applyProtection="1">
      <alignment vertical="center"/>
    </xf>
    <xf numFmtId="165" fontId="91" fillId="0" borderId="3" xfId="0" applyNumberFormat="1" applyFont="1" applyFill="1" applyBorder="1" applyAlignment="1" applyProtection="1">
      <alignment horizontal="center" vertical="center" wrapText="1"/>
    </xf>
    <xf numFmtId="165" fontId="91" fillId="0" borderId="2" xfId="0" applyNumberFormat="1" applyFont="1" applyFill="1" applyBorder="1" applyAlignment="1" applyProtection="1">
      <alignment horizontal="center" vertical="center" wrapText="1"/>
    </xf>
    <xf numFmtId="0" fontId="124" fillId="0" borderId="2" xfId="0" applyNumberFormat="1" applyFont="1" applyBorder="1" applyAlignment="1" applyProtection="1">
      <alignment horizontal="right" vertical="center" wrapText="1"/>
    </xf>
    <xf numFmtId="3" fontId="124" fillId="0" borderId="2" xfId="0" applyNumberFormat="1" applyFont="1" applyBorder="1" applyAlignment="1" applyProtection="1">
      <alignment vertical="center"/>
    </xf>
    <xf numFmtId="0" fontId="124" fillId="0" borderId="12" xfId="0" applyNumberFormat="1" applyFont="1" applyBorder="1" applyAlignment="1" applyProtection="1">
      <alignment horizontal="left" vertical="center" wrapText="1"/>
    </xf>
    <xf numFmtId="3" fontId="54" fillId="0" borderId="2" xfId="0" applyNumberFormat="1" applyFont="1" applyBorder="1" applyAlignment="1">
      <alignment vertical="center"/>
    </xf>
    <xf numFmtId="3" fontId="73" fillId="0" borderId="2" xfId="0" applyNumberFormat="1" applyFont="1" applyBorder="1" applyAlignment="1" applyProtection="1">
      <alignment vertical="center"/>
    </xf>
    <xf numFmtId="0" fontId="124" fillId="0" borderId="2" xfId="0" applyNumberFormat="1" applyFont="1" applyBorder="1" applyAlignment="1" applyProtection="1">
      <alignment horizontal="left" vertical="center" wrapText="1"/>
    </xf>
    <xf numFmtId="3" fontId="125" fillId="0" borderId="2" xfId="0" applyNumberFormat="1" applyFont="1" applyFill="1" applyBorder="1" applyAlignment="1" applyProtection="1">
      <alignment vertical="center"/>
    </xf>
    <xf numFmtId="3" fontId="23" fillId="0" borderId="2" xfId="0" applyNumberFormat="1" applyFont="1" applyBorder="1"/>
    <xf numFmtId="3" fontId="67" fillId="0" borderId="2" xfId="0" applyNumberFormat="1" applyFont="1" applyBorder="1" applyAlignment="1" applyProtection="1">
      <alignment vertical="center"/>
    </xf>
    <xf numFmtId="0" fontId="83" fillId="0" borderId="13" xfId="0" applyFont="1" applyFill="1" applyBorder="1" applyAlignment="1">
      <alignment vertical="center" wrapText="1"/>
    </xf>
    <xf numFmtId="0" fontId="67" fillId="0" borderId="13" xfId="0" applyFont="1" applyFill="1" applyBorder="1" applyAlignment="1">
      <alignment vertical="center"/>
    </xf>
    <xf numFmtId="0" fontId="23" fillId="0" borderId="0" xfId="0" applyFont="1" applyAlignment="1"/>
    <xf numFmtId="0" fontId="23" fillId="0" borderId="3" xfId="0" applyFont="1" applyFill="1" applyBorder="1" applyAlignment="1">
      <alignment horizontal="left" vertical="center"/>
    </xf>
    <xf numFmtId="0" fontId="67" fillId="0" borderId="13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166" fontId="23" fillId="0" borderId="2" xfId="0" applyNumberFormat="1" applyFont="1" applyBorder="1" applyAlignment="1">
      <alignment vertical="center"/>
    </xf>
    <xf numFmtId="0" fontId="115" fillId="0" borderId="20" xfId="0" applyNumberFormat="1" applyFont="1" applyBorder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vertical="center"/>
    </xf>
    <xf numFmtId="0" fontId="52" fillId="0" borderId="2" xfId="0" applyFont="1" applyFill="1" applyBorder="1" applyAlignment="1">
      <alignment vertical="center" wrapText="1"/>
    </xf>
    <xf numFmtId="0" fontId="124" fillId="0" borderId="2" xfId="0" applyNumberFormat="1" applyFont="1" applyFill="1" applyBorder="1" applyAlignment="1" applyProtection="1">
      <alignment horizontal="right" vertical="center" wrapText="1"/>
    </xf>
    <xf numFmtId="0" fontId="23" fillId="0" borderId="2" xfId="0" applyFont="1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0" fontId="100" fillId="0" borderId="2" xfId="0" applyNumberFormat="1" applyFont="1" applyBorder="1" applyAlignment="1" applyProtection="1">
      <alignment vertical="center" wrapText="1"/>
    </xf>
    <xf numFmtId="0" fontId="71" fillId="0" borderId="2" xfId="0" applyNumberFormat="1" applyFont="1" applyFill="1" applyBorder="1" applyAlignment="1" applyProtection="1">
      <alignment horizontal="left" vertical="center" wrapText="1"/>
    </xf>
    <xf numFmtId="0" fontId="66" fillId="0" borderId="7" xfId="0" applyNumberFormat="1" applyFont="1" applyBorder="1" applyAlignment="1" applyProtection="1">
      <alignment horizontal="right" vertical="center"/>
    </xf>
    <xf numFmtId="0" fontId="66" fillId="0" borderId="7" xfId="0" applyNumberFormat="1" applyFont="1" applyBorder="1" applyAlignment="1" applyProtection="1">
      <alignment vertical="center" wrapText="1"/>
    </xf>
    <xf numFmtId="0" fontId="67" fillId="0" borderId="7" xfId="0" applyNumberFormat="1" applyFont="1" applyBorder="1" applyAlignment="1" applyProtection="1">
      <alignment vertical="center" wrapText="1"/>
    </xf>
    <xf numFmtId="0" fontId="67" fillId="0" borderId="7" xfId="0" applyNumberFormat="1" applyFont="1" applyBorder="1" applyAlignment="1" applyProtection="1">
      <alignment vertical="center"/>
    </xf>
    <xf numFmtId="0" fontId="1" fillId="0" borderId="7" xfId="0" applyFont="1" applyFill="1" applyBorder="1" applyAlignment="1">
      <alignment horizontal="left" vertical="center"/>
    </xf>
    <xf numFmtId="0" fontId="128" fillId="0" borderId="7" xfId="0" applyFont="1" applyFill="1" applyBorder="1" applyAlignment="1">
      <alignment horizontal="left" vertical="center"/>
    </xf>
    <xf numFmtId="0" fontId="51" fillId="0" borderId="12" xfId="0" applyFont="1" applyFill="1" applyBorder="1" applyAlignment="1">
      <alignment vertical="center" wrapText="1"/>
    </xf>
    <xf numFmtId="0" fontId="73" fillId="0" borderId="2" xfId="0" applyNumberFormat="1" applyFont="1" applyFill="1" applyBorder="1" applyAlignment="1" applyProtection="1">
      <alignment horizontal="left" vertical="center" wrapText="1"/>
    </xf>
    <xf numFmtId="0" fontId="0" fillId="5" borderId="0" xfId="0" applyFill="1"/>
    <xf numFmtId="0" fontId="66" fillId="0" borderId="12" xfId="0" applyFont="1" applyFill="1" applyBorder="1" applyAlignment="1">
      <alignment vertical="center"/>
    </xf>
    <xf numFmtId="0" fontId="67" fillId="0" borderId="12" xfId="0" applyFont="1" applyFill="1" applyBorder="1" applyAlignment="1">
      <alignment vertical="center"/>
    </xf>
    <xf numFmtId="166" fontId="5" fillId="0" borderId="8" xfId="0" applyNumberFormat="1" applyFont="1" applyBorder="1" applyAlignment="1">
      <alignment vertical="center"/>
    </xf>
    <xf numFmtId="166" fontId="23" fillId="0" borderId="8" xfId="0" applyNumberFormat="1" applyFon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6" fontId="0" fillId="0" borderId="8" xfId="0" applyNumberFormat="1" applyFill="1" applyBorder="1" applyAlignment="1">
      <alignment vertical="center" wrapText="1"/>
    </xf>
    <xf numFmtId="166" fontId="0" fillId="0" borderId="22" xfId="0" applyNumberFormat="1" applyFill="1" applyBorder="1" applyAlignment="1">
      <alignment vertical="center" wrapText="1"/>
    </xf>
    <xf numFmtId="0" fontId="1" fillId="5" borderId="28" xfId="0" applyFont="1" applyFill="1" applyBorder="1" applyAlignment="1">
      <alignment vertical="center"/>
    </xf>
    <xf numFmtId="166" fontId="5" fillId="0" borderId="28" xfId="0" applyNumberFormat="1" applyFont="1" applyFill="1" applyBorder="1" applyAlignment="1">
      <alignment vertical="center"/>
    </xf>
    <xf numFmtId="166" fontId="5" fillId="0" borderId="29" xfId="0" applyNumberFormat="1" applyFont="1" applyFill="1" applyBorder="1" applyAlignment="1">
      <alignment vertical="center"/>
    </xf>
    <xf numFmtId="166" fontId="5" fillId="0" borderId="8" xfId="0" applyNumberFormat="1" applyFont="1" applyFill="1" applyBorder="1" applyAlignment="1">
      <alignment vertical="center"/>
    </xf>
    <xf numFmtId="0" fontId="23" fillId="0" borderId="8" xfId="0" applyFont="1" applyBorder="1" applyAlignment="1"/>
    <xf numFmtId="0" fontId="0" fillId="0" borderId="8" xfId="0" applyBorder="1" applyAlignment="1"/>
    <xf numFmtId="166" fontId="23" fillId="0" borderId="8" xfId="0" applyNumberFormat="1" applyFont="1" applyBorder="1" applyAlignment="1"/>
    <xf numFmtId="2" fontId="74" fillId="0" borderId="3" xfId="0" applyNumberFormat="1" applyFont="1" applyFill="1" applyBorder="1" applyAlignment="1" applyProtection="1">
      <alignment horizontal="center" vertical="center"/>
    </xf>
    <xf numFmtId="0" fontId="66" fillId="0" borderId="2" xfId="0" applyFont="1" applyFill="1" applyBorder="1" applyAlignment="1">
      <alignment vertical="center"/>
    </xf>
    <xf numFmtId="0" fontId="67" fillId="0" borderId="2" xfId="0" applyFont="1" applyFill="1" applyBorder="1" applyAlignment="1">
      <alignment vertical="center"/>
    </xf>
    <xf numFmtId="165" fontId="124" fillId="0" borderId="7" xfId="0" applyNumberFormat="1" applyFont="1" applyFill="1" applyBorder="1" applyAlignment="1" applyProtection="1">
      <alignment horizontal="center" wrapText="1"/>
    </xf>
    <xf numFmtId="166" fontId="5" fillId="0" borderId="8" xfId="0" applyNumberFormat="1" applyFont="1" applyFill="1" applyBorder="1" applyAlignment="1">
      <alignment vertical="center" wrapText="1"/>
    </xf>
    <xf numFmtId="166" fontId="0" fillId="0" borderId="8" xfId="0" applyNumberFormat="1" applyFont="1" applyBorder="1" applyAlignment="1">
      <alignment vertical="center"/>
    </xf>
    <xf numFmtId="166" fontId="23" fillId="0" borderId="8" xfId="0" applyNumberFormat="1" applyFont="1" applyFill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127" fillId="0" borderId="0" xfId="0" applyNumberFormat="1" applyFont="1" applyBorder="1" applyAlignment="1" applyProtection="1">
      <alignment horizontal="center" vertical="top"/>
    </xf>
    <xf numFmtId="0" fontId="41" fillId="0" borderId="0" xfId="0" applyNumberFormat="1" applyFont="1" applyBorder="1" applyAlignment="1" applyProtection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7" fontId="0" fillId="0" borderId="2" xfId="1" applyNumberFormat="1" applyFont="1" applyBorder="1" applyAlignment="1">
      <alignment horizontal="right"/>
    </xf>
    <xf numFmtId="167" fontId="0" fillId="0" borderId="2" xfId="1" applyNumberFormat="1" applyFont="1" applyBorder="1" applyAlignment="1">
      <alignment horizontal="right" vertical="center" wrapText="1"/>
    </xf>
    <xf numFmtId="0" fontId="23" fillId="0" borderId="2" xfId="0" applyFont="1" applyBorder="1"/>
    <xf numFmtId="0" fontId="23" fillId="0" borderId="2" xfId="0" applyFont="1" applyBorder="1" applyAlignment="1">
      <alignment horizontal="left" vertical="center" wrapText="1"/>
    </xf>
    <xf numFmtId="167" fontId="23" fillId="0" borderId="2" xfId="1" applyNumberFormat="1" applyFont="1" applyBorder="1" applyAlignment="1">
      <alignment horizontal="right" vertical="center" wrapText="1"/>
    </xf>
    <xf numFmtId="3" fontId="129" fillId="0" borderId="2" xfId="0" applyNumberFormat="1" applyFont="1" applyBorder="1" applyAlignment="1">
      <alignment vertical="center"/>
    </xf>
    <xf numFmtId="0" fontId="130" fillId="0" borderId="2" xfId="0" applyFont="1" applyBorder="1"/>
    <xf numFmtId="3" fontId="131" fillId="0" borderId="2" xfId="0" applyNumberFormat="1" applyFont="1" applyBorder="1"/>
    <xf numFmtId="3" fontId="0" fillId="0" borderId="2" xfId="0" applyNumberFormat="1" applyBorder="1" applyAlignment="1">
      <alignment vertical="center"/>
    </xf>
    <xf numFmtId="3" fontId="23" fillId="0" borderId="2" xfId="0" applyNumberFormat="1" applyFont="1" applyBorder="1" applyAlignment="1">
      <alignment vertical="center"/>
    </xf>
    <xf numFmtId="2" fontId="52" fillId="0" borderId="2" xfId="0" applyNumberFormat="1" applyFont="1" applyFill="1" applyBorder="1" applyAlignment="1">
      <alignment vertical="center" wrapText="1"/>
    </xf>
    <xf numFmtId="3" fontId="0" fillId="0" borderId="2" xfId="0" applyNumberFormat="1" applyBorder="1" applyAlignment="1">
      <alignment horizontal="right"/>
    </xf>
    <xf numFmtId="3" fontId="23" fillId="0" borderId="2" xfId="0" applyNumberFormat="1" applyFont="1" applyBorder="1" applyAlignment="1">
      <alignment horizontal="right"/>
    </xf>
    <xf numFmtId="0" fontId="47" fillId="5" borderId="0" xfId="0" applyFont="1" applyFill="1"/>
    <xf numFmtId="165" fontId="73" fillId="0" borderId="7" xfId="0" applyNumberFormat="1" applyFont="1" applyFill="1" applyBorder="1" applyAlignment="1" applyProtection="1">
      <alignment horizontal="center" wrapText="1"/>
    </xf>
    <xf numFmtId="166" fontId="1" fillId="0" borderId="8" xfId="0" applyNumberFormat="1" applyFont="1" applyFill="1" applyBorder="1" applyAlignment="1">
      <alignment vertical="center" wrapText="1"/>
    </xf>
    <xf numFmtId="166" fontId="23" fillId="0" borderId="8" xfId="0" applyNumberFormat="1" applyFont="1" applyFill="1" applyBorder="1" applyAlignment="1">
      <alignment vertical="center" wrapText="1"/>
    </xf>
    <xf numFmtId="166" fontId="1" fillId="0" borderId="2" xfId="0" applyNumberFormat="1" applyFont="1" applyBorder="1" applyAlignment="1">
      <alignment vertical="center"/>
    </xf>
    <xf numFmtId="166" fontId="67" fillId="0" borderId="2" xfId="0" applyNumberFormat="1" applyFont="1" applyFill="1" applyBorder="1" applyAlignment="1">
      <alignment vertical="center"/>
    </xf>
    <xf numFmtId="166" fontId="5" fillId="0" borderId="2" xfId="0" applyNumberFormat="1" applyFont="1" applyFill="1" applyBorder="1" applyAlignment="1">
      <alignment vertical="center"/>
    </xf>
    <xf numFmtId="3" fontId="66" fillId="0" borderId="2" xfId="0" applyNumberFormat="1" applyFont="1" applyFill="1" applyBorder="1" applyAlignment="1">
      <alignment vertical="center"/>
    </xf>
    <xf numFmtId="3" fontId="67" fillId="0" borderId="2" xfId="0" applyNumberFormat="1" applyFont="1" applyFill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3" fontId="23" fillId="0" borderId="8" xfId="0" applyNumberFormat="1" applyFont="1" applyBorder="1" applyAlignment="1"/>
    <xf numFmtId="166" fontId="23" fillId="0" borderId="2" xfId="0" applyNumberFormat="1" applyFont="1" applyBorder="1" applyAlignment="1">
      <alignment horizontal="right" vertical="center"/>
    </xf>
    <xf numFmtId="166" fontId="5" fillId="0" borderId="30" xfId="0" applyNumberFormat="1" applyFont="1" applyBorder="1" applyAlignment="1">
      <alignment vertical="center"/>
    </xf>
    <xf numFmtId="3" fontId="65" fillId="0" borderId="2" xfId="0" applyNumberFormat="1" applyFont="1" applyFill="1" applyBorder="1" applyAlignment="1" applyProtection="1">
      <alignment horizontal="right"/>
    </xf>
    <xf numFmtId="3" fontId="65" fillId="0" borderId="2" xfId="0" applyNumberFormat="1" applyFont="1" applyBorder="1" applyAlignment="1" applyProtection="1">
      <alignment horizontal="right"/>
    </xf>
    <xf numFmtId="3" fontId="66" fillId="5" borderId="2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/>
    <xf numFmtId="166" fontId="5" fillId="0" borderId="2" xfId="0" applyNumberFormat="1" applyFont="1" applyBorder="1" applyAlignment="1">
      <alignment vertical="center"/>
    </xf>
    <xf numFmtId="3" fontId="23" fillId="0" borderId="8" xfId="0" applyNumberFormat="1" applyFont="1" applyBorder="1" applyAlignment="1">
      <alignment vertical="center"/>
    </xf>
    <xf numFmtId="3" fontId="0" fillId="0" borderId="8" xfId="0" applyNumberFormat="1" applyFont="1" applyBorder="1" applyAlignment="1">
      <alignment vertical="center"/>
    </xf>
    <xf numFmtId="3" fontId="66" fillId="0" borderId="2" xfId="0" applyNumberFormat="1" applyFont="1" applyFill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67" fillId="0" borderId="2" xfId="0" applyNumberFormat="1" applyFont="1" applyFill="1" applyBorder="1" applyAlignment="1">
      <alignment horizontal="right" vertical="center"/>
    </xf>
    <xf numFmtId="166" fontId="1" fillId="0" borderId="2" xfId="0" applyNumberFormat="1" applyFont="1" applyBorder="1" applyAlignment="1">
      <alignment horizontal="right" vertical="center"/>
    </xf>
    <xf numFmtId="3" fontId="23" fillId="0" borderId="2" xfId="0" applyNumberFormat="1" applyFont="1" applyBorder="1" applyAlignment="1"/>
    <xf numFmtId="166" fontId="23" fillId="0" borderId="9" xfId="0" applyNumberFormat="1" applyFont="1" applyBorder="1" applyAlignment="1">
      <alignment vertical="center"/>
    </xf>
    <xf numFmtId="166" fontId="23" fillId="0" borderId="31" xfId="0" applyNumberFormat="1" applyFont="1" applyBorder="1" applyAlignment="1">
      <alignment vertical="center"/>
    </xf>
    <xf numFmtId="166" fontId="1" fillId="0" borderId="2" xfId="0" applyNumberFormat="1" applyFont="1" applyFill="1" applyBorder="1" applyAlignment="1">
      <alignment vertical="center" wrapText="1"/>
    </xf>
    <xf numFmtId="166" fontId="23" fillId="0" borderId="2" xfId="0" applyNumberFormat="1" applyFont="1" applyFill="1" applyBorder="1" applyAlignment="1">
      <alignment vertical="center" wrapText="1"/>
    </xf>
    <xf numFmtId="166" fontId="23" fillId="0" borderId="2" xfId="0" applyNumberFormat="1" applyFont="1" applyFill="1" applyBorder="1" applyAlignment="1">
      <alignment vertical="center"/>
    </xf>
    <xf numFmtId="166" fontId="5" fillId="0" borderId="2" xfId="0" applyNumberFormat="1" applyFont="1" applyFill="1" applyBorder="1" applyAlignment="1">
      <alignment vertical="center" wrapText="1"/>
    </xf>
    <xf numFmtId="166" fontId="23" fillId="0" borderId="2" xfId="0" applyNumberFormat="1" applyFont="1" applyBorder="1" applyAlignment="1"/>
    <xf numFmtId="0" fontId="4" fillId="0" borderId="2" xfId="0" applyNumberFormat="1" applyFont="1" applyFill="1" applyBorder="1" applyAlignment="1" applyProtection="1"/>
    <xf numFmtId="3" fontId="79" fillId="0" borderId="2" xfId="0" applyNumberFormat="1" applyFont="1" applyFill="1" applyBorder="1"/>
    <xf numFmtId="3" fontId="67" fillId="0" borderId="2" xfId="0" applyNumberFormat="1" applyFont="1" applyBorder="1" applyAlignment="1" applyProtection="1">
      <alignment horizontal="right"/>
    </xf>
    <xf numFmtId="0" fontId="45" fillId="0" borderId="2" xfId="0" applyFont="1" applyBorder="1"/>
    <xf numFmtId="165" fontId="86" fillId="0" borderId="2" xfId="0" applyNumberFormat="1" applyFont="1" applyFill="1" applyBorder="1" applyAlignment="1">
      <alignment horizontal="right" vertical="center"/>
    </xf>
    <xf numFmtId="0" fontId="50" fillId="0" borderId="0" xfId="0" applyNumberFormat="1" applyFont="1" applyBorder="1" applyAlignment="1" applyProtection="1">
      <alignment horizontal="left" vertical="center" wrapText="1"/>
    </xf>
    <xf numFmtId="0" fontId="67" fillId="0" borderId="16" xfId="0" applyFont="1" applyFill="1" applyBorder="1" applyAlignment="1">
      <alignment vertical="center"/>
    </xf>
    <xf numFmtId="0" fontId="37" fillId="7" borderId="2" xfId="0" applyFont="1" applyFill="1" applyBorder="1" applyAlignment="1">
      <alignment horizontal="center" vertical="center"/>
    </xf>
    <xf numFmtId="0" fontId="107" fillId="0" borderId="2" xfId="0" applyNumberFormat="1" applyFont="1" applyFill="1" applyBorder="1" applyAlignment="1" applyProtection="1">
      <alignment vertical="center" wrapText="1"/>
    </xf>
    <xf numFmtId="49" fontId="60" fillId="0" borderId="2" xfId="0" applyNumberFormat="1" applyFont="1" applyFill="1" applyBorder="1" applyAlignment="1" applyProtection="1">
      <alignment vertical="center" wrapText="1"/>
    </xf>
    <xf numFmtId="49" fontId="27" fillId="0" borderId="2" xfId="0" applyNumberFormat="1" applyFont="1" applyFill="1" applyBorder="1" applyAlignment="1" applyProtection="1">
      <alignment vertical="center"/>
    </xf>
    <xf numFmtId="49" fontId="60" fillId="0" borderId="2" xfId="0" applyNumberFormat="1" applyFont="1" applyFill="1" applyBorder="1" applyAlignment="1" applyProtection="1">
      <alignment vertical="center"/>
    </xf>
    <xf numFmtId="166" fontId="128" fillId="0" borderId="8" xfId="0" applyNumberFormat="1" applyFont="1" applyBorder="1" applyAlignment="1">
      <alignment vertical="center"/>
    </xf>
    <xf numFmtId="166" fontId="128" fillId="0" borderId="2" xfId="0" applyNumberFormat="1" applyFont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0" fillId="0" borderId="2" xfId="0" applyNumberFormat="1" applyFill="1" applyBorder="1" applyAlignment="1">
      <alignment horizontal="right"/>
    </xf>
    <xf numFmtId="0" fontId="37" fillId="7" borderId="28" xfId="0" applyFont="1" applyFill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48" fillId="0" borderId="0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4" xfId="0" applyNumberFormat="1" applyFont="1" applyFill="1" applyBorder="1" applyAlignment="1" applyProtection="1"/>
    <xf numFmtId="3" fontId="9" fillId="0" borderId="7" xfId="0" applyNumberFormat="1" applyFont="1" applyFill="1" applyBorder="1" applyAlignment="1" applyProtection="1">
      <alignment vertical="center"/>
    </xf>
    <xf numFmtId="0" fontId="23" fillId="0" borderId="0" xfId="0" applyFont="1" applyAlignment="1">
      <alignment horizontal="center" wrapText="1"/>
    </xf>
    <xf numFmtId="167" fontId="0" fillId="0" borderId="2" xfId="1" applyNumberFormat="1" applyFont="1" applyFill="1" applyBorder="1" applyAlignment="1">
      <alignment horizontal="right" vertical="center" wrapText="1"/>
    </xf>
    <xf numFmtId="0" fontId="23" fillId="0" borderId="2" xfId="0" applyFont="1" applyBorder="1" applyAlignment="1">
      <alignment vertical="center" wrapText="1"/>
    </xf>
    <xf numFmtId="49" fontId="60" fillId="0" borderId="2" xfId="0" applyNumberFormat="1" applyFont="1" applyFill="1" applyBorder="1" applyAlignment="1" applyProtection="1">
      <alignment horizontal="left" vertical="center"/>
    </xf>
    <xf numFmtId="49" fontId="120" fillId="0" borderId="2" xfId="0" applyNumberFormat="1" applyFont="1" applyBorder="1" applyAlignment="1">
      <alignment horizontal="center" vertical="center" wrapText="1"/>
    </xf>
    <xf numFmtId="49" fontId="110" fillId="0" borderId="0" xfId="0" applyNumberFormat="1" applyFont="1" applyFill="1" applyBorder="1"/>
    <xf numFmtId="49" fontId="0" fillId="0" borderId="0" xfId="0" applyNumberFormat="1"/>
    <xf numFmtId="0" fontId="132" fillId="0" borderId="2" xfId="0" applyNumberFormat="1" applyFont="1" applyFill="1" applyBorder="1" applyAlignment="1" applyProtection="1"/>
    <xf numFmtId="3" fontId="16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/>
    <xf numFmtId="0" fontId="68" fillId="0" borderId="2" xfId="0" applyNumberFormat="1" applyFont="1" applyBorder="1" applyAlignment="1" applyProtection="1"/>
    <xf numFmtId="0" fontId="47" fillId="0" borderId="33" xfId="0" applyFont="1" applyBorder="1" applyAlignment="1">
      <alignment vertical="center"/>
    </xf>
    <xf numFmtId="0" fontId="67" fillId="0" borderId="9" xfId="0" applyNumberFormat="1" applyFont="1" applyFill="1" applyBorder="1" applyAlignment="1" applyProtection="1">
      <alignment vertical="center"/>
    </xf>
    <xf numFmtId="0" fontId="86" fillId="0" borderId="2" xfId="0" applyFont="1" applyFill="1" applyBorder="1" applyAlignment="1">
      <alignment horizontal="right" vertical="center"/>
    </xf>
    <xf numFmtId="3" fontId="23" fillId="0" borderId="8" xfId="0" applyNumberFormat="1" applyFont="1" applyFill="1" applyBorder="1" applyAlignment="1">
      <alignment vertical="center"/>
    </xf>
    <xf numFmtId="0" fontId="0" fillId="0" borderId="2" xfId="0" applyBorder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13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3" fillId="0" borderId="0" xfId="0" applyFont="1" applyAlignment="1">
      <alignment horizontal="left" wrapText="1"/>
    </xf>
    <xf numFmtId="0" fontId="0" fillId="0" borderId="2" xfId="0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23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/>
    </xf>
    <xf numFmtId="3" fontId="23" fillId="0" borderId="16" xfId="0" applyNumberFormat="1" applyFont="1" applyBorder="1" applyAlignment="1">
      <alignment vertical="center"/>
    </xf>
    <xf numFmtId="0" fontId="27" fillId="0" borderId="1" xfId="0" applyNumberFormat="1" applyFont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6" fontId="0" fillId="0" borderId="0" xfId="0" applyNumberFormat="1" applyAlignment="1">
      <alignment vertical="center"/>
    </xf>
    <xf numFmtId="0" fontId="134" fillId="0" borderId="0" xfId="0" applyFont="1"/>
    <xf numFmtId="3" fontId="23" fillId="8" borderId="2" xfId="0" applyNumberFormat="1" applyFont="1" applyFill="1" applyBorder="1" applyAlignment="1">
      <alignment horizontal="right"/>
    </xf>
    <xf numFmtId="3" fontId="0" fillId="8" borderId="2" xfId="0" applyNumberFormat="1" applyFill="1" applyBorder="1" applyAlignment="1">
      <alignment horizontal="right"/>
    </xf>
    <xf numFmtId="166" fontId="1" fillId="8" borderId="2" xfId="0" applyNumberFormat="1" applyFont="1" applyFill="1" applyBorder="1" applyAlignment="1">
      <alignment vertical="center" wrapText="1"/>
    </xf>
    <xf numFmtId="3" fontId="60" fillId="8" borderId="2" xfId="0" applyNumberFormat="1" applyFont="1" applyFill="1" applyBorder="1" applyAlignment="1" applyProtection="1">
      <alignment vertical="center"/>
    </xf>
    <xf numFmtId="49" fontId="60" fillId="8" borderId="2" xfId="0" applyNumberFormat="1" applyFont="1" applyFill="1" applyBorder="1" applyAlignment="1" applyProtection="1">
      <alignment horizontal="left" vertical="center"/>
    </xf>
    <xf numFmtId="3" fontId="102" fillId="0" borderId="2" xfId="0" applyNumberFormat="1" applyFont="1" applyFill="1" applyBorder="1" applyAlignment="1" applyProtection="1">
      <alignment vertical="center"/>
    </xf>
    <xf numFmtId="49" fontId="23" fillId="0" borderId="2" xfId="0" applyNumberFormat="1" applyFont="1" applyBorder="1"/>
    <xf numFmtId="0" fontId="65" fillId="0" borderId="2" xfId="0" applyNumberFormat="1" applyFont="1" applyBorder="1" applyAlignment="1" applyProtection="1">
      <alignment horizontal="center" wrapText="1"/>
    </xf>
    <xf numFmtId="3" fontId="0" fillId="0" borderId="2" xfId="0" applyNumberFormat="1" applyFont="1" applyBorder="1" applyAlignment="1">
      <alignment horizontal="right"/>
    </xf>
    <xf numFmtId="166" fontId="102" fillId="0" borderId="33" xfId="0" applyNumberFormat="1" applyFont="1" applyBorder="1" applyAlignment="1" applyProtection="1">
      <alignment horizontal="right" vertical="center" wrapText="1"/>
    </xf>
    <xf numFmtId="0" fontId="0" fillId="8" borderId="0" xfId="0" applyFill="1"/>
    <xf numFmtId="0" fontId="0" fillId="0" borderId="0" xfId="0" applyAlignme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6" fillId="0" borderId="0" xfId="0" applyNumberFormat="1" applyFont="1" applyBorder="1" applyAlignment="1" applyProtection="1">
      <alignment horizontal="right"/>
    </xf>
    <xf numFmtId="0" fontId="82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28" xfId="0" applyBorder="1"/>
    <xf numFmtId="0" fontId="0" fillId="0" borderId="0" xfId="0" applyFont="1" applyAlignment="1">
      <alignment vertical="center"/>
    </xf>
    <xf numFmtId="165" fontId="83" fillId="0" borderId="0" xfId="0" applyNumberFormat="1" applyFont="1" applyAlignment="1">
      <alignment horizontal="right"/>
    </xf>
    <xf numFmtId="3" fontId="23" fillId="0" borderId="8" xfId="0" applyNumberFormat="1" applyFont="1" applyFill="1" applyBorder="1" applyAlignment="1">
      <alignment vertical="center" wrapText="1"/>
    </xf>
    <xf numFmtId="3" fontId="23" fillId="0" borderId="22" xfId="0" applyNumberFormat="1" applyFont="1" applyFill="1" applyBorder="1" applyAlignment="1">
      <alignment vertical="center" wrapText="1"/>
    </xf>
    <xf numFmtId="3" fontId="23" fillId="5" borderId="28" xfId="0" applyNumberFormat="1" applyFont="1" applyFill="1" applyBorder="1" applyAlignment="1">
      <alignment vertical="center"/>
    </xf>
    <xf numFmtId="0" fontId="23" fillId="9" borderId="2" xfId="0" applyFont="1" applyFill="1" applyBorder="1" applyAlignment="1">
      <alignment vertical="center"/>
    </xf>
    <xf numFmtId="166" fontId="23" fillId="9" borderId="2" xfId="0" applyNumberFormat="1" applyFont="1" applyFill="1" applyBorder="1" applyAlignment="1">
      <alignment vertical="center"/>
    </xf>
    <xf numFmtId="166" fontId="23" fillId="9" borderId="8" xfId="0" applyNumberFormat="1" applyFont="1" applyFill="1" applyBorder="1" applyAlignment="1">
      <alignment vertical="center" wrapText="1"/>
    </xf>
    <xf numFmtId="0" fontId="23" fillId="9" borderId="7" xfId="0" applyFont="1" applyFill="1" applyBorder="1" applyAlignment="1">
      <alignment horizontal="left" vertical="center"/>
    </xf>
    <xf numFmtId="0" fontId="67" fillId="9" borderId="12" xfId="0" applyFont="1" applyFill="1" applyBorder="1" applyAlignment="1">
      <alignment vertical="center" wrapText="1"/>
    </xf>
    <xf numFmtId="0" fontId="67" fillId="9" borderId="2" xfId="0" applyFont="1" applyFill="1" applyBorder="1" applyAlignment="1">
      <alignment vertical="center"/>
    </xf>
    <xf numFmtId="166" fontId="5" fillId="9" borderId="8" xfId="0" applyNumberFormat="1" applyFont="1" applyFill="1" applyBorder="1" applyAlignment="1">
      <alignment vertical="center"/>
    </xf>
    <xf numFmtId="0" fontId="0" fillId="9" borderId="7" xfId="0" applyFill="1" applyBorder="1" applyAlignment="1">
      <alignment horizontal="left" vertical="center"/>
    </xf>
    <xf numFmtId="0" fontId="83" fillId="9" borderId="12" xfId="0" applyFont="1" applyFill="1" applyBorder="1" applyAlignment="1">
      <alignment vertical="center" wrapText="1"/>
    </xf>
    <xf numFmtId="0" fontId="67" fillId="9" borderId="12" xfId="0" applyFont="1" applyFill="1" applyBorder="1" applyAlignment="1">
      <alignment vertical="center"/>
    </xf>
    <xf numFmtId="3" fontId="67" fillId="9" borderId="2" xfId="0" applyNumberFormat="1" applyFont="1" applyFill="1" applyBorder="1" applyAlignment="1">
      <alignment horizontal="right" vertical="center"/>
    </xf>
    <xf numFmtId="3" fontId="5" fillId="9" borderId="8" xfId="0" applyNumberFormat="1" applyFont="1" applyFill="1" applyBorder="1" applyAlignment="1">
      <alignment horizontal="right" vertical="center"/>
    </xf>
    <xf numFmtId="166" fontId="5" fillId="9" borderId="8" xfId="0" applyNumberFormat="1" applyFont="1" applyFill="1" applyBorder="1" applyAlignment="1">
      <alignment vertical="center" wrapText="1"/>
    </xf>
    <xf numFmtId="165" fontId="80" fillId="0" borderId="8" xfId="0" applyNumberFormat="1" applyFont="1" applyFill="1" applyBorder="1" applyAlignment="1" applyProtection="1">
      <alignment horizontal="center" wrapText="1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Alignment="1">
      <alignment horizontal="right"/>
    </xf>
    <xf numFmtId="168" fontId="124" fillId="0" borderId="7" xfId="0" applyNumberFormat="1" applyFont="1" applyFill="1" applyBorder="1" applyAlignment="1" applyProtection="1">
      <alignment horizontal="right" wrapText="1"/>
    </xf>
    <xf numFmtId="168" fontId="74" fillId="0" borderId="3" xfId="0" applyNumberFormat="1" applyFont="1" applyFill="1" applyBorder="1" applyAlignment="1" applyProtection="1">
      <alignment horizontal="right" vertical="center"/>
    </xf>
    <xf numFmtId="168" fontId="66" fillId="0" borderId="2" xfId="0" applyNumberFormat="1" applyFont="1" applyFill="1" applyBorder="1" applyAlignment="1">
      <alignment horizontal="right" vertical="center"/>
    </xf>
    <xf numFmtId="168" fontId="67" fillId="0" borderId="2" xfId="0" applyNumberFormat="1" applyFont="1" applyFill="1" applyBorder="1" applyAlignment="1">
      <alignment horizontal="right" vertical="center"/>
    </xf>
    <xf numFmtId="168" fontId="5" fillId="0" borderId="8" xfId="0" applyNumberFormat="1" applyFon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23" fillId="0" borderId="2" xfId="0" applyNumberFormat="1" applyFont="1" applyBorder="1" applyAlignment="1">
      <alignment horizontal="right" vertical="center"/>
    </xf>
    <xf numFmtId="0" fontId="136" fillId="0" borderId="12" xfId="0" applyFont="1" applyFill="1" applyBorder="1" applyAlignment="1">
      <alignment vertical="center" wrapText="1"/>
    </xf>
    <xf numFmtId="0" fontId="136" fillId="0" borderId="12" xfId="0" applyFont="1" applyFill="1" applyBorder="1" applyAlignment="1">
      <alignment vertical="center"/>
    </xf>
    <xf numFmtId="168" fontId="136" fillId="0" borderId="2" xfId="0" applyNumberFormat="1" applyFont="1" applyFill="1" applyBorder="1" applyAlignment="1">
      <alignment horizontal="right" vertical="center"/>
    </xf>
    <xf numFmtId="3" fontId="136" fillId="0" borderId="2" xfId="0" applyNumberFormat="1" applyFont="1" applyFill="1" applyBorder="1" applyAlignment="1">
      <alignment vertical="center"/>
    </xf>
    <xf numFmtId="0" fontId="131" fillId="0" borderId="0" xfId="0" applyFont="1" applyAlignment="1">
      <alignment vertical="center"/>
    </xf>
    <xf numFmtId="0" fontId="120" fillId="0" borderId="0" xfId="0" applyFont="1"/>
    <xf numFmtId="0" fontId="0" fillId="0" borderId="0" xfId="0" applyFont="1" applyAlignment="1">
      <alignment horizontal="right"/>
    </xf>
    <xf numFmtId="0" fontId="130" fillId="0" borderId="0" xfId="0" applyFont="1" applyAlignment="1">
      <alignment vertical="center"/>
    </xf>
    <xf numFmtId="0" fontId="139" fillId="0" borderId="0" xfId="0" applyFont="1" applyAlignment="1">
      <alignment vertical="center"/>
    </xf>
    <xf numFmtId="166" fontId="23" fillId="9" borderId="8" xfId="0" applyNumberFormat="1" applyFont="1" applyFill="1" applyBorder="1" applyAlignment="1">
      <alignment vertical="center"/>
    </xf>
    <xf numFmtId="0" fontId="77" fillId="15" borderId="12" xfId="0" applyFont="1" applyFill="1" applyBorder="1" applyAlignment="1">
      <alignment vertical="center" wrapText="1"/>
    </xf>
    <xf numFmtId="0" fontId="77" fillId="15" borderId="12" xfId="0" applyFont="1" applyFill="1" applyBorder="1" applyAlignment="1">
      <alignment vertical="center"/>
    </xf>
    <xf numFmtId="168" fontId="77" fillId="15" borderId="2" xfId="0" applyNumberFormat="1" applyFont="1" applyFill="1" applyBorder="1" applyAlignment="1">
      <alignment horizontal="right" vertical="center"/>
    </xf>
    <xf numFmtId="3" fontId="77" fillId="15" borderId="2" xfId="0" applyNumberFormat="1" applyFont="1" applyFill="1" applyBorder="1" applyAlignment="1">
      <alignment vertical="center"/>
    </xf>
    <xf numFmtId="165" fontId="80" fillId="15" borderId="8" xfId="0" applyNumberFormat="1" applyFont="1" applyFill="1" applyBorder="1" applyAlignment="1" applyProtection="1">
      <alignment horizontal="center" wrapText="1"/>
    </xf>
    <xf numFmtId="3" fontId="23" fillId="0" borderId="2" xfId="0" applyNumberFormat="1" applyFont="1" applyFill="1" applyBorder="1" applyAlignment="1">
      <alignment horizontal="right"/>
    </xf>
    <xf numFmtId="0" fontId="78" fillId="15" borderId="2" xfId="0" applyFont="1" applyFill="1" applyBorder="1" applyAlignment="1">
      <alignment vertical="center" wrapText="1"/>
    </xf>
    <xf numFmtId="3" fontId="131" fillId="15" borderId="2" xfId="0" applyNumberFormat="1" applyFont="1" applyFill="1" applyBorder="1" applyAlignment="1">
      <alignment horizontal="right"/>
    </xf>
    <xf numFmtId="2" fontId="74" fillId="0" borderId="3" xfId="0" applyNumberFormat="1" applyFont="1" applyFill="1" applyBorder="1" applyAlignment="1" applyProtection="1">
      <alignment horizontal="left" vertical="center" wrapText="1"/>
    </xf>
    <xf numFmtId="165" fontId="80" fillId="0" borderId="3" xfId="0" applyNumberFormat="1" applyFont="1" applyFill="1" applyBorder="1" applyAlignment="1" applyProtection="1">
      <alignment horizontal="center" wrapText="1"/>
    </xf>
    <xf numFmtId="2" fontId="74" fillId="0" borderId="10" xfId="0" applyNumberFormat="1" applyFont="1" applyFill="1" applyBorder="1" applyAlignment="1" applyProtection="1">
      <alignment horizontal="left" vertical="center" wrapText="1"/>
    </xf>
    <xf numFmtId="0" fontId="67" fillId="0" borderId="37" xfId="0" applyFont="1" applyFill="1" applyBorder="1" applyAlignment="1">
      <alignment vertical="center" wrapText="1"/>
    </xf>
    <xf numFmtId="0" fontId="67" fillId="0" borderId="37" xfId="0" applyFont="1" applyFill="1" applyBorder="1" applyAlignment="1">
      <alignment vertical="center"/>
    </xf>
    <xf numFmtId="168" fontId="67" fillId="0" borderId="14" xfId="0" applyNumberFormat="1" applyFont="1" applyFill="1" applyBorder="1" applyAlignment="1">
      <alignment horizontal="right" vertical="center"/>
    </xf>
    <xf numFmtId="3" fontId="67" fillId="0" borderId="14" xfId="0" applyNumberFormat="1" applyFont="1" applyFill="1" applyBorder="1" applyAlignment="1">
      <alignment vertical="center"/>
    </xf>
    <xf numFmtId="165" fontId="80" fillId="0" borderId="29" xfId="0" applyNumberFormat="1" applyFont="1" applyFill="1" applyBorder="1" applyAlignment="1" applyProtection="1">
      <alignment horizontal="center" wrapText="1"/>
    </xf>
    <xf numFmtId="2" fontId="74" fillId="0" borderId="2" xfId="0" applyNumberFormat="1" applyFont="1" applyFill="1" applyBorder="1" applyAlignment="1" applyProtection="1">
      <alignment horizontal="left" vertical="center" wrapText="1"/>
    </xf>
    <xf numFmtId="2" fontId="74" fillId="0" borderId="2" xfId="0" applyNumberFormat="1" applyFont="1" applyFill="1" applyBorder="1" applyAlignment="1" applyProtection="1">
      <alignment horizontal="center" vertical="center"/>
    </xf>
    <xf numFmtId="168" fontId="74" fillId="0" borderId="2" xfId="0" applyNumberFormat="1" applyFont="1" applyFill="1" applyBorder="1" applyAlignment="1" applyProtection="1">
      <alignment horizontal="right" vertical="center"/>
    </xf>
    <xf numFmtId="165" fontId="80" fillId="0" borderId="2" xfId="0" applyNumberFormat="1" applyFont="1" applyFill="1" applyBorder="1" applyAlignment="1" applyProtection="1">
      <alignment horizontal="center" wrapText="1"/>
    </xf>
    <xf numFmtId="2" fontId="137" fillId="0" borderId="2" xfId="0" applyNumberFormat="1" applyFont="1" applyFill="1" applyBorder="1" applyAlignment="1" applyProtection="1">
      <alignment horizontal="center" vertical="center"/>
    </xf>
    <xf numFmtId="168" fontId="137" fillId="0" borderId="2" xfId="0" applyNumberFormat="1" applyFont="1" applyFill="1" applyBorder="1" applyAlignment="1" applyProtection="1">
      <alignment horizontal="right" vertical="center"/>
    </xf>
    <xf numFmtId="2" fontId="138" fillId="0" borderId="2" xfId="0" applyNumberFormat="1" applyFont="1" applyFill="1" applyBorder="1" applyAlignment="1" applyProtection="1">
      <alignment horizontal="right" vertical="center"/>
    </xf>
    <xf numFmtId="168" fontId="138" fillId="0" borderId="2" xfId="0" applyNumberFormat="1" applyFont="1" applyFill="1" applyBorder="1" applyAlignment="1" applyProtection="1">
      <alignment horizontal="right" vertical="center"/>
    </xf>
    <xf numFmtId="2" fontId="74" fillId="0" borderId="1" xfId="0" applyNumberFormat="1" applyFont="1" applyFill="1" applyBorder="1" applyAlignment="1" applyProtection="1">
      <alignment horizontal="left" vertical="center" wrapText="1"/>
    </xf>
    <xf numFmtId="0" fontId="67" fillId="0" borderId="33" xfId="0" applyFont="1" applyFill="1" applyBorder="1" applyAlignment="1">
      <alignment vertical="center" wrapText="1"/>
    </xf>
    <xf numFmtId="0" fontId="67" fillId="0" borderId="33" xfId="0" applyFont="1" applyFill="1" applyBorder="1" applyAlignment="1">
      <alignment vertical="center"/>
    </xf>
    <xf numFmtId="168" fontId="67" fillId="0" borderId="4" xfId="0" applyNumberFormat="1" applyFont="1" applyFill="1" applyBorder="1" applyAlignment="1">
      <alignment horizontal="right" vertical="center"/>
    </xf>
    <xf numFmtId="3" fontId="67" fillId="0" borderId="4" xfId="0" applyNumberFormat="1" applyFont="1" applyFill="1" applyBorder="1" applyAlignment="1">
      <alignment vertical="center"/>
    </xf>
    <xf numFmtId="165" fontId="80" fillId="0" borderId="31" xfId="0" applyNumberFormat="1" applyFont="1" applyFill="1" applyBorder="1" applyAlignment="1" applyProtection="1">
      <alignment horizontal="center" wrapText="1"/>
    </xf>
    <xf numFmtId="0" fontId="131" fillId="9" borderId="2" xfId="0" applyFont="1" applyFill="1" applyBorder="1" applyAlignment="1">
      <alignment vertical="center"/>
    </xf>
    <xf numFmtId="168" fontId="131" fillId="9" borderId="2" xfId="0" applyNumberFormat="1" applyFont="1" applyFill="1" applyBorder="1" applyAlignment="1">
      <alignment horizontal="right" vertical="center"/>
    </xf>
    <xf numFmtId="3" fontId="131" fillId="9" borderId="2" xfId="0" applyNumberFormat="1" applyFont="1" applyFill="1" applyBorder="1" applyAlignment="1">
      <alignment vertical="center"/>
    </xf>
    <xf numFmtId="165" fontId="136" fillId="9" borderId="8" xfId="0" applyNumberFormat="1" applyFont="1" applyFill="1" applyBorder="1" applyAlignment="1" applyProtection="1">
      <alignment horizontal="center" wrapText="1"/>
    </xf>
    <xf numFmtId="0" fontId="131" fillId="0" borderId="0" xfId="0" applyFont="1" applyAlignment="1"/>
    <xf numFmtId="0" fontId="131" fillId="0" borderId="0" xfId="0" applyFont="1"/>
    <xf numFmtId="3" fontId="67" fillId="9" borderId="2" xfId="0" applyNumberFormat="1" applyFont="1" applyFill="1" applyBorder="1" applyAlignment="1">
      <alignment vertical="center"/>
    </xf>
    <xf numFmtId="3" fontId="23" fillId="9" borderId="8" xfId="0" applyNumberFormat="1" applyFont="1" applyFill="1" applyBorder="1" applyAlignment="1"/>
    <xf numFmtId="3" fontId="136" fillId="9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 wrapText="1"/>
    </xf>
    <xf numFmtId="3" fontId="66" fillId="8" borderId="2" xfId="0" applyNumberFormat="1" applyFont="1" applyFill="1" applyBorder="1" applyAlignment="1">
      <alignment vertical="center"/>
    </xf>
    <xf numFmtId="0" fontId="61" fillId="0" borderId="2" xfId="0" applyNumberFormat="1" applyFont="1" applyFill="1" applyBorder="1" applyAlignment="1" applyProtection="1"/>
    <xf numFmtId="0" fontId="135" fillId="9" borderId="2" xfId="0" applyNumberFormat="1" applyFont="1" applyFill="1" applyBorder="1" applyAlignment="1" applyProtection="1"/>
    <xf numFmtId="3" fontId="67" fillId="9" borderId="2" xfId="0" applyNumberFormat="1" applyFont="1" applyFill="1" applyBorder="1" applyAlignment="1" applyProtection="1">
      <alignment horizontal="right"/>
    </xf>
    <xf numFmtId="3" fontId="99" fillId="13" borderId="14" xfId="0" applyNumberFormat="1" applyFont="1" applyFill="1" applyBorder="1" applyAlignment="1" applyProtection="1">
      <alignment horizontal="center" vertical="center"/>
    </xf>
    <xf numFmtId="166" fontId="102" fillId="13" borderId="2" xfId="0" applyNumberFormat="1" applyFont="1" applyFill="1" applyBorder="1" applyAlignment="1" applyProtection="1">
      <alignment horizontal="right" vertical="center" wrapText="1"/>
    </xf>
    <xf numFmtId="0" fontId="0" fillId="14" borderId="2" xfId="0" applyFill="1" applyBorder="1"/>
    <xf numFmtId="0" fontId="100" fillId="17" borderId="2" xfId="0" applyNumberFormat="1" applyFont="1" applyFill="1" applyBorder="1" applyAlignment="1" applyProtection="1">
      <alignment vertical="center"/>
    </xf>
    <xf numFmtId="49" fontId="60" fillId="14" borderId="2" xfId="0" applyNumberFormat="1" applyFont="1" applyFill="1" applyBorder="1" applyAlignment="1" applyProtection="1">
      <alignment vertical="center" wrapText="1"/>
    </xf>
    <xf numFmtId="3" fontId="100" fillId="17" borderId="2" xfId="0" applyNumberFormat="1" applyFont="1" applyFill="1" applyBorder="1" applyAlignment="1" applyProtection="1">
      <alignment vertical="center"/>
    </xf>
    <xf numFmtId="3" fontId="100" fillId="18" borderId="2" xfId="0" applyNumberFormat="1" applyFont="1" applyFill="1" applyBorder="1" applyAlignment="1" applyProtection="1">
      <alignment vertical="center"/>
    </xf>
    <xf numFmtId="0" fontId="108" fillId="13" borderId="12" xfId="0" applyNumberFormat="1" applyFont="1" applyFill="1" applyBorder="1" applyAlignment="1" applyProtection="1">
      <alignment horizontal="center" vertical="center" wrapText="1"/>
    </xf>
    <xf numFmtId="165" fontId="21" fillId="13" borderId="2" xfId="0" applyNumberFormat="1" applyFont="1" applyFill="1" applyBorder="1" applyAlignment="1" applyProtection="1">
      <alignment horizontal="right" vertical="center" wrapText="1"/>
    </xf>
    <xf numFmtId="0" fontId="0" fillId="14" borderId="2" xfId="0" applyFill="1" applyBorder="1" applyAlignment="1">
      <alignment vertical="center"/>
    </xf>
    <xf numFmtId="3" fontId="116" fillId="14" borderId="2" xfId="0" applyNumberFormat="1" applyFont="1" applyFill="1" applyBorder="1" applyAlignment="1" applyProtection="1">
      <alignment vertical="center"/>
    </xf>
    <xf numFmtId="3" fontId="40" fillId="14" borderId="2" xfId="0" applyNumberFormat="1" applyFont="1" applyFill="1" applyBorder="1" applyAlignment="1" applyProtection="1">
      <alignment vertical="center"/>
    </xf>
    <xf numFmtId="3" fontId="40" fillId="8" borderId="2" xfId="0" applyNumberFormat="1" applyFont="1" applyFill="1" applyBorder="1" applyAlignment="1" applyProtection="1">
      <alignment vertical="center"/>
    </xf>
    <xf numFmtId="0" fontId="61" fillId="0" borderId="0" xfId="0" applyNumberFormat="1" applyFont="1" applyBorder="1" applyAlignment="1" applyProtection="1">
      <alignment horizontal="center" vertical="top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8" fontId="139" fillId="0" borderId="0" xfId="0" applyNumberFormat="1" applyFont="1"/>
    <xf numFmtId="168" fontId="140" fillId="15" borderId="2" xfId="0" applyNumberFormat="1" applyFont="1" applyFill="1" applyBorder="1" applyAlignment="1" applyProtection="1">
      <alignment horizontal="center" vertical="center" wrapText="1"/>
    </xf>
    <xf numFmtId="169" fontId="0" fillId="0" borderId="2" xfId="0" applyNumberFormat="1" applyFont="1" applyBorder="1" applyAlignment="1">
      <alignment vertical="center"/>
    </xf>
    <xf numFmtId="169" fontId="60" fillId="0" borderId="2" xfId="0" applyNumberFormat="1" applyFont="1" applyFill="1" applyBorder="1" applyAlignment="1" applyProtection="1">
      <alignment horizontal="left" vertical="center"/>
    </xf>
    <xf numFmtId="169" fontId="60" fillId="0" borderId="2" xfId="0" applyNumberFormat="1" applyFont="1" applyBorder="1" applyAlignment="1" applyProtection="1">
      <alignment horizontal="right" vertical="center" wrapText="1"/>
    </xf>
    <xf numFmtId="169" fontId="60" fillId="0" borderId="2" xfId="0" applyNumberFormat="1" applyFont="1" applyBorder="1" applyAlignment="1" applyProtection="1">
      <alignment vertical="center"/>
    </xf>
    <xf numFmtId="169" fontId="0" fillId="0" borderId="2" xfId="0" applyNumberFormat="1" applyBorder="1" applyAlignment="1">
      <alignment vertical="center"/>
    </xf>
    <xf numFmtId="169" fontId="60" fillId="0" borderId="12" xfId="0" applyNumberFormat="1" applyFont="1" applyBorder="1" applyAlignment="1" applyProtection="1">
      <alignment vertical="center"/>
    </xf>
    <xf numFmtId="169" fontId="61" fillId="0" borderId="2" xfId="0" applyNumberFormat="1" applyFont="1" applyFill="1" applyBorder="1" applyAlignment="1" applyProtection="1">
      <alignment horizontal="left" vertical="center" wrapText="1"/>
    </xf>
    <xf numFmtId="169" fontId="60" fillId="8" borderId="2" xfId="0" applyNumberFormat="1" applyFont="1" applyFill="1" applyBorder="1" applyAlignment="1" applyProtection="1">
      <alignment horizontal="left" vertical="center"/>
    </xf>
    <xf numFmtId="169" fontId="60" fillId="0" borderId="2" xfId="0" applyNumberFormat="1" applyFont="1" applyFill="1" applyBorder="1" applyAlignment="1" applyProtection="1">
      <alignment vertical="center" wrapText="1"/>
    </xf>
    <xf numFmtId="169" fontId="27" fillId="0" borderId="2" xfId="0" applyNumberFormat="1" applyFont="1" applyFill="1" applyBorder="1" applyAlignment="1" applyProtection="1">
      <alignment vertical="center"/>
    </xf>
    <xf numFmtId="169" fontId="102" fillId="19" borderId="2" xfId="0" applyNumberFormat="1" applyFont="1" applyFill="1" applyBorder="1" applyAlignment="1" applyProtection="1">
      <alignment vertical="center"/>
    </xf>
    <xf numFmtId="169" fontId="102" fillId="0" borderId="12" xfId="0" applyNumberFormat="1" applyFont="1" applyBorder="1" applyAlignment="1" applyProtection="1">
      <alignment horizontal="right" vertical="center" wrapText="1"/>
    </xf>
    <xf numFmtId="169" fontId="0" fillId="0" borderId="0" xfId="0" applyNumberFormat="1"/>
    <xf numFmtId="169" fontId="0" fillId="0" borderId="2" xfId="0" applyNumberFormat="1" applyBorder="1"/>
    <xf numFmtId="169" fontId="23" fillId="15" borderId="2" xfId="0" applyNumberFormat="1" applyFont="1" applyFill="1" applyBorder="1"/>
    <xf numFmtId="169" fontId="102" fillId="15" borderId="2" xfId="0" applyNumberFormat="1" applyFont="1" applyFill="1" applyBorder="1" applyAlignment="1" applyProtection="1">
      <alignment horizontal="right" vertical="center" wrapText="1"/>
    </xf>
    <xf numFmtId="169" fontId="102" fillId="0" borderId="2" xfId="0" applyNumberFormat="1" applyFont="1" applyBorder="1" applyAlignment="1" applyProtection="1">
      <alignment horizontal="right" vertical="center" wrapText="1"/>
    </xf>
    <xf numFmtId="169" fontId="139" fillId="0" borderId="0" xfId="0" applyNumberFormat="1" applyFont="1"/>
    <xf numFmtId="166" fontId="61" fillId="0" borderId="12" xfId="0" applyNumberFormat="1" applyFont="1" applyBorder="1" applyAlignment="1" applyProtection="1">
      <alignment vertical="center" wrapText="1"/>
    </xf>
    <xf numFmtId="3" fontId="60" fillId="8" borderId="12" xfId="0" applyNumberFormat="1" applyFont="1" applyFill="1" applyBorder="1" applyAlignment="1" applyProtection="1">
      <alignment vertical="center"/>
    </xf>
    <xf numFmtId="0" fontId="102" fillId="19" borderId="12" xfId="0" applyNumberFormat="1" applyFont="1" applyFill="1" applyBorder="1" applyAlignment="1" applyProtection="1">
      <alignment vertical="center"/>
    </xf>
    <xf numFmtId="3" fontId="102" fillId="15" borderId="12" xfId="0" applyNumberFormat="1" applyFont="1" applyFill="1" applyBorder="1" applyAlignment="1" applyProtection="1">
      <alignment vertical="center"/>
    </xf>
    <xf numFmtId="0" fontId="58" fillId="0" borderId="4" xfId="0" applyNumberFormat="1" applyFont="1" applyBorder="1" applyAlignment="1" applyProtection="1">
      <alignment horizontal="center" vertical="center"/>
    </xf>
    <xf numFmtId="169" fontId="61" fillId="15" borderId="2" xfId="0" applyNumberFormat="1" applyFont="1" applyFill="1" applyBorder="1" applyAlignment="1" applyProtection="1">
      <alignment horizontal="center" vertical="center"/>
    </xf>
    <xf numFmtId="3" fontId="102" fillId="10" borderId="12" xfId="0" applyNumberFormat="1" applyFont="1" applyFill="1" applyBorder="1" applyAlignment="1" applyProtection="1">
      <alignment vertical="center"/>
    </xf>
    <xf numFmtId="169" fontId="23" fillId="10" borderId="2" xfId="0" applyNumberFormat="1" applyFont="1" applyFill="1" applyBorder="1"/>
    <xf numFmtId="169" fontId="102" fillId="10" borderId="2" xfId="0" applyNumberFormat="1" applyFont="1" applyFill="1" applyBorder="1" applyAlignment="1" applyProtection="1">
      <alignment horizontal="right" vertical="center" wrapText="1"/>
    </xf>
    <xf numFmtId="169" fontId="102" fillId="10" borderId="2" xfId="0" applyNumberFormat="1" applyFont="1" applyFill="1" applyBorder="1" applyAlignment="1" applyProtection="1">
      <alignment horizontal="center" vertical="center"/>
    </xf>
    <xf numFmtId="0" fontId="110" fillId="0" borderId="16" xfId="0" applyFont="1" applyBorder="1"/>
    <xf numFmtId="0" fontId="0" fillId="0" borderId="16" xfId="0" applyBorder="1"/>
    <xf numFmtId="49" fontId="0" fillId="0" borderId="2" xfId="0" applyNumberFormat="1" applyBorder="1"/>
    <xf numFmtId="0" fontId="102" fillId="16" borderId="2" xfId="0" applyNumberFormat="1" applyFont="1" applyFill="1" applyBorder="1" applyAlignment="1" applyProtection="1">
      <alignment vertical="center"/>
    </xf>
    <xf numFmtId="3" fontId="102" fillId="12" borderId="2" xfId="0" applyNumberFormat="1" applyFont="1" applyFill="1" applyBorder="1" applyAlignment="1" applyProtection="1">
      <alignment vertical="center"/>
    </xf>
    <xf numFmtId="0" fontId="23" fillId="12" borderId="2" xfId="0" applyFont="1" applyFill="1" applyBorder="1"/>
    <xf numFmtId="0" fontId="122" fillId="12" borderId="12" xfId="0" applyNumberFormat="1" applyFont="1" applyFill="1" applyBorder="1" applyAlignment="1" applyProtection="1">
      <alignment horizontal="center" vertical="center" wrapText="1"/>
    </xf>
    <xf numFmtId="169" fontId="60" fillId="15" borderId="2" xfId="0" applyNumberFormat="1" applyFont="1" applyFill="1" applyBorder="1" applyAlignment="1" applyProtection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100" fillId="0" borderId="16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/>
    </xf>
    <xf numFmtId="49" fontId="63" fillId="0" borderId="2" xfId="0" applyNumberFormat="1" applyFont="1" applyFill="1" applyBorder="1"/>
    <xf numFmtId="168" fontId="109" fillId="0" borderId="2" xfId="0" applyNumberFormat="1" applyFont="1" applyFill="1" applyBorder="1" applyAlignment="1" applyProtection="1">
      <alignment horizontal="center" vertical="center" wrapText="1"/>
    </xf>
    <xf numFmtId="168" fontId="109" fillId="12" borderId="2" xfId="0" applyNumberFormat="1" applyFont="1" applyFill="1" applyBorder="1" applyAlignment="1" applyProtection="1">
      <alignment horizontal="center" vertical="center" wrapText="1"/>
    </xf>
    <xf numFmtId="168" fontId="0" fillId="0" borderId="16" xfId="0" applyNumberFormat="1" applyBorder="1"/>
    <xf numFmtId="168" fontId="63" fillId="0" borderId="2" xfId="0" applyNumberFormat="1" applyFont="1" applyFill="1" applyBorder="1" applyAlignment="1">
      <alignment vertical="center"/>
    </xf>
    <xf numFmtId="168" fontId="107" fillId="0" borderId="2" xfId="0" applyNumberFormat="1" applyFont="1" applyBorder="1" applyAlignment="1" applyProtection="1">
      <alignment horizontal="center" vertical="center" wrapText="1"/>
    </xf>
    <xf numFmtId="168" fontId="107" fillId="0" borderId="2" xfId="0" applyNumberFormat="1" applyFont="1" applyFill="1" applyBorder="1" applyAlignment="1" applyProtection="1">
      <alignment horizontal="center" vertical="center" wrapText="1"/>
    </xf>
    <xf numFmtId="168" fontId="102" fillId="12" borderId="2" xfId="0" applyNumberFormat="1" applyFont="1" applyFill="1" applyBorder="1" applyAlignment="1" applyProtection="1">
      <alignment horizontal="right" vertical="center" wrapText="1"/>
    </xf>
    <xf numFmtId="168" fontId="60" fillId="0" borderId="2" xfId="0" applyNumberFormat="1" applyFont="1" applyBorder="1" applyAlignment="1" applyProtection="1">
      <alignment vertical="center"/>
    </xf>
    <xf numFmtId="168" fontId="0" fillId="0" borderId="2" xfId="0" applyNumberFormat="1" applyBorder="1"/>
    <xf numFmtId="168" fontId="63" fillId="0" borderId="2" xfId="0" applyNumberFormat="1" applyFont="1" applyBorder="1" applyAlignment="1">
      <alignment vertical="center"/>
    </xf>
    <xf numFmtId="168" fontId="63" fillId="8" borderId="2" xfId="0" applyNumberFormat="1" applyFont="1" applyFill="1" applyBorder="1" applyAlignment="1">
      <alignment vertical="center"/>
    </xf>
    <xf numFmtId="168" fontId="39" fillId="0" borderId="2" xfId="0" applyNumberFormat="1" applyFont="1" applyBorder="1" applyAlignment="1">
      <alignment vertical="center"/>
    </xf>
    <xf numFmtId="168" fontId="98" fillId="0" borderId="2" xfId="0" applyNumberFormat="1" applyFont="1" applyBorder="1" applyAlignment="1" applyProtection="1">
      <alignment vertical="center"/>
    </xf>
    <xf numFmtId="168" fontId="63" fillId="0" borderId="2" xfId="0" applyNumberFormat="1" applyFont="1" applyBorder="1" applyAlignment="1">
      <alignment vertical="center" wrapText="1"/>
    </xf>
    <xf numFmtId="168" fontId="63" fillId="5" borderId="2" xfId="0" applyNumberFormat="1" applyFont="1" applyFill="1" applyBorder="1" applyAlignment="1">
      <alignment vertical="center"/>
    </xf>
    <xf numFmtId="168" fontId="102" fillId="6" borderId="2" xfId="0" applyNumberFormat="1" applyFont="1" applyFill="1" applyBorder="1" applyAlignment="1" applyProtection="1">
      <alignment vertical="center"/>
    </xf>
    <xf numFmtId="168" fontId="60" fillId="12" borderId="2" xfId="0" applyNumberFormat="1" applyFont="1" applyFill="1" applyBorder="1" applyAlignment="1" applyProtection="1">
      <alignment vertical="center"/>
    </xf>
    <xf numFmtId="168" fontId="110" fillId="12" borderId="2" xfId="0" applyNumberFormat="1" applyFont="1" applyFill="1" applyBorder="1" applyAlignment="1">
      <alignment horizontal="right" vertical="center"/>
    </xf>
    <xf numFmtId="168" fontId="102" fillId="0" borderId="2" xfId="0" applyNumberFormat="1" applyFont="1" applyBorder="1" applyAlignment="1" applyProtection="1">
      <alignment horizontal="right" vertical="center" wrapText="1"/>
    </xf>
    <xf numFmtId="168" fontId="23" fillId="0" borderId="2" xfId="0" applyNumberFormat="1" applyFont="1" applyBorder="1"/>
    <xf numFmtId="168" fontId="60" fillId="6" borderId="2" xfId="0" applyNumberFormat="1" applyFont="1" applyFill="1" applyBorder="1" applyAlignment="1" applyProtection="1">
      <alignment vertical="center"/>
    </xf>
    <xf numFmtId="168" fontId="60" fillId="0" borderId="2" xfId="0" applyNumberFormat="1" applyFont="1" applyBorder="1" applyAlignment="1" applyProtection="1">
      <alignment horizontal="right" vertical="center" wrapText="1"/>
    </xf>
    <xf numFmtId="168" fontId="60" fillId="12" borderId="2" xfId="0" applyNumberFormat="1" applyFont="1" applyFill="1" applyBorder="1" applyAlignment="1" applyProtection="1">
      <alignment horizontal="right" vertical="center" wrapText="1"/>
    </xf>
    <xf numFmtId="168" fontId="23" fillId="12" borderId="2" xfId="0" applyNumberFormat="1" applyFont="1" applyFill="1" applyBorder="1"/>
    <xf numFmtId="168" fontId="23" fillId="12" borderId="2" xfId="0" applyNumberFormat="1" applyFont="1" applyFill="1" applyBorder="1" applyAlignment="1"/>
    <xf numFmtId="166" fontId="61" fillId="8" borderId="2" xfId="0" applyNumberFormat="1" applyFont="1" applyFill="1" applyBorder="1" applyAlignment="1" applyProtection="1">
      <alignment vertical="center" wrapText="1"/>
    </xf>
    <xf numFmtId="49" fontId="61" fillId="8" borderId="2" xfId="0" applyNumberFormat="1" applyFont="1" applyFill="1" applyBorder="1" applyAlignment="1" applyProtection="1">
      <alignment horizontal="left" vertical="center" wrapText="1"/>
    </xf>
    <xf numFmtId="168" fontId="60" fillId="8" borderId="2" xfId="0" applyNumberFormat="1" applyFont="1" applyFill="1" applyBorder="1" applyAlignment="1" applyProtection="1">
      <alignment vertical="center"/>
    </xf>
    <xf numFmtId="168" fontId="0" fillId="8" borderId="2" xfId="0" applyNumberForma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68" fontId="130" fillId="12" borderId="2" xfId="0" applyNumberFormat="1" applyFont="1" applyFill="1" applyBorder="1"/>
    <xf numFmtId="168" fontId="102" fillId="8" borderId="2" xfId="0" applyNumberFormat="1" applyFont="1" applyFill="1" applyBorder="1" applyAlignment="1" applyProtection="1">
      <alignment horizontal="right" vertical="center" wrapText="1"/>
    </xf>
    <xf numFmtId="168" fontId="60" fillId="8" borderId="2" xfId="0" applyNumberFormat="1" applyFont="1" applyFill="1" applyBorder="1" applyAlignment="1" applyProtection="1">
      <alignment horizontal="right" vertical="center" wrapText="1"/>
    </xf>
    <xf numFmtId="0" fontId="23" fillId="8" borderId="2" xfId="0" applyFont="1" applyFill="1" applyBorder="1"/>
    <xf numFmtId="169" fontId="60" fillId="8" borderId="2" xfId="0" applyNumberFormat="1" applyFont="1" applyFill="1" applyBorder="1" applyAlignment="1" applyProtection="1">
      <alignment horizontal="center" vertical="center"/>
    </xf>
    <xf numFmtId="0" fontId="67" fillId="0" borderId="2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Alignment="1">
      <alignment vertical="center"/>
    </xf>
    <xf numFmtId="0" fontId="0" fillId="8" borderId="28" xfId="0" applyFill="1" applyBorder="1" applyAlignment="1">
      <alignment vertical="center"/>
    </xf>
    <xf numFmtId="0" fontId="23" fillId="0" borderId="28" xfId="0" applyFont="1" applyBorder="1"/>
    <xf numFmtId="0" fontId="23" fillId="8" borderId="28" xfId="0" applyFont="1" applyFill="1" applyBorder="1"/>
    <xf numFmtId="0" fontId="0" fillId="8" borderId="0" xfId="0" applyFill="1" applyBorder="1" applyAlignment="1">
      <alignment vertical="center"/>
    </xf>
    <xf numFmtId="0" fontId="23" fillId="8" borderId="0" xfId="0" applyFont="1" applyFill="1" applyBorder="1"/>
    <xf numFmtId="0" fontId="29" fillId="14" borderId="2" xfId="0" applyNumberFormat="1" applyFont="1" applyFill="1" applyBorder="1" applyAlignment="1" applyProtection="1">
      <alignment vertical="center"/>
    </xf>
    <xf numFmtId="0" fontId="70" fillId="12" borderId="11" xfId="0" applyNumberFormat="1" applyFont="1" applyFill="1" applyBorder="1" applyAlignment="1" applyProtection="1">
      <alignment vertical="center"/>
    </xf>
    <xf numFmtId="166" fontId="70" fillId="12" borderId="2" xfId="0" applyNumberFormat="1" applyFont="1" applyFill="1" applyBorder="1" applyAlignment="1" applyProtection="1">
      <alignment horizontal="right" vertical="center"/>
    </xf>
    <xf numFmtId="166" fontId="0" fillId="0" borderId="2" xfId="0" applyNumberFormat="1" applyFont="1" applyFill="1" applyBorder="1" applyAlignment="1">
      <alignment vertical="center" wrapText="1"/>
    </xf>
    <xf numFmtId="2" fontId="74" fillId="0" borderId="37" xfId="0" applyNumberFormat="1" applyFont="1" applyFill="1" applyBorder="1" applyAlignment="1" applyProtection="1">
      <alignment horizontal="center" vertical="center"/>
    </xf>
    <xf numFmtId="168" fontId="74" fillId="0" borderId="14" xfId="0" applyNumberFormat="1" applyFont="1" applyFill="1" applyBorder="1" applyAlignment="1" applyProtection="1">
      <alignment horizontal="right" vertical="center"/>
    </xf>
    <xf numFmtId="2" fontId="74" fillId="0" borderId="14" xfId="0" applyNumberFormat="1" applyFont="1" applyFill="1" applyBorder="1" applyAlignment="1" applyProtection="1">
      <alignment horizontal="center" vertical="center"/>
    </xf>
    <xf numFmtId="2" fontId="74" fillId="0" borderId="2" xfId="0" applyNumberFormat="1" applyFont="1" applyFill="1" applyBorder="1" applyAlignment="1" applyProtection="1">
      <alignment horizontal="left" vertical="center"/>
    </xf>
    <xf numFmtId="2" fontId="74" fillId="0" borderId="37" xfId="0" applyNumberFormat="1" applyFont="1" applyFill="1" applyBorder="1" applyAlignment="1" applyProtection="1">
      <alignment horizontal="left" vertical="center"/>
    </xf>
    <xf numFmtId="0" fontId="143" fillId="0" borderId="0" xfId="0" applyFont="1"/>
    <xf numFmtId="0" fontId="0" fillId="0" borderId="2" xfId="0" applyBorder="1" applyAlignment="1">
      <alignment vertical="center"/>
    </xf>
    <xf numFmtId="169" fontId="0" fillId="8" borderId="2" xfId="0" applyNumberFormat="1" applyFill="1" applyBorder="1"/>
    <xf numFmtId="169" fontId="60" fillId="8" borderId="2" xfId="0" applyNumberFormat="1" applyFont="1" applyFill="1" applyBorder="1" applyAlignment="1" applyProtection="1">
      <alignment horizontal="right" vertical="center" wrapText="1"/>
    </xf>
    <xf numFmtId="169" fontId="60" fillId="8" borderId="2" xfId="0" applyNumberFormat="1" applyFont="1" applyFill="1" applyBorder="1" applyAlignment="1" applyProtection="1">
      <alignment vertical="center"/>
    </xf>
    <xf numFmtId="165" fontId="124" fillId="0" borderId="22" xfId="0" applyNumberFormat="1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>
      <alignment horizontal="center" vertical="center"/>
    </xf>
    <xf numFmtId="3" fontId="136" fillId="8" borderId="2" xfId="0" applyNumberFormat="1" applyFont="1" applyFill="1" applyBorder="1" applyAlignment="1">
      <alignment vertical="center"/>
    </xf>
    <xf numFmtId="165" fontId="80" fillId="8" borderId="8" xfId="0" applyNumberFormat="1" applyFont="1" applyFill="1" applyBorder="1" applyAlignment="1" applyProtection="1">
      <alignment horizontal="center" wrapText="1"/>
    </xf>
    <xf numFmtId="168" fontId="0" fillId="0" borderId="0" xfId="0" applyNumberFormat="1"/>
    <xf numFmtId="0" fontId="117" fillId="0" borderId="0" xfId="0" applyFont="1"/>
    <xf numFmtId="0" fontId="117" fillId="0" borderId="2" xfId="0" applyFont="1" applyBorder="1"/>
    <xf numFmtId="168" fontId="9" fillId="0" borderId="0" xfId="0" applyNumberFormat="1" applyFont="1" applyBorder="1" applyAlignment="1" applyProtection="1">
      <alignment horizontal="right"/>
    </xf>
    <xf numFmtId="168" fontId="117" fillId="0" borderId="0" xfId="0" applyNumberFormat="1" applyFont="1" applyAlignment="1">
      <alignment horizontal="right"/>
    </xf>
    <xf numFmtId="168" fontId="117" fillId="0" borderId="2" xfId="0" applyNumberFormat="1" applyFont="1" applyBorder="1"/>
    <xf numFmtId="0" fontId="9" fillId="0" borderId="4" xfId="0" applyNumberFormat="1" applyFont="1" applyBorder="1" applyAlignment="1" applyProtection="1"/>
    <xf numFmtId="0" fontId="0" fillId="0" borderId="16" xfId="0" applyFont="1" applyBorder="1" applyAlignment="1">
      <alignment vertical="center" wrapText="1"/>
    </xf>
    <xf numFmtId="0" fontId="0" fillId="0" borderId="0" xfId="0" applyAlignment="1"/>
    <xf numFmtId="168" fontId="67" fillId="0" borderId="2" xfId="0" applyNumberFormat="1" applyFont="1" applyFill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67" fillId="9" borderId="2" xfId="0" applyNumberFormat="1" applyFont="1" applyFill="1" applyBorder="1" applyAlignment="1">
      <alignment vertical="center"/>
    </xf>
    <xf numFmtId="0" fontId="0" fillId="0" borderId="0" xfId="0" applyAlignment="1"/>
    <xf numFmtId="166" fontId="0" fillId="0" borderId="8" xfId="0" applyNumberFormat="1" applyFont="1" applyFill="1" applyBorder="1" applyAlignment="1">
      <alignment vertical="center" wrapText="1"/>
    </xf>
    <xf numFmtId="165" fontId="80" fillId="0" borderId="0" xfId="0" applyNumberFormat="1" applyFont="1" applyFill="1" applyBorder="1" applyAlignment="1" applyProtection="1">
      <alignment horizontal="center" wrapText="1"/>
    </xf>
    <xf numFmtId="165" fontId="73" fillId="0" borderId="2" xfId="0" applyNumberFormat="1" applyFont="1" applyFill="1" applyBorder="1" applyAlignment="1" applyProtection="1">
      <alignment horizontal="center" wrapText="1"/>
    </xf>
    <xf numFmtId="0" fontId="0" fillId="0" borderId="0" xfId="0" applyAlignment="1"/>
    <xf numFmtId="3" fontId="0" fillId="0" borderId="2" xfId="0" applyNumberFormat="1" applyFont="1" applyBorder="1" applyAlignment="1">
      <alignment vertical="center"/>
    </xf>
    <xf numFmtId="3" fontId="23" fillId="15" borderId="2" xfId="0" applyNumberFormat="1" applyFont="1" applyFill="1" applyBorder="1" applyAlignment="1">
      <alignment vertical="center"/>
    </xf>
    <xf numFmtId="3" fontId="131" fillId="15" borderId="2" xfId="0" applyNumberFormat="1" applyFont="1" applyFill="1" applyBorder="1" applyAlignment="1">
      <alignment vertical="center"/>
    </xf>
    <xf numFmtId="3" fontId="131" fillId="0" borderId="2" xfId="0" applyNumberFormat="1" applyFont="1" applyBorder="1" applyAlignment="1">
      <alignment vertical="center"/>
    </xf>
    <xf numFmtId="168" fontId="136" fillId="8" borderId="2" xfId="0" applyNumberFormat="1" applyFont="1" applyFill="1" applyBorder="1" applyAlignment="1">
      <alignment horizontal="right" vertical="center"/>
    </xf>
    <xf numFmtId="2" fontId="74" fillId="8" borderId="1" xfId="0" applyNumberFormat="1" applyFont="1" applyFill="1" applyBorder="1" applyAlignment="1" applyProtection="1">
      <alignment horizontal="left" vertical="center" wrapText="1"/>
    </xf>
    <xf numFmtId="0" fontId="66" fillId="8" borderId="12" xfId="0" applyFont="1" applyFill="1" applyBorder="1" applyAlignment="1">
      <alignment vertical="center" wrapText="1"/>
    </xf>
    <xf numFmtId="0" fontId="66" fillId="8" borderId="12" xfId="0" applyFont="1" applyFill="1" applyBorder="1" applyAlignment="1">
      <alignment vertical="center"/>
    </xf>
    <xf numFmtId="168" fontId="66" fillId="8" borderId="2" xfId="0" applyNumberFormat="1" applyFont="1" applyFill="1" applyBorder="1" applyAlignment="1">
      <alignment horizontal="right" vertical="center"/>
    </xf>
    <xf numFmtId="3" fontId="0" fillId="8" borderId="2" xfId="0" applyNumberFormat="1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0" borderId="28" xfId="0" applyBorder="1"/>
    <xf numFmtId="0" fontId="0" fillId="0" borderId="2" xfId="0" applyBorder="1" applyAlignment="1">
      <alignment vertical="center"/>
    </xf>
    <xf numFmtId="166" fontId="1" fillId="9" borderId="8" xfId="0" applyNumberFormat="1" applyFont="1" applyFill="1" applyBorder="1" applyAlignment="1">
      <alignment vertical="center" wrapText="1"/>
    </xf>
    <xf numFmtId="0" fontId="63" fillId="8" borderId="37" xfId="0" applyFont="1" applyFill="1" applyBorder="1" applyAlignment="1">
      <alignment horizontal="center" vertical="center" wrapText="1"/>
    </xf>
    <xf numFmtId="3" fontId="60" fillId="8" borderId="12" xfId="0" applyNumberFormat="1" applyFont="1" applyFill="1" applyBorder="1" applyAlignment="1" applyProtection="1">
      <alignment vertical="center" wrapText="1"/>
    </xf>
    <xf numFmtId="0" fontId="27" fillId="8" borderId="12" xfId="0" applyNumberFormat="1" applyFont="1" applyFill="1" applyBorder="1" applyAlignment="1" applyProtection="1">
      <alignment vertical="center"/>
    </xf>
    <xf numFmtId="0" fontId="63" fillId="8" borderId="2" xfId="0" applyFont="1" applyFill="1" applyBorder="1" applyAlignment="1">
      <alignment horizontal="center" vertical="center" wrapText="1"/>
    </xf>
    <xf numFmtId="3" fontId="60" fillId="8" borderId="2" xfId="0" applyNumberFormat="1" applyFont="1" applyFill="1" applyBorder="1" applyAlignment="1" applyProtection="1">
      <alignment vertical="center" wrapText="1"/>
    </xf>
    <xf numFmtId="0" fontId="27" fillId="8" borderId="2" xfId="0" applyNumberFormat="1" applyFont="1" applyFill="1" applyBorder="1" applyAlignment="1" applyProtection="1">
      <alignment vertical="center"/>
    </xf>
    <xf numFmtId="0" fontId="102" fillId="18" borderId="2" xfId="0" applyNumberFormat="1" applyFont="1" applyFill="1" applyBorder="1" applyAlignment="1" applyProtection="1">
      <alignment vertical="center"/>
    </xf>
    <xf numFmtId="0" fontId="0" fillId="8" borderId="2" xfId="0" applyFill="1" applyBorder="1"/>
    <xf numFmtId="0" fontId="117" fillId="0" borderId="0" xfId="0" applyFont="1" applyBorder="1"/>
    <xf numFmtId="168" fontId="117" fillId="0" borderId="0" xfId="0" applyNumberFormat="1" applyFont="1" applyBorder="1"/>
    <xf numFmtId="49" fontId="0" fillId="0" borderId="0" xfId="0" applyNumberFormat="1" applyBorder="1"/>
    <xf numFmtId="168" fontId="0" fillId="0" borderId="0" xfId="0" applyNumberFormat="1" applyBorder="1"/>
    <xf numFmtId="0" fontId="0" fillId="0" borderId="0" xfId="0" applyFill="1" applyAlignment="1">
      <alignment vertical="center"/>
    </xf>
    <xf numFmtId="0" fontId="23" fillId="0" borderId="0" xfId="0" applyFont="1" applyFill="1" applyAlignment="1">
      <alignment vertical="center"/>
    </xf>
    <xf numFmtId="166" fontId="0" fillId="0" borderId="0" xfId="0" applyNumberFormat="1" applyFill="1" applyAlignment="1">
      <alignment vertical="center"/>
    </xf>
    <xf numFmtId="0" fontId="0" fillId="0" borderId="0" xfId="0" applyFill="1" applyAlignment="1"/>
    <xf numFmtId="2" fontId="138" fillId="0" borderId="2" xfId="0" applyNumberFormat="1" applyFont="1" applyFill="1" applyBorder="1" applyAlignment="1" applyProtection="1">
      <alignment horizontal="left" vertical="center"/>
    </xf>
    <xf numFmtId="2" fontId="137" fillId="0" borderId="2" xfId="0" applyNumberFormat="1" applyFont="1" applyFill="1" applyBorder="1" applyAlignment="1" applyProtection="1">
      <alignment horizontal="left" vertical="center"/>
    </xf>
    <xf numFmtId="3" fontId="9" fillId="0" borderId="2" xfId="0" applyNumberFormat="1" applyFont="1" applyBorder="1" applyAlignment="1" applyProtection="1"/>
    <xf numFmtId="3" fontId="131" fillId="0" borderId="0" xfId="0" applyNumberFormat="1" applyFont="1" applyBorder="1" applyAlignment="1">
      <alignment vertical="center"/>
    </xf>
    <xf numFmtId="166" fontId="1" fillId="20" borderId="8" xfId="0" applyNumberFormat="1" applyFont="1" applyFill="1" applyBorder="1" applyAlignment="1">
      <alignment vertical="center" wrapText="1"/>
    </xf>
    <xf numFmtId="166" fontId="23" fillId="20" borderId="8" xfId="0" applyNumberFormat="1" applyFont="1" applyFill="1" applyBorder="1" applyAlignment="1">
      <alignment vertical="center" wrapText="1"/>
    </xf>
    <xf numFmtId="0" fontId="0" fillId="0" borderId="0" xfId="0" applyAlignment="1"/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0" fontId="4" fillId="0" borderId="53" xfId="0" applyNumberFormat="1" applyFont="1" applyBorder="1" applyAlignment="1" applyProtection="1">
      <alignment horizontal="center" vertical="center" wrapText="1"/>
    </xf>
    <xf numFmtId="0" fontId="4" fillId="0" borderId="15" xfId="0" applyNumberFormat="1" applyFont="1" applyBorder="1" applyAlignment="1" applyProtection="1">
      <alignment horizontal="center" vertical="center" wrapText="1"/>
    </xf>
    <xf numFmtId="0" fontId="4" fillId="0" borderId="37" xfId="0" applyNumberFormat="1" applyFont="1" applyBorder="1" applyAlignment="1" applyProtection="1">
      <alignment horizontal="center" vertical="center" wrapText="1"/>
    </xf>
    <xf numFmtId="0" fontId="4" fillId="0" borderId="69" xfId="0" applyNumberFormat="1" applyFont="1" applyBorder="1" applyAlignment="1" applyProtection="1">
      <alignment horizontal="center" vertical="center" wrapText="1"/>
    </xf>
    <xf numFmtId="0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NumberFormat="1" applyFont="1" applyBorder="1" applyAlignment="1" applyProtection="1">
      <alignment horizontal="center" vertical="center" wrapText="1"/>
    </xf>
    <xf numFmtId="0" fontId="27" fillId="0" borderId="0" xfId="0" applyNumberFormat="1" applyFont="1" applyBorder="1" applyAlignment="1" applyProtection="1">
      <alignment vertical="center" wrapText="1"/>
    </xf>
    <xf numFmtId="165" fontId="0" fillId="0" borderId="0" xfId="0" applyNumberFormat="1" applyAlignment="1">
      <alignment horizontal="right"/>
    </xf>
    <xf numFmtId="0" fontId="7" fillId="0" borderId="0" xfId="0" applyNumberFormat="1" applyFont="1" applyBorder="1" applyAlignment="1" applyProtection="1">
      <alignment horizontal="center"/>
    </xf>
    <xf numFmtId="0" fontId="92" fillId="0" borderId="0" xfId="0" applyNumberFormat="1" applyFont="1" applyBorder="1" applyAlignment="1" applyProtection="1">
      <alignment horizontal="center"/>
    </xf>
    <xf numFmtId="165" fontId="73" fillId="0" borderId="2" xfId="0" applyNumberFormat="1" applyFont="1" applyFill="1" applyBorder="1" applyAlignment="1" applyProtection="1">
      <alignment horizontal="center" wrapText="1"/>
    </xf>
    <xf numFmtId="0" fontId="0" fillId="0" borderId="53" xfId="0" applyBorder="1" applyAlignment="1">
      <alignment horizontal="center"/>
    </xf>
    <xf numFmtId="0" fontId="92" fillId="11" borderId="0" xfId="0" applyNumberFormat="1" applyFont="1" applyFill="1" applyBorder="1" applyAlignment="1" applyProtection="1">
      <alignment horizontal="center"/>
    </xf>
    <xf numFmtId="0" fontId="77" fillId="0" borderId="0" xfId="0" applyNumberFormat="1" applyFont="1" applyBorder="1" applyAlignment="1" applyProtection="1">
      <alignment horizontal="center" vertical="center" wrapText="1"/>
    </xf>
    <xf numFmtId="0" fontId="77" fillId="0" borderId="0" xfId="0" applyNumberFormat="1" applyFont="1" applyBorder="1" applyAlignment="1" applyProtection="1">
      <alignment horizontal="center" vertical="center"/>
    </xf>
    <xf numFmtId="0" fontId="81" fillId="0" borderId="0" xfId="0" applyFont="1" applyAlignment="1">
      <alignment horizontal="center" vertical="center"/>
    </xf>
    <xf numFmtId="0" fontId="99" fillId="0" borderId="16" xfId="0" applyNumberFormat="1" applyFont="1" applyBorder="1" applyAlignment="1" applyProtection="1">
      <alignment horizontal="center" vertical="center" wrapText="1"/>
    </xf>
    <xf numFmtId="0" fontId="99" fillId="0" borderId="14" xfId="0" applyNumberFormat="1" applyFont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7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/>
    <xf numFmtId="0" fontId="95" fillId="0" borderId="0" xfId="0" applyNumberFormat="1" applyFont="1" applyBorder="1" applyAlignment="1" applyProtection="1">
      <alignment horizontal="center" vertical="center"/>
    </xf>
    <xf numFmtId="0" fontId="141" fillId="0" borderId="0" xfId="0" applyNumberFormat="1" applyFont="1" applyBorder="1" applyAlignment="1" applyProtection="1">
      <alignment horizontal="center" vertical="center"/>
    </xf>
    <xf numFmtId="0" fontId="0" fillId="0" borderId="16" xfId="0" applyBorder="1" applyAlignment="1"/>
    <xf numFmtId="0" fontId="0" fillId="0" borderId="4" xfId="0" applyBorder="1" applyAlignment="1"/>
    <xf numFmtId="0" fontId="0" fillId="0" borderId="14" xfId="0" applyBorder="1" applyAlignment="1"/>
    <xf numFmtId="3" fontId="140" fillId="13" borderId="16" xfId="0" applyNumberFormat="1" applyFont="1" applyFill="1" applyBorder="1" applyAlignment="1" applyProtection="1">
      <alignment horizontal="center" vertical="center" wrapText="1"/>
    </xf>
    <xf numFmtId="3" fontId="140" fillId="13" borderId="14" xfId="0" applyNumberFormat="1" applyFont="1" applyFill="1" applyBorder="1" applyAlignment="1" applyProtection="1">
      <alignment horizontal="center" vertical="center" wrapText="1"/>
    </xf>
    <xf numFmtId="3" fontId="90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3" fontId="90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9" fillId="0" borderId="2" xfId="0" applyNumberFormat="1" applyFont="1" applyBorder="1" applyAlignment="1" applyProtection="1">
      <alignment horizontal="center" vertical="center"/>
    </xf>
    <xf numFmtId="0" fontId="99" fillId="0" borderId="16" xfId="0" applyNumberFormat="1" applyFont="1" applyBorder="1" applyAlignment="1" applyProtection="1">
      <alignment horizontal="center" vertical="center"/>
    </xf>
    <xf numFmtId="0" fontId="99" fillId="0" borderId="14" xfId="0" applyNumberFormat="1" applyFont="1" applyBorder="1" applyAlignment="1" applyProtection="1">
      <alignment horizontal="center" vertical="center"/>
    </xf>
    <xf numFmtId="0" fontId="78" fillId="0" borderId="16" xfId="0" applyFont="1" applyBorder="1" applyAlignment="1">
      <alignment vertical="center" wrapText="1"/>
    </xf>
    <xf numFmtId="0" fontId="78" fillId="0" borderId="14" xfId="0" applyFont="1" applyBorder="1" applyAlignment="1">
      <alignment vertical="center" wrapText="1"/>
    </xf>
    <xf numFmtId="0" fontId="140" fillId="9" borderId="35" xfId="0" applyNumberFormat="1" applyFont="1" applyFill="1" applyBorder="1" applyAlignment="1" applyProtection="1">
      <alignment horizontal="center" vertical="center" wrapText="1"/>
    </xf>
    <xf numFmtId="0" fontId="140" fillId="9" borderId="15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center" vertical="center"/>
    </xf>
    <xf numFmtId="0" fontId="106" fillId="0" borderId="0" xfId="0" applyNumberFormat="1" applyFont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99" fillId="0" borderId="35" xfId="0" applyNumberFormat="1" applyFont="1" applyBorder="1" applyAlignment="1" applyProtection="1">
      <alignment horizontal="center" vertical="center" wrapText="1"/>
    </xf>
    <xf numFmtId="0" fontId="99" fillId="0" borderId="15" xfId="0" applyNumberFormat="1" applyFont="1" applyBorder="1" applyAlignment="1" applyProtection="1">
      <alignment horizontal="center" vertical="center" wrapText="1"/>
    </xf>
    <xf numFmtId="168" fontId="140" fillId="15" borderId="16" xfId="0" applyNumberFormat="1" applyFont="1" applyFill="1" applyBorder="1" applyAlignment="1" applyProtection="1">
      <alignment horizontal="center" vertical="center" wrapText="1"/>
    </xf>
    <xf numFmtId="168" fontId="140" fillId="15" borderId="14" xfId="0" applyNumberFormat="1" applyFont="1" applyFill="1" applyBorder="1" applyAlignment="1" applyProtection="1">
      <alignment horizontal="center" vertical="center" wrapText="1"/>
    </xf>
    <xf numFmtId="0" fontId="141" fillId="0" borderId="0" xfId="0" applyNumberFormat="1" applyFont="1" applyBorder="1" applyAlignment="1" applyProtection="1">
      <alignment horizontal="center" vertical="top"/>
    </xf>
    <xf numFmtId="0" fontId="95" fillId="0" borderId="0" xfId="0" applyNumberFormat="1" applyFont="1" applyBorder="1" applyAlignment="1" applyProtection="1">
      <alignment horizontal="center" vertical="top"/>
    </xf>
    <xf numFmtId="0" fontId="107" fillId="0" borderId="2" xfId="0" applyNumberFormat="1" applyFont="1" applyBorder="1" applyAlignment="1" applyProtection="1">
      <alignment horizontal="center" vertical="center" wrapText="1"/>
    </xf>
    <xf numFmtId="0" fontId="107" fillId="0" borderId="16" xfId="0" applyNumberFormat="1" applyFont="1" applyBorder="1" applyAlignment="1" applyProtection="1">
      <alignment horizontal="center" vertical="center" wrapText="1"/>
    </xf>
    <xf numFmtId="0" fontId="107" fillId="0" borderId="14" xfId="0" applyNumberFormat="1" applyFont="1" applyBorder="1" applyAlignment="1" applyProtection="1">
      <alignment horizontal="center" vertical="center" wrapText="1"/>
    </xf>
    <xf numFmtId="0" fontId="113" fillId="0" borderId="16" xfId="0" applyNumberFormat="1" applyFont="1" applyBorder="1" applyAlignment="1" applyProtection="1">
      <alignment horizontal="center" vertical="center" wrapText="1"/>
    </xf>
    <xf numFmtId="0" fontId="113" fillId="0" borderId="14" xfId="0" applyNumberFormat="1" applyFont="1" applyBorder="1" applyAlignment="1" applyProtection="1">
      <alignment horizontal="center" vertical="center" wrapText="1"/>
    </xf>
    <xf numFmtId="0" fontId="107" fillId="13" borderId="13" xfId="0" applyNumberFormat="1" applyFont="1" applyFill="1" applyBorder="1" applyAlignment="1" applyProtection="1">
      <alignment horizontal="center" vertical="center" wrapText="1"/>
    </xf>
    <xf numFmtId="0" fontId="107" fillId="13" borderId="37" xfId="0" applyNumberFormat="1" applyFont="1" applyFill="1" applyBorder="1" applyAlignment="1" applyProtection="1">
      <alignment horizontal="center" vertical="center" wrapText="1"/>
    </xf>
    <xf numFmtId="165" fontId="117" fillId="0" borderId="0" xfId="0" applyNumberFormat="1" applyFont="1" applyAlignment="1">
      <alignment horizontal="right"/>
    </xf>
    <xf numFmtId="0" fontId="67" fillId="0" borderId="0" xfId="0" applyNumberFormat="1" applyFont="1" applyBorder="1" applyAlignment="1" applyProtection="1">
      <alignment horizontal="center" vertical="center"/>
    </xf>
    <xf numFmtId="0" fontId="19" fillId="0" borderId="0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18" fillId="0" borderId="16" xfId="0" applyNumberFormat="1" applyFont="1" applyBorder="1" applyAlignment="1" applyProtection="1">
      <alignment horizontal="center" vertical="center" wrapText="1"/>
    </xf>
    <xf numFmtId="0" fontId="118" fillId="0" borderId="14" xfId="0" applyNumberFormat="1" applyFont="1" applyBorder="1" applyAlignment="1" applyProtection="1">
      <alignment horizontal="center" vertical="center" wrapText="1"/>
    </xf>
    <xf numFmtId="0" fontId="14" fillId="0" borderId="16" xfId="0" applyNumberFormat="1" applyFont="1" applyBorder="1" applyAlignment="1" applyProtection="1">
      <alignment horizontal="center" vertical="center" wrapText="1"/>
    </xf>
    <xf numFmtId="0" fontId="14" fillId="0" borderId="14" xfId="0" applyNumberFormat="1" applyFont="1" applyBorder="1" applyAlignment="1" applyProtection="1">
      <alignment horizontal="center" vertical="center" wrapText="1"/>
    </xf>
    <xf numFmtId="0" fontId="118" fillId="12" borderId="16" xfId="0" applyNumberFormat="1" applyFont="1" applyFill="1" applyBorder="1" applyAlignment="1" applyProtection="1">
      <alignment horizontal="center" vertical="center"/>
    </xf>
    <xf numFmtId="0" fontId="118" fillId="12" borderId="14" xfId="0" applyNumberFormat="1" applyFont="1" applyFill="1" applyBorder="1" applyAlignment="1" applyProtection="1">
      <alignment horizontal="center" vertical="center"/>
    </xf>
    <xf numFmtId="49" fontId="57" fillId="0" borderId="2" xfId="0" applyNumberFormat="1" applyFont="1" applyBorder="1" applyAlignment="1" applyProtection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0" fontId="4" fillId="0" borderId="17" xfId="0" applyNumberFormat="1" applyFont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4" fillId="0" borderId="2" xfId="0" applyNumberFormat="1" applyFont="1" applyBorder="1" applyAlignment="1" applyProtection="1">
      <alignment horizontal="center" vertical="center" wrapText="1"/>
    </xf>
    <xf numFmtId="0" fontId="14" fillId="0" borderId="12" xfId="0" applyNumberFormat="1" applyFont="1" applyBorder="1" applyAlignment="1" applyProtection="1">
      <alignment horizontal="center" vertical="center" wrapText="1"/>
    </xf>
    <xf numFmtId="0" fontId="14" fillId="0" borderId="24" xfId="0" applyNumberFormat="1" applyFont="1" applyBorder="1" applyAlignment="1" applyProtection="1">
      <alignment horizontal="center" vertical="center" wrapText="1"/>
    </xf>
    <xf numFmtId="0" fontId="14" fillId="0" borderId="28" xfId="0" applyNumberFormat="1" applyFont="1" applyBorder="1" applyAlignment="1" applyProtection="1">
      <alignment horizontal="center" vertical="center" wrapText="1"/>
    </xf>
    <xf numFmtId="0" fontId="14" fillId="0" borderId="48" xfId="0" applyNumberFormat="1" applyFont="1" applyBorder="1" applyAlignment="1" applyProtection="1">
      <alignment horizontal="center" vertical="center" wrapText="1"/>
    </xf>
    <xf numFmtId="0" fontId="14" fillId="0" borderId="13" xfId="0" applyNumberFormat="1" applyFont="1" applyBorder="1" applyAlignment="1" applyProtection="1">
      <alignment horizontal="center" vertical="center"/>
    </xf>
    <xf numFmtId="0" fontId="14" fillId="0" borderId="35" xfId="0" applyNumberFormat="1" applyFont="1" applyBorder="1" applyAlignment="1" applyProtection="1">
      <alignment horizontal="center" vertical="center"/>
    </xf>
    <xf numFmtId="0" fontId="14" fillId="0" borderId="37" xfId="0" applyNumberFormat="1" applyFont="1" applyBorder="1" applyAlignment="1" applyProtection="1">
      <alignment horizontal="center" vertical="center"/>
    </xf>
    <xf numFmtId="0" fontId="14" fillId="0" borderId="15" xfId="0" applyNumberFormat="1" applyFont="1" applyBorder="1" applyAlignment="1" applyProtection="1">
      <alignment horizontal="center" vertical="center"/>
    </xf>
    <xf numFmtId="0" fontId="44" fillId="0" borderId="12" xfId="0" applyNumberFormat="1" applyFont="1" applyBorder="1" applyAlignment="1" applyProtection="1">
      <alignment horizontal="center" vertical="center" wrapText="1"/>
    </xf>
    <xf numFmtId="0" fontId="0" fillId="0" borderId="24" xfId="0" applyBorder="1"/>
    <xf numFmtId="0" fontId="0" fillId="0" borderId="48" xfId="0" applyBorder="1"/>
    <xf numFmtId="0" fontId="14" fillId="0" borderId="28" xfId="0" applyNumberFormat="1" applyFont="1" applyBorder="1" applyAlignment="1" applyProtection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4" fillId="0" borderId="28" xfId="0" applyNumberFormat="1" applyFont="1" applyBorder="1" applyAlignment="1" applyProtection="1">
      <alignment horizontal="center" vertical="center" wrapText="1"/>
    </xf>
    <xf numFmtId="0" fontId="14" fillId="0" borderId="47" xfId="0" applyNumberFormat="1" applyFont="1" applyBorder="1" applyAlignment="1" applyProtection="1">
      <alignment horizontal="center" vertical="center"/>
    </xf>
    <xf numFmtId="0" fontId="0" fillId="0" borderId="47" xfId="0" applyBorder="1" applyAlignment="1">
      <alignment horizontal="center" vertical="center"/>
    </xf>
    <xf numFmtId="0" fontId="14" fillId="0" borderId="16" xfId="0" applyNumberFormat="1" applyFont="1" applyBorder="1" applyAlignment="1" applyProtection="1">
      <alignment horizontal="center" vertical="center"/>
    </xf>
    <xf numFmtId="0" fontId="14" fillId="0" borderId="14" xfId="0" applyNumberFormat="1" applyFont="1" applyBorder="1" applyAlignment="1" applyProtection="1">
      <alignment horizontal="center" vertical="center"/>
    </xf>
    <xf numFmtId="0" fontId="0" fillId="0" borderId="28" xfId="0" applyBorder="1"/>
    <xf numFmtId="0" fontId="20" fillId="0" borderId="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4" fillId="0" borderId="49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right" vertical="top"/>
    </xf>
    <xf numFmtId="0" fontId="25" fillId="0" borderId="0" xfId="0" applyFont="1" applyBorder="1" applyAlignment="1">
      <alignment horizontal="center"/>
    </xf>
    <xf numFmtId="0" fontId="93" fillId="0" borderId="53" xfId="0" applyNumberFormat="1" applyFont="1" applyBorder="1" applyAlignment="1" applyProtection="1">
      <alignment horizontal="center" vertical="center" wrapText="1"/>
    </xf>
    <xf numFmtId="0" fontId="26" fillId="0" borderId="53" xfId="0" applyNumberFormat="1" applyFont="1" applyBorder="1" applyAlignment="1" applyProtection="1">
      <alignment horizontal="center" vertical="center" wrapText="1"/>
    </xf>
    <xf numFmtId="0" fontId="78" fillId="0" borderId="24" xfId="0" applyFont="1" applyFill="1" applyBorder="1" applyAlignment="1">
      <alignment horizontal="center" vertical="center" wrapText="1"/>
    </xf>
    <xf numFmtId="0" fontId="78" fillId="0" borderId="28" xfId="0" applyFont="1" applyFill="1" applyBorder="1" applyAlignment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28" xfId="0" applyNumberFormat="1" applyFont="1" applyFill="1" applyBorder="1" applyAlignment="1" applyProtection="1">
      <alignment horizontal="center" vertical="center" wrapText="1"/>
    </xf>
    <xf numFmtId="0" fontId="44" fillId="0" borderId="12" xfId="0" applyNumberFormat="1" applyFont="1" applyFill="1" applyBorder="1" applyAlignment="1" applyProtection="1">
      <alignment horizontal="center" vertical="center" wrapText="1"/>
    </xf>
    <xf numFmtId="0" fontId="44" fillId="0" borderId="28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/>
    </xf>
    <xf numFmtId="0" fontId="14" fillId="0" borderId="35" xfId="0" applyNumberFormat="1" applyFont="1" applyFill="1" applyBorder="1" applyAlignment="1" applyProtection="1">
      <alignment horizontal="center" vertical="center"/>
    </xf>
    <xf numFmtId="0" fontId="14" fillId="0" borderId="37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78" fillId="0" borderId="2" xfId="0" applyFont="1" applyBorder="1" applyAlignment="1">
      <alignment horizontal="center" vertical="center"/>
    </xf>
    <xf numFmtId="0" fontId="14" fillId="0" borderId="50" xfId="0" applyNumberFormat="1" applyFont="1" applyBorder="1" applyAlignment="1" applyProtection="1">
      <alignment horizontal="center" vertical="center" wrapText="1"/>
    </xf>
    <xf numFmtId="0" fontId="14" fillId="0" borderId="51" xfId="0" applyNumberFormat="1" applyFont="1" applyBorder="1" applyAlignment="1" applyProtection="1">
      <alignment horizontal="center" vertical="center" wrapText="1"/>
    </xf>
    <xf numFmtId="0" fontId="14" fillId="0" borderId="52" xfId="0" applyNumberFormat="1" applyFont="1" applyBorder="1" applyAlignment="1" applyProtection="1">
      <alignment horizontal="center" vertical="center" wrapText="1"/>
    </xf>
    <xf numFmtId="3" fontId="30" fillId="14" borderId="2" xfId="0" applyNumberFormat="1" applyFont="1" applyFill="1" applyBorder="1" applyAlignment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 wrapText="1"/>
    </xf>
    <xf numFmtId="0" fontId="4" fillId="0" borderId="8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4" fillId="0" borderId="43" xfId="0" applyNumberFormat="1" applyFont="1" applyBorder="1" applyAlignment="1" applyProtection="1">
      <alignment horizontal="center" vertical="center" wrapText="1"/>
    </xf>
    <xf numFmtId="0" fontId="4" fillId="0" borderId="44" xfId="0" applyNumberFormat="1" applyFont="1" applyBorder="1" applyAlignment="1" applyProtection="1">
      <alignment horizontal="center" vertical="center" wrapText="1"/>
    </xf>
    <xf numFmtId="0" fontId="4" fillId="0" borderId="45" xfId="0" applyNumberFormat="1" applyFont="1" applyBorder="1" applyAlignment="1" applyProtection="1">
      <alignment horizontal="center" vertical="center" wrapText="1"/>
    </xf>
    <xf numFmtId="0" fontId="4" fillId="0" borderId="46" xfId="0" applyNumberFormat="1" applyFont="1" applyBorder="1" applyAlignment="1" applyProtection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4" fillId="0" borderId="12" xfId="0" applyNumberFormat="1" applyFont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38" xfId="0" applyNumberFormat="1" applyFont="1" applyBorder="1" applyAlignment="1" applyProtection="1">
      <alignment horizontal="center" vertical="center" wrapText="1"/>
    </xf>
    <xf numFmtId="0" fontId="4" fillId="0" borderId="39" xfId="0" applyNumberFormat="1" applyFont="1" applyBorder="1" applyAlignment="1" applyProtection="1">
      <alignment horizontal="center" vertical="center" wrapText="1"/>
    </xf>
    <xf numFmtId="0" fontId="4" fillId="0" borderId="40" xfId="0" applyNumberFormat="1" applyFont="1" applyBorder="1" applyAlignment="1" applyProtection="1">
      <alignment horizontal="center" vertical="center" wrapText="1"/>
    </xf>
    <xf numFmtId="0" fontId="4" fillId="0" borderId="41" xfId="0" applyNumberFormat="1" applyFont="1" applyBorder="1" applyAlignment="1" applyProtection="1">
      <alignment horizontal="center" vertical="center" wrapText="1"/>
    </xf>
    <xf numFmtId="3" fontId="30" fillId="0" borderId="2" xfId="0" applyNumberFormat="1" applyFont="1" applyFill="1" applyBorder="1" applyAlignment="1">
      <alignment horizontal="center" vertical="center"/>
    </xf>
    <xf numFmtId="3" fontId="30" fillId="4" borderId="2" xfId="0" applyNumberFormat="1" applyFont="1" applyFill="1" applyBorder="1" applyAlignment="1">
      <alignment horizontal="center" vertical="center"/>
    </xf>
    <xf numFmtId="0" fontId="78" fillId="0" borderId="62" xfId="0" applyFont="1" applyBorder="1" applyAlignment="1">
      <alignment horizontal="center" vertical="center"/>
    </xf>
    <xf numFmtId="0" fontId="78" fillId="0" borderId="24" xfId="0" applyFont="1" applyBorder="1" applyAlignment="1">
      <alignment horizontal="center" vertical="center"/>
    </xf>
    <xf numFmtId="0" fontId="78" fillId="0" borderId="48" xfId="0" applyFont="1" applyBorder="1" applyAlignment="1">
      <alignment horizontal="center" vertical="center"/>
    </xf>
    <xf numFmtId="0" fontId="4" fillId="0" borderId="63" xfId="0" applyNumberFormat="1" applyFont="1" applyBorder="1" applyAlignment="1" applyProtection="1">
      <alignment horizontal="center" vertical="center" wrapText="1"/>
    </xf>
    <xf numFmtId="0" fontId="4" fillId="0" borderId="64" xfId="0" applyNumberFormat="1" applyFont="1" applyBorder="1" applyAlignment="1" applyProtection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center" wrapText="1"/>
    </xf>
    <xf numFmtId="0" fontId="4" fillId="0" borderId="22" xfId="0" applyNumberFormat="1" applyFont="1" applyBorder="1" applyAlignment="1" applyProtection="1">
      <alignment horizontal="center" vertical="center" wrapText="1"/>
    </xf>
    <xf numFmtId="0" fontId="4" fillId="0" borderId="5" xfId="0" applyNumberFormat="1" applyFont="1" applyBorder="1" applyAlignment="1" applyProtection="1">
      <alignment horizontal="center" vertical="center" wrapText="1"/>
    </xf>
    <xf numFmtId="0" fontId="4" fillId="0" borderId="65" xfId="0" applyNumberFormat="1" applyFont="1" applyBorder="1" applyAlignment="1" applyProtection="1">
      <alignment horizontal="center" vertical="center" wrapText="1"/>
    </xf>
    <xf numFmtId="0" fontId="14" fillId="0" borderId="31" xfId="0" applyNumberFormat="1" applyFont="1" applyBorder="1" applyAlignment="1" applyProtection="1">
      <alignment horizontal="center" vertical="center" wrapText="1"/>
    </xf>
    <xf numFmtId="0" fontId="14" fillId="0" borderId="9" xfId="0" applyNumberFormat="1" applyFont="1" applyBorder="1" applyAlignment="1" applyProtection="1">
      <alignment horizontal="center" vertical="center" wrapText="1"/>
    </xf>
    <xf numFmtId="0" fontId="14" fillId="0" borderId="66" xfId="0" applyNumberFormat="1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4" fillId="0" borderId="61" xfId="0" applyNumberFormat="1" applyFont="1" applyBorder="1" applyAlignment="1" applyProtection="1">
      <alignment horizontal="center" vertical="center" wrapText="1"/>
    </xf>
    <xf numFmtId="0" fontId="14" fillId="0" borderId="30" xfId="0" applyNumberFormat="1" applyFont="1" applyBorder="1" applyAlignment="1" applyProtection="1">
      <alignment horizontal="center" vertical="center" wrapText="1"/>
    </xf>
    <xf numFmtId="0" fontId="14" fillId="0" borderId="2" xfId="0" applyNumberFormat="1" applyFont="1" applyBorder="1" applyAlignment="1" applyProtection="1">
      <alignment horizontal="center" vertical="center" wrapText="1"/>
    </xf>
    <xf numFmtId="0" fontId="37" fillId="0" borderId="19" xfId="0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44" fillId="0" borderId="58" xfId="0" applyNumberFormat="1" applyFont="1" applyBorder="1" applyAlignment="1" applyProtection="1">
      <alignment horizontal="center" vertical="center" wrapText="1"/>
    </xf>
    <xf numFmtId="0" fontId="1" fillId="14" borderId="2" xfId="0" applyFont="1" applyFill="1" applyBorder="1" applyAlignment="1">
      <alignment horizontal="center" vertical="center"/>
    </xf>
    <xf numFmtId="0" fontId="4" fillId="7" borderId="28" xfId="0" applyNumberFormat="1" applyFont="1" applyFill="1" applyBorder="1" applyAlignment="1" applyProtection="1">
      <alignment horizontal="center" vertical="center" wrapText="1"/>
    </xf>
    <xf numFmtId="0" fontId="4" fillId="7" borderId="2" xfId="0" applyNumberFormat="1" applyFont="1" applyFill="1" applyBorder="1" applyAlignment="1" applyProtection="1">
      <alignment horizontal="center" vertical="center" wrapText="1"/>
    </xf>
    <xf numFmtId="0" fontId="78" fillId="7" borderId="28" xfId="0" applyFont="1" applyFill="1" applyBorder="1" applyAlignment="1">
      <alignment horizontal="center" vertical="center" wrapText="1"/>
    </xf>
    <xf numFmtId="0" fontId="78" fillId="7" borderId="2" xfId="0" applyFont="1" applyFill="1" applyBorder="1" applyAlignment="1">
      <alignment horizontal="center" vertical="center" wrapText="1"/>
    </xf>
    <xf numFmtId="3" fontId="30" fillId="14" borderId="47" xfId="0" applyNumberFormat="1" applyFont="1" applyFill="1" applyBorder="1" applyAlignment="1">
      <alignment horizontal="center" vertical="center"/>
    </xf>
    <xf numFmtId="0" fontId="14" fillId="7" borderId="28" xfId="0" applyNumberFormat="1" applyFont="1" applyFill="1" applyBorder="1" applyAlignment="1" applyProtection="1">
      <alignment horizontal="center" vertical="center" wrapText="1"/>
    </xf>
    <xf numFmtId="0" fontId="14" fillId="7" borderId="2" xfId="0" applyNumberFormat="1" applyFont="1" applyFill="1" applyBorder="1" applyAlignment="1" applyProtection="1">
      <alignment horizontal="center" vertical="center" wrapText="1"/>
    </xf>
    <xf numFmtId="0" fontId="14" fillId="0" borderId="59" xfId="0" applyNumberFormat="1" applyFont="1" applyBorder="1" applyAlignment="1" applyProtection="1">
      <alignment horizontal="center" vertical="center"/>
    </xf>
    <xf numFmtId="0" fontId="14" fillId="0" borderId="60" xfId="0" applyNumberFormat="1" applyFont="1" applyBorder="1" applyAlignment="1" applyProtection="1">
      <alignment horizontal="center" vertical="center"/>
    </xf>
    <xf numFmtId="0" fontId="44" fillId="0" borderId="47" xfId="0" applyNumberFormat="1" applyFont="1" applyBorder="1" applyAlignment="1" applyProtection="1">
      <alignment horizontal="center" vertical="center" wrapText="1"/>
    </xf>
    <xf numFmtId="0" fontId="4" fillId="0" borderId="54" xfId="0" applyNumberFormat="1" applyFont="1" applyBorder="1" applyAlignment="1" applyProtection="1">
      <alignment horizontal="center" vertical="center" wrapText="1"/>
    </xf>
    <xf numFmtId="0" fontId="4" fillId="0" borderId="21" xfId="0" applyNumberFormat="1" applyFont="1" applyBorder="1" applyAlignment="1" applyProtection="1">
      <alignment horizontal="center" vertical="center" wrapText="1"/>
    </xf>
    <xf numFmtId="0" fontId="4" fillId="0" borderId="55" xfId="0" applyNumberFormat="1" applyFont="1" applyBorder="1" applyAlignment="1" applyProtection="1">
      <alignment horizontal="center" vertical="center" wrapText="1"/>
    </xf>
    <xf numFmtId="0" fontId="4" fillId="0" borderId="56" xfId="0" applyNumberFormat="1" applyFont="1" applyBorder="1" applyAlignment="1" applyProtection="1">
      <alignment horizontal="center" vertical="center" wrapText="1"/>
    </xf>
    <xf numFmtId="0" fontId="44" fillId="7" borderId="28" xfId="0" applyNumberFormat="1" applyFont="1" applyFill="1" applyBorder="1" applyAlignment="1" applyProtection="1">
      <alignment horizontal="center" vertical="center" wrapText="1"/>
    </xf>
    <xf numFmtId="0" fontId="44" fillId="7" borderId="2" xfId="0" applyNumberFormat="1" applyFont="1" applyFill="1" applyBorder="1" applyAlignment="1" applyProtection="1">
      <alignment horizontal="center" vertical="center" wrapText="1"/>
    </xf>
    <xf numFmtId="0" fontId="4" fillId="0" borderId="57" xfId="0" applyNumberFormat="1" applyFont="1" applyBorder="1" applyAlignment="1" applyProtection="1">
      <alignment horizontal="center" vertical="center" wrapText="1"/>
    </xf>
    <xf numFmtId="0" fontId="14" fillId="7" borderId="28" xfId="0" applyNumberFormat="1" applyFont="1" applyFill="1" applyBorder="1" applyAlignment="1" applyProtection="1">
      <alignment horizontal="center" vertical="center"/>
    </xf>
    <xf numFmtId="0" fontId="14" fillId="7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horizontal="right"/>
    </xf>
    <xf numFmtId="0" fontId="33" fillId="0" borderId="0" xfId="0" applyNumberFormat="1" applyFont="1" applyBorder="1" applyAlignment="1" applyProtection="1">
      <alignment horizontal="center" vertical="center"/>
    </xf>
    <xf numFmtId="0" fontId="94" fillId="0" borderId="0" xfId="0" applyNumberFormat="1" applyFont="1" applyBorder="1" applyAlignment="1" applyProtection="1">
      <alignment horizontal="center"/>
    </xf>
    <xf numFmtId="0" fontId="34" fillId="0" borderId="0" xfId="0" applyNumberFormat="1" applyFont="1" applyBorder="1" applyAlignment="1" applyProtection="1">
      <alignment horizontal="center"/>
    </xf>
    <xf numFmtId="0" fontId="77" fillId="0" borderId="0" xfId="0" applyNumberFormat="1" applyFont="1" applyBorder="1" applyAlignment="1" applyProtection="1">
      <alignment horizontal="center" vertical="top"/>
    </xf>
    <xf numFmtId="0" fontId="35" fillId="0" borderId="0" xfId="0" applyNumberFormat="1" applyFont="1" applyBorder="1" applyAlignment="1" applyProtection="1">
      <alignment horizontal="center" vertical="top"/>
    </xf>
    <xf numFmtId="0" fontId="66" fillId="0" borderId="0" xfId="0" applyNumberFormat="1" applyFont="1" applyBorder="1" applyAlignment="1" applyProtection="1">
      <alignment horizontal="right"/>
    </xf>
    <xf numFmtId="0" fontId="123" fillId="0" borderId="0" xfId="0" applyNumberFormat="1" applyFont="1" applyBorder="1" applyAlignment="1" applyProtection="1">
      <alignment horizontal="center" vertical="center"/>
    </xf>
    <xf numFmtId="0" fontId="77" fillId="0" borderId="0" xfId="0" applyNumberFormat="1" applyFont="1" applyBorder="1" applyAlignment="1" applyProtection="1">
      <alignment horizontal="center"/>
    </xf>
    <xf numFmtId="165" fontId="91" fillId="0" borderId="16" xfId="0" applyNumberFormat="1" applyFont="1" applyFill="1" applyBorder="1" applyAlignment="1" applyProtection="1">
      <alignment horizontal="center" vertical="center" wrapText="1"/>
    </xf>
    <xf numFmtId="165" fontId="91" fillId="0" borderId="14" xfId="0" applyNumberFormat="1" applyFont="1" applyFill="1" applyBorder="1" applyAlignment="1" applyProtection="1">
      <alignment horizontal="center" vertical="center" wrapText="1"/>
    </xf>
    <xf numFmtId="0" fontId="72" fillId="0" borderId="16" xfId="0" applyNumberFormat="1" applyFont="1" applyFill="1" applyBorder="1" applyAlignment="1" applyProtection="1">
      <alignment horizontal="center" vertical="center"/>
    </xf>
    <xf numFmtId="0" fontId="72" fillId="0" borderId="14" xfId="0" applyNumberFormat="1" applyFont="1" applyFill="1" applyBorder="1" applyAlignment="1" applyProtection="1">
      <alignment horizontal="center" vertical="center"/>
    </xf>
    <xf numFmtId="0" fontId="72" fillId="0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/>
    </xf>
    <xf numFmtId="165" fontId="91" fillId="0" borderId="35" xfId="0" applyNumberFormat="1" applyFont="1" applyFill="1" applyBorder="1" applyAlignment="1" applyProtection="1">
      <alignment horizontal="center" vertical="center" wrapText="1"/>
    </xf>
    <xf numFmtId="165" fontId="91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wrapText="1"/>
    </xf>
    <xf numFmtId="0" fontId="123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right" vertical="center" wrapText="1"/>
    </xf>
    <xf numFmtId="0" fontId="72" fillId="0" borderId="3" xfId="0" applyNumberFormat="1" applyFont="1" applyFill="1" applyBorder="1" applyAlignment="1" applyProtection="1">
      <alignment vertical="center"/>
    </xf>
    <xf numFmtId="0" fontId="0" fillId="0" borderId="67" xfId="0" applyFill="1" applyBorder="1" applyAlignment="1"/>
    <xf numFmtId="0" fontId="72" fillId="0" borderId="3" xfId="0" applyNumberFormat="1" applyFont="1" applyFill="1" applyBorder="1" applyAlignment="1" applyProtection="1">
      <alignment horizontal="center" vertical="center"/>
    </xf>
    <xf numFmtId="0" fontId="0" fillId="0" borderId="67" xfId="0" applyFill="1" applyBorder="1" applyAlignment="1">
      <alignment horizontal="center"/>
    </xf>
    <xf numFmtId="0" fontId="72" fillId="0" borderId="68" xfId="0" applyNumberFormat="1" applyFont="1" applyFill="1" applyBorder="1" applyAlignment="1" applyProtection="1">
      <alignment horizontal="center" vertical="center"/>
    </xf>
    <xf numFmtId="0" fontId="0" fillId="0" borderId="6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0" fontId="126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82" fillId="0" borderId="0" xfId="0" applyFont="1" applyAlignment="1">
      <alignment horizontal="right"/>
    </xf>
    <xf numFmtId="0" fontId="88" fillId="0" borderId="0" xfId="0" applyNumberFormat="1" applyFont="1" applyBorder="1" applyAlignment="1" applyProtection="1">
      <alignment horizontal="center"/>
    </xf>
    <xf numFmtId="0" fontId="127" fillId="0" borderId="0" xfId="0" applyNumberFormat="1" applyFont="1" applyBorder="1" applyAlignment="1" applyProtection="1">
      <alignment horizontal="center" vertical="top"/>
    </xf>
    <xf numFmtId="0" fontId="88" fillId="0" borderId="0" xfId="0" applyNumberFormat="1" applyFont="1" applyBorder="1" applyAlignment="1" applyProtection="1">
      <alignment horizontal="center" vertical="top"/>
    </xf>
    <xf numFmtId="0" fontId="41" fillId="0" borderId="0" xfId="0" applyNumberFormat="1" applyFont="1" applyBorder="1" applyAlignment="1" applyProtection="1">
      <alignment horizontal="right"/>
    </xf>
    <xf numFmtId="0" fontId="23" fillId="0" borderId="1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27" fillId="0" borderId="0" xfId="0" applyNumberFormat="1" applyFont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3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56" fillId="0" borderId="2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 wrapText="1"/>
    </xf>
    <xf numFmtId="0" fontId="56" fillId="0" borderId="35" xfId="0" applyFont="1" applyBorder="1" applyAlignment="1">
      <alignment horizontal="center" vertical="center" wrapText="1"/>
    </xf>
    <xf numFmtId="0" fontId="56" fillId="0" borderId="37" xfId="0" applyFont="1" applyBorder="1" applyAlignment="1">
      <alignment horizontal="center" vertical="center" wrapText="1"/>
    </xf>
    <xf numFmtId="0" fontId="56" fillId="0" borderId="53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33" fillId="0" borderId="0" xfId="0" applyFont="1" applyFill="1" applyBorder="1" applyAlignment="1">
      <alignment horizontal="center" wrapText="1"/>
    </xf>
  </cellXfs>
  <cellStyles count="3">
    <cellStyle name="Ezres" xfId="1" builtinId="3"/>
    <cellStyle name="Normál" xfId="0" builtinId="0"/>
    <cellStyle name="Normá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Q46"/>
  <sheetViews>
    <sheetView view="pageBreakPreview" zoomScaleNormal="100" zoomScaleSheetLayoutView="100" workbookViewId="0">
      <selection activeCell="B1" sqref="B1:G1"/>
    </sheetView>
  </sheetViews>
  <sheetFormatPr defaultRowHeight="12.75" x14ac:dyDescent="0.2"/>
  <cols>
    <col min="1" max="1" width="4.5703125" customWidth="1"/>
    <col min="2" max="2" width="64.28515625" style="1" customWidth="1"/>
    <col min="3" max="3" width="6.5703125" style="1" customWidth="1"/>
    <col min="4" max="4" width="12.7109375" style="1" customWidth="1"/>
    <col min="5" max="5" width="11.85546875" style="1" customWidth="1"/>
    <col min="6" max="6" width="7.42578125" style="1" customWidth="1"/>
    <col min="7" max="7" width="14.140625" style="1" customWidth="1"/>
    <col min="8" max="17" width="9.140625" style="1"/>
  </cols>
  <sheetData>
    <row r="1" spans="1:17" x14ac:dyDescent="0.2">
      <c r="B1" s="740" t="s">
        <v>758</v>
      </c>
      <c r="C1" s="740"/>
      <c r="D1" s="740"/>
      <c r="E1" s="740"/>
      <c r="F1" s="740"/>
      <c r="G1" s="740"/>
    </row>
    <row r="2" spans="1:17" ht="28.5" customHeight="1" x14ac:dyDescent="0.3">
      <c r="A2" s="741" t="s">
        <v>482</v>
      </c>
      <c r="B2" s="741"/>
      <c r="C2" s="741"/>
      <c r="D2" s="741"/>
      <c r="E2" s="741"/>
      <c r="F2" s="741"/>
      <c r="G2" s="741"/>
    </row>
    <row r="3" spans="1:17" ht="18.75" x14ac:dyDescent="0.3">
      <c r="A3" s="741" t="s">
        <v>709</v>
      </c>
      <c r="B3" s="741"/>
      <c r="C3" s="741"/>
      <c r="D3" s="741"/>
      <c r="E3" s="741"/>
      <c r="F3" s="741"/>
      <c r="G3" s="741"/>
    </row>
    <row r="4" spans="1:17" ht="15.75" x14ac:dyDescent="0.25">
      <c r="A4" s="2"/>
      <c r="B4" s="3"/>
      <c r="C4" s="3"/>
      <c r="D4" s="3"/>
      <c r="E4" s="3"/>
      <c r="F4" s="3"/>
    </row>
    <row r="5" spans="1:17" x14ac:dyDescent="0.2">
      <c r="A5" s="4"/>
      <c r="B5" s="3" t="s">
        <v>24</v>
      </c>
      <c r="C5" s="3"/>
      <c r="D5" s="3"/>
      <c r="E5" s="3"/>
      <c r="F5" s="3"/>
    </row>
    <row r="6" spans="1:17" x14ac:dyDescent="0.2">
      <c r="G6" s="113" t="s">
        <v>512</v>
      </c>
    </row>
    <row r="7" spans="1:17" ht="48" x14ac:dyDescent="0.2">
      <c r="A7" s="114" t="s">
        <v>17</v>
      </c>
      <c r="B7" s="115" t="s">
        <v>16</v>
      </c>
      <c r="C7" s="116" t="s">
        <v>178</v>
      </c>
      <c r="D7" s="360" t="s">
        <v>369</v>
      </c>
      <c r="E7" s="360" t="s">
        <v>370</v>
      </c>
      <c r="F7" s="360" t="s">
        <v>371</v>
      </c>
      <c r="G7" s="197" t="s">
        <v>698</v>
      </c>
      <c r="H7"/>
      <c r="I7"/>
      <c r="J7"/>
      <c r="K7"/>
      <c r="L7"/>
      <c r="M7"/>
      <c r="N7"/>
      <c r="O7"/>
      <c r="P7"/>
      <c r="Q7"/>
    </row>
    <row r="8" spans="1:17" ht="13.5" x14ac:dyDescent="0.2">
      <c r="A8" s="117"/>
      <c r="B8" s="118" t="s">
        <v>112</v>
      </c>
      <c r="C8" s="118" t="s">
        <v>113</v>
      </c>
      <c r="D8" s="334" t="s">
        <v>114</v>
      </c>
      <c r="E8" s="334" t="s">
        <v>115</v>
      </c>
      <c r="F8" s="334" t="s">
        <v>116</v>
      </c>
      <c r="G8" s="119" t="s">
        <v>117</v>
      </c>
      <c r="H8"/>
      <c r="I8"/>
      <c r="J8"/>
      <c r="K8"/>
      <c r="L8"/>
      <c r="M8"/>
      <c r="N8"/>
      <c r="O8"/>
      <c r="P8"/>
      <c r="Q8"/>
    </row>
    <row r="9" spans="1:17" s="12" customFormat="1" ht="18" customHeight="1" x14ac:dyDescent="0.2">
      <c r="A9" s="195" t="s">
        <v>9</v>
      </c>
      <c r="B9" s="191" t="s">
        <v>136</v>
      </c>
      <c r="C9" s="320" t="s">
        <v>179</v>
      </c>
      <c r="D9" s="366">
        <f>'önk bev'!D9</f>
        <v>63042773</v>
      </c>
      <c r="E9" s="366"/>
      <c r="F9" s="366"/>
      <c r="G9" s="366">
        <f>SUM(D9:F9)</f>
        <v>63042773</v>
      </c>
    </row>
    <row r="10" spans="1:17" s="12" customFormat="1" ht="18" customHeight="1" x14ac:dyDescent="0.2">
      <c r="A10" s="195" t="s">
        <v>10</v>
      </c>
      <c r="B10" s="191" t="s">
        <v>180</v>
      </c>
      <c r="C10" s="320" t="s">
        <v>181</v>
      </c>
      <c r="D10" s="366">
        <f>'önk bev'!D10+'önk bev'!D11</f>
        <v>47538233</v>
      </c>
      <c r="E10" s="366"/>
      <c r="F10" s="366"/>
      <c r="G10" s="366">
        <f t="shared" ref="G10:G46" si="0">SUM(D10:F10)</f>
        <v>47538233</v>
      </c>
    </row>
    <row r="11" spans="1:17" s="12" customFormat="1" ht="18" customHeight="1" x14ac:dyDescent="0.2">
      <c r="A11" s="195" t="s">
        <v>11</v>
      </c>
      <c r="B11" s="191" t="s">
        <v>182</v>
      </c>
      <c r="C11" s="320" t="s">
        <v>183</v>
      </c>
      <c r="D11" s="366">
        <f>'önk bev'!D12+'önk bev'!D13</f>
        <v>20144121</v>
      </c>
      <c r="E11" s="366"/>
      <c r="F11" s="366"/>
      <c r="G11" s="366">
        <f t="shared" si="0"/>
        <v>20144121</v>
      </c>
    </row>
    <row r="12" spans="1:17" s="12" customFormat="1" ht="18" customHeight="1" x14ac:dyDescent="0.2">
      <c r="A12" s="195" t="s">
        <v>12</v>
      </c>
      <c r="B12" s="191" t="s">
        <v>184</v>
      </c>
      <c r="C12" s="320" t="s">
        <v>185</v>
      </c>
      <c r="D12" s="366">
        <f>'önk bev'!D14</f>
        <v>2464770</v>
      </c>
      <c r="E12" s="366"/>
      <c r="F12" s="366"/>
      <c r="G12" s="366">
        <f t="shared" si="0"/>
        <v>2464770</v>
      </c>
    </row>
    <row r="13" spans="1:17" s="12" customFormat="1" ht="18" customHeight="1" x14ac:dyDescent="0.2">
      <c r="A13" s="195" t="s">
        <v>13</v>
      </c>
      <c r="B13" s="191" t="s">
        <v>186</v>
      </c>
      <c r="C13" s="320" t="s">
        <v>187</v>
      </c>
      <c r="D13" s="366">
        <f>'önk bev'!D15</f>
        <v>1200000</v>
      </c>
      <c r="E13" s="366">
        <f>'önk bev'!E15</f>
        <v>4856000</v>
      </c>
      <c r="F13" s="366"/>
      <c r="G13" s="366">
        <f t="shared" si="0"/>
        <v>6056000</v>
      </c>
    </row>
    <row r="14" spans="1:17" s="12" customFormat="1" ht="18" customHeight="1" x14ac:dyDescent="0.2">
      <c r="A14" s="195" t="s">
        <v>14</v>
      </c>
      <c r="B14" s="191" t="s">
        <v>188</v>
      </c>
      <c r="C14" s="320" t="s">
        <v>189</v>
      </c>
      <c r="D14" s="366"/>
      <c r="E14" s="366"/>
      <c r="F14" s="366"/>
      <c r="G14" s="366">
        <f t="shared" si="0"/>
        <v>0</v>
      </c>
    </row>
    <row r="15" spans="1:17" s="12" customFormat="1" ht="18" customHeight="1" x14ac:dyDescent="0.2">
      <c r="A15" s="196" t="s">
        <v>15</v>
      </c>
      <c r="B15" s="192" t="s">
        <v>190</v>
      </c>
      <c r="C15" s="321" t="s">
        <v>191</v>
      </c>
      <c r="D15" s="367">
        <f>SUM(D9:D14)</f>
        <v>134389897</v>
      </c>
      <c r="E15" s="367">
        <f>SUM(E9:E14)</f>
        <v>4856000</v>
      </c>
      <c r="F15" s="367"/>
      <c r="G15" s="366">
        <f t="shared" si="0"/>
        <v>139245897</v>
      </c>
    </row>
    <row r="16" spans="1:17" s="12" customFormat="1" ht="18" customHeight="1" x14ac:dyDescent="0.2">
      <c r="A16" s="195" t="s">
        <v>30</v>
      </c>
      <c r="B16" s="191" t="s">
        <v>192</v>
      </c>
      <c r="C16" s="320" t="s">
        <v>193</v>
      </c>
      <c r="D16" s="366">
        <f>'önk bev'!D18</f>
        <v>0</v>
      </c>
      <c r="E16" s="366"/>
      <c r="F16" s="366"/>
      <c r="G16" s="366">
        <f t="shared" si="0"/>
        <v>0</v>
      </c>
    </row>
    <row r="17" spans="1:7" s="12" customFormat="1" ht="18" customHeight="1" x14ac:dyDescent="0.2">
      <c r="A17" s="195" t="s">
        <v>31</v>
      </c>
      <c r="B17" s="191" t="s">
        <v>194</v>
      </c>
      <c r="C17" s="320" t="s">
        <v>195</v>
      </c>
      <c r="D17" s="366">
        <f>'önk bev'!D19+'önk bev'!D20+'önk bev'!D21</f>
        <v>62913025</v>
      </c>
      <c r="E17" s="366">
        <f>'Műv H '!E8</f>
        <v>8000000</v>
      </c>
      <c r="F17" s="366"/>
      <c r="G17" s="366">
        <f t="shared" si="0"/>
        <v>70913025</v>
      </c>
    </row>
    <row r="18" spans="1:7" s="13" customFormat="1" ht="18" customHeight="1" x14ac:dyDescent="0.2">
      <c r="A18" s="196" t="s">
        <v>32</v>
      </c>
      <c r="B18" s="192" t="s">
        <v>239</v>
      </c>
      <c r="C18" s="321" t="s">
        <v>196</v>
      </c>
      <c r="D18" s="367">
        <f>SUM(D15:D17)</f>
        <v>197302922</v>
      </c>
      <c r="E18" s="367">
        <f>SUM(E15:E17)</f>
        <v>12856000</v>
      </c>
      <c r="F18" s="367"/>
      <c r="G18" s="366">
        <f t="shared" si="0"/>
        <v>210158922</v>
      </c>
    </row>
    <row r="19" spans="1:7" s="13" customFormat="1" ht="18" customHeight="1" x14ac:dyDescent="0.2">
      <c r="A19" s="315" t="s">
        <v>33</v>
      </c>
      <c r="B19" s="191" t="s">
        <v>422</v>
      </c>
      <c r="C19" s="320" t="s">
        <v>423</v>
      </c>
      <c r="D19" s="366">
        <f>'önk bev'!D24</f>
        <v>0</v>
      </c>
      <c r="E19" s="366"/>
      <c r="F19" s="366"/>
      <c r="G19" s="366">
        <f t="shared" si="0"/>
        <v>0</v>
      </c>
    </row>
    <row r="20" spans="1:7" s="12" customFormat="1" ht="18" customHeight="1" x14ac:dyDescent="0.2">
      <c r="A20" s="315" t="s">
        <v>34</v>
      </c>
      <c r="B20" s="191" t="s">
        <v>197</v>
      </c>
      <c r="C20" s="320" t="s">
        <v>198</v>
      </c>
      <c r="D20" s="366">
        <f>'önk bev'!D25</f>
        <v>12079844</v>
      </c>
      <c r="E20" s="366"/>
      <c r="F20" s="366"/>
      <c r="G20" s="366">
        <f t="shared" si="0"/>
        <v>12079844</v>
      </c>
    </row>
    <row r="21" spans="1:7" s="12" customFormat="1" ht="27.75" customHeight="1" x14ac:dyDescent="0.2">
      <c r="A21" s="196" t="s">
        <v>35</v>
      </c>
      <c r="B21" s="192" t="s">
        <v>317</v>
      </c>
      <c r="C21" s="321" t="s">
        <v>199</v>
      </c>
      <c r="D21" s="367">
        <f>'önk bev'!D26</f>
        <v>12079844</v>
      </c>
      <c r="E21" s="367"/>
      <c r="F21" s="367"/>
      <c r="G21" s="366">
        <f t="shared" si="0"/>
        <v>12079844</v>
      </c>
    </row>
    <row r="22" spans="1:7" s="12" customFormat="1" ht="18" customHeight="1" x14ac:dyDescent="0.2">
      <c r="A22" s="315" t="s">
        <v>36</v>
      </c>
      <c r="B22" s="191" t="s">
        <v>200</v>
      </c>
      <c r="C22" s="320" t="s">
        <v>201</v>
      </c>
      <c r="D22" s="366">
        <f>'önk bev'!D27</f>
        <v>0</v>
      </c>
      <c r="E22" s="366"/>
      <c r="F22" s="366"/>
      <c r="G22" s="366">
        <f t="shared" si="0"/>
        <v>0</v>
      </c>
    </row>
    <row r="23" spans="1:7" s="12" customFormat="1" ht="18" customHeight="1" x14ac:dyDescent="0.2">
      <c r="A23" s="315" t="s">
        <v>37</v>
      </c>
      <c r="B23" s="191" t="s">
        <v>202</v>
      </c>
      <c r="C23" s="320" t="s">
        <v>203</v>
      </c>
      <c r="D23" s="366">
        <f>'önk bev'!D28</f>
        <v>12000000</v>
      </c>
      <c r="E23" s="366"/>
      <c r="F23" s="366"/>
      <c r="G23" s="366">
        <f t="shared" si="0"/>
        <v>12000000</v>
      </c>
    </row>
    <row r="24" spans="1:7" s="12" customFormat="1" ht="18" customHeight="1" x14ac:dyDescent="0.2">
      <c r="A24" s="315" t="s">
        <v>38</v>
      </c>
      <c r="B24" s="191" t="s">
        <v>204</v>
      </c>
      <c r="C24" s="320" t="s">
        <v>205</v>
      </c>
      <c r="D24" s="366">
        <f>'önk bev'!D29</f>
        <v>0</v>
      </c>
      <c r="E24" s="366"/>
      <c r="F24" s="366"/>
      <c r="G24" s="366">
        <f t="shared" si="0"/>
        <v>0</v>
      </c>
    </row>
    <row r="25" spans="1:7" s="12" customFormat="1" ht="18" customHeight="1" x14ac:dyDescent="0.2">
      <c r="A25" s="315" t="s">
        <v>39</v>
      </c>
      <c r="B25" s="191" t="s">
        <v>206</v>
      </c>
      <c r="C25" s="320" t="s">
        <v>207</v>
      </c>
      <c r="D25" s="366">
        <f>'önk bev'!D30</f>
        <v>2400000</v>
      </c>
      <c r="E25" s="366"/>
      <c r="F25" s="366"/>
      <c r="G25" s="366">
        <f t="shared" si="0"/>
        <v>2400000</v>
      </c>
    </row>
    <row r="26" spans="1:7" s="12" customFormat="1" ht="18" customHeight="1" x14ac:dyDescent="0.2">
      <c r="A26" s="196" t="s">
        <v>40</v>
      </c>
      <c r="B26" s="192" t="s">
        <v>340</v>
      </c>
      <c r="C26" s="321" t="s">
        <v>208</v>
      </c>
      <c r="D26" s="366">
        <f>SUM(D23:D25)</f>
        <v>14400000</v>
      </c>
      <c r="E26" s="366"/>
      <c r="F26" s="366"/>
      <c r="G26" s="366">
        <f t="shared" si="0"/>
        <v>14400000</v>
      </c>
    </row>
    <row r="27" spans="1:7" s="12" customFormat="1" ht="18" customHeight="1" x14ac:dyDescent="0.2">
      <c r="A27" s="315" t="s">
        <v>41</v>
      </c>
      <c r="B27" s="191" t="s">
        <v>209</v>
      </c>
      <c r="C27" s="320" t="s">
        <v>210</v>
      </c>
      <c r="D27" s="366">
        <f>'önk bev'!D32</f>
        <v>100000</v>
      </c>
      <c r="E27" s="366"/>
      <c r="F27" s="366"/>
      <c r="G27" s="366">
        <f t="shared" si="0"/>
        <v>100000</v>
      </c>
    </row>
    <row r="28" spans="1:7" s="12" customFormat="1" ht="18.75" customHeight="1" x14ac:dyDescent="0.2">
      <c r="A28" s="196" t="s">
        <v>42</v>
      </c>
      <c r="B28" s="192" t="s">
        <v>341</v>
      </c>
      <c r="C28" s="321" t="s">
        <v>211</v>
      </c>
      <c r="D28" s="551">
        <f>SUM(D26:D27)</f>
        <v>14500000</v>
      </c>
      <c r="E28" s="394"/>
      <c r="F28" s="394"/>
      <c r="G28" s="366">
        <f t="shared" si="0"/>
        <v>14500000</v>
      </c>
    </row>
    <row r="29" spans="1:7" s="12" customFormat="1" ht="18" customHeight="1" x14ac:dyDescent="0.2">
      <c r="A29" s="315" t="s">
        <v>43</v>
      </c>
      <c r="B29" s="193" t="s">
        <v>6</v>
      </c>
      <c r="C29" s="320" t="s">
        <v>212</v>
      </c>
      <c r="D29" s="366">
        <f>'önk bev'!D34+PH!D11+'Mesevár óvoda'!D10+'Műv H '!D10</f>
        <v>1150000</v>
      </c>
      <c r="E29" s="366"/>
      <c r="F29" s="366"/>
      <c r="G29" s="366">
        <f t="shared" si="0"/>
        <v>1150000</v>
      </c>
    </row>
    <row r="30" spans="1:7" s="12" customFormat="1" ht="18" customHeight="1" x14ac:dyDescent="0.2">
      <c r="A30" s="315" t="s">
        <v>44</v>
      </c>
      <c r="B30" s="193" t="s">
        <v>213</v>
      </c>
      <c r="C30" s="320" t="s">
        <v>214</v>
      </c>
      <c r="D30" s="366">
        <f>'önk bev'!D35</f>
        <v>5200000</v>
      </c>
      <c r="E30" s="366"/>
      <c r="F30" s="366"/>
      <c r="G30" s="366">
        <f t="shared" si="0"/>
        <v>5200000</v>
      </c>
    </row>
    <row r="31" spans="1:7" s="12" customFormat="1" ht="18" customHeight="1" x14ac:dyDescent="0.2">
      <c r="A31" s="315" t="s">
        <v>45</v>
      </c>
      <c r="B31" s="193" t="s">
        <v>215</v>
      </c>
      <c r="C31" s="320" t="s">
        <v>216</v>
      </c>
      <c r="D31" s="366">
        <f>'önk bev'!D36</f>
        <v>4500000</v>
      </c>
      <c r="E31" s="366"/>
      <c r="F31" s="366"/>
      <c r="G31" s="366">
        <f t="shared" si="0"/>
        <v>4500000</v>
      </c>
    </row>
    <row r="32" spans="1:7" s="12" customFormat="1" ht="18" customHeight="1" x14ac:dyDescent="0.2">
      <c r="A32" s="315" t="s">
        <v>46</v>
      </c>
      <c r="B32" s="193" t="s">
        <v>217</v>
      </c>
      <c r="C32" s="320" t="s">
        <v>218</v>
      </c>
      <c r="D32" s="366">
        <f>'önk bev'!D37</f>
        <v>0</v>
      </c>
      <c r="E32" s="366"/>
      <c r="F32" s="366"/>
      <c r="G32" s="366">
        <f t="shared" si="0"/>
        <v>0</v>
      </c>
    </row>
    <row r="33" spans="1:10" s="12" customFormat="1" ht="18" customHeight="1" x14ac:dyDescent="0.2">
      <c r="A33" s="315" t="s">
        <v>79</v>
      </c>
      <c r="B33" s="193" t="s">
        <v>219</v>
      </c>
      <c r="C33" s="320" t="s">
        <v>220</v>
      </c>
      <c r="D33" s="366">
        <f>'önk bev'!D38</f>
        <v>400000</v>
      </c>
      <c r="E33" s="366"/>
      <c r="F33" s="366"/>
      <c r="G33" s="366">
        <f t="shared" si="0"/>
        <v>400000</v>
      </c>
    </row>
    <row r="34" spans="1:10" s="12" customFormat="1" ht="18" customHeight="1" x14ac:dyDescent="0.2">
      <c r="A34" s="315" t="s">
        <v>80</v>
      </c>
      <c r="B34" s="193" t="s">
        <v>221</v>
      </c>
      <c r="C34" s="320" t="s">
        <v>222</v>
      </c>
      <c r="D34" s="366">
        <f>'önk bev'!D39</f>
        <v>0</v>
      </c>
      <c r="E34" s="366"/>
      <c r="F34" s="366"/>
      <c r="G34" s="366">
        <f t="shared" si="0"/>
        <v>0</v>
      </c>
      <c r="J34" s="506"/>
    </row>
    <row r="35" spans="1:10" s="12" customFormat="1" ht="18" customHeight="1" x14ac:dyDescent="0.2">
      <c r="A35" s="315" t="s">
        <v>81</v>
      </c>
      <c r="B35" s="193" t="s">
        <v>641</v>
      </c>
      <c r="C35" s="320" t="s">
        <v>640</v>
      </c>
      <c r="D35" s="366">
        <f>'önk bev'!D40</f>
        <v>600000</v>
      </c>
      <c r="E35" s="366"/>
      <c r="F35" s="366"/>
      <c r="G35" s="366">
        <f>D35</f>
        <v>600000</v>
      </c>
      <c r="J35" s="506"/>
    </row>
    <row r="36" spans="1:10" s="12" customFormat="1" ht="18" customHeight="1" x14ac:dyDescent="0.2">
      <c r="A36" s="315" t="s">
        <v>82</v>
      </c>
      <c r="B36" s="194" t="s">
        <v>342</v>
      </c>
      <c r="C36" s="321" t="s">
        <v>229</v>
      </c>
      <c r="D36" s="365">
        <f>SUM(D29:D35)</f>
        <v>11850000</v>
      </c>
      <c r="E36" s="365"/>
      <c r="F36" s="365"/>
      <c r="G36" s="366">
        <f t="shared" si="0"/>
        <v>11850000</v>
      </c>
    </row>
    <row r="37" spans="1:10" s="12" customFormat="1" ht="18" customHeight="1" x14ac:dyDescent="0.2">
      <c r="A37" s="315" t="s">
        <v>90</v>
      </c>
      <c r="B37" s="193" t="s">
        <v>230</v>
      </c>
      <c r="C37" s="320" t="s">
        <v>231</v>
      </c>
      <c r="D37" s="366">
        <f>'önk bev'!D42</f>
        <v>17000000</v>
      </c>
      <c r="E37" s="335"/>
      <c r="F37" s="335"/>
      <c r="G37" s="366">
        <f t="shared" si="0"/>
        <v>17000000</v>
      </c>
    </row>
    <row r="38" spans="1:10" s="120" customFormat="1" ht="18" customHeight="1" x14ac:dyDescent="0.2">
      <c r="A38" s="315" t="s">
        <v>91</v>
      </c>
      <c r="B38" s="193" t="s">
        <v>232</v>
      </c>
      <c r="C38" s="320" t="s">
        <v>233</v>
      </c>
      <c r="D38" s="335">
        <f>'önk bev'!D43</f>
        <v>0</v>
      </c>
      <c r="E38" s="335"/>
      <c r="F38" s="335"/>
      <c r="G38" s="366">
        <f t="shared" si="0"/>
        <v>0</v>
      </c>
    </row>
    <row r="39" spans="1:10" s="12" customFormat="1" ht="18" customHeight="1" x14ac:dyDescent="0.2">
      <c r="A39" s="315" t="s">
        <v>92</v>
      </c>
      <c r="B39" s="192" t="s">
        <v>343</v>
      </c>
      <c r="C39" s="321" t="s">
        <v>234</v>
      </c>
      <c r="D39" s="333">
        <f>SUM(D37:D38)</f>
        <v>17000000</v>
      </c>
      <c r="E39" s="336"/>
      <c r="F39" s="336"/>
      <c r="G39" s="366">
        <f t="shared" si="0"/>
        <v>17000000</v>
      </c>
    </row>
    <row r="40" spans="1:10" s="12" customFormat="1" ht="17.25" customHeight="1" x14ac:dyDescent="0.2">
      <c r="A40" s="315" t="s">
        <v>93</v>
      </c>
      <c r="B40" s="192" t="s">
        <v>344</v>
      </c>
      <c r="C40" s="321" t="s">
        <v>235</v>
      </c>
      <c r="D40" s="367">
        <f>'önk bev'!D45+PH!D21+'Mesevár óvoda'!D20+'Műv H '!D20</f>
        <v>0</v>
      </c>
      <c r="E40" s="336"/>
      <c r="F40" s="336"/>
      <c r="G40" s="366">
        <f t="shared" si="0"/>
        <v>0</v>
      </c>
    </row>
    <row r="41" spans="1:10" s="12" customFormat="1" ht="16.5" customHeight="1" x14ac:dyDescent="0.2">
      <c r="A41" s="315" t="s">
        <v>94</v>
      </c>
      <c r="B41" s="192" t="s">
        <v>345</v>
      </c>
      <c r="C41" s="321" t="s">
        <v>236</v>
      </c>
      <c r="D41" s="367">
        <f>'önk bev'!D46+PH!D22+'Mesevár óvoda'!D21+'Műv H '!D21</f>
        <v>0</v>
      </c>
      <c r="E41" s="336"/>
      <c r="F41" s="336"/>
      <c r="G41" s="366">
        <f t="shared" si="0"/>
        <v>0</v>
      </c>
    </row>
    <row r="42" spans="1:10" s="12" customFormat="1" ht="18" customHeight="1" x14ac:dyDescent="0.2">
      <c r="A42" s="315" t="s">
        <v>100</v>
      </c>
      <c r="B42" s="296" t="s">
        <v>237</v>
      </c>
      <c r="C42" s="297" t="s">
        <v>238</v>
      </c>
      <c r="D42" s="389">
        <f>SUM(D41,D40,D39,D36,D28,D21,D18)</f>
        <v>252732766</v>
      </c>
      <c r="E42" s="389">
        <f>SUM(E41,E40,E39,E36,E28,E21,E18)</f>
        <v>12856000</v>
      </c>
      <c r="F42" s="389"/>
      <c r="G42" s="366">
        <f>SUM(D42:F42)</f>
        <v>265588766</v>
      </c>
    </row>
    <row r="43" spans="1:10" s="12" customFormat="1" ht="18" customHeight="1" x14ac:dyDescent="0.2">
      <c r="A43" s="315" t="s">
        <v>101</v>
      </c>
      <c r="B43" s="34" t="s">
        <v>306</v>
      </c>
      <c r="C43" s="34" t="s">
        <v>337</v>
      </c>
      <c r="D43" s="354">
        <v>0</v>
      </c>
      <c r="E43" s="354"/>
      <c r="F43" s="354"/>
      <c r="G43" s="366">
        <f t="shared" si="0"/>
        <v>0</v>
      </c>
    </row>
    <row r="44" spans="1:10" s="12" customFormat="1" ht="18" customHeight="1" x14ac:dyDescent="0.2">
      <c r="A44" s="315" t="s">
        <v>109</v>
      </c>
      <c r="B44" s="34" t="s">
        <v>307</v>
      </c>
      <c r="C44" s="34" t="s">
        <v>642</v>
      </c>
      <c r="D44" s="354">
        <f>'önk bev'!D49</f>
        <v>68455136</v>
      </c>
      <c r="E44" s="354">
        <f>'Műv H '!E25</f>
        <v>13113702</v>
      </c>
      <c r="F44" s="354"/>
      <c r="G44" s="366">
        <f t="shared" si="0"/>
        <v>81568838</v>
      </c>
    </row>
    <row r="45" spans="1:10" s="12" customFormat="1" ht="18" customHeight="1" x14ac:dyDescent="0.2">
      <c r="A45" s="315" t="s">
        <v>110</v>
      </c>
      <c r="B45" s="307" t="s">
        <v>308</v>
      </c>
      <c r="C45" s="259" t="s">
        <v>338</v>
      </c>
      <c r="D45" s="355">
        <f>D43+D44</f>
        <v>68455136</v>
      </c>
      <c r="E45" s="355">
        <f>SUM(E43:E44)</f>
        <v>13113702</v>
      </c>
      <c r="F45" s="355"/>
      <c r="G45" s="552">
        <f t="shared" si="0"/>
        <v>81568838</v>
      </c>
    </row>
    <row r="46" spans="1:10" s="12" customFormat="1" ht="18" customHeight="1" x14ac:dyDescent="0.2">
      <c r="A46" s="315" t="s">
        <v>583</v>
      </c>
      <c r="B46" s="479" t="s">
        <v>8</v>
      </c>
      <c r="C46" s="479" t="s">
        <v>339</v>
      </c>
      <c r="D46" s="480">
        <f>SUM(D45,D42)</f>
        <v>321187902</v>
      </c>
      <c r="E46" s="480">
        <f>SUM(E45,E42)</f>
        <v>25969702</v>
      </c>
      <c r="F46" s="480"/>
      <c r="G46" s="548">
        <f t="shared" si="0"/>
        <v>347157604</v>
      </c>
    </row>
  </sheetData>
  <mergeCells count="3">
    <mergeCell ref="B1:G1"/>
    <mergeCell ref="A2:G2"/>
    <mergeCell ref="A3:G3"/>
  </mergeCells>
  <phoneticPr fontId="0" type="noConversion"/>
  <printOptions horizontalCentered="1"/>
  <pageMargins left="0.61" right="0.6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R45"/>
  <sheetViews>
    <sheetView zoomScaleNormal="100" workbookViewId="0">
      <selection sqref="A1:G45"/>
    </sheetView>
  </sheetViews>
  <sheetFormatPr defaultRowHeight="12.75" x14ac:dyDescent="0.2"/>
  <cols>
    <col min="1" max="1" width="4.5703125" customWidth="1"/>
    <col min="2" max="2" width="59" style="1" customWidth="1"/>
    <col min="3" max="3" width="6.5703125" style="1" customWidth="1"/>
    <col min="4" max="4" width="10" style="1" customWidth="1"/>
    <col min="5" max="5" width="12.28515625" style="1" customWidth="1"/>
    <col min="6" max="6" width="6" style="1" customWidth="1"/>
    <col min="7" max="7" width="13.28515625" style="298" customWidth="1"/>
    <col min="8" max="18" width="9.140625" style="1"/>
  </cols>
  <sheetData>
    <row r="1" spans="1:18" x14ac:dyDescent="0.2">
      <c r="B1" s="740" t="s">
        <v>399</v>
      </c>
      <c r="C1" s="740"/>
      <c r="D1" s="740"/>
      <c r="E1" s="740"/>
      <c r="F1" s="740"/>
      <c r="G1" s="740"/>
    </row>
    <row r="2" spans="1:18" ht="36" customHeight="1" x14ac:dyDescent="0.3">
      <c r="A2" s="742" t="s">
        <v>483</v>
      </c>
      <c r="B2" s="742"/>
      <c r="C2" s="742"/>
      <c r="D2" s="742"/>
      <c r="E2" s="742"/>
      <c r="F2" s="742"/>
      <c r="G2" s="742"/>
    </row>
    <row r="3" spans="1:18" ht="18.75" x14ac:dyDescent="0.3">
      <c r="A3" s="742" t="s">
        <v>683</v>
      </c>
      <c r="B3" s="742"/>
      <c r="C3" s="742"/>
      <c r="D3" s="742"/>
      <c r="E3" s="742"/>
      <c r="F3" s="742"/>
      <c r="G3" s="742"/>
    </row>
    <row r="4" spans="1:18" ht="15.75" x14ac:dyDescent="0.25">
      <c r="A4" s="2"/>
      <c r="B4" s="3"/>
      <c r="C4" s="3"/>
      <c r="D4" s="3"/>
      <c r="E4" s="3"/>
      <c r="F4" s="3"/>
    </row>
    <row r="5" spans="1:18" x14ac:dyDescent="0.2">
      <c r="G5" s="475" t="s">
        <v>512</v>
      </c>
      <c r="H5"/>
      <c r="I5"/>
      <c r="J5"/>
      <c r="K5"/>
      <c r="L5"/>
      <c r="M5"/>
      <c r="N5"/>
      <c r="O5"/>
      <c r="P5"/>
      <c r="Q5"/>
      <c r="R5"/>
    </row>
    <row r="6" spans="1:18" ht="60" x14ac:dyDescent="0.2">
      <c r="A6" s="114" t="s">
        <v>17</v>
      </c>
      <c r="B6" s="115" t="s">
        <v>16</v>
      </c>
      <c r="C6" s="116" t="s">
        <v>178</v>
      </c>
      <c r="D6" s="337" t="s">
        <v>369</v>
      </c>
      <c r="E6" s="337" t="s">
        <v>370</v>
      </c>
      <c r="F6" s="337" t="s">
        <v>371</v>
      </c>
      <c r="G6" s="197" t="s">
        <v>698</v>
      </c>
      <c r="H6"/>
      <c r="I6"/>
      <c r="J6"/>
      <c r="K6"/>
      <c r="L6"/>
      <c r="M6"/>
      <c r="N6"/>
      <c r="O6"/>
      <c r="P6"/>
      <c r="Q6"/>
      <c r="R6"/>
    </row>
    <row r="7" spans="1:18" s="12" customFormat="1" ht="18" customHeight="1" x14ac:dyDescent="0.2">
      <c r="A7" s="117"/>
      <c r="B7" s="118" t="s">
        <v>112</v>
      </c>
      <c r="C7" s="118" t="s">
        <v>113</v>
      </c>
      <c r="D7" s="334" t="s">
        <v>114</v>
      </c>
      <c r="E7" s="334" t="s">
        <v>115</v>
      </c>
      <c r="F7" s="334" t="s">
        <v>116</v>
      </c>
      <c r="G7" s="119" t="s">
        <v>117</v>
      </c>
    </row>
    <row r="8" spans="1:18" s="12" customFormat="1" ht="18" customHeight="1" x14ac:dyDescent="0.2">
      <c r="A8" s="308" t="s">
        <v>9</v>
      </c>
      <c r="B8" s="191" t="s">
        <v>194</v>
      </c>
      <c r="C8" s="320" t="s">
        <v>195</v>
      </c>
      <c r="D8" s="366"/>
      <c r="E8" s="366">
        <v>8000000</v>
      </c>
      <c r="F8" s="335"/>
      <c r="G8" s="323"/>
    </row>
    <row r="9" spans="1:18" s="12" customFormat="1" ht="18" customHeight="1" x14ac:dyDescent="0.2">
      <c r="A9" s="308" t="s">
        <v>10</v>
      </c>
      <c r="B9" s="192" t="s">
        <v>346</v>
      </c>
      <c r="C9" s="321" t="s">
        <v>196</v>
      </c>
      <c r="D9" s="367"/>
      <c r="E9" s="367">
        <f>SUM(E8)</f>
        <v>8000000</v>
      </c>
      <c r="F9" s="336"/>
      <c r="G9" s="323">
        <f>SUM(D9:F9)</f>
        <v>8000000</v>
      </c>
    </row>
    <row r="10" spans="1:18" s="12" customFormat="1" ht="18" customHeight="1" x14ac:dyDescent="0.2">
      <c r="A10" s="308" t="s">
        <v>11</v>
      </c>
      <c r="B10" s="193" t="s">
        <v>6</v>
      </c>
      <c r="C10" s="320" t="s">
        <v>212</v>
      </c>
      <c r="D10" s="366">
        <v>650000</v>
      </c>
      <c r="E10" s="335"/>
      <c r="F10" s="335"/>
      <c r="G10" s="323">
        <f>SUM(D10:F10)</f>
        <v>650000</v>
      </c>
    </row>
    <row r="11" spans="1:18" s="12" customFormat="1" ht="18" customHeight="1" x14ac:dyDescent="0.2">
      <c r="A11" s="308" t="s">
        <v>12</v>
      </c>
      <c r="B11" s="193" t="s">
        <v>213</v>
      </c>
      <c r="C11" s="320" t="s">
        <v>214</v>
      </c>
      <c r="D11" s="366"/>
      <c r="E11" s="335"/>
      <c r="F11" s="335"/>
      <c r="G11" s="323">
        <f t="shared" ref="G11:G26" si="0">SUM(D11:F11)</f>
        <v>0</v>
      </c>
    </row>
    <row r="12" spans="1:18" s="12" customFormat="1" ht="18" customHeight="1" x14ac:dyDescent="0.2">
      <c r="A12" s="308" t="s">
        <v>13</v>
      </c>
      <c r="B12" s="193" t="s">
        <v>215</v>
      </c>
      <c r="C12" s="320" t="s">
        <v>216</v>
      </c>
      <c r="D12" s="366"/>
      <c r="E12" s="335"/>
      <c r="F12" s="335"/>
      <c r="G12" s="323">
        <f t="shared" si="0"/>
        <v>0</v>
      </c>
    </row>
    <row r="13" spans="1:18" s="12" customFormat="1" ht="18" customHeight="1" x14ac:dyDescent="0.2">
      <c r="A13" s="308" t="s">
        <v>14</v>
      </c>
      <c r="B13" s="193" t="s">
        <v>217</v>
      </c>
      <c r="C13" s="320" t="s">
        <v>218</v>
      </c>
      <c r="D13" s="366"/>
      <c r="E13" s="335"/>
      <c r="F13" s="335"/>
      <c r="G13" s="323">
        <f t="shared" si="0"/>
        <v>0</v>
      </c>
    </row>
    <row r="14" spans="1:18" s="12" customFormat="1" ht="18" customHeight="1" x14ac:dyDescent="0.2">
      <c r="A14" s="308" t="s">
        <v>15</v>
      </c>
      <c r="B14" s="193" t="s">
        <v>219</v>
      </c>
      <c r="C14" s="320" t="s">
        <v>220</v>
      </c>
      <c r="D14" s="366"/>
      <c r="E14" s="335"/>
      <c r="F14" s="335"/>
      <c r="G14" s="323">
        <f t="shared" si="0"/>
        <v>0</v>
      </c>
    </row>
    <row r="15" spans="1:18" s="12" customFormat="1" ht="18" customHeight="1" x14ac:dyDescent="0.2">
      <c r="A15" s="308" t="s">
        <v>30</v>
      </c>
      <c r="B15" s="193" t="s">
        <v>221</v>
      </c>
      <c r="C15" s="320" t="s">
        <v>222</v>
      </c>
      <c r="D15" s="366"/>
      <c r="E15" s="335"/>
      <c r="F15" s="335"/>
      <c r="G15" s="323">
        <f t="shared" si="0"/>
        <v>0</v>
      </c>
    </row>
    <row r="16" spans="1:18" s="13" customFormat="1" ht="18" customHeight="1" x14ac:dyDescent="0.2">
      <c r="A16" s="308" t="s">
        <v>31</v>
      </c>
      <c r="B16" s="193" t="s">
        <v>223</v>
      </c>
      <c r="C16" s="320" t="s">
        <v>224</v>
      </c>
      <c r="D16" s="366"/>
      <c r="E16" s="335"/>
      <c r="F16" s="335"/>
      <c r="G16" s="323">
        <f t="shared" si="0"/>
        <v>0</v>
      </c>
    </row>
    <row r="17" spans="1:7" s="12" customFormat="1" ht="18" customHeight="1" x14ac:dyDescent="0.2">
      <c r="A17" s="308" t="s">
        <v>32</v>
      </c>
      <c r="B17" s="193" t="s">
        <v>225</v>
      </c>
      <c r="C17" s="320" t="s">
        <v>226</v>
      </c>
      <c r="D17" s="366"/>
      <c r="E17" s="335"/>
      <c r="F17" s="335"/>
      <c r="G17" s="323">
        <f t="shared" si="0"/>
        <v>0</v>
      </c>
    </row>
    <row r="18" spans="1:7" s="12" customFormat="1" ht="27.75" customHeight="1" x14ac:dyDescent="0.2">
      <c r="A18" s="308" t="s">
        <v>33</v>
      </c>
      <c r="B18" s="193" t="s">
        <v>227</v>
      </c>
      <c r="C18" s="320" t="s">
        <v>228</v>
      </c>
      <c r="D18" s="366"/>
      <c r="E18" s="335"/>
      <c r="F18" s="335"/>
      <c r="G18" s="323">
        <f t="shared" si="0"/>
        <v>0</v>
      </c>
    </row>
    <row r="19" spans="1:7" s="12" customFormat="1" ht="18" customHeight="1" x14ac:dyDescent="0.2">
      <c r="A19" s="308" t="s">
        <v>34</v>
      </c>
      <c r="B19" s="194" t="s">
        <v>347</v>
      </c>
      <c r="C19" s="321" t="s">
        <v>229</v>
      </c>
      <c r="D19" s="367">
        <v>650000</v>
      </c>
      <c r="E19" s="336"/>
      <c r="F19" s="336"/>
      <c r="G19" s="323">
        <f t="shared" si="0"/>
        <v>650000</v>
      </c>
    </row>
    <row r="20" spans="1:7" s="12" customFormat="1" ht="18" customHeight="1" x14ac:dyDescent="0.2">
      <c r="A20" s="308" t="s">
        <v>35</v>
      </c>
      <c r="B20" s="192" t="s">
        <v>320</v>
      </c>
      <c r="C20" s="321" t="s">
        <v>235</v>
      </c>
      <c r="D20" s="367"/>
      <c r="E20" s="336"/>
      <c r="F20" s="336"/>
      <c r="G20" s="323">
        <f t="shared" si="0"/>
        <v>0</v>
      </c>
    </row>
    <row r="21" spans="1:7" s="12" customFormat="1" ht="18" customHeight="1" x14ac:dyDescent="0.2">
      <c r="A21" s="308" t="s">
        <v>36</v>
      </c>
      <c r="B21" s="192" t="s">
        <v>345</v>
      </c>
      <c r="C21" s="321" t="s">
        <v>236</v>
      </c>
      <c r="D21" s="367"/>
      <c r="E21" s="336"/>
      <c r="F21" s="336"/>
      <c r="G21" s="323">
        <f t="shared" si="0"/>
        <v>0</v>
      </c>
    </row>
    <row r="22" spans="1:7" s="474" customFormat="1" ht="18" customHeight="1" x14ac:dyDescent="0.2">
      <c r="A22" s="195" t="s">
        <v>37</v>
      </c>
      <c r="B22" s="191" t="s">
        <v>511</v>
      </c>
      <c r="C22" s="320"/>
      <c r="D22" s="366">
        <v>2464770</v>
      </c>
      <c r="E22" s="335"/>
      <c r="F22" s="335"/>
      <c r="G22" s="323">
        <f t="shared" si="0"/>
        <v>2464770</v>
      </c>
    </row>
    <row r="23" spans="1:7" s="474" customFormat="1" ht="18" customHeight="1" x14ac:dyDescent="0.2">
      <c r="A23" s="195" t="s">
        <v>38</v>
      </c>
      <c r="B23" s="191" t="s">
        <v>271</v>
      </c>
      <c r="C23" s="320"/>
      <c r="D23" s="366">
        <f>D45-D19-D22</f>
        <v>4085230</v>
      </c>
      <c r="E23" s="335"/>
      <c r="F23" s="335"/>
      <c r="G23" s="323">
        <f t="shared" si="0"/>
        <v>4085230</v>
      </c>
    </row>
    <row r="24" spans="1:7" s="12" customFormat="1" ht="18" customHeight="1" x14ac:dyDescent="0.2">
      <c r="A24" s="308" t="s">
        <v>39</v>
      </c>
      <c r="B24" s="192" t="s">
        <v>476</v>
      </c>
      <c r="C24" s="321" t="s">
        <v>338</v>
      </c>
      <c r="D24" s="367">
        <f>SUM(D23,D22)</f>
        <v>6550000</v>
      </c>
      <c r="E24" s="336"/>
      <c r="F24" s="336"/>
      <c r="G24" s="323">
        <f t="shared" si="0"/>
        <v>6550000</v>
      </c>
    </row>
    <row r="25" spans="1:7" s="12" customFormat="1" ht="18" customHeight="1" x14ac:dyDescent="0.2">
      <c r="A25" s="308" t="s">
        <v>40</v>
      </c>
      <c r="B25" s="192" t="s">
        <v>477</v>
      </c>
      <c r="C25" s="321" t="s">
        <v>338</v>
      </c>
      <c r="D25" s="367"/>
      <c r="E25" s="684">
        <v>13113702</v>
      </c>
      <c r="F25" s="684"/>
      <c r="G25" s="685">
        <f t="shared" si="0"/>
        <v>13113702</v>
      </c>
    </row>
    <row r="26" spans="1:7" s="12" customFormat="1" ht="18" customHeight="1" x14ac:dyDescent="0.2">
      <c r="A26" s="486" t="s">
        <v>41</v>
      </c>
      <c r="B26" s="487" t="s">
        <v>348</v>
      </c>
      <c r="C26" s="488" t="s">
        <v>238</v>
      </c>
      <c r="D26" s="548">
        <f>SUM(D24,D19,D25,D21,D20)</f>
        <v>7200000</v>
      </c>
      <c r="E26" s="686">
        <f>E25+E24+E21+E20+E19+E9</f>
        <v>21113702</v>
      </c>
      <c r="F26" s="484"/>
      <c r="G26" s="511">
        <f t="shared" si="0"/>
        <v>28313702</v>
      </c>
    </row>
    <row r="27" spans="1:7" s="12" customFormat="1" ht="18" customHeight="1" x14ac:dyDescent="0.2">
      <c r="A27"/>
      <c r="B27" s="1"/>
      <c r="C27" s="1"/>
      <c r="D27" s="1"/>
      <c r="E27" s="1"/>
      <c r="F27" s="1"/>
      <c r="G27" s="298"/>
    </row>
    <row r="28" spans="1:7" s="12" customFormat="1" ht="18" customHeight="1" x14ac:dyDescent="0.3">
      <c r="A28" s="742" t="s">
        <v>483</v>
      </c>
      <c r="B28" s="742"/>
      <c r="C28" s="742"/>
      <c r="D28" s="742"/>
      <c r="E28" s="742"/>
      <c r="F28" s="742"/>
      <c r="G28" s="742"/>
    </row>
    <row r="29" spans="1:7" s="12" customFormat="1" ht="18" customHeight="1" x14ac:dyDescent="0.3">
      <c r="A29" s="742" t="s">
        <v>682</v>
      </c>
      <c r="B29" s="742"/>
      <c r="C29" s="742"/>
      <c r="D29" s="742"/>
      <c r="E29" s="742"/>
      <c r="F29" s="742"/>
      <c r="G29" s="742"/>
    </row>
    <row r="30" spans="1:7" s="12" customFormat="1" ht="18" customHeight="1" x14ac:dyDescent="0.25">
      <c r="A30" s="2"/>
      <c r="B30" s="3"/>
      <c r="C30" s="3"/>
      <c r="D30" s="3"/>
      <c r="E30" s="3"/>
      <c r="F30" s="3"/>
      <c r="G30" s="298"/>
    </row>
    <row r="31" spans="1:7" s="12" customFormat="1" ht="42.75" customHeight="1" x14ac:dyDescent="0.2">
      <c r="A31" s="114" t="s">
        <v>17</v>
      </c>
      <c r="B31" s="115" t="s">
        <v>16</v>
      </c>
      <c r="C31" s="116" t="s">
        <v>178</v>
      </c>
      <c r="D31" s="337" t="s">
        <v>369</v>
      </c>
      <c r="E31" s="337" t="s">
        <v>370</v>
      </c>
      <c r="F31" s="337" t="s">
        <v>371</v>
      </c>
      <c r="G31" s="197" t="s">
        <v>698</v>
      </c>
    </row>
    <row r="32" spans="1:7" s="120" customFormat="1" ht="18" customHeight="1" x14ac:dyDescent="0.2">
      <c r="A32" s="117"/>
      <c r="B32" s="118" t="s">
        <v>112</v>
      </c>
      <c r="C32" s="118" t="s">
        <v>113</v>
      </c>
      <c r="D32" s="334" t="s">
        <v>114</v>
      </c>
      <c r="E32" s="334" t="s">
        <v>115</v>
      </c>
      <c r="F32" s="334" t="s">
        <v>116</v>
      </c>
      <c r="G32" s="119" t="s">
        <v>117</v>
      </c>
    </row>
    <row r="33" spans="1:7" s="12" customFormat="1" ht="22.5" customHeight="1" x14ac:dyDescent="0.2">
      <c r="A33" s="195" t="s">
        <v>9</v>
      </c>
      <c r="B33" s="191" t="s">
        <v>240</v>
      </c>
      <c r="C33" s="320" t="s">
        <v>241</v>
      </c>
      <c r="D33" s="366">
        <v>3200000</v>
      </c>
      <c r="E33" s="335"/>
      <c r="F33" s="335"/>
      <c r="G33" s="362">
        <f>SUM(D33:F33)</f>
        <v>3200000</v>
      </c>
    </row>
    <row r="34" spans="1:7" s="12" customFormat="1" ht="21.75" customHeight="1" x14ac:dyDescent="0.2">
      <c r="A34" s="195" t="s">
        <v>10</v>
      </c>
      <c r="B34" s="191" t="s">
        <v>242</v>
      </c>
      <c r="C34" s="320" t="s">
        <v>244</v>
      </c>
      <c r="D34" s="366">
        <v>0</v>
      </c>
      <c r="E34" s="366">
        <f>5240000+573000</f>
        <v>5813000</v>
      </c>
      <c r="F34" s="335"/>
      <c r="G34" s="362">
        <f t="shared" ref="G34:G45" si="1">SUM(D34:F34)</f>
        <v>5813000</v>
      </c>
    </row>
    <row r="35" spans="1:7" s="12" customFormat="1" ht="19.5" customHeight="1" x14ac:dyDescent="0.2">
      <c r="A35" s="196" t="s">
        <v>11</v>
      </c>
      <c r="B35" s="192" t="s">
        <v>243</v>
      </c>
      <c r="C35" s="321" t="s">
        <v>245</v>
      </c>
      <c r="D35" s="366">
        <f>SUM(D33:D34)</f>
        <v>3200000</v>
      </c>
      <c r="E35" s="366">
        <f>SUM(E33:E34)</f>
        <v>5813000</v>
      </c>
      <c r="F35" s="336"/>
      <c r="G35" s="362">
        <f t="shared" si="1"/>
        <v>9013000</v>
      </c>
    </row>
    <row r="36" spans="1:7" s="12" customFormat="1" ht="18" customHeight="1" x14ac:dyDescent="0.2">
      <c r="A36" s="196" t="s">
        <v>12</v>
      </c>
      <c r="B36" s="192" t="s">
        <v>247</v>
      </c>
      <c r="C36" s="321" t="s">
        <v>246</v>
      </c>
      <c r="D36" s="366">
        <v>650000</v>
      </c>
      <c r="E36" s="366">
        <f>1020000+115000</f>
        <v>1135000</v>
      </c>
      <c r="F36" s="336"/>
      <c r="G36" s="362">
        <f t="shared" si="1"/>
        <v>1785000</v>
      </c>
    </row>
    <row r="37" spans="1:7" s="12" customFormat="1" ht="18" customHeight="1" x14ac:dyDescent="0.2">
      <c r="A37" s="196" t="s">
        <v>13</v>
      </c>
      <c r="B37" s="192" t="s">
        <v>248</v>
      </c>
      <c r="C37" s="321" t="s">
        <v>249</v>
      </c>
      <c r="D37" s="366">
        <v>3350000</v>
      </c>
      <c r="E37" s="684">
        <f>E26-E34-E36-E42</f>
        <v>11165702</v>
      </c>
      <c r="F37" s="336"/>
      <c r="G37" s="362">
        <f t="shared" si="1"/>
        <v>14515702</v>
      </c>
    </row>
    <row r="38" spans="1:7" ht="19.5" customHeight="1" x14ac:dyDescent="0.2">
      <c r="A38" s="196" t="s">
        <v>14</v>
      </c>
      <c r="B38" s="191" t="s">
        <v>129</v>
      </c>
      <c r="C38" s="320" t="s">
        <v>250</v>
      </c>
      <c r="D38" s="366"/>
      <c r="E38" s="335"/>
      <c r="F38" s="335"/>
      <c r="G38" s="362">
        <f t="shared" si="1"/>
        <v>0</v>
      </c>
    </row>
    <row r="39" spans="1:7" ht="18" customHeight="1" x14ac:dyDescent="0.2">
      <c r="A39" s="195" t="s">
        <v>15</v>
      </c>
      <c r="B39" s="191" t="s">
        <v>251</v>
      </c>
      <c r="C39" s="320" t="s">
        <v>252</v>
      </c>
      <c r="D39" s="366"/>
      <c r="E39" s="335"/>
      <c r="F39" s="335"/>
      <c r="G39" s="362">
        <f t="shared" si="1"/>
        <v>0</v>
      </c>
    </row>
    <row r="40" spans="1:7" ht="20.25" customHeight="1" x14ac:dyDescent="0.2">
      <c r="A40" s="195" t="s">
        <v>30</v>
      </c>
      <c r="B40" s="193" t="s">
        <v>5</v>
      </c>
      <c r="C40" s="320" t="s">
        <v>253</v>
      </c>
      <c r="D40" s="366"/>
      <c r="E40" s="335"/>
      <c r="F40" s="335"/>
      <c r="G40" s="362">
        <f t="shared" si="1"/>
        <v>0</v>
      </c>
    </row>
    <row r="41" spans="1:7" ht="19.5" customHeight="1" x14ac:dyDescent="0.2">
      <c r="A41" s="196" t="s">
        <v>31</v>
      </c>
      <c r="B41" s="194" t="s">
        <v>130</v>
      </c>
      <c r="C41" s="321" t="s">
        <v>254</v>
      </c>
      <c r="D41" s="366"/>
      <c r="E41" s="336"/>
      <c r="F41" s="336"/>
      <c r="G41" s="362">
        <f t="shared" si="1"/>
        <v>0</v>
      </c>
    </row>
    <row r="42" spans="1:7" ht="18.75" customHeight="1" x14ac:dyDescent="0.2">
      <c r="A42" s="195" t="s">
        <v>32</v>
      </c>
      <c r="B42" s="193" t="s">
        <v>256</v>
      </c>
      <c r="C42" s="320" t="s">
        <v>255</v>
      </c>
      <c r="D42" s="366"/>
      <c r="E42" s="684">
        <v>3000000</v>
      </c>
      <c r="F42" s="335"/>
      <c r="G42" s="362">
        <f t="shared" si="1"/>
        <v>3000000</v>
      </c>
    </row>
    <row r="43" spans="1:7" ht="16.5" customHeight="1" x14ac:dyDescent="0.2">
      <c r="A43" s="195" t="s">
        <v>33</v>
      </c>
      <c r="B43" s="193" t="s">
        <v>257</v>
      </c>
      <c r="C43" s="320" t="s">
        <v>258</v>
      </c>
      <c r="D43" s="366"/>
      <c r="E43" s="335"/>
      <c r="F43" s="335"/>
      <c r="G43" s="362">
        <f t="shared" si="1"/>
        <v>0</v>
      </c>
    </row>
    <row r="44" spans="1:7" ht="17.25" customHeight="1" x14ac:dyDescent="0.2">
      <c r="A44" s="195" t="s">
        <v>34</v>
      </c>
      <c r="B44" s="191" t="s">
        <v>72</v>
      </c>
      <c r="C44" s="320" t="s">
        <v>259</v>
      </c>
      <c r="D44" s="366"/>
      <c r="E44" s="335"/>
      <c r="F44" s="335"/>
      <c r="G44" s="362">
        <f t="shared" si="1"/>
        <v>0</v>
      </c>
    </row>
    <row r="45" spans="1:7" ht="23.25" customHeight="1" x14ac:dyDescent="0.2">
      <c r="A45" s="482" t="s">
        <v>35</v>
      </c>
      <c r="B45" s="483" t="s">
        <v>261</v>
      </c>
      <c r="C45" s="488" t="s">
        <v>260</v>
      </c>
      <c r="D45" s="548">
        <f>SUM(D44,D43,D42,D41,D38,D37,D36,D35)</f>
        <v>7200000</v>
      </c>
      <c r="E45" s="548">
        <f>SUM(E44,E43,E42,E41,E38,E37,E36,E35)</f>
        <v>21113702</v>
      </c>
      <c r="F45" s="484"/>
      <c r="G45" s="481">
        <f t="shared" si="1"/>
        <v>28313702</v>
      </c>
    </row>
  </sheetData>
  <mergeCells count="5">
    <mergeCell ref="B1:G1"/>
    <mergeCell ref="A28:G28"/>
    <mergeCell ref="A29:G29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3"/>
  <sheetViews>
    <sheetView topLeftCell="A28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" style="1" customWidth="1"/>
    <col min="7" max="7" width="10.28515625" style="1" customWidth="1"/>
    <col min="8" max="22" width="9.140625" style="1"/>
  </cols>
  <sheetData>
    <row r="1" spans="1:22" x14ac:dyDescent="0.2">
      <c r="B1" s="740" t="s">
        <v>447</v>
      </c>
      <c r="C1" s="740"/>
      <c r="D1" s="740"/>
      <c r="E1" s="740"/>
      <c r="F1" s="740"/>
      <c r="G1" s="740"/>
    </row>
    <row r="2" spans="1:22" ht="36" customHeight="1" x14ac:dyDescent="0.3">
      <c r="A2" s="742" t="s">
        <v>20</v>
      </c>
      <c r="B2" s="741"/>
      <c r="C2" s="741"/>
      <c r="D2" s="741"/>
      <c r="E2" s="741"/>
      <c r="F2" s="741"/>
      <c r="G2" s="741"/>
    </row>
    <row r="3" spans="1:22" ht="18.75" x14ac:dyDescent="0.3">
      <c r="A3" s="742" t="s">
        <v>414</v>
      </c>
      <c r="B3" s="741"/>
      <c r="C3" s="741"/>
      <c r="D3" s="741"/>
      <c r="E3" s="741"/>
      <c r="F3" s="741"/>
      <c r="G3" s="741"/>
    </row>
    <row r="4" spans="1:22" x14ac:dyDescent="0.2">
      <c r="G4" s="113"/>
    </row>
    <row r="5" spans="1:22" x14ac:dyDescent="0.2">
      <c r="G5" s="113" t="s">
        <v>18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8.25" customHeight="1" x14ac:dyDescent="0.2">
      <c r="A6" s="114" t="s">
        <v>17</v>
      </c>
      <c r="B6" s="115" t="s">
        <v>16</v>
      </c>
      <c r="C6" s="116" t="s">
        <v>178</v>
      </c>
      <c r="D6" s="337" t="s">
        <v>369</v>
      </c>
      <c r="E6" s="337" t="s">
        <v>370</v>
      </c>
      <c r="F6" s="337" t="s">
        <v>371</v>
      </c>
      <c r="G6" s="197" t="s">
        <v>412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117"/>
      <c r="B7" s="118" t="s">
        <v>112</v>
      </c>
      <c r="C7" s="118" t="s">
        <v>113</v>
      </c>
      <c r="D7" s="334" t="s">
        <v>114</v>
      </c>
      <c r="E7" s="334" t="s">
        <v>115</v>
      </c>
      <c r="F7" s="334" t="s">
        <v>116</v>
      </c>
      <c r="G7" s="119" t="s">
        <v>117</v>
      </c>
    </row>
    <row r="8" spans="1:22" s="12" customFormat="1" ht="18" customHeight="1" x14ac:dyDescent="0.2">
      <c r="A8" s="308" t="s">
        <v>9</v>
      </c>
      <c r="B8" s="191" t="s">
        <v>194</v>
      </c>
      <c r="C8" s="320" t="s">
        <v>195</v>
      </c>
      <c r="D8" s="366"/>
      <c r="E8" s="335"/>
      <c r="F8" s="335"/>
      <c r="G8" s="338">
        <f>D8+E8+F8</f>
        <v>0</v>
      </c>
    </row>
    <row r="9" spans="1:22" s="12" customFormat="1" ht="18" customHeight="1" x14ac:dyDescent="0.2">
      <c r="A9" s="308" t="s">
        <v>10</v>
      </c>
      <c r="B9" s="192" t="s">
        <v>346</v>
      </c>
      <c r="C9" s="321" t="s">
        <v>196</v>
      </c>
      <c r="D9" s="367">
        <f>D8</f>
        <v>0</v>
      </c>
      <c r="E9" s="336"/>
      <c r="F9" s="336"/>
      <c r="G9" s="323">
        <f>SUM(G8:G8)</f>
        <v>0</v>
      </c>
    </row>
    <row r="10" spans="1:22" s="12" customFormat="1" ht="18" customHeight="1" x14ac:dyDescent="0.2">
      <c r="A10" s="308" t="s">
        <v>11</v>
      </c>
      <c r="B10" s="193" t="s">
        <v>6</v>
      </c>
      <c r="C10" s="320" t="s">
        <v>212</v>
      </c>
      <c r="D10" s="366"/>
      <c r="E10" s="335"/>
      <c r="F10" s="335"/>
      <c r="G10" s="324"/>
    </row>
    <row r="11" spans="1:22" s="12" customFormat="1" ht="18" customHeight="1" x14ac:dyDescent="0.2">
      <c r="A11" s="308" t="s">
        <v>12</v>
      </c>
      <c r="B11" s="193" t="s">
        <v>213</v>
      </c>
      <c r="C11" s="320" t="s">
        <v>214</v>
      </c>
      <c r="D11" s="366"/>
      <c r="E11" s="335"/>
      <c r="F11" s="335"/>
      <c r="G11" s="324"/>
    </row>
    <row r="12" spans="1:22" s="12" customFormat="1" ht="18" customHeight="1" x14ac:dyDescent="0.2">
      <c r="A12" s="308" t="s">
        <v>13</v>
      </c>
      <c r="B12" s="193" t="s">
        <v>215</v>
      </c>
      <c r="C12" s="320" t="s">
        <v>216</v>
      </c>
      <c r="D12" s="366"/>
      <c r="E12" s="335"/>
      <c r="F12" s="335"/>
      <c r="G12" s="324"/>
    </row>
    <row r="13" spans="1:22" s="12" customFormat="1" ht="18" customHeight="1" x14ac:dyDescent="0.2">
      <c r="A13" s="308" t="s">
        <v>14</v>
      </c>
      <c r="B13" s="193" t="s">
        <v>217</v>
      </c>
      <c r="C13" s="320" t="s">
        <v>218</v>
      </c>
      <c r="D13" s="366"/>
      <c r="E13" s="335"/>
      <c r="F13" s="335"/>
      <c r="G13" s="324"/>
    </row>
    <row r="14" spans="1:22" s="12" customFormat="1" ht="18" customHeight="1" x14ac:dyDescent="0.2">
      <c r="A14" s="308" t="s">
        <v>15</v>
      </c>
      <c r="B14" s="193" t="s">
        <v>219</v>
      </c>
      <c r="C14" s="320" t="s">
        <v>220</v>
      </c>
      <c r="D14" s="366"/>
      <c r="E14" s="335"/>
      <c r="F14" s="335"/>
      <c r="G14" s="325"/>
    </row>
    <row r="15" spans="1:22" s="12" customFormat="1" ht="18" customHeight="1" x14ac:dyDescent="0.2">
      <c r="A15" s="308" t="s">
        <v>30</v>
      </c>
      <c r="B15" s="193" t="s">
        <v>221</v>
      </c>
      <c r="C15" s="320" t="s">
        <v>222</v>
      </c>
      <c r="D15" s="366"/>
      <c r="E15" s="335"/>
      <c r="F15" s="335"/>
      <c r="G15" s="326"/>
    </row>
    <row r="16" spans="1:22" s="13" customFormat="1" ht="18" customHeight="1" x14ac:dyDescent="0.2">
      <c r="A16" s="308" t="s">
        <v>31</v>
      </c>
      <c r="B16" s="193" t="s">
        <v>223</v>
      </c>
      <c r="C16" s="320" t="s">
        <v>224</v>
      </c>
      <c r="D16" s="366"/>
      <c r="E16" s="335"/>
      <c r="F16" s="335"/>
      <c r="G16" s="327"/>
    </row>
    <row r="17" spans="1:7" s="12" customFormat="1" ht="18" customHeight="1" x14ac:dyDescent="0.2">
      <c r="A17" s="308" t="s">
        <v>32</v>
      </c>
      <c r="B17" s="193" t="s">
        <v>225</v>
      </c>
      <c r="C17" s="320" t="s">
        <v>226</v>
      </c>
      <c r="D17" s="366"/>
      <c r="E17" s="335"/>
      <c r="F17" s="335"/>
      <c r="G17" s="328"/>
    </row>
    <row r="18" spans="1:7" s="12" customFormat="1" ht="27.75" customHeight="1" x14ac:dyDescent="0.2">
      <c r="A18" s="308" t="s">
        <v>33</v>
      </c>
      <c r="B18" s="193" t="s">
        <v>227</v>
      </c>
      <c r="C18" s="320" t="s">
        <v>228</v>
      </c>
      <c r="D18" s="366"/>
      <c r="E18" s="335"/>
      <c r="F18" s="335"/>
      <c r="G18" s="329"/>
    </row>
    <row r="19" spans="1:7" s="12" customFormat="1" ht="18" customHeight="1" x14ac:dyDescent="0.2">
      <c r="A19" s="308" t="s">
        <v>34</v>
      </c>
      <c r="B19" s="194" t="s">
        <v>347</v>
      </c>
      <c r="C19" s="321" t="s">
        <v>229</v>
      </c>
      <c r="D19" s="367">
        <f>SUM(D10:D18)</f>
        <v>0</v>
      </c>
      <c r="E19" s="336"/>
      <c r="F19" s="336"/>
      <c r="G19" s="330">
        <f>SUM(G10:G18)</f>
        <v>0</v>
      </c>
    </row>
    <row r="20" spans="1:7" s="12" customFormat="1" ht="18" customHeight="1" x14ac:dyDescent="0.2">
      <c r="A20" s="308" t="s">
        <v>35</v>
      </c>
      <c r="B20" s="192" t="s">
        <v>320</v>
      </c>
      <c r="C20" s="321" t="s">
        <v>235</v>
      </c>
      <c r="D20" s="367"/>
      <c r="E20" s="336"/>
      <c r="F20" s="336"/>
      <c r="G20" s="331"/>
    </row>
    <row r="21" spans="1:7" s="12" customFormat="1" ht="18" customHeight="1" x14ac:dyDescent="0.2">
      <c r="A21" s="308" t="s">
        <v>36</v>
      </c>
      <c r="B21" s="192" t="s">
        <v>345</v>
      </c>
      <c r="C21" s="321" t="s">
        <v>236</v>
      </c>
      <c r="D21" s="367"/>
      <c r="E21" s="336"/>
      <c r="F21" s="336"/>
      <c r="G21" s="332"/>
    </row>
    <row r="22" spans="1:7" s="12" customFormat="1" ht="18" customHeight="1" x14ac:dyDescent="0.2">
      <c r="A22" s="308" t="s">
        <v>37</v>
      </c>
      <c r="B22" s="194" t="s">
        <v>348</v>
      </c>
      <c r="C22" s="336" t="s">
        <v>238</v>
      </c>
      <c r="D22" s="373">
        <f>D19+D20+D21+D9</f>
        <v>0</v>
      </c>
      <c r="E22" s="333">
        <f>E19+E20+E21+E9</f>
        <v>0</v>
      </c>
      <c r="F22" s="333">
        <f>F19+F20+F21+F9</f>
        <v>0</v>
      </c>
      <c r="G22" s="333">
        <f>G19+G20+G21+G9</f>
        <v>0</v>
      </c>
    </row>
    <row r="23" spans="1:7" s="12" customFormat="1" ht="18" customHeight="1" x14ac:dyDescent="0.2">
      <c r="A23"/>
      <c r="B23" s="1"/>
      <c r="C23" s="1"/>
      <c r="D23" s="1"/>
      <c r="E23" s="1"/>
      <c r="F23" s="1"/>
      <c r="G23" s="1"/>
    </row>
    <row r="24" spans="1:7" s="12" customFormat="1" ht="18" customHeight="1" x14ac:dyDescent="0.3">
      <c r="A24" s="742" t="s">
        <v>20</v>
      </c>
      <c r="B24" s="741"/>
      <c r="C24" s="741"/>
      <c r="D24" s="741"/>
      <c r="E24" s="741"/>
      <c r="F24" s="741"/>
      <c r="G24" s="741"/>
    </row>
    <row r="25" spans="1:7" s="12" customFormat="1" ht="18" customHeight="1" x14ac:dyDescent="0.3">
      <c r="A25" s="742" t="s">
        <v>415</v>
      </c>
      <c r="B25" s="741"/>
      <c r="C25" s="741"/>
      <c r="D25" s="741"/>
      <c r="E25" s="741"/>
      <c r="F25" s="741"/>
      <c r="G25" s="741"/>
    </row>
    <row r="26" spans="1:7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7" s="12" customFormat="1" ht="18" customHeight="1" x14ac:dyDescent="0.2">
      <c r="A27" s="4"/>
      <c r="B27" s="3" t="s">
        <v>24</v>
      </c>
      <c r="C27" s="3"/>
      <c r="D27" s="3"/>
      <c r="E27" s="3"/>
      <c r="F27" s="3"/>
      <c r="G27" s="1"/>
    </row>
    <row r="28" spans="1:7" s="12" customFormat="1" ht="18" customHeight="1" x14ac:dyDescent="0.2">
      <c r="A28"/>
      <c r="B28" s="1"/>
      <c r="C28" s="1"/>
      <c r="D28" s="1"/>
      <c r="E28" s="1"/>
      <c r="F28" s="1"/>
      <c r="G28" s="113" t="s">
        <v>18</v>
      </c>
    </row>
    <row r="29" spans="1:7" s="12" customFormat="1" ht="39" customHeight="1" x14ac:dyDescent="0.2">
      <c r="A29" s="114" t="s">
        <v>17</v>
      </c>
      <c r="B29" s="115" t="s">
        <v>16</v>
      </c>
      <c r="C29" s="116" t="s">
        <v>178</v>
      </c>
      <c r="D29" s="337" t="s">
        <v>369</v>
      </c>
      <c r="E29" s="337" t="s">
        <v>370</v>
      </c>
      <c r="F29" s="337" t="s">
        <v>371</v>
      </c>
      <c r="G29" s="197" t="s">
        <v>412</v>
      </c>
    </row>
    <row r="30" spans="1:7" s="120" customFormat="1" ht="18" customHeight="1" x14ac:dyDescent="0.2">
      <c r="A30" s="117"/>
      <c r="B30" s="118" t="s">
        <v>112</v>
      </c>
      <c r="C30" s="118" t="s">
        <v>113</v>
      </c>
      <c r="D30" s="334" t="s">
        <v>114</v>
      </c>
      <c r="E30" s="334" t="s">
        <v>115</v>
      </c>
      <c r="F30" s="334" t="s">
        <v>116</v>
      </c>
      <c r="G30" s="119" t="s">
        <v>117</v>
      </c>
    </row>
    <row r="31" spans="1:7" s="12" customFormat="1" ht="18" customHeight="1" x14ac:dyDescent="0.2">
      <c r="A31" s="195" t="s">
        <v>9</v>
      </c>
      <c r="B31" s="191" t="s">
        <v>240</v>
      </c>
      <c r="C31" s="320" t="s">
        <v>241</v>
      </c>
      <c r="D31" s="366"/>
      <c r="E31" s="366"/>
      <c r="F31" s="366"/>
      <c r="G31" s="338">
        <f>SUM(D31:F31)</f>
        <v>0</v>
      </c>
    </row>
    <row r="32" spans="1:7" s="12" customFormat="1" ht="21.75" customHeight="1" x14ac:dyDescent="0.2">
      <c r="A32" s="195" t="s">
        <v>10</v>
      </c>
      <c r="B32" s="191" t="s">
        <v>242</v>
      </c>
      <c r="C32" s="320" t="s">
        <v>244</v>
      </c>
      <c r="D32" s="366"/>
      <c r="E32" s="366"/>
      <c r="F32" s="366"/>
      <c r="G32" s="324"/>
    </row>
    <row r="33" spans="1:7" s="12" customFormat="1" ht="22.5" customHeight="1" x14ac:dyDescent="0.2">
      <c r="A33" s="196" t="s">
        <v>11</v>
      </c>
      <c r="B33" s="192" t="s">
        <v>243</v>
      </c>
      <c r="C33" s="321" t="s">
        <v>245</v>
      </c>
      <c r="D33" s="367"/>
      <c r="E33" s="367"/>
      <c r="F33" s="367"/>
      <c r="G33" s="323">
        <f>SUM(G31:G32)</f>
        <v>0</v>
      </c>
    </row>
    <row r="34" spans="1:7" s="12" customFormat="1" ht="18" customHeight="1" x14ac:dyDescent="0.2">
      <c r="A34" s="315" t="s">
        <v>12</v>
      </c>
      <c r="B34" s="192" t="s">
        <v>247</v>
      </c>
      <c r="C34" s="321" t="s">
        <v>246</v>
      </c>
      <c r="D34" s="367"/>
      <c r="E34" s="367"/>
      <c r="F34" s="367"/>
      <c r="G34" s="323">
        <f>SUM(D34:F34)</f>
        <v>0</v>
      </c>
    </row>
    <row r="35" spans="1:7" s="12" customFormat="1" ht="18" customHeight="1" x14ac:dyDescent="0.2">
      <c r="A35" s="316" t="s">
        <v>13</v>
      </c>
      <c r="B35" s="192" t="s">
        <v>248</v>
      </c>
      <c r="C35" s="321" t="s">
        <v>249</v>
      </c>
      <c r="D35" s="367"/>
      <c r="E35" s="367"/>
      <c r="F35" s="367"/>
      <c r="G35" s="323">
        <f>SUM(D35:F35)</f>
        <v>0</v>
      </c>
    </row>
    <row r="36" spans="1:7" ht="18" customHeight="1" x14ac:dyDescent="0.2">
      <c r="A36" s="196" t="s">
        <v>14</v>
      </c>
      <c r="B36" s="191" t="s">
        <v>129</v>
      </c>
      <c r="C36" s="320" t="s">
        <v>250</v>
      </c>
      <c r="D36" s="366"/>
      <c r="E36" s="366"/>
      <c r="F36" s="366"/>
      <c r="G36" s="339"/>
    </row>
    <row r="37" spans="1:7" ht="21.75" customHeight="1" x14ac:dyDescent="0.2">
      <c r="A37" s="195" t="s">
        <v>15</v>
      </c>
      <c r="B37" s="191" t="s">
        <v>251</v>
      </c>
      <c r="C37" s="320" t="s">
        <v>252</v>
      </c>
      <c r="D37" s="366"/>
      <c r="E37" s="366"/>
      <c r="F37" s="366"/>
      <c r="G37" s="339"/>
    </row>
    <row r="38" spans="1:7" ht="23.25" customHeight="1" x14ac:dyDescent="0.2">
      <c r="A38" s="195" t="s">
        <v>30</v>
      </c>
      <c r="B38" s="193" t="s">
        <v>5</v>
      </c>
      <c r="C38" s="320" t="s">
        <v>253</v>
      </c>
      <c r="D38" s="366"/>
      <c r="E38" s="366"/>
      <c r="F38" s="366"/>
      <c r="G38" s="324"/>
    </row>
    <row r="39" spans="1:7" ht="18" customHeight="1" x14ac:dyDescent="0.2">
      <c r="A39" s="196" t="s">
        <v>31</v>
      </c>
      <c r="B39" s="194" t="s">
        <v>130</v>
      </c>
      <c r="C39" s="321" t="s">
        <v>254</v>
      </c>
      <c r="D39" s="367"/>
      <c r="E39" s="367"/>
      <c r="F39" s="367"/>
      <c r="G39" s="322">
        <f>G37+G38</f>
        <v>0</v>
      </c>
    </row>
    <row r="40" spans="1:7" ht="24.75" customHeight="1" x14ac:dyDescent="0.2">
      <c r="A40" s="195" t="s">
        <v>32</v>
      </c>
      <c r="B40" s="193" t="s">
        <v>256</v>
      </c>
      <c r="C40" s="320" t="s">
        <v>255</v>
      </c>
      <c r="D40" s="366"/>
      <c r="E40" s="366"/>
      <c r="F40" s="366"/>
      <c r="G40" s="323"/>
    </row>
    <row r="41" spans="1:7" ht="21" customHeight="1" x14ac:dyDescent="0.2">
      <c r="A41" s="195" t="s">
        <v>33</v>
      </c>
      <c r="B41" s="193" t="s">
        <v>257</v>
      </c>
      <c r="C41" s="320" t="s">
        <v>258</v>
      </c>
      <c r="D41" s="335"/>
      <c r="E41" s="335"/>
      <c r="F41" s="335"/>
      <c r="G41" s="324"/>
    </row>
    <row r="42" spans="1:7" ht="23.25" customHeight="1" x14ac:dyDescent="0.2">
      <c r="A42" s="195" t="s">
        <v>34</v>
      </c>
      <c r="B42" s="191" t="s">
        <v>72</v>
      </c>
      <c r="C42" s="320" t="s">
        <v>259</v>
      </c>
      <c r="D42" s="335"/>
      <c r="E42" s="335"/>
      <c r="F42" s="335"/>
      <c r="G42" s="324"/>
    </row>
    <row r="43" spans="1:7" ht="21.75" customHeight="1" x14ac:dyDescent="0.2">
      <c r="A43" s="196" t="s">
        <v>35</v>
      </c>
      <c r="B43" s="192" t="s">
        <v>261</v>
      </c>
      <c r="C43" s="321" t="s">
        <v>260</v>
      </c>
      <c r="D43" s="380">
        <f>D33+D34+D35+D36+D39+D40+D41+D42</f>
        <v>0</v>
      </c>
      <c r="E43" s="322">
        <f>E33+E34+E35+E36+E39+E40+E41+E42</f>
        <v>0</v>
      </c>
      <c r="F43" s="322">
        <f>F33+F34+F35+F36+F39+F40+F41+F42</f>
        <v>0</v>
      </c>
      <c r="G43" s="322">
        <f>G33+G34+G35+G36+G39+G40+G41+G42</f>
        <v>0</v>
      </c>
    </row>
  </sheetData>
  <mergeCells count="5">
    <mergeCell ref="A25:G25"/>
    <mergeCell ref="B1:G1"/>
    <mergeCell ref="A2:G2"/>
    <mergeCell ref="A3:G3"/>
    <mergeCell ref="A24:G2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43"/>
  <sheetViews>
    <sheetView topLeftCell="A28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.85546875" style="1" customWidth="1"/>
    <col min="7" max="7" width="10.28515625" style="1" customWidth="1"/>
    <col min="8" max="22" width="9.140625" style="1"/>
  </cols>
  <sheetData>
    <row r="1" spans="1:22" x14ac:dyDescent="0.2">
      <c r="B1" s="740" t="s">
        <v>402</v>
      </c>
      <c r="C1" s="740"/>
      <c r="D1" s="740"/>
      <c r="E1" s="740"/>
      <c r="F1" s="740"/>
      <c r="G1" s="740"/>
    </row>
    <row r="2" spans="1:22" ht="36" customHeight="1" x14ac:dyDescent="0.3">
      <c r="A2" s="742" t="s">
        <v>128</v>
      </c>
      <c r="B2" s="741"/>
      <c r="C2" s="741"/>
      <c r="D2" s="741"/>
      <c r="E2" s="741"/>
      <c r="F2" s="741"/>
      <c r="G2" s="741"/>
    </row>
    <row r="3" spans="1:22" ht="18.75" x14ac:dyDescent="0.3">
      <c r="A3" s="742" t="s">
        <v>414</v>
      </c>
      <c r="B3" s="741"/>
      <c r="C3" s="741"/>
      <c r="D3" s="741"/>
      <c r="E3" s="741"/>
      <c r="F3" s="741"/>
      <c r="G3" s="741"/>
    </row>
    <row r="4" spans="1:22" x14ac:dyDescent="0.2">
      <c r="G4" s="113"/>
    </row>
    <row r="5" spans="1:22" x14ac:dyDescent="0.2">
      <c r="G5" s="113" t="s">
        <v>18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6" x14ac:dyDescent="0.2">
      <c r="A6" s="114" t="s">
        <v>17</v>
      </c>
      <c r="B6" s="115" t="s">
        <v>16</v>
      </c>
      <c r="C6" s="116" t="s">
        <v>178</v>
      </c>
      <c r="D6" s="337" t="s">
        <v>369</v>
      </c>
      <c r="E6" s="337" t="s">
        <v>370</v>
      </c>
      <c r="F6" s="337" t="s">
        <v>371</v>
      </c>
      <c r="G6" s="197" t="s">
        <v>412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117"/>
      <c r="B7" s="118" t="s">
        <v>112</v>
      </c>
      <c r="C7" s="118" t="s">
        <v>113</v>
      </c>
      <c r="D7" s="334" t="s">
        <v>114</v>
      </c>
      <c r="E7" s="334" t="s">
        <v>115</v>
      </c>
      <c r="F7" s="334" t="s">
        <v>116</v>
      </c>
      <c r="G7" s="119" t="s">
        <v>117</v>
      </c>
    </row>
    <row r="8" spans="1:22" s="12" customFormat="1" ht="18" customHeight="1" x14ac:dyDescent="0.2">
      <c r="A8" s="308" t="s">
        <v>9</v>
      </c>
      <c r="B8" s="191" t="s">
        <v>194</v>
      </c>
      <c r="C8" s="320" t="s">
        <v>195</v>
      </c>
      <c r="D8" s="335"/>
      <c r="E8" s="366"/>
      <c r="F8" s="335"/>
      <c r="G8" s="322">
        <f>E8+F8+D8</f>
        <v>0</v>
      </c>
    </row>
    <row r="9" spans="1:22" s="12" customFormat="1" ht="18" customHeight="1" x14ac:dyDescent="0.2">
      <c r="A9" s="308" t="s">
        <v>10</v>
      </c>
      <c r="B9" s="192" t="s">
        <v>346</v>
      </c>
      <c r="C9" s="336" t="s">
        <v>196</v>
      </c>
      <c r="D9" s="381">
        <f>SUM(D8:D8)</f>
        <v>0</v>
      </c>
      <c r="E9" s="381">
        <f>SUM(E8:E8)</f>
        <v>0</v>
      </c>
      <c r="F9" s="323"/>
      <c r="G9" s="323">
        <f>SUM(G8:G8)</f>
        <v>0</v>
      </c>
    </row>
    <row r="10" spans="1:22" s="12" customFormat="1" ht="18" customHeight="1" x14ac:dyDescent="0.2">
      <c r="A10" s="308" t="s">
        <v>11</v>
      </c>
      <c r="B10" s="193" t="s">
        <v>6</v>
      </c>
      <c r="C10" s="320" t="s">
        <v>212</v>
      </c>
      <c r="D10" s="335"/>
      <c r="E10" s="366"/>
      <c r="F10" s="335"/>
      <c r="G10" s="322">
        <f>E10+F10+D10</f>
        <v>0</v>
      </c>
    </row>
    <row r="11" spans="1:22" s="12" customFormat="1" ht="18" customHeight="1" x14ac:dyDescent="0.2">
      <c r="A11" s="308" t="s">
        <v>12</v>
      </c>
      <c r="B11" s="193" t="s">
        <v>213</v>
      </c>
      <c r="C11" s="320" t="s">
        <v>214</v>
      </c>
      <c r="D11" s="335"/>
      <c r="E11" s="366"/>
      <c r="F11" s="335"/>
      <c r="G11" s="324"/>
    </row>
    <row r="12" spans="1:22" s="12" customFormat="1" ht="18" customHeight="1" x14ac:dyDescent="0.2">
      <c r="A12" s="308" t="s">
        <v>13</v>
      </c>
      <c r="B12" s="193" t="s">
        <v>215</v>
      </c>
      <c r="C12" s="320" t="s">
        <v>216</v>
      </c>
      <c r="D12" s="335"/>
      <c r="E12" s="366"/>
      <c r="F12" s="335"/>
      <c r="G12" s="324"/>
    </row>
    <row r="13" spans="1:22" s="12" customFormat="1" ht="18" customHeight="1" x14ac:dyDescent="0.2">
      <c r="A13" s="308" t="s">
        <v>14</v>
      </c>
      <c r="B13" s="193" t="s">
        <v>217</v>
      </c>
      <c r="C13" s="320" t="s">
        <v>218</v>
      </c>
      <c r="D13" s="335"/>
      <c r="E13" s="366"/>
      <c r="F13" s="335"/>
      <c r="G13" s="324"/>
    </row>
    <row r="14" spans="1:22" s="12" customFormat="1" ht="18" customHeight="1" x14ac:dyDescent="0.2">
      <c r="A14" s="308" t="s">
        <v>15</v>
      </c>
      <c r="B14" s="193" t="s">
        <v>219</v>
      </c>
      <c r="C14" s="320" t="s">
        <v>220</v>
      </c>
      <c r="D14" s="335"/>
      <c r="E14" s="366"/>
      <c r="F14" s="335"/>
      <c r="G14" s="325"/>
    </row>
    <row r="15" spans="1:22" s="12" customFormat="1" ht="18" customHeight="1" x14ac:dyDescent="0.2">
      <c r="A15" s="308" t="s">
        <v>30</v>
      </c>
      <c r="B15" s="193" t="s">
        <v>221</v>
      </c>
      <c r="C15" s="320" t="s">
        <v>222</v>
      </c>
      <c r="D15" s="335"/>
      <c r="E15" s="366"/>
      <c r="F15" s="335"/>
      <c r="G15" s="326"/>
    </row>
    <row r="16" spans="1:22" s="13" customFormat="1" ht="18" customHeight="1" x14ac:dyDescent="0.2">
      <c r="A16" s="308" t="s">
        <v>31</v>
      </c>
      <c r="B16" s="193" t="s">
        <v>223</v>
      </c>
      <c r="C16" s="320" t="s">
        <v>224</v>
      </c>
      <c r="D16" s="335"/>
      <c r="E16" s="366"/>
      <c r="F16" s="335"/>
      <c r="G16" s="327"/>
    </row>
    <row r="17" spans="1:8" s="12" customFormat="1" ht="18" customHeight="1" x14ac:dyDescent="0.2">
      <c r="A17" s="308" t="s">
        <v>32</v>
      </c>
      <c r="B17" s="193" t="s">
        <v>225</v>
      </c>
      <c r="C17" s="320" t="s">
        <v>226</v>
      </c>
      <c r="D17" s="335"/>
      <c r="E17" s="366"/>
      <c r="F17" s="335"/>
      <c r="G17" s="328"/>
    </row>
    <row r="18" spans="1:8" s="12" customFormat="1" ht="27.75" customHeight="1" x14ac:dyDescent="0.2">
      <c r="A18" s="308" t="s">
        <v>33</v>
      </c>
      <c r="B18" s="193" t="s">
        <v>227</v>
      </c>
      <c r="C18" s="320" t="s">
        <v>228</v>
      </c>
      <c r="D18" s="335"/>
      <c r="E18" s="366"/>
      <c r="F18" s="335"/>
      <c r="G18" s="329"/>
    </row>
    <row r="19" spans="1:8" s="12" customFormat="1" ht="18" customHeight="1" x14ac:dyDescent="0.2">
      <c r="A19" s="308" t="s">
        <v>34</v>
      </c>
      <c r="B19" s="194" t="s">
        <v>347</v>
      </c>
      <c r="C19" s="321" t="s">
        <v>229</v>
      </c>
      <c r="D19" s="410">
        <f>SUM(D10:D18)</f>
        <v>0</v>
      </c>
      <c r="E19" s="410">
        <f>SUM(E10:E18)</f>
        <v>0</v>
      </c>
      <c r="F19" s="330"/>
      <c r="G19" s="330">
        <f>SUM(G10:G18)</f>
        <v>0</v>
      </c>
    </row>
    <row r="20" spans="1:8" s="12" customFormat="1" ht="18" customHeight="1" x14ac:dyDescent="0.2">
      <c r="A20" s="308" t="s">
        <v>35</v>
      </c>
      <c r="B20" s="192" t="s">
        <v>320</v>
      </c>
      <c r="C20" s="321" t="s">
        <v>235</v>
      </c>
      <c r="D20" s="336"/>
      <c r="E20" s="367"/>
      <c r="F20" s="336"/>
      <c r="G20" s="331"/>
      <c r="H20" s="375"/>
    </row>
    <row r="21" spans="1:8" s="12" customFormat="1" ht="18" customHeight="1" x14ac:dyDescent="0.2">
      <c r="A21" s="308" t="s">
        <v>36</v>
      </c>
      <c r="B21" s="192" t="s">
        <v>345</v>
      </c>
      <c r="C21" s="321" t="s">
        <v>236</v>
      </c>
      <c r="D21" s="336"/>
      <c r="E21" s="367"/>
      <c r="F21" s="336"/>
      <c r="G21" s="332"/>
    </row>
    <row r="22" spans="1:8" s="12" customFormat="1" ht="18" customHeight="1" x14ac:dyDescent="0.2">
      <c r="A22" s="308" t="s">
        <v>37</v>
      </c>
      <c r="B22" s="194" t="s">
        <v>348</v>
      </c>
      <c r="C22" s="336" t="s">
        <v>238</v>
      </c>
      <c r="D22" s="373">
        <f>D19+D20+D21+D9</f>
        <v>0</v>
      </c>
      <c r="E22" s="373">
        <f>E19+E20+E21+E9</f>
        <v>0</v>
      </c>
      <c r="F22" s="333"/>
      <c r="G22" s="333">
        <f>G19+G20+G21+G9</f>
        <v>0</v>
      </c>
    </row>
    <row r="23" spans="1:8" s="12" customFormat="1" ht="18" customHeight="1" x14ac:dyDescent="0.2">
      <c r="A23"/>
      <c r="B23" s="1"/>
      <c r="C23" s="1"/>
      <c r="D23" s="1"/>
      <c r="E23" s="1"/>
      <c r="F23" s="1"/>
      <c r="G23" s="1"/>
    </row>
    <row r="24" spans="1:8" s="12" customFormat="1" ht="18" customHeight="1" x14ac:dyDescent="0.3">
      <c r="A24" s="742" t="s">
        <v>128</v>
      </c>
      <c r="B24" s="741"/>
      <c r="C24" s="741"/>
      <c r="D24" s="741"/>
      <c r="E24" s="741"/>
      <c r="F24" s="741"/>
      <c r="G24" s="741"/>
    </row>
    <row r="25" spans="1:8" s="12" customFormat="1" ht="18" customHeight="1" x14ac:dyDescent="0.3">
      <c r="A25" s="742" t="s">
        <v>415</v>
      </c>
      <c r="B25" s="741"/>
      <c r="C25" s="741"/>
      <c r="D25" s="741"/>
      <c r="E25" s="741"/>
      <c r="F25" s="741"/>
      <c r="G25" s="741"/>
    </row>
    <row r="26" spans="1:8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8" s="12" customFormat="1" ht="18" customHeight="1" x14ac:dyDescent="0.2">
      <c r="A27" s="4"/>
      <c r="B27" s="3" t="s">
        <v>24</v>
      </c>
      <c r="C27" s="3"/>
      <c r="D27" s="3"/>
      <c r="E27" s="3"/>
      <c r="F27" s="3"/>
      <c r="G27" s="1"/>
    </row>
    <row r="28" spans="1:8" s="12" customFormat="1" ht="18" customHeight="1" x14ac:dyDescent="0.2">
      <c r="A28"/>
      <c r="B28" s="1"/>
      <c r="C28" s="1"/>
      <c r="D28" s="1"/>
      <c r="E28" s="1"/>
      <c r="F28" s="1"/>
      <c r="G28" s="113" t="s">
        <v>18</v>
      </c>
    </row>
    <row r="29" spans="1:8" s="12" customFormat="1" ht="39" customHeight="1" x14ac:dyDescent="0.2">
      <c r="A29" s="114" t="s">
        <v>17</v>
      </c>
      <c r="B29" s="115" t="s">
        <v>16</v>
      </c>
      <c r="C29" s="116" t="s">
        <v>178</v>
      </c>
      <c r="D29" s="337" t="s">
        <v>369</v>
      </c>
      <c r="E29" s="337" t="s">
        <v>370</v>
      </c>
      <c r="F29" s="337" t="s">
        <v>371</v>
      </c>
      <c r="G29" s="197" t="s">
        <v>412</v>
      </c>
    </row>
    <row r="30" spans="1:8" s="120" customFormat="1" ht="18" customHeight="1" x14ac:dyDescent="0.2">
      <c r="A30" s="117"/>
      <c r="B30" s="118" t="s">
        <v>112</v>
      </c>
      <c r="C30" s="118" t="s">
        <v>113</v>
      </c>
      <c r="D30" s="334" t="s">
        <v>114</v>
      </c>
      <c r="E30" s="334" t="s">
        <v>115</v>
      </c>
      <c r="F30" s="334" t="s">
        <v>116</v>
      </c>
      <c r="G30" s="119" t="s">
        <v>117</v>
      </c>
    </row>
    <row r="31" spans="1:8" s="12" customFormat="1" ht="19.5" customHeight="1" x14ac:dyDescent="0.2">
      <c r="A31" s="195" t="s">
        <v>9</v>
      </c>
      <c r="B31" s="191" t="s">
        <v>240</v>
      </c>
      <c r="C31" s="320" t="s">
        <v>241</v>
      </c>
      <c r="D31" s="366"/>
      <c r="E31" s="366"/>
      <c r="F31" s="366"/>
      <c r="G31" s="368">
        <f>E31+F31+D31</f>
        <v>0</v>
      </c>
    </row>
    <row r="32" spans="1:8" s="12" customFormat="1" ht="19.5" customHeight="1" x14ac:dyDescent="0.2">
      <c r="A32" s="195" t="s">
        <v>10</v>
      </c>
      <c r="B32" s="191" t="s">
        <v>242</v>
      </c>
      <c r="C32" s="320" t="s">
        <v>244</v>
      </c>
      <c r="D32" s="366"/>
      <c r="E32" s="366"/>
      <c r="F32" s="366"/>
      <c r="G32" s="369"/>
    </row>
    <row r="33" spans="1:7" s="12" customFormat="1" ht="19.5" customHeight="1" x14ac:dyDescent="0.2">
      <c r="A33" s="196" t="s">
        <v>11</v>
      </c>
      <c r="B33" s="192" t="s">
        <v>243</v>
      </c>
      <c r="C33" s="321" t="s">
        <v>245</v>
      </c>
      <c r="D33" s="355">
        <f>SUM(D31:D32)</f>
        <v>0</v>
      </c>
      <c r="E33" s="355">
        <f>SUM(E31:E32)</f>
        <v>0</v>
      </c>
      <c r="F33" s="381"/>
      <c r="G33" s="381">
        <f>SUM(G31:G32)</f>
        <v>0</v>
      </c>
    </row>
    <row r="34" spans="1:7" s="12" customFormat="1" ht="19.5" customHeight="1" x14ac:dyDescent="0.2">
      <c r="A34" s="196" t="s">
        <v>12</v>
      </c>
      <c r="B34" s="192" t="s">
        <v>247</v>
      </c>
      <c r="C34" s="321" t="s">
        <v>246</v>
      </c>
      <c r="D34" s="367"/>
      <c r="E34" s="367"/>
      <c r="F34" s="367"/>
      <c r="G34" s="368">
        <f>E34+F34+D34</f>
        <v>0</v>
      </c>
    </row>
    <row r="35" spans="1:7" s="12" customFormat="1" ht="19.5" customHeight="1" x14ac:dyDescent="0.2">
      <c r="A35" s="196" t="s">
        <v>13</v>
      </c>
      <c r="B35" s="192" t="s">
        <v>248</v>
      </c>
      <c r="C35" s="321" t="s">
        <v>249</v>
      </c>
      <c r="D35" s="367"/>
      <c r="E35" s="367"/>
      <c r="F35" s="367"/>
      <c r="G35" s="368">
        <f>E35+F35+D35</f>
        <v>0</v>
      </c>
    </row>
    <row r="36" spans="1:7" ht="19.5" customHeight="1" x14ac:dyDescent="0.2">
      <c r="A36" s="196" t="s">
        <v>14</v>
      </c>
      <c r="B36" s="191" t="s">
        <v>129</v>
      </c>
      <c r="C36" s="320" t="s">
        <v>250</v>
      </c>
      <c r="D36" s="366"/>
      <c r="E36" s="366"/>
      <c r="F36" s="366"/>
      <c r="G36" s="382"/>
    </row>
    <row r="37" spans="1:7" ht="19.5" customHeight="1" x14ac:dyDescent="0.2">
      <c r="A37" s="195" t="s">
        <v>15</v>
      </c>
      <c r="B37" s="191" t="s">
        <v>251</v>
      </c>
      <c r="C37" s="320" t="s">
        <v>252</v>
      </c>
      <c r="D37" s="366"/>
      <c r="E37" s="366"/>
      <c r="F37" s="366"/>
      <c r="G37" s="382"/>
    </row>
    <row r="38" spans="1:7" ht="19.5" customHeight="1" x14ac:dyDescent="0.2">
      <c r="A38" s="195" t="s">
        <v>30</v>
      </c>
      <c r="B38" s="193" t="s">
        <v>5</v>
      </c>
      <c r="C38" s="320" t="s">
        <v>253</v>
      </c>
      <c r="D38" s="366"/>
      <c r="E38" s="366"/>
      <c r="F38" s="366"/>
      <c r="G38" s="369"/>
    </row>
    <row r="39" spans="1:7" ht="19.5" customHeight="1" x14ac:dyDescent="0.2">
      <c r="A39" s="196" t="s">
        <v>31</v>
      </c>
      <c r="B39" s="194" t="s">
        <v>130</v>
      </c>
      <c r="C39" s="321" t="s">
        <v>254</v>
      </c>
      <c r="D39" s="367"/>
      <c r="E39" s="367"/>
      <c r="F39" s="367"/>
      <c r="G39" s="368"/>
    </row>
    <row r="40" spans="1:7" ht="19.5" customHeight="1" x14ac:dyDescent="0.2">
      <c r="A40" s="195" t="s">
        <v>32</v>
      </c>
      <c r="B40" s="193" t="s">
        <v>256</v>
      </c>
      <c r="C40" s="320" t="s">
        <v>255</v>
      </c>
      <c r="D40" s="366"/>
      <c r="E40" s="366"/>
      <c r="F40" s="366"/>
      <c r="G40" s="381"/>
    </row>
    <row r="41" spans="1:7" ht="19.5" customHeight="1" x14ac:dyDescent="0.2">
      <c r="A41" s="195" t="s">
        <v>33</v>
      </c>
      <c r="B41" s="193" t="s">
        <v>257</v>
      </c>
      <c r="C41" s="320" t="s">
        <v>258</v>
      </c>
      <c r="D41" s="366"/>
      <c r="E41" s="366"/>
      <c r="F41" s="366"/>
      <c r="G41" s="369"/>
    </row>
    <row r="42" spans="1:7" ht="19.5" customHeight="1" x14ac:dyDescent="0.2">
      <c r="A42" s="195" t="s">
        <v>34</v>
      </c>
      <c r="B42" s="191" t="s">
        <v>72</v>
      </c>
      <c r="C42" s="320" t="s">
        <v>259</v>
      </c>
      <c r="D42" s="366"/>
      <c r="E42" s="366"/>
      <c r="F42" s="366"/>
      <c r="G42" s="369"/>
    </row>
    <row r="43" spans="1:7" ht="19.5" customHeight="1" x14ac:dyDescent="0.2">
      <c r="A43" s="196" t="s">
        <v>35</v>
      </c>
      <c r="B43" s="192" t="s">
        <v>261</v>
      </c>
      <c r="C43" s="321" t="s">
        <v>260</v>
      </c>
      <c r="D43" s="411">
        <f>D33+D34+D35+D36+D39+D40+D41+D42</f>
        <v>0</v>
      </c>
      <c r="E43" s="411">
        <f>E33+E34+E35+E36+E39+E40+E41+E42</f>
        <v>0</v>
      </c>
      <c r="F43" s="368"/>
      <c r="G43" s="368">
        <f>G33+G34+G35+G36+G39+G40+G41+G42</f>
        <v>0</v>
      </c>
    </row>
  </sheetData>
  <mergeCells count="5">
    <mergeCell ref="A25:G25"/>
    <mergeCell ref="B1:G1"/>
    <mergeCell ref="A2:G2"/>
    <mergeCell ref="A3:G3"/>
    <mergeCell ref="A24:G2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44"/>
  <sheetViews>
    <sheetView topLeftCell="A10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.140625" style="1"/>
    <col min="7" max="7" width="10.28515625" style="1" customWidth="1"/>
    <col min="8" max="22" width="9.140625" style="1"/>
  </cols>
  <sheetData>
    <row r="1" spans="1:22" x14ac:dyDescent="0.2">
      <c r="B1" s="740" t="s">
        <v>403</v>
      </c>
      <c r="C1" s="740"/>
      <c r="D1" s="740"/>
      <c r="E1" s="740"/>
      <c r="F1" s="740"/>
      <c r="G1" s="740"/>
    </row>
    <row r="2" spans="1:22" ht="36" customHeight="1" x14ac:dyDescent="0.3">
      <c r="A2" s="742" t="s">
        <v>21</v>
      </c>
      <c r="B2" s="741"/>
      <c r="C2" s="741"/>
      <c r="D2" s="741"/>
      <c r="E2" s="741"/>
      <c r="F2" s="741"/>
      <c r="G2" s="741"/>
    </row>
    <row r="3" spans="1:22" ht="18.75" x14ac:dyDescent="0.3">
      <c r="A3" s="742" t="s">
        <v>414</v>
      </c>
      <c r="B3" s="741"/>
      <c r="C3" s="741"/>
      <c r="D3" s="741"/>
      <c r="E3" s="741"/>
      <c r="F3" s="741"/>
      <c r="G3" s="741"/>
    </row>
    <row r="4" spans="1:22" ht="15.75" x14ac:dyDescent="0.25">
      <c r="A4" s="2"/>
      <c r="B4" s="3"/>
      <c r="C4" s="3"/>
      <c r="D4" s="3"/>
      <c r="E4" s="3"/>
      <c r="F4" s="3"/>
    </row>
    <row r="5" spans="1:22" x14ac:dyDescent="0.2">
      <c r="A5" s="4"/>
      <c r="B5" s="3" t="s">
        <v>24</v>
      </c>
      <c r="C5" s="3"/>
      <c r="D5" s="3"/>
      <c r="E5" s="3"/>
      <c r="F5" s="3"/>
    </row>
    <row r="6" spans="1:22" x14ac:dyDescent="0.2">
      <c r="G6" s="113" t="s">
        <v>18</v>
      </c>
    </row>
    <row r="7" spans="1:22" ht="36" x14ac:dyDescent="0.2">
      <c r="A7" s="114" t="s">
        <v>17</v>
      </c>
      <c r="B7" s="115" t="s">
        <v>16</v>
      </c>
      <c r="C7" s="116" t="s">
        <v>178</v>
      </c>
      <c r="D7" s="337" t="s">
        <v>369</v>
      </c>
      <c r="E7" s="337" t="s">
        <v>370</v>
      </c>
      <c r="F7" s="337" t="s">
        <v>371</v>
      </c>
      <c r="G7" s="197" t="s">
        <v>412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21.75" customHeight="1" x14ac:dyDescent="0.2">
      <c r="A8" s="117"/>
      <c r="B8" s="118" t="s">
        <v>112</v>
      </c>
      <c r="C8" s="118" t="s">
        <v>113</v>
      </c>
      <c r="D8" s="334" t="s">
        <v>114</v>
      </c>
      <c r="E8" s="334" t="s">
        <v>115</v>
      </c>
      <c r="F8" s="334" t="s">
        <v>116</v>
      </c>
      <c r="G8" s="119" t="s">
        <v>117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2" customFormat="1" ht="18" customHeight="1" x14ac:dyDescent="0.2">
      <c r="A9" s="308" t="s">
        <v>9</v>
      </c>
      <c r="B9" s="191" t="s">
        <v>194</v>
      </c>
      <c r="C9" s="320" t="s">
        <v>195</v>
      </c>
      <c r="D9" s="383"/>
      <c r="E9" s="383"/>
      <c r="F9" s="335"/>
      <c r="G9" s="322"/>
    </row>
    <row r="10" spans="1:22" s="12" customFormat="1" ht="18" customHeight="1" x14ac:dyDescent="0.2">
      <c r="A10" s="308" t="s">
        <v>10</v>
      </c>
      <c r="B10" s="192" t="s">
        <v>346</v>
      </c>
      <c r="C10" s="336" t="s">
        <v>196</v>
      </c>
      <c r="D10" s="384">
        <f>SUM(D9:D9)</f>
        <v>0</v>
      </c>
      <c r="E10" s="384">
        <f>SUM(E9:E9)</f>
        <v>0</v>
      </c>
      <c r="F10" s="323">
        <f>SUM(F9:F9)</f>
        <v>0</v>
      </c>
      <c r="G10" s="323">
        <f>SUM(G9:G9)</f>
        <v>0</v>
      </c>
    </row>
    <row r="11" spans="1:22" s="12" customFormat="1" ht="18" customHeight="1" x14ac:dyDescent="0.2">
      <c r="A11" s="308" t="s">
        <v>11</v>
      </c>
      <c r="B11" s="193" t="s">
        <v>6</v>
      </c>
      <c r="C11" s="320" t="s">
        <v>212</v>
      </c>
      <c r="D11" s="366"/>
      <c r="E11" s="366"/>
      <c r="F11" s="335"/>
      <c r="G11" s="324">
        <f>D11+E11</f>
        <v>0</v>
      </c>
    </row>
    <row r="12" spans="1:22" s="12" customFormat="1" ht="18" customHeight="1" x14ac:dyDescent="0.2">
      <c r="A12" s="308" t="s">
        <v>12</v>
      </c>
      <c r="B12" s="193" t="s">
        <v>213</v>
      </c>
      <c r="C12" s="320" t="s">
        <v>214</v>
      </c>
      <c r="D12" s="366"/>
      <c r="E12" s="366"/>
      <c r="F12" s="335"/>
      <c r="G12" s="324"/>
    </row>
    <row r="13" spans="1:22" s="12" customFormat="1" ht="18" customHeight="1" x14ac:dyDescent="0.2">
      <c r="A13" s="308" t="s">
        <v>13</v>
      </c>
      <c r="B13" s="193" t="s">
        <v>215</v>
      </c>
      <c r="C13" s="320" t="s">
        <v>216</v>
      </c>
      <c r="D13" s="366"/>
      <c r="E13" s="366"/>
      <c r="F13" s="335"/>
      <c r="G13" s="324"/>
    </row>
    <row r="14" spans="1:22" s="12" customFormat="1" ht="18" customHeight="1" x14ac:dyDescent="0.2">
      <c r="A14" s="308" t="s">
        <v>14</v>
      </c>
      <c r="B14" s="193" t="s">
        <v>217</v>
      </c>
      <c r="C14" s="320" t="s">
        <v>218</v>
      </c>
      <c r="D14" s="366"/>
      <c r="E14" s="366"/>
      <c r="F14" s="335"/>
      <c r="G14" s="324">
        <f>D14+E14</f>
        <v>0</v>
      </c>
    </row>
    <row r="15" spans="1:22" s="12" customFormat="1" ht="18" customHeight="1" x14ac:dyDescent="0.2">
      <c r="A15" s="308" t="s">
        <v>15</v>
      </c>
      <c r="B15" s="193" t="s">
        <v>219</v>
      </c>
      <c r="C15" s="320" t="s">
        <v>220</v>
      </c>
      <c r="D15" s="366"/>
      <c r="E15" s="366"/>
      <c r="F15" s="335"/>
      <c r="G15" s="324">
        <f>D15+E15</f>
        <v>0</v>
      </c>
    </row>
    <row r="16" spans="1:22" s="12" customFormat="1" ht="18" customHeight="1" x14ac:dyDescent="0.2">
      <c r="A16" s="308" t="s">
        <v>30</v>
      </c>
      <c r="B16" s="193" t="s">
        <v>221</v>
      </c>
      <c r="C16" s="320" t="s">
        <v>222</v>
      </c>
      <c r="D16" s="366"/>
      <c r="E16" s="366"/>
      <c r="F16" s="335"/>
      <c r="G16" s="326"/>
    </row>
    <row r="17" spans="1:7" s="12" customFormat="1" ht="18" customHeight="1" x14ac:dyDescent="0.2">
      <c r="A17" s="308" t="s">
        <v>31</v>
      </c>
      <c r="B17" s="193" t="s">
        <v>223</v>
      </c>
      <c r="C17" s="320" t="s">
        <v>224</v>
      </c>
      <c r="D17" s="366"/>
      <c r="E17" s="366"/>
      <c r="F17" s="335"/>
      <c r="G17" s="327"/>
    </row>
    <row r="18" spans="1:7" s="13" customFormat="1" ht="18" customHeight="1" x14ac:dyDescent="0.2">
      <c r="A18" s="308" t="s">
        <v>32</v>
      </c>
      <c r="B18" s="193" t="s">
        <v>225</v>
      </c>
      <c r="C18" s="320" t="s">
        <v>226</v>
      </c>
      <c r="D18" s="366"/>
      <c r="E18" s="366"/>
      <c r="F18" s="335"/>
      <c r="G18" s="328"/>
    </row>
    <row r="19" spans="1:7" s="12" customFormat="1" ht="18" customHeight="1" x14ac:dyDescent="0.2">
      <c r="A19" s="308" t="s">
        <v>33</v>
      </c>
      <c r="B19" s="193" t="s">
        <v>227</v>
      </c>
      <c r="C19" s="320" t="s">
        <v>228</v>
      </c>
      <c r="D19" s="366"/>
      <c r="E19" s="366"/>
      <c r="F19" s="335"/>
      <c r="G19" s="329"/>
    </row>
    <row r="20" spans="1:7" s="12" customFormat="1" ht="27.75" customHeight="1" x14ac:dyDescent="0.2">
      <c r="A20" s="308" t="s">
        <v>34</v>
      </c>
      <c r="B20" s="194" t="s">
        <v>347</v>
      </c>
      <c r="C20" s="336" t="s">
        <v>229</v>
      </c>
      <c r="D20" s="372">
        <f>SUM(D11:D19)</f>
        <v>0</v>
      </c>
      <c r="E20" s="372">
        <f>SUM(E11:E19)</f>
        <v>0</v>
      </c>
      <c r="F20" s="330">
        <f>SUM(F11:F19)</f>
        <v>0</v>
      </c>
      <c r="G20" s="330">
        <f>SUM(G11:G19)</f>
        <v>0</v>
      </c>
    </row>
    <row r="21" spans="1:7" s="12" customFormat="1" ht="18" customHeight="1" x14ac:dyDescent="0.2">
      <c r="A21" s="308" t="s">
        <v>35</v>
      </c>
      <c r="B21" s="192" t="s">
        <v>320</v>
      </c>
      <c r="C21" s="321" t="s">
        <v>235</v>
      </c>
      <c r="D21" s="367"/>
      <c r="E21" s="367"/>
      <c r="F21" s="336"/>
      <c r="G21" s="331"/>
    </row>
    <row r="22" spans="1:7" s="12" customFormat="1" ht="18" customHeight="1" x14ac:dyDescent="0.2">
      <c r="A22" s="308" t="s">
        <v>36</v>
      </c>
      <c r="B22" s="192" t="s">
        <v>345</v>
      </c>
      <c r="C22" s="321" t="s">
        <v>236</v>
      </c>
      <c r="D22" s="367"/>
      <c r="E22" s="367"/>
      <c r="F22" s="336"/>
      <c r="G22" s="332"/>
    </row>
    <row r="23" spans="1:7" s="12" customFormat="1" ht="18" customHeight="1" x14ac:dyDescent="0.2">
      <c r="A23" s="308" t="s">
        <v>37</v>
      </c>
      <c r="B23" s="194" t="s">
        <v>348</v>
      </c>
      <c r="C23" s="321" t="s">
        <v>238</v>
      </c>
      <c r="D23" s="388">
        <f>D20+D21+D22+D10</f>
        <v>0</v>
      </c>
      <c r="E23" s="373">
        <f>E20+E21+E22+E10</f>
        <v>0</v>
      </c>
      <c r="F23" s="333">
        <f>F20+F21+F22+F10</f>
        <v>0</v>
      </c>
      <c r="G23" s="333">
        <f>G20+G21+G22+G10</f>
        <v>0</v>
      </c>
    </row>
    <row r="24" spans="1:7" s="12" customFormat="1" ht="18" customHeight="1" x14ac:dyDescent="0.2">
      <c r="A24"/>
      <c r="B24" s="1"/>
      <c r="C24" s="1"/>
      <c r="D24" s="1"/>
      <c r="E24" s="1"/>
      <c r="F24" s="1"/>
      <c r="G24" s="1"/>
    </row>
    <row r="25" spans="1:7" s="12" customFormat="1" ht="18" customHeight="1" x14ac:dyDescent="0.3">
      <c r="A25" s="742" t="s">
        <v>21</v>
      </c>
      <c r="B25" s="741"/>
      <c r="C25" s="741"/>
      <c r="D25" s="741"/>
      <c r="E25" s="741"/>
      <c r="F25" s="741"/>
      <c r="G25" s="741"/>
    </row>
    <row r="26" spans="1:7" s="12" customFormat="1" ht="18" customHeight="1" x14ac:dyDescent="0.3">
      <c r="A26" s="742" t="s">
        <v>415</v>
      </c>
      <c r="B26" s="741"/>
      <c r="C26" s="741"/>
      <c r="D26" s="741"/>
      <c r="E26" s="741"/>
      <c r="F26" s="741"/>
      <c r="G26" s="741"/>
    </row>
    <row r="27" spans="1:7" s="12" customFormat="1" ht="18" customHeight="1" x14ac:dyDescent="0.25">
      <c r="A27" s="2"/>
      <c r="B27" s="3"/>
      <c r="C27" s="3"/>
      <c r="D27" s="3"/>
      <c r="E27" s="3"/>
      <c r="F27" s="3"/>
      <c r="G27" s="1"/>
    </row>
    <row r="28" spans="1:7" s="12" customFormat="1" ht="18" customHeight="1" x14ac:dyDescent="0.2">
      <c r="A28" s="4"/>
      <c r="B28" s="3" t="s">
        <v>24</v>
      </c>
      <c r="C28" s="3"/>
      <c r="D28" s="3"/>
      <c r="E28" s="3"/>
      <c r="F28" s="3"/>
      <c r="G28" s="1"/>
    </row>
    <row r="29" spans="1:7" s="12" customFormat="1" ht="31.5" customHeight="1" x14ac:dyDescent="0.2">
      <c r="A29"/>
      <c r="B29" s="1"/>
      <c r="C29" s="1"/>
      <c r="D29" s="1"/>
      <c r="E29" s="1"/>
      <c r="F29" s="1"/>
      <c r="G29" s="113" t="s">
        <v>18</v>
      </c>
    </row>
    <row r="30" spans="1:7" s="120" customFormat="1" ht="36" customHeight="1" x14ac:dyDescent="0.2">
      <c r="A30" s="114" t="s">
        <v>17</v>
      </c>
      <c r="B30" s="115" t="s">
        <v>16</v>
      </c>
      <c r="C30" s="116" t="s">
        <v>178</v>
      </c>
      <c r="D30" s="337" t="s">
        <v>369</v>
      </c>
      <c r="E30" s="337" t="s">
        <v>370</v>
      </c>
      <c r="F30" s="337" t="s">
        <v>371</v>
      </c>
      <c r="G30" s="197" t="s">
        <v>412</v>
      </c>
    </row>
    <row r="31" spans="1:7" s="12" customFormat="1" ht="19.5" customHeight="1" x14ac:dyDescent="0.2">
      <c r="A31" s="117"/>
      <c r="B31" s="118" t="s">
        <v>112</v>
      </c>
      <c r="C31" s="118" t="s">
        <v>113</v>
      </c>
      <c r="D31" s="334" t="s">
        <v>114</v>
      </c>
      <c r="E31" s="334" t="s">
        <v>115</v>
      </c>
      <c r="F31" s="334" t="s">
        <v>116</v>
      </c>
      <c r="G31" s="119" t="s">
        <v>117</v>
      </c>
    </row>
    <row r="32" spans="1:7" s="12" customFormat="1" ht="19.5" customHeight="1" x14ac:dyDescent="0.2">
      <c r="A32" s="195" t="s">
        <v>9</v>
      </c>
      <c r="B32" s="191" t="s">
        <v>240</v>
      </c>
      <c r="C32" s="320" t="s">
        <v>241</v>
      </c>
      <c r="D32" s="366"/>
      <c r="E32" s="366"/>
      <c r="F32" s="335"/>
      <c r="G32" s="338">
        <f>D32+E32</f>
        <v>0</v>
      </c>
    </row>
    <row r="33" spans="1:7" s="12" customFormat="1" ht="19.5" customHeight="1" x14ac:dyDescent="0.2">
      <c r="A33" s="195" t="s">
        <v>10</v>
      </c>
      <c r="B33" s="191" t="s">
        <v>242</v>
      </c>
      <c r="C33" s="320" t="s">
        <v>244</v>
      </c>
      <c r="D33" s="366"/>
      <c r="E33" s="366"/>
      <c r="F33" s="335"/>
      <c r="G33" s="324"/>
    </row>
    <row r="34" spans="1:7" s="12" customFormat="1" ht="19.5" customHeight="1" x14ac:dyDescent="0.2">
      <c r="A34" s="196" t="s">
        <v>11</v>
      </c>
      <c r="B34" s="192" t="s">
        <v>243</v>
      </c>
      <c r="C34" s="336" t="s">
        <v>245</v>
      </c>
      <c r="D34" s="381">
        <f>SUM(D32:D33)</f>
        <v>0</v>
      </c>
      <c r="E34" s="433">
        <f>SUM(E32:E33)</f>
        <v>0</v>
      </c>
      <c r="F34" s="323">
        <f>SUM(F32:F33)</f>
        <v>0</v>
      </c>
      <c r="G34" s="323">
        <f>D34+E34</f>
        <v>0</v>
      </c>
    </row>
    <row r="35" spans="1:7" s="12" customFormat="1" ht="19.5" customHeight="1" x14ac:dyDescent="0.2">
      <c r="A35" s="196" t="s">
        <v>12</v>
      </c>
      <c r="B35" s="192" t="s">
        <v>247</v>
      </c>
      <c r="C35" s="321" t="s">
        <v>246</v>
      </c>
      <c r="D35" s="367"/>
      <c r="E35" s="367"/>
      <c r="F35" s="336"/>
      <c r="G35" s="323">
        <f>D35+E35</f>
        <v>0</v>
      </c>
    </row>
    <row r="36" spans="1:7" ht="19.5" customHeight="1" x14ac:dyDescent="0.2">
      <c r="A36" s="196" t="s">
        <v>13</v>
      </c>
      <c r="B36" s="192" t="s">
        <v>248</v>
      </c>
      <c r="C36" s="321" t="s">
        <v>249</v>
      </c>
      <c r="D36" s="367"/>
      <c r="E36" s="367"/>
      <c r="F36" s="336"/>
      <c r="G36" s="323">
        <f>D36+E36</f>
        <v>0</v>
      </c>
    </row>
    <row r="37" spans="1:7" ht="19.5" customHeight="1" x14ac:dyDescent="0.2">
      <c r="A37" s="196" t="s">
        <v>14</v>
      </c>
      <c r="B37" s="191" t="s">
        <v>129</v>
      </c>
      <c r="C37" s="320" t="s">
        <v>250</v>
      </c>
      <c r="D37" s="366"/>
      <c r="E37" s="366"/>
      <c r="F37" s="335"/>
      <c r="G37" s="339"/>
    </row>
    <row r="38" spans="1:7" ht="19.5" customHeight="1" x14ac:dyDescent="0.2">
      <c r="A38" s="195" t="s">
        <v>15</v>
      </c>
      <c r="B38" s="191" t="s">
        <v>251</v>
      </c>
      <c r="C38" s="320" t="s">
        <v>252</v>
      </c>
      <c r="D38" s="366"/>
      <c r="E38" s="366"/>
      <c r="F38" s="335"/>
      <c r="G38" s="339"/>
    </row>
    <row r="39" spans="1:7" ht="19.5" customHeight="1" x14ac:dyDescent="0.2">
      <c r="A39" s="195" t="s">
        <v>30</v>
      </c>
      <c r="B39" s="193" t="s">
        <v>5</v>
      </c>
      <c r="C39" s="320" t="s">
        <v>253</v>
      </c>
      <c r="D39" s="366"/>
      <c r="E39" s="366"/>
      <c r="F39" s="335"/>
      <c r="G39" s="324"/>
    </row>
    <row r="40" spans="1:7" ht="19.5" customHeight="1" x14ac:dyDescent="0.2">
      <c r="A40" s="196" t="s">
        <v>31</v>
      </c>
      <c r="B40" s="194" t="s">
        <v>130</v>
      </c>
      <c r="C40" s="321" t="s">
        <v>254</v>
      </c>
      <c r="D40" s="367"/>
      <c r="E40" s="367"/>
      <c r="F40" s="336"/>
      <c r="G40" s="322">
        <f>G38+G39</f>
        <v>0</v>
      </c>
    </row>
    <row r="41" spans="1:7" ht="19.5" customHeight="1" x14ac:dyDescent="0.2">
      <c r="A41" s="195" t="s">
        <v>32</v>
      </c>
      <c r="B41" s="193" t="s">
        <v>256</v>
      </c>
      <c r="C41" s="320" t="s">
        <v>255</v>
      </c>
      <c r="D41" s="366"/>
      <c r="E41" s="366"/>
      <c r="F41" s="335"/>
      <c r="G41" s="323"/>
    </row>
    <row r="42" spans="1:7" ht="19.5" customHeight="1" x14ac:dyDescent="0.2">
      <c r="A42" s="195" t="s">
        <v>33</v>
      </c>
      <c r="B42" s="193" t="s">
        <v>257</v>
      </c>
      <c r="C42" s="320" t="s">
        <v>258</v>
      </c>
      <c r="D42" s="366"/>
      <c r="E42" s="366"/>
      <c r="F42" s="335"/>
      <c r="G42" s="324"/>
    </row>
    <row r="43" spans="1:7" ht="19.5" customHeight="1" x14ac:dyDescent="0.2">
      <c r="A43" s="195" t="s">
        <v>34</v>
      </c>
      <c r="B43" s="191" t="s">
        <v>72</v>
      </c>
      <c r="C43" s="320" t="s">
        <v>259</v>
      </c>
      <c r="D43" s="366"/>
      <c r="E43" s="366"/>
      <c r="F43" s="335"/>
      <c r="G43" s="324"/>
    </row>
    <row r="44" spans="1:7" x14ac:dyDescent="0.2">
      <c r="A44" s="196" t="s">
        <v>35</v>
      </c>
      <c r="B44" s="192" t="s">
        <v>261</v>
      </c>
      <c r="C44" s="321" t="s">
        <v>260</v>
      </c>
      <c r="D44" s="368">
        <f>D34+D35+D36+D37+D40+D41+D42+D43</f>
        <v>0</v>
      </c>
      <c r="E44" s="368">
        <f>E34+E35+E36+E37+E40+E41+E42+E43</f>
        <v>0</v>
      </c>
      <c r="F44" s="322">
        <f>F34+F35+F36+F37+F40+F41+F42+F43</f>
        <v>0</v>
      </c>
      <c r="G44" s="322">
        <f>G34+G35+G36+G37+G40+G41+G42+G43</f>
        <v>0</v>
      </c>
    </row>
  </sheetData>
  <mergeCells count="5">
    <mergeCell ref="A26:G26"/>
    <mergeCell ref="B1:G1"/>
    <mergeCell ref="A2:G2"/>
    <mergeCell ref="A3:G3"/>
    <mergeCell ref="A25:G2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3CAD-EBF3-4A03-BE31-75A93499BE06}">
  <sheetPr>
    <tabColor theme="9"/>
  </sheetPr>
  <dimension ref="A1:R46"/>
  <sheetViews>
    <sheetView zoomScaleNormal="100" workbookViewId="0">
      <selection activeCell="B6" sqref="B6"/>
    </sheetView>
  </sheetViews>
  <sheetFormatPr defaultRowHeight="12.75" x14ac:dyDescent="0.2"/>
  <cols>
    <col min="1" max="1" width="4.5703125" customWidth="1"/>
    <col min="2" max="2" width="57.140625" style="728" customWidth="1"/>
    <col min="3" max="3" width="6.5703125" style="728" customWidth="1"/>
    <col min="4" max="4" width="10.5703125" style="728" customWidth="1"/>
    <col min="5" max="5" width="5" style="728" customWidth="1"/>
    <col min="6" max="6" width="5.28515625" style="728" customWidth="1"/>
    <col min="7" max="7" width="13.140625" style="298" customWidth="1"/>
    <col min="8" max="18" width="9.140625" style="728"/>
  </cols>
  <sheetData>
    <row r="1" spans="1:18" x14ac:dyDescent="0.2">
      <c r="B1" s="740" t="s">
        <v>400</v>
      </c>
      <c r="C1" s="740"/>
      <c r="D1" s="740"/>
      <c r="E1" s="740"/>
      <c r="F1" s="740"/>
      <c r="G1" s="740"/>
    </row>
    <row r="2" spans="1:18" ht="36" customHeight="1" x14ac:dyDescent="0.3">
      <c r="A2" s="742" t="s">
        <v>751</v>
      </c>
      <c r="B2" s="741"/>
      <c r="C2" s="741"/>
      <c r="D2" s="741"/>
      <c r="E2" s="741"/>
      <c r="F2" s="741"/>
      <c r="G2" s="741"/>
    </row>
    <row r="3" spans="1:18" ht="18.75" x14ac:dyDescent="0.3">
      <c r="A3" s="742" t="s">
        <v>752</v>
      </c>
      <c r="B3" s="741"/>
      <c r="C3" s="741"/>
      <c r="D3" s="741"/>
      <c r="E3" s="741"/>
      <c r="F3" s="741"/>
      <c r="G3" s="741"/>
    </row>
    <row r="4" spans="1:18" x14ac:dyDescent="0.2">
      <c r="G4" s="475"/>
    </row>
    <row r="5" spans="1:18" x14ac:dyDescent="0.2">
      <c r="G5" s="475" t="s">
        <v>513</v>
      </c>
      <c r="H5"/>
      <c r="I5"/>
      <c r="J5"/>
      <c r="K5"/>
      <c r="L5"/>
      <c r="M5"/>
      <c r="N5"/>
      <c r="O5"/>
      <c r="P5"/>
      <c r="Q5"/>
      <c r="R5"/>
    </row>
    <row r="6" spans="1:18" ht="84" x14ac:dyDescent="0.2">
      <c r="A6" s="114" t="s">
        <v>17</v>
      </c>
      <c r="B6" s="115" t="s">
        <v>16</v>
      </c>
      <c r="C6" s="116" t="s">
        <v>178</v>
      </c>
      <c r="D6" s="337" t="s">
        <v>369</v>
      </c>
      <c r="E6" s="337" t="s">
        <v>370</v>
      </c>
      <c r="F6" s="337" t="s">
        <v>371</v>
      </c>
      <c r="G6" s="197" t="s">
        <v>698</v>
      </c>
      <c r="H6"/>
      <c r="I6"/>
      <c r="J6"/>
      <c r="K6"/>
      <c r="L6"/>
      <c r="M6"/>
      <c r="N6"/>
      <c r="O6"/>
      <c r="P6"/>
      <c r="Q6"/>
      <c r="R6"/>
    </row>
    <row r="7" spans="1:18" s="12" customFormat="1" ht="18" customHeight="1" x14ac:dyDescent="0.2">
      <c r="A7" s="117"/>
      <c r="B7" s="118" t="s">
        <v>112</v>
      </c>
      <c r="C7" s="118" t="s">
        <v>113</v>
      </c>
      <c r="D7" s="334" t="s">
        <v>114</v>
      </c>
      <c r="E7" s="334" t="s">
        <v>115</v>
      </c>
      <c r="F7" s="334" t="s">
        <v>116</v>
      </c>
      <c r="G7" s="119" t="s">
        <v>117</v>
      </c>
    </row>
    <row r="8" spans="1:18" s="12" customFormat="1" ht="18" customHeight="1" x14ac:dyDescent="0.2">
      <c r="A8" s="308" t="s">
        <v>9</v>
      </c>
      <c r="B8" s="191" t="s">
        <v>194</v>
      </c>
      <c r="C8" s="320" t="s">
        <v>195</v>
      </c>
      <c r="D8" s="366"/>
      <c r="E8" s="366"/>
      <c r="F8" s="366"/>
      <c r="G8" s="368"/>
    </row>
    <row r="9" spans="1:18" s="12" customFormat="1" ht="18" customHeight="1" x14ac:dyDescent="0.2">
      <c r="A9" s="308" t="s">
        <v>10</v>
      </c>
      <c r="B9" s="192" t="s">
        <v>346</v>
      </c>
      <c r="C9" s="321" t="s">
        <v>196</v>
      </c>
      <c r="D9" s="367"/>
      <c r="E9" s="367"/>
      <c r="F9" s="367"/>
      <c r="G9" s="368"/>
    </row>
    <row r="10" spans="1:18" s="12" customFormat="1" ht="18" customHeight="1" x14ac:dyDescent="0.2">
      <c r="A10" s="308" t="s">
        <v>11</v>
      </c>
      <c r="B10" s="193" t="s">
        <v>6</v>
      </c>
      <c r="C10" s="320" t="s">
        <v>212</v>
      </c>
      <c r="D10" s="366"/>
      <c r="E10" s="366"/>
      <c r="F10" s="366"/>
      <c r="G10" s="381"/>
    </row>
    <row r="11" spans="1:18" s="12" customFormat="1" ht="18" customHeight="1" x14ac:dyDescent="0.2">
      <c r="A11" s="308" t="s">
        <v>12</v>
      </c>
      <c r="B11" s="193" t="s">
        <v>213</v>
      </c>
      <c r="C11" s="320" t="s">
        <v>214</v>
      </c>
      <c r="D11" s="366"/>
      <c r="E11" s="366"/>
      <c r="F11" s="366"/>
      <c r="G11" s="381"/>
    </row>
    <row r="12" spans="1:18" s="12" customFormat="1" ht="18" customHeight="1" x14ac:dyDescent="0.2">
      <c r="A12" s="308" t="s">
        <v>13</v>
      </c>
      <c r="B12" s="193" t="s">
        <v>215</v>
      </c>
      <c r="C12" s="320" t="s">
        <v>216</v>
      </c>
      <c r="D12" s="366"/>
      <c r="E12" s="366"/>
      <c r="F12" s="366"/>
      <c r="G12" s="381"/>
    </row>
    <row r="13" spans="1:18" s="12" customFormat="1" ht="18" customHeight="1" x14ac:dyDescent="0.2">
      <c r="A13" s="308" t="s">
        <v>14</v>
      </c>
      <c r="B13" s="193" t="s">
        <v>217</v>
      </c>
      <c r="C13" s="320" t="s">
        <v>218</v>
      </c>
      <c r="D13" s="366"/>
      <c r="E13" s="366"/>
      <c r="F13" s="366"/>
      <c r="G13" s="381"/>
    </row>
    <row r="14" spans="1:18" s="12" customFormat="1" ht="18" customHeight="1" x14ac:dyDescent="0.2">
      <c r="A14" s="308" t="s">
        <v>15</v>
      </c>
      <c r="B14" s="193" t="s">
        <v>219</v>
      </c>
      <c r="C14" s="320" t="s">
        <v>220</v>
      </c>
      <c r="D14" s="366"/>
      <c r="E14" s="366"/>
      <c r="F14" s="366"/>
      <c r="G14" s="476"/>
    </row>
    <row r="15" spans="1:18" s="12" customFormat="1" ht="18" customHeight="1" x14ac:dyDescent="0.2">
      <c r="A15" s="308" t="s">
        <v>30</v>
      </c>
      <c r="B15" s="193" t="s">
        <v>221</v>
      </c>
      <c r="C15" s="320" t="s">
        <v>222</v>
      </c>
      <c r="D15" s="366"/>
      <c r="E15" s="366"/>
      <c r="F15" s="366"/>
      <c r="G15" s="477"/>
    </row>
    <row r="16" spans="1:18" s="13" customFormat="1" ht="18" customHeight="1" x14ac:dyDescent="0.2">
      <c r="A16" s="308" t="s">
        <v>31</v>
      </c>
      <c r="B16" s="193" t="s">
        <v>223</v>
      </c>
      <c r="C16" s="320" t="s">
        <v>224</v>
      </c>
      <c r="D16" s="366"/>
      <c r="E16" s="366"/>
      <c r="F16" s="366"/>
      <c r="G16" s="478"/>
    </row>
    <row r="17" spans="1:7" s="12" customFormat="1" ht="18" customHeight="1" x14ac:dyDescent="0.2">
      <c r="A17" s="308" t="s">
        <v>32</v>
      </c>
      <c r="B17" s="193" t="s">
        <v>225</v>
      </c>
      <c r="C17" s="320" t="s">
        <v>226</v>
      </c>
      <c r="D17" s="366"/>
      <c r="E17" s="366"/>
      <c r="F17" s="366"/>
      <c r="G17" s="370"/>
    </row>
    <row r="18" spans="1:7" s="12" customFormat="1" ht="27.75" customHeight="1" x14ac:dyDescent="0.2">
      <c r="A18" s="308" t="s">
        <v>33</v>
      </c>
      <c r="B18" s="193" t="s">
        <v>227</v>
      </c>
      <c r="C18" s="320" t="s">
        <v>228</v>
      </c>
      <c r="D18" s="366"/>
      <c r="E18" s="366"/>
      <c r="F18" s="366"/>
      <c r="G18" s="371"/>
    </row>
    <row r="19" spans="1:7" s="12" customFormat="1" ht="18" customHeight="1" x14ac:dyDescent="0.2">
      <c r="A19" s="308" t="s">
        <v>34</v>
      </c>
      <c r="B19" s="194" t="s">
        <v>347</v>
      </c>
      <c r="C19" s="321" t="s">
        <v>229</v>
      </c>
      <c r="D19" s="367"/>
      <c r="E19" s="367"/>
      <c r="F19" s="367"/>
      <c r="G19" s="372"/>
    </row>
    <row r="20" spans="1:7" s="12" customFormat="1" ht="18" customHeight="1" x14ac:dyDescent="0.2">
      <c r="A20" s="308" t="s">
        <v>35</v>
      </c>
      <c r="B20" s="192" t="s">
        <v>320</v>
      </c>
      <c r="C20" s="321" t="s">
        <v>235</v>
      </c>
      <c r="D20" s="367"/>
      <c r="E20" s="367"/>
      <c r="F20" s="367"/>
      <c r="G20" s="373"/>
    </row>
    <row r="21" spans="1:7" s="12" customFormat="1" ht="18" customHeight="1" x14ac:dyDescent="0.2">
      <c r="A21" s="308" t="s">
        <v>36</v>
      </c>
      <c r="B21" s="192" t="s">
        <v>345</v>
      </c>
      <c r="C21" s="321" t="s">
        <v>236</v>
      </c>
      <c r="D21" s="367"/>
      <c r="E21" s="367"/>
      <c r="F21" s="367"/>
      <c r="G21" s="373"/>
    </row>
    <row r="22" spans="1:7" s="474" customFormat="1" ht="18" customHeight="1" x14ac:dyDescent="0.2">
      <c r="A22" s="195" t="s">
        <v>37</v>
      </c>
      <c r="B22" s="191" t="s">
        <v>509</v>
      </c>
      <c r="C22" s="320" t="s">
        <v>510</v>
      </c>
      <c r="D22" s="366">
        <v>8979000</v>
      </c>
      <c r="E22" s="366"/>
      <c r="F22" s="366"/>
      <c r="G22" s="373">
        <f>SUM(D22:F22)</f>
        <v>8979000</v>
      </c>
    </row>
    <row r="23" spans="1:7" s="474" customFormat="1" ht="18" customHeight="1" x14ac:dyDescent="0.2">
      <c r="A23" s="195" t="s">
        <v>38</v>
      </c>
      <c r="B23" s="191" t="s">
        <v>684</v>
      </c>
      <c r="C23" s="320"/>
      <c r="D23" s="366"/>
      <c r="E23" s="366"/>
      <c r="F23" s="366"/>
      <c r="G23" s="373">
        <f>SUM(D23:F23)</f>
        <v>0</v>
      </c>
    </row>
    <row r="24" spans="1:7" s="474" customFormat="1" ht="18" customHeight="1" x14ac:dyDescent="0.2">
      <c r="A24" s="195" t="s">
        <v>39</v>
      </c>
      <c r="B24" s="191" t="s">
        <v>271</v>
      </c>
      <c r="C24" s="320"/>
      <c r="D24" s="366"/>
      <c r="E24" s="366"/>
      <c r="F24" s="366"/>
      <c r="G24" s="373">
        <f>SUM(D24:F24)</f>
        <v>0</v>
      </c>
    </row>
    <row r="25" spans="1:7" s="12" customFormat="1" ht="18" customHeight="1" x14ac:dyDescent="0.2">
      <c r="A25" s="195" t="s">
        <v>40</v>
      </c>
      <c r="B25" s="192" t="s">
        <v>476</v>
      </c>
      <c r="C25" s="321" t="s">
        <v>338</v>
      </c>
      <c r="D25" s="367">
        <f>SUM(D22:D24)</f>
        <v>8979000</v>
      </c>
      <c r="E25" s="367"/>
      <c r="F25" s="367"/>
      <c r="G25" s="373">
        <f t="shared" ref="G25:G27" si="0">SUM(D25:F25)</f>
        <v>8979000</v>
      </c>
    </row>
    <row r="26" spans="1:7" s="12" customFormat="1" ht="18" customHeight="1" x14ac:dyDescent="0.2">
      <c r="A26" s="195" t="s">
        <v>41</v>
      </c>
      <c r="B26" s="192" t="s">
        <v>477</v>
      </c>
      <c r="C26" s="321" t="s">
        <v>338</v>
      </c>
      <c r="D26" s="367"/>
      <c r="E26" s="367"/>
      <c r="F26" s="367"/>
      <c r="G26" s="373">
        <f t="shared" si="0"/>
        <v>0</v>
      </c>
    </row>
    <row r="27" spans="1:7" s="12" customFormat="1" ht="18" customHeight="1" x14ac:dyDescent="0.2">
      <c r="A27" s="195" t="s">
        <v>42</v>
      </c>
      <c r="B27" s="487" t="s">
        <v>348</v>
      </c>
      <c r="C27" s="488" t="s">
        <v>238</v>
      </c>
      <c r="D27" s="548">
        <f>SUM(D26,D25,D21,D20,D19,D9)</f>
        <v>8979000</v>
      </c>
      <c r="E27" s="548"/>
      <c r="F27" s="548"/>
      <c r="G27" s="549">
        <f t="shared" si="0"/>
        <v>8979000</v>
      </c>
    </row>
    <row r="28" spans="1:7" s="12" customFormat="1" ht="18" customHeight="1" x14ac:dyDescent="0.2">
      <c r="A28"/>
      <c r="B28" s="728"/>
      <c r="C28" s="728"/>
      <c r="D28" s="728"/>
      <c r="E28" s="728"/>
      <c r="F28" s="728"/>
      <c r="G28" s="298"/>
    </row>
    <row r="29" spans="1:7" s="12" customFormat="1" ht="18" customHeight="1" x14ac:dyDescent="0.3">
      <c r="A29" s="742" t="s">
        <v>751</v>
      </c>
      <c r="B29" s="742"/>
      <c r="C29" s="742"/>
      <c r="D29" s="742"/>
      <c r="E29" s="742"/>
      <c r="F29" s="742"/>
      <c r="G29" s="742"/>
    </row>
    <row r="30" spans="1:7" s="12" customFormat="1" ht="18" customHeight="1" x14ac:dyDescent="0.3">
      <c r="A30" s="742" t="s">
        <v>753</v>
      </c>
      <c r="B30" s="742"/>
      <c r="C30" s="742"/>
      <c r="D30" s="742"/>
      <c r="E30" s="742"/>
      <c r="F30" s="742"/>
      <c r="G30" s="742"/>
    </row>
    <row r="31" spans="1:7" s="12" customFormat="1" ht="18" customHeight="1" x14ac:dyDescent="0.25">
      <c r="A31" s="2"/>
      <c r="B31" s="3"/>
      <c r="C31" s="3"/>
      <c r="D31" s="3"/>
      <c r="E31" s="3"/>
      <c r="F31" s="3"/>
      <c r="G31" s="298"/>
    </row>
    <row r="32" spans="1:7" s="12" customFormat="1" ht="43.5" customHeight="1" x14ac:dyDescent="0.2">
      <c r="A32" s="114" t="s">
        <v>17</v>
      </c>
      <c r="B32" s="115" t="s">
        <v>16</v>
      </c>
      <c r="C32" s="116" t="s">
        <v>178</v>
      </c>
      <c r="D32" s="337" t="s">
        <v>369</v>
      </c>
      <c r="E32" s="337" t="s">
        <v>370</v>
      </c>
      <c r="F32" s="337" t="s">
        <v>371</v>
      </c>
      <c r="G32" s="197" t="s">
        <v>698</v>
      </c>
    </row>
    <row r="33" spans="1:7" s="120" customFormat="1" ht="18" customHeight="1" x14ac:dyDescent="0.2">
      <c r="A33" s="117"/>
      <c r="B33" s="118" t="s">
        <v>112</v>
      </c>
      <c r="C33" s="118" t="s">
        <v>113</v>
      </c>
      <c r="D33" s="334"/>
      <c r="E33" s="334"/>
      <c r="F33" s="334"/>
      <c r="G33" s="119"/>
    </row>
    <row r="34" spans="1:7" s="12" customFormat="1" ht="18.75" customHeight="1" x14ac:dyDescent="0.2">
      <c r="A34" s="195" t="s">
        <v>9</v>
      </c>
      <c r="B34" s="191" t="s">
        <v>240</v>
      </c>
      <c r="C34" s="320" t="s">
        <v>241</v>
      </c>
      <c r="D34" s="366">
        <v>4140000</v>
      </c>
      <c r="E34" s="335"/>
      <c r="F34" s="335"/>
      <c r="G34" s="362">
        <f>D34</f>
        <v>4140000</v>
      </c>
    </row>
    <row r="35" spans="1:7" s="12" customFormat="1" ht="18.75" customHeight="1" x14ac:dyDescent="0.2">
      <c r="A35" s="195" t="s">
        <v>10</v>
      </c>
      <c r="B35" s="191" t="s">
        <v>242</v>
      </c>
      <c r="C35" s="320" t="s">
        <v>244</v>
      </c>
      <c r="D35" s="366"/>
      <c r="E35" s="335"/>
      <c r="F35" s="335"/>
      <c r="G35" s="362">
        <f>SUM(D35:F35)</f>
        <v>0</v>
      </c>
    </row>
    <row r="36" spans="1:7" s="12" customFormat="1" ht="18.75" customHeight="1" x14ac:dyDescent="0.2">
      <c r="A36" s="196" t="s">
        <v>11</v>
      </c>
      <c r="B36" s="192" t="s">
        <v>243</v>
      </c>
      <c r="C36" s="321" t="s">
        <v>245</v>
      </c>
      <c r="D36" s="394">
        <f>SUM(D34:D35)</f>
        <v>4140000</v>
      </c>
      <c r="E36" s="336"/>
      <c r="F36" s="336"/>
      <c r="G36" s="362">
        <f>SUM(D36:F36)</f>
        <v>4140000</v>
      </c>
    </row>
    <row r="37" spans="1:7" s="12" customFormat="1" ht="18.75" customHeight="1" x14ac:dyDescent="0.2">
      <c r="A37" s="196" t="s">
        <v>12</v>
      </c>
      <c r="B37" s="192" t="s">
        <v>247</v>
      </c>
      <c r="C37" s="321" t="s">
        <v>246</v>
      </c>
      <c r="D37" s="367">
        <v>801300</v>
      </c>
      <c r="E37" s="336"/>
      <c r="F37" s="336"/>
      <c r="G37" s="362">
        <f>D37</f>
        <v>801300</v>
      </c>
    </row>
    <row r="38" spans="1:7" s="12" customFormat="1" ht="18.75" customHeight="1" x14ac:dyDescent="0.2">
      <c r="A38" s="196" t="s">
        <v>13</v>
      </c>
      <c r="B38" s="192" t="s">
        <v>248</v>
      </c>
      <c r="C38" s="321" t="s">
        <v>249</v>
      </c>
      <c r="D38" s="367">
        <v>4037700</v>
      </c>
      <c r="E38" s="336"/>
      <c r="F38" s="336"/>
      <c r="G38" s="362">
        <f>D38</f>
        <v>4037700</v>
      </c>
    </row>
    <row r="39" spans="1:7" ht="18.75" customHeight="1" x14ac:dyDescent="0.2">
      <c r="A39" s="196" t="s">
        <v>14</v>
      </c>
      <c r="B39" s="191" t="s">
        <v>129</v>
      </c>
      <c r="C39" s="321" t="s">
        <v>250</v>
      </c>
      <c r="D39" s="366">
        <v>0</v>
      </c>
      <c r="E39" s="335"/>
      <c r="F39" s="335"/>
      <c r="G39" s="362">
        <f t="shared" ref="G39:G46" si="1">SUM(D39:F39)</f>
        <v>0</v>
      </c>
    </row>
    <row r="40" spans="1:7" ht="18.75" customHeight="1" x14ac:dyDescent="0.2">
      <c r="A40" s="195" t="s">
        <v>15</v>
      </c>
      <c r="B40" s="191" t="s">
        <v>251</v>
      </c>
      <c r="C40" s="320" t="s">
        <v>252</v>
      </c>
      <c r="D40" s="366">
        <v>0</v>
      </c>
      <c r="E40" s="335"/>
      <c r="F40" s="335"/>
      <c r="G40" s="362">
        <f t="shared" si="1"/>
        <v>0</v>
      </c>
    </row>
    <row r="41" spans="1:7" ht="18.75" customHeight="1" x14ac:dyDescent="0.2">
      <c r="A41" s="195" t="s">
        <v>30</v>
      </c>
      <c r="B41" s="193" t="s">
        <v>5</v>
      </c>
      <c r="C41" s="320" t="s">
        <v>253</v>
      </c>
      <c r="D41" s="366">
        <v>0</v>
      </c>
      <c r="E41" s="335"/>
      <c r="F41" s="335"/>
      <c r="G41" s="362">
        <f t="shared" si="1"/>
        <v>0</v>
      </c>
    </row>
    <row r="42" spans="1:7" ht="18.75" customHeight="1" x14ac:dyDescent="0.2">
      <c r="A42" s="196" t="s">
        <v>31</v>
      </c>
      <c r="B42" s="194" t="s">
        <v>130</v>
      </c>
      <c r="C42" s="321" t="s">
        <v>254</v>
      </c>
      <c r="D42" s="367">
        <v>0</v>
      </c>
      <c r="E42" s="336"/>
      <c r="F42" s="336"/>
      <c r="G42" s="362">
        <f t="shared" si="1"/>
        <v>0</v>
      </c>
    </row>
    <row r="43" spans="1:7" ht="18.75" customHeight="1" x14ac:dyDescent="0.2">
      <c r="A43" s="195" t="s">
        <v>32</v>
      </c>
      <c r="B43" s="193" t="s">
        <v>256</v>
      </c>
      <c r="C43" s="321" t="s">
        <v>255</v>
      </c>
      <c r="D43" s="366">
        <v>0</v>
      </c>
      <c r="E43" s="335"/>
      <c r="F43" s="335"/>
      <c r="G43" s="362">
        <f t="shared" si="1"/>
        <v>0</v>
      </c>
    </row>
    <row r="44" spans="1:7" ht="18.75" customHeight="1" x14ac:dyDescent="0.2">
      <c r="A44" s="195" t="s">
        <v>33</v>
      </c>
      <c r="B44" s="193" t="s">
        <v>257</v>
      </c>
      <c r="C44" s="321" t="s">
        <v>258</v>
      </c>
      <c r="D44" s="366">
        <v>0</v>
      </c>
      <c r="E44" s="335"/>
      <c r="F44" s="335"/>
      <c r="G44" s="362">
        <f t="shared" si="1"/>
        <v>0</v>
      </c>
    </row>
    <row r="45" spans="1:7" ht="18.75" customHeight="1" x14ac:dyDescent="0.2">
      <c r="A45" s="195" t="s">
        <v>34</v>
      </c>
      <c r="B45" s="191" t="s">
        <v>72</v>
      </c>
      <c r="C45" s="321" t="s">
        <v>259</v>
      </c>
      <c r="D45" s="366">
        <v>0</v>
      </c>
      <c r="E45" s="335"/>
      <c r="F45" s="335"/>
      <c r="G45" s="362">
        <f t="shared" si="1"/>
        <v>0</v>
      </c>
    </row>
    <row r="46" spans="1:7" ht="18.75" customHeight="1" x14ac:dyDescent="0.2">
      <c r="A46" s="482" t="s">
        <v>35</v>
      </c>
      <c r="B46" s="483" t="s">
        <v>261</v>
      </c>
      <c r="C46" s="488" t="s">
        <v>260</v>
      </c>
      <c r="D46" s="485">
        <f>SUM(D45,D44,D43,D42,D39,D38,D37,D36)</f>
        <v>8979000</v>
      </c>
      <c r="E46" s="485"/>
      <c r="F46" s="485"/>
      <c r="G46" s="481">
        <f t="shared" si="1"/>
        <v>8979000</v>
      </c>
    </row>
  </sheetData>
  <mergeCells count="5">
    <mergeCell ref="B1:G1"/>
    <mergeCell ref="A2:G2"/>
    <mergeCell ref="A3:G3"/>
    <mergeCell ref="A29:G29"/>
    <mergeCell ref="A30:G30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5">
    <tabColor theme="9"/>
    <pageSetUpPr fitToPage="1"/>
  </sheetPr>
  <dimension ref="A2:D59"/>
  <sheetViews>
    <sheetView zoomScaleNormal="100" workbookViewId="0">
      <selection sqref="A1:B47"/>
    </sheetView>
  </sheetViews>
  <sheetFormatPr defaultRowHeight="12.75" x14ac:dyDescent="0.2"/>
  <cols>
    <col min="1" max="1" width="55" customWidth="1"/>
    <col min="2" max="2" width="11.7109375" customWidth="1"/>
  </cols>
  <sheetData>
    <row r="2" spans="1:4" x14ac:dyDescent="0.2">
      <c r="A2" s="740"/>
      <c r="B2" s="740"/>
      <c r="C2" s="56"/>
      <c r="D2" s="56"/>
    </row>
    <row r="3" spans="1:4" x14ac:dyDescent="0.2">
      <c r="A3" s="7"/>
      <c r="B3" s="7"/>
      <c r="C3" s="56"/>
      <c r="D3" s="56"/>
    </row>
    <row r="4" spans="1:4" ht="36" customHeight="1" x14ac:dyDescent="0.2">
      <c r="A4" s="746"/>
      <c r="B4" s="746"/>
    </row>
    <row r="5" spans="1:4" ht="15.75" x14ac:dyDescent="0.2">
      <c r="A5" s="747"/>
      <c r="B5" s="747"/>
    </row>
    <row r="6" spans="1:4" ht="15.75" x14ac:dyDescent="0.2">
      <c r="A6" s="178"/>
      <c r="B6" s="186"/>
    </row>
    <row r="7" spans="1:4" x14ac:dyDescent="0.2">
      <c r="A7" s="185"/>
      <c r="B7" s="185"/>
    </row>
    <row r="8" spans="1:4" s="65" customFormat="1" x14ac:dyDescent="0.2">
      <c r="A8" s="66"/>
      <c r="B8" s="462"/>
    </row>
    <row r="9" spans="1:4" s="65" customFormat="1" ht="17.25" customHeight="1" x14ac:dyDescent="0.25">
      <c r="A9" s="429"/>
      <c r="B9" s="377"/>
    </row>
    <row r="10" spans="1:4" s="65" customFormat="1" x14ac:dyDescent="0.2">
      <c r="A10" s="67"/>
      <c r="B10" s="45"/>
    </row>
    <row r="11" spans="1:4" s="65" customFormat="1" x14ac:dyDescent="0.2">
      <c r="A11" s="67"/>
      <c r="B11" s="45"/>
    </row>
    <row r="12" spans="1:4" x14ac:dyDescent="0.2">
      <c r="A12" s="67"/>
      <c r="B12" s="45"/>
    </row>
    <row r="13" spans="1:4" s="65" customFormat="1" x14ac:dyDescent="0.2">
      <c r="A13" s="67"/>
      <c r="B13" s="45"/>
    </row>
    <row r="14" spans="1:4" x14ac:dyDescent="0.2">
      <c r="A14" s="417"/>
      <c r="B14" s="45"/>
    </row>
    <row r="15" spans="1:4" s="65" customFormat="1" x14ac:dyDescent="0.2">
      <c r="A15" s="67"/>
      <c r="B15" s="45"/>
    </row>
    <row r="16" spans="1:4" ht="13.5" x14ac:dyDescent="0.25">
      <c r="A16" s="73"/>
      <c r="B16" s="377"/>
    </row>
    <row r="17" spans="1:3" x14ac:dyDescent="0.2">
      <c r="A17" s="67"/>
      <c r="B17" s="45"/>
    </row>
    <row r="18" spans="1:3" x14ac:dyDescent="0.2">
      <c r="B18" s="45"/>
    </row>
    <row r="19" spans="1:3" ht="13.5" x14ac:dyDescent="0.25">
      <c r="A19" s="73"/>
      <c r="B19" s="377"/>
    </row>
    <row r="20" spans="1:3" ht="15" x14ac:dyDescent="0.25">
      <c r="A20" s="553"/>
      <c r="B20" s="75"/>
    </row>
    <row r="21" spans="1:3" ht="15" x14ac:dyDescent="0.25">
      <c r="A21" s="78"/>
      <c r="B21" s="90"/>
    </row>
    <row r="22" spans="1:3" x14ac:dyDescent="0.2">
      <c r="A22" s="66"/>
      <c r="B22" s="377"/>
    </row>
    <row r="23" spans="1:3" s="65" customFormat="1" hidden="1" x14ac:dyDescent="0.2">
      <c r="A23" s="67"/>
      <c r="B23" s="69"/>
    </row>
    <row r="24" spans="1:3" s="65" customFormat="1" hidden="1" x14ac:dyDescent="0.2">
      <c r="A24" s="68"/>
      <c r="B24" s="70"/>
    </row>
    <row r="25" spans="1:3" s="65" customFormat="1" hidden="1" x14ac:dyDescent="0.2">
      <c r="A25" s="67"/>
      <c r="B25" s="70"/>
    </row>
    <row r="26" spans="1:3" s="65" customFormat="1" x14ac:dyDescent="0.2">
      <c r="A26" s="67"/>
      <c r="B26" s="45"/>
    </row>
    <row r="27" spans="1:3" s="65" customFormat="1" x14ac:dyDescent="0.2">
      <c r="A27" s="67"/>
      <c r="B27" s="45"/>
      <c r="C27" s="176"/>
    </row>
    <row r="28" spans="1:3" s="65" customFormat="1" x14ac:dyDescent="0.2">
      <c r="A28" s="396"/>
      <c r="B28" s="75"/>
    </row>
    <row r="29" spans="1:3" s="65" customFormat="1" ht="13.5" x14ac:dyDescent="0.25">
      <c r="A29" s="71"/>
      <c r="B29" s="399"/>
    </row>
    <row r="30" spans="1:3" s="65" customFormat="1" x14ac:dyDescent="0.2">
      <c r="A30" s="74"/>
      <c r="B30" s="398"/>
    </row>
    <row r="31" spans="1:3" x14ac:dyDescent="0.2">
      <c r="A31" s="74"/>
      <c r="B31" s="90"/>
    </row>
    <row r="32" spans="1:3" x14ac:dyDescent="0.2">
      <c r="A32" s="74"/>
      <c r="B32" s="72"/>
    </row>
    <row r="33" spans="1:3" ht="13.5" x14ac:dyDescent="0.25">
      <c r="A33" s="71"/>
      <c r="B33" s="376"/>
    </row>
    <row r="34" spans="1:3" x14ac:dyDescent="0.2">
      <c r="A34" s="74"/>
      <c r="B34" s="90"/>
    </row>
    <row r="35" spans="1:3" x14ac:dyDescent="0.2">
      <c r="A35" s="74"/>
      <c r="B35" s="90"/>
    </row>
    <row r="36" spans="1:3" x14ac:dyDescent="0.2">
      <c r="A36" s="185"/>
      <c r="B36" s="90"/>
    </row>
    <row r="37" spans="1:3" ht="15" x14ac:dyDescent="0.25">
      <c r="A37" s="76"/>
      <c r="B37" s="397"/>
    </row>
    <row r="38" spans="1:3" ht="15" x14ac:dyDescent="0.25">
      <c r="A38" s="426"/>
      <c r="B38" s="294"/>
    </row>
    <row r="39" spans="1:3" ht="15" x14ac:dyDescent="0.25">
      <c r="A39" s="78"/>
      <c r="B39" s="75"/>
    </row>
    <row r="40" spans="1:3" ht="15" x14ac:dyDescent="0.25">
      <c r="A40" s="78"/>
      <c r="B40" s="75"/>
    </row>
    <row r="41" spans="1:3" ht="15" x14ac:dyDescent="0.25">
      <c r="A41" s="78"/>
      <c r="B41" s="75"/>
    </row>
    <row r="42" spans="1:3" ht="15" x14ac:dyDescent="0.25">
      <c r="A42" s="77"/>
      <c r="B42" s="75"/>
    </row>
    <row r="43" spans="1:3" ht="15" x14ac:dyDescent="0.25">
      <c r="A43" s="202"/>
      <c r="B43" s="376"/>
    </row>
    <row r="44" spans="1:3" ht="15" x14ac:dyDescent="0.25">
      <c r="A44" s="77"/>
      <c r="B44" s="376"/>
    </row>
    <row r="45" spans="1:3" ht="15" x14ac:dyDescent="0.25">
      <c r="A45" s="77"/>
      <c r="B45" s="75"/>
      <c r="C45" s="27"/>
    </row>
    <row r="46" spans="1:3" ht="15" x14ac:dyDescent="0.25">
      <c r="A46" s="426"/>
      <c r="B46" s="376"/>
    </row>
    <row r="47" spans="1:3" ht="15" x14ac:dyDescent="0.25">
      <c r="A47" s="554"/>
      <c r="B47" s="555"/>
    </row>
    <row r="49" spans="1:2" ht="15" x14ac:dyDescent="0.25">
      <c r="A49" s="428"/>
      <c r="B49" s="427"/>
    </row>
    <row r="50" spans="1:2" x14ac:dyDescent="0.2">
      <c r="A50" s="29"/>
      <c r="B50" s="29"/>
    </row>
    <row r="53" spans="1:2" x14ac:dyDescent="0.2">
      <c r="A53" s="6"/>
    </row>
    <row r="59" spans="1:2" x14ac:dyDescent="0.2">
      <c r="A59" s="6"/>
    </row>
  </sheetData>
  <mergeCells count="3">
    <mergeCell ref="A2:B2"/>
    <mergeCell ref="A4:B4"/>
    <mergeCell ref="A5:B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  <pageSetUpPr fitToPage="1"/>
  </sheetPr>
  <dimension ref="A1:D50"/>
  <sheetViews>
    <sheetView zoomScaleNormal="100" workbookViewId="0"/>
  </sheetViews>
  <sheetFormatPr defaultRowHeight="12.75" x14ac:dyDescent="0.2"/>
  <cols>
    <col min="1" max="1" width="70.85546875" style="169" customWidth="1"/>
    <col min="2" max="2" width="13.42578125" style="54" customWidth="1"/>
    <col min="3" max="4" width="11.140625" bestFit="1" customWidth="1"/>
  </cols>
  <sheetData>
    <row r="1" spans="1:3" x14ac:dyDescent="0.2">
      <c r="A1" s="7" t="s">
        <v>759</v>
      </c>
      <c r="B1" s="7"/>
    </row>
    <row r="2" spans="1:3" ht="15.75" x14ac:dyDescent="0.2">
      <c r="A2" s="748" t="s">
        <v>262</v>
      </c>
      <c r="B2" s="748"/>
    </row>
    <row r="3" spans="1:3" ht="15.75" x14ac:dyDescent="0.2">
      <c r="A3" s="748" t="s">
        <v>163</v>
      </c>
      <c r="B3" s="748"/>
    </row>
    <row r="4" spans="1:3" ht="15.75" x14ac:dyDescent="0.2">
      <c r="A4" s="170"/>
      <c r="B4" s="56" t="s">
        <v>499</v>
      </c>
    </row>
    <row r="5" spans="1:3" x14ac:dyDescent="0.2">
      <c r="A5" s="187" t="s">
        <v>112</v>
      </c>
      <c r="B5" s="172" t="s">
        <v>113</v>
      </c>
    </row>
    <row r="6" spans="1:3" s="168" customFormat="1" ht="48.75" customHeight="1" x14ac:dyDescent="0.2">
      <c r="A6" s="173" t="s">
        <v>137</v>
      </c>
      <c r="B6" s="174" t="s">
        <v>708</v>
      </c>
    </row>
    <row r="7" spans="1:3" x14ac:dyDescent="0.2">
      <c r="A7" s="175" t="s">
        <v>166</v>
      </c>
      <c r="B7" s="455">
        <f>B8+B9+B14+B15+B16</f>
        <v>63042773</v>
      </c>
    </row>
    <row r="8" spans="1:3" ht="22.5" customHeight="1" x14ac:dyDescent="0.2">
      <c r="A8" s="171" t="s">
        <v>167</v>
      </c>
      <c r="B8" s="357">
        <v>27800600</v>
      </c>
    </row>
    <row r="9" spans="1:3" ht="20.25" customHeight="1" x14ac:dyDescent="0.2">
      <c r="A9" s="171" t="s">
        <v>357</v>
      </c>
      <c r="B9" s="358">
        <f>SUM(B10,B11,B12,B13)</f>
        <v>8350460</v>
      </c>
    </row>
    <row r="10" spans="1:3" ht="21" customHeight="1" x14ac:dyDescent="0.2">
      <c r="A10" s="171" t="s">
        <v>168</v>
      </c>
      <c r="B10" s="357">
        <v>2408400</v>
      </c>
    </row>
    <row r="11" spans="1:3" ht="20.25" customHeight="1" x14ac:dyDescent="0.2">
      <c r="A11" s="171" t="s">
        <v>169</v>
      </c>
      <c r="B11" s="357">
        <v>3168000</v>
      </c>
      <c r="C11" s="27"/>
    </row>
    <row r="12" spans="1:3" ht="21" customHeight="1" x14ac:dyDescent="0.2">
      <c r="A12" s="171" t="s">
        <v>170</v>
      </c>
      <c r="B12" s="357">
        <v>100000</v>
      </c>
      <c r="C12" s="27"/>
    </row>
    <row r="13" spans="1:3" ht="20.25" customHeight="1" x14ac:dyDescent="0.2">
      <c r="A13" s="171" t="s">
        <v>171</v>
      </c>
      <c r="B13" s="357">
        <v>2674060</v>
      </c>
      <c r="C13" s="27"/>
    </row>
    <row r="14" spans="1:3" ht="20.25" customHeight="1" x14ac:dyDescent="0.2">
      <c r="A14" s="171" t="s">
        <v>358</v>
      </c>
      <c r="B14" s="357">
        <v>6000000</v>
      </c>
      <c r="C14" s="27"/>
    </row>
    <row r="15" spans="1:3" ht="20.25" customHeight="1" x14ac:dyDescent="0.2">
      <c r="A15" s="171" t="s">
        <v>654</v>
      </c>
      <c r="B15" s="357">
        <v>972400</v>
      </c>
      <c r="C15" s="27"/>
    </row>
    <row r="16" spans="1:3" ht="20.25" customHeight="1" x14ac:dyDescent="0.2">
      <c r="A16" s="171" t="s">
        <v>497</v>
      </c>
      <c r="B16" s="357">
        <v>19919313</v>
      </c>
      <c r="C16" s="27"/>
    </row>
    <row r="17" spans="1:4" ht="26.25" customHeight="1" x14ac:dyDescent="0.2">
      <c r="A17" s="175" t="s">
        <v>361</v>
      </c>
      <c r="B17" s="358">
        <f>SUM(B18:B32)</f>
        <v>38559233</v>
      </c>
      <c r="C17" s="27"/>
    </row>
    <row r="18" spans="1:4" ht="24.75" customHeight="1" x14ac:dyDescent="0.2">
      <c r="A18" s="171" t="s">
        <v>172</v>
      </c>
      <c r="B18" s="358"/>
    </row>
    <row r="19" spans="1:4" ht="16.5" customHeight="1" x14ac:dyDescent="0.2">
      <c r="A19" s="171" t="s">
        <v>744</v>
      </c>
      <c r="B19" s="357"/>
    </row>
    <row r="20" spans="1:4" ht="16.5" customHeight="1" x14ac:dyDescent="0.2">
      <c r="A20" s="171" t="s">
        <v>746</v>
      </c>
      <c r="B20" s="357">
        <v>16611700</v>
      </c>
    </row>
    <row r="21" spans="1:4" ht="27" customHeight="1" x14ac:dyDescent="0.2">
      <c r="A21" s="171" t="s">
        <v>579</v>
      </c>
      <c r="B21" s="357">
        <v>5880000</v>
      </c>
    </row>
    <row r="22" spans="1:4" ht="16.5" customHeight="1" x14ac:dyDescent="0.2">
      <c r="A22" s="171" t="s">
        <v>747</v>
      </c>
      <c r="B22" s="357">
        <v>8160133</v>
      </c>
    </row>
    <row r="23" spans="1:4" ht="20.25" customHeight="1" x14ac:dyDescent="0.2">
      <c r="A23" s="171" t="s">
        <v>580</v>
      </c>
      <c r="B23" s="357">
        <v>2940000</v>
      </c>
    </row>
    <row r="24" spans="1:4" ht="16.5" customHeight="1" x14ac:dyDescent="0.2">
      <c r="A24" s="171" t="s">
        <v>581</v>
      </c>
      <c r="B24" s="357"/>
    </row>
    <row r="25" spans="1:4" x14ac:dyDescent="0.2">
      <c r="A25" s="171" t="s">
        <v>360</v>
      </c>
      <c r="B25" s="357"/>
      <c r="D25" s="27"/>
    </row>
    <row r="26" spans="1:4" ht="20.25" customHeight="1" x14ac:dyDescent="0.2">
      <c r="A26" s="171" t="s">
        <v>706</v>
      </c>
      <c r="B26" s="463">
        <v>3311600</v>
      </c>
      <c r="D26" s="27"/>
    </row>
    <row r="27" spans="1:4" ht="24.75" customHeight="1" x14ac:dyDescent="0.2">
      <c r="A27" s="171" t="s">
        <v>485</v>
      </c>
      <c r="B27" s="463"/>
    </row>
    <row r="28" spans="1:4" ht="24.75" customHeight="1" x14ac:dyDescent="0.2">
      <c r="A28" s="171" t="s">
        <v>707</v>
      </c>
      <c r="B28" s="357">
        <v>1655800</v>
      </c>
    </row>
    <row r="29" spans="1:4" ht="19.5" customHeight="1" x14ac:dyDescent="0.2">
      <c r="A29" s="171" t="s">
        <v>359</v>
      </c>
      <c r="B29" s="357"/>
    </row>
    <row r="30" spans="1:4" ht="19.5" customHeight="1" x14ac:dyDescent="0.2">
      <c r="A30" s="171" t="s">
        <v>428</v>
      </c>
      <c r="B30" s="357"/>
    </row>
    <row r="31" spans="1:4" ht="19.5" customHeight="1" x14ac:dyDescent="0.2">
      <c r="A31" s="171" t="s">
        <v>429</v>
      </c>
      <c r="B31" s="358"/>
    </row>
    <row r="32" spans="1:4" ht="19.5" customHeight="1" x14ac:dyDescent="0.2">
      <c r="A32" s="171" t="s">
        <v>430</v>
      </c>
      <c r="B32" s="357"/>
    </row>
    <row r="33" spans="1:2" ht="24.75" customHeight="1" x14ac:dyDescent="0.2">
      <c r="A33" s="175" t="s">
        <v>0</v>
      </c>
      <c r="B33" s="358">
        <f>SUM(B34:B42)</f>
        <v>29123121</v>
      </c>
    </row>
    <row r="34" spans="1:2" ht="15.75" customHeight="1" x14ac:dyDescent="0.2">
      <c r="A34" s="171" t="s">
        <v>488</v>
      </c>
      <c r="B34" s="463">
        <v>19184811</v>
      </c>
    </row>
    <row r="35" spans="1:2" ht="38.25" x14ac:dyDescent="0.2">
      <c r="A35" s="171" t="s">
        <v>1</v>
      </c>
      <c r="B35" s="357"/>
    </row>
    <row r="36" spans="1:2" ht="25.5" x14ac:dyDescent="0.2">
      <c r="A36" s="171" t="s">
        <v>2</v>
      </c>
      <c r="B36" s="357"/>
    </row>
    <row r="37" spans="1:2" ht="19.5" customHeight="1" x14ac:dyDescent="0.2">
      <c r="A37" s="171" t="s">
        <v>3</v>
      </c>
      <c r="B37" s="357"/>
    </row>
    <row r="38" spans="1:2" ht="19.5" customHeight="1" x14ac:dyDescent="0.2">
      <c r="A38" s="171" t="s">
        <v>362</v>
      </c>
      <c r="B38" s="357"/>
    </row>
    <row r="39" spans="1:2" ht="19.5" customHeight="1" x14ac:dyDescent="0.2">
      <c r="A39" s="171" t="s">
        <v>363</v>
      </c>
      <c r="B39" s="357"/>
    </row>
    <row r="40" spans="1:2" ht="19.5" customHeight="1" x14ac:dyDescent="0.2">
      <c r="A40" s="171" t="s">
        <v>364</v>
      </c>
      <c r="B40" s="357"/>
    </row>
    <row r="41" spans="1:2" ht="19.5" customHeight="1" x14ac:dyDescent="0.2">
      <c r="A41" s="171" t="s">
        <v>489</v>
      </c>
      <c r="B41" s="412">
        <v>959310</v>
      </c>
    </row>
    <row r="42" spans="1:2" ht="19.5" customHeight="1" x14ac:dyDescent="0.2">
      <c r="A42" s="171" t="s">
        <v>754</v>
      </c>
      <c r="B42" s="412">
        <v>8979000</v>
      </c>
    </row>
    <row r="43" spans="1:2" ht="21.75" customHeight="1" x14ac:dyDescent="0.2">
      <c r="A43" s="175" t="s">
        <v>174</v>
      </c>
      <c r="B43" s="517">
        <f>SUM(B44:B45)</f>
        <v>2464770</v>
      </c>
    </row>
    <row r="44" spans="1:2" ht="18" customHeight="1" x14ac:dyDescent="0.2">
      <c r="A44" s="171" t="s">
        <v>365</v>
      </c>
      <c r="B44" s="463">
        <v>2464770</v>
      </c>
    </row>
    <row r="45" spans="1:2" ht="18" customHeight="1" x14ac:dyDescent="0.2">
      <c r="A45" s="171" t="s">
        <v>392</v>
      </c>
      <c r="B45" s="357"/>
    </row>
    <row r="46" spans="1:2" ht="21" customHeight="1" x14ac:dyDescent="0.2">
      <c r="A46" s="175" t="s">
        <v>175</v>
      </c>
      <c r="B46" s="412">
        <v>0</v>
      </c>
    </row>
    <row r="47" spans="1:2" ht="18" customHeight="1" x14ac:dyDescent="0.2">
      <c r="A47" s="171" t="s">
        <v>435</v>
      </c>
      <c r="B47" s="358"/>
    </row>
    <row r="48" spans="1:2" ht="18" customHeight="1" x14ac:dyDescent="0.2">
      <c r="A48" s="171"/>
      <c r="B48" s="456"/>
    </row>
    <row r="49" spans="1:4" ht="19.5" customHeight="1" x14ac:dyDescent="0.25">
      <c r="A49" s="518" t="s">
        <v>154</v>
      </c>
      <c r="B49" s="519">
        <f>SUM(B43,B33,B17,B7)</f>
        <v>133189897</v>
      </c>
      <c r="D49" s="27"/>
    </row>
    <row r="50" spans="1:4" x14ac:dyDescent="0.2">
      <c r="B50" s="294"/>
    </row>
  </sheetData>
  <mergeCells count="2">
    <mergeCell ref="A2:B2"/>
    <mergeCell ref="A3:B3"/>
  </mergeCells>
  <phoneticPr fontId="0" type="noConversion"/>
  <printOptions horizontalCentered="1"/>
  <pageMargins left="0.59055118110236227" right="0.59055118110236227" top="0.51181102362204722" bottom="0.51181102362204722" header="0.51181102362204722" footer="0.51181102362204722"/>
  <pageSetup paperSize="9" scale="7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R21"/>
  <sheetViews>
    <sheetView topLeftCell="A12" zoomScaleNormal="100" workbookViewId="0">
      <selection sqref="A1:Q1"/>
    </sheetView>
  </sheetViews>
  <sheetFormatPr defaultRowHeight="12.75" x14ac:dyDescent="0.2"/>
  <cols>
    <col min="1" max="1" width="3.42578125" customWidth="1"/>
    <col min="2" max="2" width="31.28515625" customWidth="1"/>
    <col min="3" max="3" width="8.28515625" customWidth="1"/>
    <col min="4" max="4" width="13.7109375" customWidth="1"/>
    <col min="5" max="5" width="13.140625" customWidth="1"/>
    <col min="6" max="6" width="9.5703125" customWidth="1"/>
    <col min="7" max="7" width="10.140625" customWidth="1"/>
    <col min="8" max="10" width="10.28515625" customWidth="1"/>
    <col min="11" max="11" width="13.7109375" customWidth="1"/>
    <col min="12" max="12" width="13" customWidth="1"/>
    <col min="13" max="13" width="13.28515625" customWidth="1"/>
    <col min="14" max="14" width="11.5703125" customWidth="1"/>
    <col min="15" max="15" width="7.42578125" customWidth="1"/>
    <col min="16" max="16" width="6.42578125" customWidth="1"/>
    <col min="17" max="17" width="11.85546875" bestFit="1" customWidth="1"/>
  </cols>
  <sheetData>
    <row r="1" spans="1:18" x14ac:dyDescent="0.2">
      <c r="A1" s="740" t="s">
        <v>760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</row>
    <row r="3" spans="1:18" x14ac:dyDescent="0.2">
      <c r="J3" s="753"/>
      <c r="K3" s="753"/>
      <c r="L3" s="753"/>
    </row>
    <row r="4" spans="1:18" ht="18.75" x14ac:dyDescent="0.2">
      <c r="B4" s="203"/>
      <c r="C4" s="203"/>
      <c r="D4" s="204"/>
      <c r="K4" s="740"/>
      <c r="L4" s="740"/>
      <c r="M4" s="740"/>
      <c r="N4" s="740"/>
    </row>
    <row r="5" spans="1:18" ht="18.75" x14ac:dyDescent="0.2">
      <c r="A5" s="754" t="s">
        <v>265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754"/>
      <c r="Q5" s="754"/>
      <c r="R5" s="754"/>
    </row>
    <row r="6" spans="1:18" ht="18.75" x14ac:dyDescent="0.2">
      <c r="A6" s="755" t="s">
        <v>711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</row>
    <row r="7" spans="1:18" ht="18" x14ac:dyDescent="0.25">
      <c r="H7" s="666">
        <v>2019</v>
      </c>
      <c r="L7" s="740"/>
      <c r="M7" s="740"/>
      <c r="N7" s="740"/>
      <c r="O7" s="740"/>
      <c r="P7" s="740"/>
      <c r="Q7" s="740"/>
    </row>
    <row r="8" spans="1:18" x14ac:dyDescent="0.2">
      <c r="B8" s="205"/>
      <c r="C8" s="205"/>
      <c r="D8" s="204"/>
      <c r="E8" s="204"/>
      <c r="F8" s="204"/>
      <c r="G8" s="204"/>
      <c r="H8" s="204"/>
      <c r="I8" s="204"/>
      <c r="J8" s="206"/>
    </row>
    <row r="9" spans="1:18" ht="15.75" x14ac:dyDescent="0.25">
      <c r="B9" s="205"/>
      <c r="C9" s="205"/>
      <c r="D9" s="204"/>
      <c r="E9" s="204"/>
      <c r="F9" s="204"/>
      <c r="G9" s="204"/>
      <c r="H9" s="204"/>
      <c r="I9" s="204"/>
      <c r="J9" s="207"/>
      <c r="Q9" s="471" t="s">
        <v>595</v>
      </c>
    </row>
    <row r="10" spans="1:18" s="208" customFormat="1" ht="12.75" customHeight="1" x14ac:dyDescent="0.2">
      <c r="A10" s="764"/>
      <c r="B10" s="766" t="s">
        <v>266</v>
      </c>
      <c r="C10" s="752" t="s">
        <v>314</v>
      </c>
      <c r="D10" s="767" t="s">
        <v>267</v>
      </c>
      <c r="E10" s="749" t="s">
        <v>268</v>
      </c>
      <c r="F10" s="749" t="s">
        <v>434</v>
      </c>
      <c r="G10" s="749" t="s">
        <v>427</v>
      </c>
      <c r="H10" s="749" t="s">
        <v>433</v>
      </c>
      <c r="I10" s="749" t="s">
        <v>319</v>
      </c>
      <c r="J10" s="769" t="s">
        <v>270</v>
      </c>
      <c r="K10" s="771" t="s">
        <v>271</v>
      </c>
      <c r="L10" s="759" t="s">
        <v>272</v>
      </c>
      <c r="M10" s="763" t="s">
        <v>267</v>
      </c>
      <c r="N10" s="763"/>
      <c r="O10" s="761" t="s">
        <v>269</v>
      </c>
      <c r="P10" s="761"/>
      <c r="Q10" s="762" t="s">
        <v>273</v>
      </c>
    </row>
    <row r="11" spans="1:18" s="208" customFormat="1" ht="42" customHeight="1" x14ac:dyDescent="0.2">
      <c r="A11" s="765"/>
      <c r="B11" s="766"/>
      <c r="C11" s="752"/>
      <c r="D11" s="768"/>
      <c r="E11" s="750"/>
      <c r="F11" s="750"/>
      <c r="G11" s="751"/>
      <c r="H11" s="750"/>
      <c r="I11" s="750"/>
      <c r="J11" s="770"/>
      <c r="K11" s="772"/>
      <c r="L11" s="760"/>
      <c r="M11" s="209" t="s">
        <v>274</v>
      </c>
      <c r="N11" s="209" t="s">
        <v>275</v>
      </c>
      <c r="O11" s="209" t="s">
        <v>274</v>
      </c>
      <c r="P11" s="209" t="s">
        <v>275</v>
      </c>
      <c r="Q11" s="762"/>
    </row>
    <row r="12" spans="1:18" s="208" customFormat="1" ht="13.5" customHeight="1" x14ac:dyDescent="0.2">
      <c r="A12" s="210"/>
      <c r="B12" s="211" t="s">
        <v>112</v>
      </c>
      <c r="C12" s="212" t="s">
        <v>113</v>
      </c>
      <c r="D12" s="213" t="s">
        <v>114</v>
      </c>
      <c r="E12" s="213" t="s">
        <v>115</v>
      </c>
      <c r="F12" s="212" t="s">
        <v>116</v>
      </c>
      <c r="G12" s="214" t="s">
        <v>117</v>
      </c>
      <c r="H12" s="215" t="s">
        <v>118</v>
      </c>
      <c r="I12" s="215" t="s">
        <v>276</v>
      </c>
      <c r="J12" s="215" t="s">
        <v>277</v>
      </c>
      <c r="K12" s="215" t="s">
        <v>121</v>
      </c>
      <c r="L12" s="556" t="s">
        <v>278</v>
      </c>
      <c r="M12" s="215" t="s">
        <v>279</v>
      </c>
      <c r="N12" s="215" t="s">
        <v>280</v>
      </c>
      <c r="O12" s="216" t="s">
        <v>281</v>
      </c>
      <c r="P12" s="216" t="s">
        <v>282</v>
      </c>
      <c r="Q12" s="216" t="s">
        <v>315</v>
      </c>
    </row>
    <row r="13" spans="1:18" s="208" customFormat="1" ht="26.25" customHeight="1" x14ac:dyDescent="0.2">
      <c r="A13" s="210"/>
      <c r="B13" s="211"/>
      <c r="C13" s="416"/>
      <c r="D13" s="671" t="s">
        <v>698</v>
      </c>
      <c r="E13" s="671" t="s">
        <v>698</v>
      </c>
      <c r="F13" s="671" t="s">
        <v>698</v>
      </c>
      <c r="G13" s="671" t="s">
        <v>698</v>
      </c>
      <c r="H13" s="671" t="s">
        <v>698</v>
      </c>
      <c r="I13" s="671" t="s">
        <v>698</v>
      </c>
      <c r="J13" s="671" t="s">
        <v>698</v>
      </c>
      <c r="K13" s="671" t="s">
        <v>698</v>
      </c>
      <c r="L13" s="671" t="s">
        <v>698</v>
      </c>
      <c r="M13" s="672"/>
      <c r="N13" s="198"/>
      <c r="O13" s="198"/>
      <c r="P13" s="198"/>
      <c r="Q13" s="198"/>
    </row>
    <row r="14" spans="1:18" ht="30" customHeight="1" x14ac:dyDescent="0.2">
      <c r="A14" s="9" t="s">
        <v>9</v>
      </c>
      <c r="B14" s="218" t="s">
        <v>484</v>
      </c>
      <c r="C14" s="407" t="s">
        <v>416</v>
      </c>
      <c r="D14" s="218"/>
      <c r="E14" s="217">
        <f>'Mesevár óvoda'!G22+'Mesevár óvoda'!G23</f>
        <v>39359233</v>
      </c>
      <c r="F14" s="217"/>
      <c r="G14" s="217"/>
      <c r="H14" s="217"/>
      <c r="I14" s="217"/>
      <c r="J14" s="217"/>
      <c r="K14" s="217">
        <f>'Mesevár óvoda'!G24</f>
        <v>3440767</v>
      </c>
      <c r="L14" s="557">
        <f>SUM(D14:K14)</f>
        <v>42800000</v>
      </c>
      <c r="M14" s="217">
        <f>L14</f>
        <v>42800000</v>
      </c>
      <c r="N14" s="217"/>
      <c r="O14" s="217"/>
      <c r="P14" s="217"/>
      <c r="Q14" s="217"/>
    </row>
    <row r="15" spans="1:18" ht="33.75" customHeight="1" x14ac:dyDescent="0.2">
      <c r="A15" s="9" t="s">
        <v>10</v>
      </c>
      <c r="B15" s="309" t="s">
        <v>483</v>
      </c>
      <c r="C15" s="407" t="s">
        <v>417</v>
      </c>
      <c r="D15" s="217">
        <f>'Műv H '!G10</f>
        <v>650000</v>
      </c>
      <c r="E15" s="217">
        <f>'Műv H '!E9+'Műv H '!E25+'Műv H '!D22</f>
        <v>23578472</v>
      </c>
      <c r="F15" s="217"/>
      <c r="G15" s="217"/>
      <c r="H15" s="217"/>
      <c r="I15" s="217"/>
      <c r="J15" s="217"/>
      <c r="K15" s="217">
        <f>'Műv H '!G23</f>
        <v>4085230</v>
      </c>
      <c r="L15" s="557">
        <f>SUM(K15,E15,D15)</f>
        <v>28313702</v>
      </c>
      <c r="M15" s="217">
        <v>7200000</v>
      </c>
      <c r="N15" s="217">
        <v>21113702</v>
      </c>
      <c r="O15" s="217"/>
      <c r="P15" s="217"/>
      <c r="Q15" s="217"/>
    </row>
    <row r="16" spans="1:18" ht="33" customHeight="1" x14ac:dyDescent="0.2">
      <c r="A16" s="9" t="s">
        <v>11</v>
      </c>
      <c r="B16" s="219" t="s">
        <v>283</v>
      </c>
      <c r="C16" s="407" t="s">
        <v>418</v>
      </c>
      <c r="D16" s="217"/>
      <c r="E16" s="217">
        <f>PH!G23</f>
        <v>32656600</v>
      </c>
      <c r="F16" s="217"/>
      <c r="G16" s="217"/>
      <c r="H16" s="217"/>
      <c r="I16" s="217"/>
      <c r="J16" s="217"/>
      <c r="K16" s="217">
        <f>PH!G24</f>
        <v>9373400</v>
      </c>
      <c r="L16" s="557">
        <f t="shared" ref="L16:L17" si="0">SUM(K16,E16,D16)</f>
        <v>42030000</v>
      </c>
      <c r="M16" s="217">
        <v>37174000</v>
      </c>
      <c r="N16" s="217">
        <v>4856000</v>
      </c>
      <c r="O16" s="217"/>
      <c r="P16" s="217"/>
      <c r="Q16" s="217"/>
    </row>
    <row r="17" spans="1:17" ht="45.75" customHeight="1" x14ac:dyDescent="0.2">
      <c r="A17" s="9" t="s">
        <v>12</v>
      </c>
      <c r="B17" s="219" t="s">
        <v>751</v>
      </c>
      <c r="C17" s="405" t="s">
        <v>755</v>
      </c>
      <c r="D17" s="217"/>
      <c r="E17" s="217">
        <v>8979000</v>
      </c>
      <c r="F17" s="217"/>
      <c r="G17" s="217"/>
      <c r="H17" s="217"/>
      <c r="I17" s="217"/>
      <c r="J17" s="217"/>
      <c r="K17" s="217"/>
      <c r="L17" s="557">
        <f t="shared" si="0"/>
        <v>8979000</v>
      </c>
      <c r="M17" s="217">
        <f>L17</f>
        <v>8979000</v>
      </c>
      <c r="N17" s="217"/>
      <c r="O17" s="217"/>
      <c r="P17" s="217"/>
      <c r="Q17" s="217"/>
    </row>
    <row r="18" spans="1:17" ht="42" customHeight="1" x14ac:dyDescent="0.2">
      <c r="A18" s="558" t="s">
        <v>13</v>
      </c>
      <c r="B18" s="559" t="s">
        <v>284</v>
      </c>
      <c r="C18" s="560"/>
      <c r="D18" s="561">
        <f>SUM(D14:D17)</f>
        <v>650000</v>
      </c>
      <c r="E18" s="561">
        <f>SUM(E14:E17)</f>
        <v>104573305</v>
      </c>
      <c r="F18" s="561"/>
      <c r="G18" s="561"/>
      <c r="H18" s="561"/>
      <c r="I18" s="561"/>
      <c r="J18" s="561"/>
      <c r="K18" s="561">
        <f>SUM(K14:K17)</f>
        <v>16899397</v>
      </c>
      <c r="L18" s="561">
        <f>SUM(L14:L17)</f>
        <v>122122702</v>
      </c>
      <c r="M18" s="561">
        <f t="shared" ref="M18:N18" si="1">SUM(M14:M17)</f>
        <v>96153000</v>
      </c>
      <c r="N18" s="561">
        <f t="shared" si="1"/>
        <v>25969702</v>
      </c>
      <c r="O18" s="562"/>
      <c r="P18" s="562"/>
      <c r="Q18" s="562"/>
    </row>
    <row r="19" spans="1:17" hidden="1" x14ac:dyDescent="0.2">
      <c r="A19" s="756"/>
      <c r="B19" s="756"/>
      <c r="C19" s="221"/>
      <c r="D19" s="756"/>
      <c r="E19" s="756"/>
      <c r="F19" s="756"/>
      <c r="G19" s="221"/>
      <c r="H19" s="221"/>
      <c r="I19" s="756"/>
      <c r="J19" s="756"/>
      <c r="K19" s="756"/>
      <c r="L19" s="756"/>
    </row>
    <row r="20" spans="1:17" hidden="1" x14ac:dyDescent="0.2">
      <c r="A20" s="757"/>
      <c r="B20" s="757"/>
      <c r="C20" s="222"/>
      <c r="D20" s="757"/>
      <c r="E20" s="757"/>
      <c r="F20" s="757"/>
      <c r="G20" s="222"/>
      <c r="H20" s="222"/>
      <c r="I20" s="757"/>
      <c r="J20" s="757"/>
      <c r="K20" s="757"/>
      <c r="L20" s="757"/>
    </row>
    <row r="21" spans="1:17" hidden="1" x14ac:dyDescent="0.2">
      <c r="A21" s="758"/>
      <c r="B21" s="758"/>
      <c r="C21" s="223"/>
      <c r="D21" s="758"/>
      <c r="E21" s="758"/>
      <c r="F21" s="758"/>
      <c r="G21" s="223"/>
      <c r="H21" s="223"/>
      <c r="I21" s="758"/>
      <c r="J21" s="758"/>
      <c r="K21" s="758"/>
      <c r="L21" s="758"/>
    </row>
  </sheetData>
  <mergeCells count="30">
    <mergeCell ref="K19:K21"/>
    <mergeCell ref="H10:H11"/>
    <mergeCell ref="I10:I11"/>
    <mergeCell ref="J10:J11"/>
    <mergeCell ref="K10:K11"/>
    <mergeCell ref="L19:L21"/>
    <mergeCell ref="L10:L11"/>
    <mergeCell ref="O10:P10"/>
    <mergeCell ref="Q10:Q11"/>
    <mergeCell ref="A19:A21"/>
    <mergeCell ref="B19:B21"/>
    <mergeCell ref="D19:D21"/>
    <mergeCell ref="E19:E21"/>
    <mergeCell ref="F19:F21"/>
    <mergeCell ref="I19:I21"/>
    <mergeCell ref="J19:J21"/>
    <mergeCell ref="M10:N10"/>
    <mergeCell ref="A10:A11"/>
    <mergeCell ref="B10:B11"/>
    <mergeCell ref="D10:D11"/>
    <mergeCell ref="E10:E11"/>
    <mergeCell ref="F10:F11"/>
    <mergeCell ref="G10:G11"/>
    <mergeCell ref="C10:C11"/>
    <mergeCell ref="L7:Q7"/>
    <mergeCell ref="A1:Q1"/>
    <mergeCell ref="J3:L3"/>
    <mergeCell ref="K4:N4"/>
    <mergeCell ref="A5:R5"/>
    <mergeCell ref="A6:R6"/>
  </mergeCells>
  <phoneticPr fontId="0" type="noConversion"/>
  <printOptions horizontalCentered="1"/>
  <pageMargins left="0.42" right="0.37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  <pageSetUpPr fitToPage="1"/>
  </sheetPr>
  <dimension ref="A1:S49"/>
  <sheetViews>
    <sheetView view="pageBreakPreview" zoomScale="60" zoomScaleNormal="100" workbookViewId="0">
      <selection sqref="A1:Q1"/>
    </sheetView>
  </sheetViews>
  <sheetFormatPr defaultRowHeight="14.25" x14ac:dyDescent="0.2"/>
  <cols>
    <col min="1" max="1" width="3.5703125" customWidth="1"/>
    <col min="2" max="2" width="44.5703125" customWidth="1"/>
    <col min="3" max="3" width="11.140625" customWidth="1"/>
    <col min="4" max="4" width="13" customWidth="1"/>
    <col min="5" max="5" width="14.28515625" customWidth="1"/>
    <col min="6" max="6" width="12.85546875" customWidth="1"/>
    <col min="7" max="7" width="5.7109375" customWidth="1"/>
    <col min="8" max="8" width="12.7109375" customWidth="1"/>
    <col min="9" max="9" width="5.5703125" customWidth="1"/>
    <col min="10" max="10" width="6.140625" customWidth="1"/>
    <col min="11" max="11" width="5.7109375" customWidth="1"/>
    <col min="12" max="12" width="15" style="572" customWidth="1"/>
    <col min="13" max="13" width="14.85546875" customWidth="1"/>
    <col min="14" max="14" width="13.42578125" customWidth="1"/>
    <col min="15" max="15" width="6.28515625" customWidth="1"/>
    <col min="16" max="16" width="13.7109375" customWidth="1"/>
    <col min="17" max="17" width="6.5703125" customWidth="1"/>
  </cols>
  <sheetData>
    <row r="1" spans="1:19" ht="15.75" customHeight="1" x14ac:dyDescent="0.2">
      <c r="A1" s="740" t="s">
        <v>761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</row>
    <row r="2" spans="1:19" ht="15.75" customHeight="1" x14ac:dyDescent="0.2">
      <c r="B2" s="3"/>
      <c r="C2" s="3"/>
    </row>
    <row r="3" spans="1:19" ht="15.75" x14ac:dyDescent="0.2">
      <c r="B3" s="3"/>
      <c r="C3" s="3"/>
      <c r="D3" s="224"/>
      <c r="E3" s="225"/>
      <c r="F3" s="225"/>
      <c r="G3" s="225"/>
      <c r="H3" s="225"/>
      <c r="I3" s="225"/>
      <c r="J3" s="226"/>
    </row>
    <row r="4" spans="1:19" ht="15.75" x14ac:dyDescent="0.2">
      <c r="A4" s="747" t="s">
        <v>680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73"/>
    </row>
    <row r="5" spans="1:19" ht="18.75" x14ac:dyDescent="0.2">
      <c r="A5" s="774" t="s">
        <v>163</v>
      </c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774"/>
    </row>
    <row r="7" spans="1:19" x14ac:dyDescent="0.2">
      <c r="B7" s="227"/>
      <c r="C7" s="227"/>
      <c r="D7" s="227"/>
      <c r="E7" s="227"/>
      <c r="F7" s="227"/>
      <c r="G7" s="227"/>
      <c r="H7" s="227"/>
      <c r="I7" s="227"/>
      <c r="Q7" s="471" t="s">
        <v>513</v>
      </c>
    </row>
    <row r="8" spans="1:19" ht="12.75" customHeight="1" x14ac:dyDescent="0.2">
      <c r="A8" s="775"/>
      <c r="B8" s="776" t="s">
        <v>286</v>
      </c>
      <c r="C8" s="752" t="s">
        <v>314</v>
      </c>
      <c r="D8" s="749" t="s">
        <v>64</v>
      </c>
      <c r="E8" s="778" t="s">
        <v>268</v>
      </c>
      <c r="F8" s="749" t="s">
        <v>434</v>
      </c>
      <c r="G8" s="749" t="s">
        <v>427</v>
      </c>
      <c r="H8" s="749" t="s">
        <v>433</v>
      </c>
      <c r="I8" s="749" t="s">
        <v>319</v>
      </c>
      <c r="J8" s="769" t="s">
        <v>270</v>
      </c>
      <c r="K8" s="778" t="s">
        <v>271</v>
      </c>
      <c r="L8" s="780" t="s">
        <v>272</v>
      </c>
      <c r="M8" s="763" t="s">
        <v>267</v>
      </c>
      <c r="N8" s="763"/>
      <c r="O8" s="761" t="s">
        <v>269</v>
      </c>
      <c r="P8" s="761"/>
      <c r="Q8" s="762" t="s">
        <v>273</v>
      </c>
    </row>
    <row r="9" spans="1:19" ht="36.75" customHeight="1" x14ac:dyDescent="0.2">
      <c r="A9" s="775"/>
      <c r="B9" s="777"/>
      <c r="C9" s="752"/>
      <c r="D9" s="750"/>
      <c r="E9" s="779"/>
      <c r="F9" s="750"/>
      <c r="G9" s="750"/>
      <c r="H9" s="750"/>
      <c r="I9" s="750"/>
      <c r="J9" s="770"/>
      <c r="K9" s="779"/>
      <c r="L9" s="781"/>
      <c r="M9" s="209" t="s">
        <v>274</v>
      </c>
      <c r="N9" s="209" t="s">
        <v>275</v>
      </c>
      <c r="O9" s="209" t="s">
        <v>274</v>
      </c>
      <c r="P9" s="209" t="s">
        <v>275</v>
      </c>
      <c r="Q9" s="762"/>
    </row>
    <row r="10" spans="1:19" ht="15.75" x14ac:dyDescent="0.2">
      <c r="A10" s="775"/>
      <c r="B10" s="228" t="s">
        <v>112</v>
      </c>
      <c r="C10" s="611" t="s">
        <v>113</v>
      </c>
      <c r="D10" s="229" t="s">
        <v>114</v>
      </c>
      <c r="E10" s="229" t="s">
        <v>115</v>
      </c>
      <c r="F10" s="230" t="s">
        <v>116</v>
      </c>
      <c r="G10" s="231" t="s">
        <v>117</v>
      </c>
      <c r="H10" s="232" t="s">
        <v>118</v>
      </c>
      <c r="I10" s="232" t="s">
        <v>276</v>
      </c>
      <c r="J10" s="233" t="s">
        <v>277</v>
      </c>
      <c r="K10" s="234" t="s">
        <v>121</v>
      </c>
      <c r="L10" s="573" t="s">
        <v>287</v>
      </c>
      <c r="M10" s="235" t="s">
        <v>279</v>
      </c>
      <c r="N10" s="236" t="s">
        <v>280</v>
      </c>
      <c r="O10" s="236" t="s">
        <v>281</v>
      </c>
      <c r="P10" s="236" t="s">
        <v>282</v>
      </c>
      <c r="Q10" s="229" t="s">
        <v>315</v>
      </c>
      <c r="R10" s="237"/>
      <c r="S10" s="237"/>
    </row>
    <row r="11" spans="1:19" s="12" customFormat="1" ht="16.5" customHeight="1" x14ac:dyDescent="0.2">
      <c r="A11" s="775"/>
      <c r="B11" s="610"/>
      <c r="C11" s="612"/>
      <c r="D11" s="596" t="s">
        <v>698</v>
      </c>
      <c r="E11" s="596" t="s">
        <v>698</v>
      </c>
      <c r="F11" s="596" t="s">
        <v>698</v>
      </c>
      <c r="G11" s="596" t="s">
        <v>698</v>
      </c>
      <c r="H11" s="596" t="s">
        <v>698</v>
      </c>
      <c r="I11" s="596" t="s">
        <v>698</v>
      </c>
      <c r="J11" s="596" t="s">
        <v>698</v>
      </c>
      <c r="K11" s="596" t="s">
        <v>698</v>
      </c>
      <c r="L11" s="596" t="s">
        <v>698</v>
      </c>
      <c r="M11" s="34"/>
      <c r="N11" s="34"/>
      <c r="O11" s="34"/>
      <c r="P11" s="34"/>
      <c r="Q11" s="34"/>
      <c r="R11" s="37"/>
      <c r="S11" s="37"/>
    </row>
    <row r="12" spans="1:19" s="474" customFormat="1" ht="16.5" customHeight="1" x14ac:dyDescent="0.2">
      <c r="A12" s="64" t="s">
        <v>9</v>
      </c>
      <c r="B12" s="706" t="s">
        <v>631</v>
      </c>
      <c r="C12" s="613" t="s">
        <v>633</v>
      </c>
      <c r="D12" s="649">
        <f>'Műv H '!D10</f>
        <v>650000</v>
      </c>
      <c r="E12" s="649">
        <f>'Műv H '!D22</f>
        <v>2464770</v>
      </c>
      <c r="F12" s="649"/>
      <c r="G12" s="649"/>
      <c r="H12" s="649"/>
      <c r="I12" s="649"/>
      <c r="J12" s="649"/>
      <c r="K12" s="649"/>
      <c r="L12" s="609">
        <f>SUM(D12:K12)</f>
        <v>3114770</v>
      </c>
      <c r="M12" s="574">
        <f>L12</f>
        <v>3114770</v>
      </c>
      <c r="N12" s="574"/>
      <c r="O12" s="574"/>
      <c r="P12" s="574"/>
      <c r="Q12" s="570"/>
      <c r="R12" s="571"/>
      <c r="S12" s="571"/>
    </row>
    <row r="13" spans="1:19" s="474" customFormat="1" ht="16.5" customHeight="1" x14ac:dyDescent="0.2">
      <c r="A13" s="64" t="s">
        <v>10</v>
      </c>
      <c r="B13" s="706" t="s">
        <v>630</v>
      </c>
      <c r="C13" s="613" t="s">
        <v>632</v>
      </c>
      <c r="D13" s="649"/>
      <c r="E13" s="649">
        <f>'Mesevár óvoda'!G22+'Mesevár óvoda'!G23</f>
        <v>39359233</v>
      </c>
      <c r="F13" s="649"/>
      <c r="G13" s="649"/>
      <c r="H13" s="649"/>
      <c r="I13" s="649"/>
      <c r="J13" s="649"/>
      <c r="K13" s="649"/>
      <c r="L13" s="609">
        <f t="shared" ref="L13:L32" si="0">SUM(D13:K13)</f>
        <v>39359233</v>
      </c>
      <c r="M13" s="574">
        <f>E13+K13</f>
        <v>39359233</v>
      </c>
      <c r="N13" s="574">
        <f>L13-M13</f>
        <v>0</v>
      </c>
      <c r="O13" s="574"/>
      <c r="P13" s="574"/>
      <c r="Q13" s="570"/>
      <c r="R13" s="571"/>
      <c r="S13" s="571"/>
    </row>
    <row r="14" spans="1:19" s="474" customFormat="1" ht="16.5" customHeight="1" x14ac:dyDescent="0.2">
      <c r="A14" s="64"/>
      <c r="B14" s="706" t="s">
        <v>756</v>
      </c>
      <c r="C14" s="613">
        <v>104031</v>
      </c>
      <c r="D14" s="649"/>
      <c r="E14" s="649">
        <v>8979000</v>
      </c>
      <c r="F14" s="649"/>
      <c r="G14" s="649"/>
      <c r="H14" s="649"/>
      <c r="I14" s="649"/>
      <c r="J14" s="649"/>
      <c r="K14" s="649"/>
      <c r="L14" s="609">
        <f t="shared" si="0"/>
        <v>8979000</v>
      </c>
      <c r="M14" s="574">
        <f>E14+K14</f>
        <v>8979000</v>
      </c>
      <c r="N14" s="574"/>
      <c r="O14" s="574"/>
      <c r="P14" s="574"/>
      <c r="Q14" s="570"/>
      <c r="R14" s="571"/>
      <c r="S14" s="571"/>
    </row>
    <row r="15" spans="1:19" s="12" customFormat="1" ht="33.75" customHeight="1" x14ac:dyDescent="0.2">
      <c r="A15" s="64" t="s">
        <v>11</v>
      </c>
      <c r="B15" s="593" t="s">
        <v>604</v>
      </c>
      <c r="C15" s="575" t="s">
        <v>443</v>
      </c>
      <c r="D15" s="576"/>
      <c r="E15" s="576">
        <v>0</v>
      </c>
      <c r="F15" s="576"/>
      <c r="G15" s="576"/>
      <c r="H15" s="576"/>
      <c r="I15" s="576"/>
      <c r="J15" s="576"/>
      <c r="K15" s="577"/>
      <c r="L15" s="609">
        <f t="shared" si="0"/>
        <v>0</v>
      </c>
      <c r="M15" s="577">
        <v>0</v>
      </c>
      <c r="N15" s="577"/>
      <c r="O15" s="577"/>
      <c r="P15" s="577"/>
      <c r="Q15" s="239"/>
    </row>
    <row r="16" spans="1:19" s="12" customFormat="1" ht="30" customHeight="1" x14ac:dyDescent="0.2">
      <c r="A16" s="64" t="s">
        <v>12</v>
      </c>
      <c r="B16" s="707" t="s">
        <v>605</v>
      </c>
      <c r="C16" s="575" t="s">
        <v>606</v>
      </c>
      <c r="D16" s="576"/>
      <c r="E16" s="669">
        <f>'önk bev'!D13</f>
        <v>959310</v>
      </c>
      <c r="F16" s="576"/>
      <c r="G16" s="576"/>
      <c r="H16" s="576"/>
      <c r="I16" s="576"/>
      <c r="J16" s="576"/>
      <c r="K16" s="577"/>
      <c r="L16" s="609">
        <f t="shared" si="0"/>
        <v>959310</v>
      </c>
      <c r="M16" s="577">
        <f>E16</f>
        <v>959310</v>
      </c>
      <c r="N16" s="577"/>
      <c r="O16" s="577"/>
      <c r="P16" s="577"/>
      <c r="Q16" s="239"/>
    </row>
    <row r="17" spans="1:17" s="12" customFormat="1" ht="30" customHeight="1" x14ac:dyDescent="0.2">
      <c r="A17" s="64" t="s">
        <v>13</v>
      </c>
      <c r="B17" s="707" t="s">
        <v>611</v>
      </c>
      <c r="C17" s="575" t="s">
        <v>612</v>
      </c>
      <c r="D17" s="576"/>
      <c r="E17" s="576">
        <v>0</v>
      </c>
      <c r="F17" s="576"/>
      <c r="G17" s="576"/>
      <c r="H17" s="576"/>
      <c r="I17" s="576"/>
      <c r="J17" s="576"/>
      <c r="K17" s="577"/>
      <c r="L17" s="609">
        <f t="shared" si="0"/>
        <v>0</v>
      </c>
      <c r="M17" s="577">
        <v>0</v>
      </c>
      <c r="N17" s="577"/>
      <c r="O17" s="577"/>
      <c r="P17" s="577">
        <f>D17</f>
        <v>0</v>
      </c>
      <c r="Q17" s="239"/>
    </row>
    <row r="18" spans="1:17" s="12" customFormat="1" ht="35.25" customHeight="1" x14ac:dyDescent="0.2">
      <c r="A18" s="64" t="s">
        <v>14</v>
      </c>
      <c r="B18" s="593" t="s">
        <v>288</v>
      </c>
      <c r="C18" s="575" t="s">
        <v>444</v>
      </c>
      <c r="D18" s="578"/>
      <c r="E18" s="669">
        <f>'működési tám részl'!B13</f>
        <v>2674060</v>
      </c>
      <c r="F18" s="576"/>
      <c r="G18" s="669"/>
      <c r="H18" s="576">
        <v>12726562</v>
      </c>
      <c r="I18" s="578"/>
      <c r="J18" s="576"/>
      <c r="K18" s="577"/>
      <c r="L18" s="609">
        <f t="shared" si="0"/>
        <v>15400622</v>
      </c>
      <c r="M18" s="577">
        <v>2674060</v>
      </c>
      <c r="N18" s="577"/>
      <c r="O18" s="577"/>
      <c r="P18" s="577">
        <f>L18-E18</f>
        <v>12726562</v>
      </c>
      <c r="Q18" s="239"/>
    </row>
    <row r="19" spans="1:17" s="12" customFormat="1" ht="26.25" customHeight="1" x14ac:dyDescent="0.2">
      <c r="A19" s="64" t="s">
        <v>15</v>
      </c>
      <c r="B19" s="593" t="s">
        <v>289</v>
      </c>
      <c r="C19" s="575" t="s">
        <v>442</v>
      </c>
      <c r="D19" s="576"/>
      <c r="E19" s="670">
        <f>'működési tám részl'!B12</f>
        <v>100000</v>
      </c>
      <c r="F19" s="577"/>
      <c r="G19" s="577"/>
      <c r="H19" s="577"/>
      <c r="I19" s="576"/>
      <c r="J19" s="577"/>
      <c r="K19" s="577"/>
      <c r="L19" s="609">
        <f t="shared" si="0"/>
        <v>100000</v>
      </c>
      <c r="M19" s="577">
        <f>E19</f>
        <v>100000</v>
      </c>
      <c r="N19" s="577"/>
      <c r="O19" s="577"/>
      <c r="P19" s="577"/>
      <c r="Q19" s="239"/>
    </row>
    <row r="20" spans="1:17" s="12" customFormat="1" ht="28.5" customHeight="1" x14ac:dyDescent="0.2">
      <c r="A20" s="64" t="s">
        <v>30</v>
      </c>
      <c r="B20" s="592" t="s">
        <v>290</v>
      </c>
      <c r="C20" s="580" t="s">
        <v>445</v>
      </c>
      <c r="D20" s="669">
        <f>14500000+11200000</f>
        <v>25700000</v>
      </c>
      <c r="E20" s="670">
        <v>22781985</v>
      </c>
      <c r="F20" s="670"/>
      <c r="G20" s="577"/>
      <c r="H20" s="577"/>
      <c r="I20" s="576"/>
      <c r="J20" s="577"/>
      <c r="K20" s="577"/>
      <c r="L20" s="609">
        <f t="shared" si="0"/>
        <v>48481985</v>
      </c>
      <c r="M20" s="577">
        <f>L20</f>
        <v>48481985</v>
      </c>
      <c r="N20" s="577"/>
      <c r="O20" s="577"/>
      <c r="P20" s="577"/>
      <c r="Q20" s="239"/>
    </row>
    <row r="21" spans="1:17" s="12" customFormat="1" ht="22.5" customHeight="1" x14ac:dyDescent="0.2">
      <c r="A21" s="64" t="s">
        <v>31</v>
      </c>
      <c r="B21" s="593" t="s">
        <v>291</v>
      </c>
      <c r="C21" s="575" t="s">
        <v>446</v>
      </c>
      <c r="D21" s="578"/>
      <c r="E21" s="670">
        <f>'működési tám részl'!B10</f>
        <v>2408400</v>
      </c>
      <c r="F21" s="577"/>
      <c r="G21" s="577"/>
      <c r="H21" s="577"/>
      <c r="I21" s="576"/>
      <c r="J21" s="577"/>
      <c r="K21" s="577"/>
      <c r="L21" s="609">
        <f t="shared" si="0"/>
        <v>2408400</v>
      </c>
      <c r="M21" s="577">
        <v>2408400</v>
      </c>
      <c r="N21" s="577"/>
      <c r="O21" s="577"/>
      <c r="P21" s="577"/>
      <c r="Q21" s="239"/>
    </row>
    <row r="22" spans="1:17" s="12" customFormat="1" ht="24" customHeight="1" x14ac:dyDescent="0.2">
      <c r="A22" s="64" t="s">
        <v>32</v>
      </c>
      <c r="B22" s="593" t="s">
        <v>613</v>
      </c>
      <c r="C22" s="581" t="s">
        <v>614</v>
      </c>
      <c r="D22" s="576"/>
      <c r="E22" s="577">
        <v>0</v>
      </c>
      <c r="F22" s="577"/>
      <c r="G22" s="577"/>
      <c r="H22" s="577"/>
      <c r="I22" s="577"/>
      <c r="J22" s="576"/>
      <c r="K22" s="577"/>
      <c r="L22" s="609">
        <f t="shared" si="0"/>
        <v>0</v>
      </c>
      <c r="M22" s="577">
        <v>0</v>
      </c>
      <c r="N22" s="577"/>
      <c r="O22" s="577"/>
      <c r="P22" s="577"/>
      <c r="Q22" s="239"/>
    </row>
    <row r="23" spans="1:17" s="12" customFormat="1" ht="28.5" customHeight="1" x14ac:dyDescent="0.2">
      <c r="A23" s="64" t="s">
        <v>33</v>
      </c>
      <c r="B23" s="593" t="s">
        <v>615</v>
      </c>
      <c r="C23" s="581" t="s">
        <v>616</v>
      </c>
      <c r="D23" s="576"/>
      <c r="E23" s="577">
        <v>0</v>
      </c>
      <c r="F23" s="577"/>
      <c r="G23" s="577"/>
      <c r="H23" s="577"/>
      <c r="I23" s="576"/>
      <c r="J23" s="576"/>
      <c r="K23" s="577"/>
      <c r="L23" s="609">
        <f t="shared" si="0"/>
        <v>0</v>
      </c>
      <c r="M23" s="577">
        <v>0</v>
      </c>
      <c r="N23" s="577"/>
      <c r="O23" s="577"/>
      <c r="P23" s="577"/>
      <c r="Q23" s="239"/>
    </row>
    <row r="24" spans="1:17" s="12" customFormat="1" ht="27.75" customHeight="1" x14ac:dyDescent="0.2">
      <c r="A24" s="64" t="s">
        <v>34</v>
      </c>
      <c r="B24" s="593" t="s">
        <v>619</v>
      </c>
      <c r="C24" s="581" t="s">
        <v>620</v>
      </c>
      <c r="D24" s="576"/>
      <c r="E24" s="576">
        <v>0</v>
      </c>
      <c r="F24" s="576"/>
      <c r="G24" s="576"/>
      <c r="H24" s="576"/>
      <c r="I24" s="576"/>
      <c r="J24" s="576"/>
      <c r="K24" s="577"/>
      <c r="L24" s="609">
        <f t="shared" si="0"/>
        <v>0</v>
      </c>
      <c r="M24" s="577">
        <v>0</v>
      </c>
      <c r="N24" s="577"/>
      <c r="O24" s="577"/>
      <c r="P24" s="577"/>
      <c r="Q24" s="239"/>
    </row>
    <row r="25" spans="1:17" s="12" customFormat="1" ht="24.75" customHeight="1" x14ac:dyDescent="0.2">
      <c r="A25" s="64" t="s">
        <v>35</v>
      </c>
      <c r="B25" s="593" t="s">
        <v>292</v>
      </c>
      <c r="C25" s="575" t="s">
        <v>450</v>
      </c>
      <c r="D25" s="576"/>
      <c r="E25" s="669">
        <f>'működési tám részl'!B11</f>
        <v>3168000</v>
      </c>
      <c r="F25" s="576"/>
      <c r="G25" s="576"/>
      <c r="H25" s="576"/>
      <c r="I25" s="576"/>
      <c r="J25" s="576"/>
      <c r="K25" s="577"/>
      <c r="L25" s="609">
        <f t="shared" si="0"/>
        <v>3168000</v>
      </c>
      <c r="M25" s="577">
        <v>3168000</v>
      </c>
      <c r="N25" s="577"/>
      <c r="O25" s="577"/>
      <c r="P25" s="577"/>
      <c r="Q25" s="239"/>
    </row>
    <row r="26" spans="1:17" s="12" customFormat="1" ht="28.5" customHeight="1" x14ac:dyDescent="0.2">
      <c r="A26" s="64" t="s">
        <v>36</v>
      </c>
      <c r="B26" s="707" t="s">
        <v>600</v>
      </c>
      <c r="C26" s="582" t="s">
        <v>419</v>
      </c>
      <c r="D26" s="576"/>
      <c r="E26" s="670">
        <v>0</v>
      </c>
      <c r="F26" s="577"/>
      <c r="G26" s="577"/>
      <c r="H26" s="577"/>
      <c r="I26" s="576"/>
      <c r="J26" s="576"/>
      <c r="K26" s="577"/>
      <c r="L26" s="609">
        <f t="shared" si="0"/>
        <v>0</v>
      </c>
      <c r="M26" s="577">
        <v>0</v>
      </c>
      <c r="N26" s="577"/>
      <c r="O26" s="577"/>
      <c r="P26" s="577"/>
      <c r="Q26" s="239"/>
    </row>
    <row r="27" spans="1:17" s="12" customFormat="1" ht="28.5" customHeight="1" x14ac:dyDescent="0.2">
      <c r="A27" s="64" t="s">
        <v>37</v>
      </c>
      <c r="B27" s="707" t="s">
        <v>609</v>
      </c>
      <c r="C27" s="582" t="s">
        <v>610</v>
      </c>
      <c r="D27" s="576"/>
      <c r="E27" s="670">
        <f>'önk bev'!G20</f>
        <v>15130260</v>
      </c>
      <c r="F27" s="577"/>
      <c r="G27" s="577"/>
      <c r="H27" s="577"/>
      <c r="I27" s="576"/>
      <c r="J27" s="576"/>
      <c r="K27" s="577"/>
      <c r="L27" s="609">
        <f t="shared" si="0"/>
        <v>15130260</v>
      </c>
      <c r="M27" s="577">
        <f>E27</f>
        <v>15130260</v>
      </c>
      <c r="N27" s="577"/>
      <c r="O27" s="577"/>
      <c r="P27" s="577"/>
      <c r="Q27" s="239"/>
    </row>
    <row r="28" spans="1:17" s="12" customFormat="1" ht="26.25" customHeight="1" x14ac:dyDescent="0.2">
      <c r="A28" s="64" t="s">
        <v>38</v>
      </c>
      <c r="B28" s="708" t="s">
        <v>603</v>
      </c>
      <c r="C28" s="583" t="s">
        <v>420</v>
      </c>
      <c r="D28" s="576"/>
      <c r="E28" s="670">
        <v>3600000</v>
      </c>
      <c r="F28" s="576"/>
      <c r="G28" s="576"/>
      <c r="H28" s="576"/>
      <c r="I28" s="576"/>
      <c r="J28" s="578"/>
      <c r="K28" s="577"/>
      <c r="L28" s="609">
        <f t="shared" si="0"/>
        <v>3600000</v>
      </c>
      <c r="M28" s="577">
        <f>E28</f>
        <v>3600000</v>
      </c>
      <c r="N28" s="577"/>
      <c r="O28" s="577"/>
      <c r="P28" s="577"/>
      <c r="Q28" s="239"/>
    </row>
    <row r="29" spans="1:17" s="12" customFormat="1" ht="24" customHeight="1" x14ac:dyDescent="0.2">
      <c r="A29" s="64" t="s">
        <v>39</v>
      </c>
      <c r="B29" s="707" t="s">
        <v>601</v>
      </c>
      <c r="C29" s="582" t="s">
        <v>602</v>
      </c>
      <c r="D29" s="576"/>
      <c r="E29" s="669">
        <v>0</v>
      </c>
      <c r="F29" s="576"/>
      <c r="G29" s="576"/>
      <c r="H29" s="576"/>
      <c r="I29" s="576"/>
      <c r="J29" s="578"/>
      <c r="K29" s="577"/>
      <c r="L29" s="609">
        <f t="shared" si="0"/>
        <v>0</v>
      </c>
      <c r="M29" s="577">
        <f t="shared" ref="M29:M31" si="1">E29</f>
        <v>0</v>
      </c>
      <c r="N29" s="577"/>
      <c r="O29" s="577"/>
      <c r="P29" s="577"/>
      <c r="Q29" s="239"/>
    </row>
    <row r="30" spans="1:17" s="12" customFormat="1" ht="24" customHeight="1" x14ac:dyDescent="0.2">
      <c r="A30" s="64" t="s">
        <v>40</v>
      </c>
      <c r="B30" s="707" t="s">
        <v>617</v>
      </c>
      <c r="C30" s="582" t="s">
        <v>618</v>
      </c>
      <c r="D30" s="576"/>
      <c r="E30" s="669">
        <v>3400000</v>
      </c>
      <c r="F30" s="576"/>
      <c r="G30" s="576"/>
      <c r="H30" s="576"/>
      <c r="I30" s="576"/>
      <c r="J30" s="578"/>
      <c r="K30" s="577"/>
      <c r="L30" s="609">
        <f t="shared" si="0"/>
        <v>3400000</v>
      </c>
      <c r="M30" s="577">
        <f t="shared" si="1"/>
        <v>3400000</v>
      </c>
      <c r="N30" s="579"/>
      <c r="O30" s="579"/>
      <c r="P30" s="579"/>
      <c r="Q30" s="240"/>
    </row>
    <row r="31" spans="1:17" s="12" customFormat="1" ht="24" customHeight="1" x14ac:dyDescent="0.2">
      <c r="A31" s="64" t="s">
        <v>41</v>
      </c>
      <c r="B31" s="707" t="s">
        <v>621</v>
      </c>
      <c r="C31" s="582" t="s">
        <v>622</v>
      </c>
      <c r="D31" s="576"/>
      <c r="E31" s="669">
        <v>2168000</v>
      </c>
      <c r="F31" s="576"/>
      <c r="G31" s="576"/>
      <c r="H31" s="576"/>
      <c r="I31" s="576"/>
      <c r="J31" s="578"/>
      <c r="K31" s="577"/>
      <c r="L31" s="609">
        <f t="shared" si="0"/>
        <v>2168000</v>
      </c>
      <c r="M31" s="577">
        <f t="shared" si="1"/>
        <v>2168000</v>
      </c>
      <c r="N31" s="579"/>
      <c r="O31" s="579"/>
      <c r="P31" s="579"/>
      <c r="Q31" s="240"/>
    </row>
    <row r="32" spans="1:17" s="12" customFormat="1" ht="24" customHeight="1" x14ac:dyDescent="0.2">
      <c r="A32" s="64" t="s">
        <v>42</v>
      </c>
      <c r="B32" s="707" t="s">
        <v>623</v>
      </c>
      <c r="C32" s="582" t="s">
        <v>624</v>
      </c>
      <c r="D32" s="576"/>
      <c r="E32" s="576">
        <v>0</v>
      </c>
      <c r="F32" s="576"/>
      <c r="G32" s="576"/>
      <c r="H32" s="576"/>
      <c r="I32" s="576"/>
      <c r="J32" s="578"/>
      <c r="K32" s="577"/>
      <c r="L32" s="609">
        <f t="shared" si="0"/>
        <v>0</v>
      </c>
      <c r="M32" s="579">
        <v>0</v>
      </c>
      <c r="N32" s="579"/>
      <c r="O32" s="579"/>
      <c r="P32" s="579"/>
      <c r="Q32" s="240"/>
    </row>
    <row r="33" spans="1:18" ht="21" customHeight="1" x14ac:dyDescent="0.2">
      <c r="A33" s="64" t="s">
        <v>43</v>
      </c>
      <c r="B33" s="594" t="s">
        <v>293</v>
      </c>
      <c r="C33" s="584"/>
      <c r="D33" s="589">
        <f t="shared" ref="D33:Q33" si="2">SUM(D12:D32)</f>
        <v>26350000</v>
      </c>
      <c r="E33" s="589">
        <f t="shared" si="2"/>
        <v>107193018</v>
      </c>
      <c r="F33" s="589">
        <f t="shared" si="2"/>
        <v>0</v>
      </c>
      <c r="G33" s="589">
        <f t="shared" si="2"/>
        <v>0</v>
      </c>
      <c r="H33" s="589">
        <f t="shared" si="2"/>
        <v>12726562</v>
      </c>
      <c r="I33" s="589">
        <f t="shared" si="2"/>
        <v>0</v>
      </c>
      <c r="J33" s="589">
        <f t="shared" si="2"/>
        <v>0</v>
      </c>
      <c r="K33" s="589">
        <f t="shared" si="2"/>
        <v>0</v>
      </c>
      <c r="L33" s="597">
        <f t="shared" si="2"/>
        <v>146269580</v>
      </c>
      <c r="M33" s="585">
        <f t="shared" si="2"/>
        <v>133543018</v>
      </c>
      <c r="N33" s="585">
        <f t="shared" si="2"/>
        <v>0</v>
      </c>
      <c r="O33" s="585">
        <f t="shared" si="2"/>
        <v>0</v>
      </c>
      <c r="P33" s="585">
        <f t="shared" si="2"/>
        <v>12726562</v>
      </c>
      <c r="Q33" s="585">
        <f t="shared" si="2"/>
        <v>0</v>
      </c>
    </row>
    <row r="34" spans="1:18" ht="21" customHeight="1" x14ac:dyDescent="0.2">
      <c r="A34" s="64" t="s">
        <v>44</v>
      </c>
      <c r="B34" t="s">
        <v>504</v>
      </c>
      <c r="C34" s="587"/>
      <c r="D34" s="587"/>
      <c r="E34" s="587"/>
      <c r="F34" s="587"/>
      <c r="G34" s="587"/>
      <c r="H34" s="587"/>
      <c r="I34" s="587"/>
      <c r="J34" s="587"/>
      <c r="K34" s="577"/>
      <c r="L34" s="597">
        <f t="shared" ref="L34:L45" si="3">SUM(D34:K34)</f>
        <v>0</v>
      </c>
      <c r="M34" s="587"/>
      <c r="N34" s="587"/>
      <c r="O34" s="587"/>
      <c r="P34" s="587"/>
      <c r="Q34" s="9"/>
    </row>
    <row r="35" spans="1:18" ht="23.25" customHeight="1" x14ac:dyDescent="0.2">
      <c r="A35" s="64" t="s">
        <v>45</v>
      </c>
      <c r="B35" s="593" t="s">
        <v>493</v>
      </c>
      <c r="C35" s="581" t="s">
        <v>596</v>
      </c>
      <c r="D35" s="668"/>
      <c r="E35" s="668">
        <f>'működési tám részl'!B8+PH!E25</f>
        <v>32656600</v>
      </c>
      <c r="F35" s="587"/>
      <c r="G35" s="587"/>
      <c r="H35" s="587"/>
      <c r="I35" s="587"/>
      <c r="J35" s="587"/>
      <c r="K35" s="670"/>
      <c r="L35" s="597">
        <f t="shared" si="3"/>
        <v>32656600</v>
      </c>
      <c r="M35" s="577">
        <f>E35</f>
        <v>32656600</v>
      </c>
      <c r="N35" s="577">
        <f>K35</f>
        <v>0</v>
      </c>
      <c r="O35" s="587"/>
      <c r="P35" s="587"/>
      <c r="Q35" s="9"/>
    </row>
    <row r="36" spans="1:18" ht="23.25" customHeight="1" x14ac:dyDescent="0.2">
      <c r="A36" s="64" t="s">
        <v>46</v>
      </c>
      <c r="B36" s="593" t="s">
        <v>625</v>
      </c>
      <c r="C36" s="581" t="s">
        <v>421</v>
      </c>
      <c r="D36" s="668">
        <v>17000000</v>
      </c>
      <c r="E36" s="668">
        <v>36322000</v>
      </c>
      <c r="F36" s="587"/>
      <c r="G36" s="587"/>
      <c r="H36" s="587"/>
      <c r="I36" s="587"/>
      <c r="J36" s="668"/>
      <c r="K36" s="577"/>
      <c r="L36" s="597">
        <f t="shared" si="3"/>
        <v>53322000</v>
      </c>
      <c r="M36" s="577">
        <f>L36</f>
        <v>53322000</v>
      </c>
      <c r="N36" s="577"/>
      <c r="O36" s="587"/>
      <c r="P36" s="587"/>
      <c r="Q36" s="9"/>
    </row>
    <row r="37" spans="1:18" ht="23.25" customHeight="1" x14ac:dyDescent="0.2">
      <c r="A37" s="64" t="s">
        <v>79</v>
      </c>
      <c r="B37" s="593" t="s">
        <v>626</v>
      </c>
      <c r="C37" s="581" t="s">
        <v>627</v>
      </c>
      <c r="D37" s="587"/>
      <c r="E37" s="587"/>
      <c r="F37" s="587"/>
      <c r="G37" s="587"/>
      <c r="H37" s="587"/>
      <c r="I37" s="587"/>
      <c r="J37" s="587"/>
      <c r="K37" s="577"/>
      <c r="L37" s="597">
        <f t="shared" si="3"/>
        <v>0</v>
      </c>
      <c r="M37" s="577">
        <f t="shared" ref="M37:M43" si="4">E37</f>
        <v>0</v>
      </c>
      <c r="N37" s="577">
        <f>D37</f>
        <v>0</v>
      </c>
      <c r="O37" s="587"/>
      <c r="P37" s="587"/>
      <c r="Q37" s="9"/>
    </row>
    <row r="38" spans="1:18" ht="23.25" customHeight="1" x14ac:dyDescent="0.2">
      <c r="A38" s="64" t="s">
        <v>80</v>
      </c>
      <c r="B38" s="593" t="s">
        <v>494</v>
      </c>
      <c r="C38" s="581" t="s">
        <v>597</v>
      </c>
      <c r="D38" s="587"/>
      <c r="E38" s="587"/>
      <c r="F38" s="587"/>
      <c r="G38" s="587"/>
      <c r="H38" s="587"/>
      <c r="I38" s="587"/>
      <c r="J38" s="587"/>
      <c r="K38" s="577"/>
      <c r="L38" s="597">
        <f t="shared" si="3"/>
        <v>0</v>
      </c>
      <c r="M38" s="577">
        <f t="shared" si="4"/>
        <v>0</v>
      </c>
      <c r="N38" s="577">
        <v>0</v>
      </c>
      <c r="O38" s="587"/>
      <c r="P38" s="587"/>
      <c r="Q38" s="9"/>
    </row>
    <row r="39" spans="1:18" ht="23.25" customHeight="1" x14ac:dyDescent="0.2">
      <c r="A39" s="64" t="s">
        <v>81</v>
      </c>
      <c r="B39" s="593" t="s">
        <v>628</v>
      </c>
      <c r="C39" s="581" t="s">
        <v>629</v>
      </c>
      <c r="D39" s="587"/>
      <c r="E39" s="587">
        <v>2400000</v>
      </c>
      <c r="F39" s="587"/>
      <c r="G39" s="587"/>
      <c r="H39" s="587"/>
      <c r="I39" s="587"/>
      <c r="J39" s="587"/>
      <c r="K39" s="670"/>
      <c r="L39" s="597">
        <f t="shared" si="3"/>
        <v>2400000</v>
      </c>
      <c r="M39" s="577">
        <f t="shared" si="4"/>
        <v>2400000</v>
      </c>
      <c r="N39" s="577">
        <f>K39</f>
        <v>0</v>
      </c>
      <c r="O39" s="587"/>
      <c r="P39" s="587"/>
      <c r="Q39" s="9"/>
    </row>
    <row r="40" spans="1:18" ht="23.25" customHeight="1" x14ac:dyDescent="0.2">
      <c r="A40" s="64" t="s">
        <v>82</v>
      </c>
      <c r="B40" s="593" t="s">
        <v>495</v>
      </c>
      <c r="C40" s="581" t="s">
        <v>507</v>
      </c>
      <c r="D40" s="587"/>
      <c r="E40" s="587">
        <v>1500000</v>
      </c>
      <c r="F40" s="587"/>
      <c r="G40" s="587"/>
      <c r="H40" s="587"/>
      <c r="I40" s="587"/>
      <c r="J40" s="587"/>
      <c r="K40" s="670"/>
      <c r="L40" s="597">
        <f t="shared" si="3"/>
        <v>1500000</v>
      </c>
      <c r="M40" s="577">
        <f t="shared" si="4"/>
        <v>1500000</v>
      </c>
      <c r="N40" s="577">
        <f>K40</f>
        <v>0</v>
      </c>
      <c r="O40" s="587"/>
      <c r="P40" s="587"/>
      <c r="Q40" s="9"/>
    </row>
    <row r="41" spans="1:18" ht="23.25" customHeight="1" x14ac:dyDescent="0.2">
      <c r="A41" s="64" t="s">
        <v>90</v>
      </c>
      <c r="B41" s="593" t="s">
        <v>496</v>
      </c>
      <c r="C41" s="581" t="s">
        <v>598</v>
      </c>
      <c r="D41" s="587"/>
      <c r="E41" s="668">
        <f>'EZ NEM VÁLTOZIK.'!C14</f>
        <v>1200000</v>
      </c>
      <c r="F41" s="668"/>
      <c r="G41" s="668"/>
      <c r="H41" s="668"/>
      <c r="I41" s="587"/>
      <c r="J41" s="587"/>
      <c r="K41" s="577"/>
      <c r="L41" s="597">
        <f t="shared" si="3"/>
        <v>1200000</v>
      </c>
      <c r="M41" s="577">
        <f t="shared" si="4"/>
        <v>1200000</v>
      </c>
      <c r="N41" s="577"/>
      <c r="O41" s="587"/>
      <c r="P41" s="587"/>
      <c r="Q41" s="9"/>
    </row>
    <row r="42" spans="1:18" ht="23.25" customHeight="1" x14ac:dyDescent="0.2">
      <c r="A42" s="64" t="s">
        <v>91</v>
      </c>
      <c r="B42" s="593" t="s">
        <v>502</v>
      </c>
      <c r="C42" s="581" t="s">
        <v>599</v>
      </c>
      <c r="D42" s="587"/>
      <c r="E42" s="668">
        <v>2400000</v>
      </c>
      <c r="F42" s="668"/>
      <c r="G42" s="668"/>
      <c r="H42" s="668"/>
      <c r="I42" s="587"/>
      <c r="J42" s="587"/>
      <c r="K42" s="577"/>
      <c r="L42" s="597">
        <f t="shared" si="3"/>
        <v>2400000</v>
      </c>
      <c r="M42" s="577">
        <f t="shared" si="4"/>
        <v>2400000</v>
      </c>
      <c r="N42" s="577"/>
      <c r="O42" s="587"/>
      <c r="P42" s="587"/>
      <c r="Q42" s="9"/>
    </row>
    <row r="43" spans="1:18" ht="23.25" customHeight="1" x14ac:dyDescent="0.2">
      <c r="A43" s="64" t="s">
        <v>92</v>
      </c>
      <c r="B43" s="593" t="s">
        <v>607</v>
      </c>
      <c r="C43" s="581" t="s">
        <v>608</v>
      </c>
      <c r="D43" s="587"/>
      <c r="E43" s="668">
        <v>14416811</v>
      </c>
      <c r="F43" s="668"/>
      <c r="G43" s="668"/>
      <c r="H43" s="668"/>
      <c r="I43" s="587"/>
      <c r="J43" s="587"/>
      <c r="K43" s="577"/>
      <c r="L43" s="597">
        <f t="shared" si="3"/>
        <v>14416811</v>
      </c>
      <c r="M43" s="577">
        <f t="shared" si="4"/>
        <v>14416811</v>
      </c>
      <c r="N43" s="577"/>
      <c r="O43" s="587"/>
      <c r="P43" s="587"/>
      <c r="Q43" s="9"/>
    </row>
    <row r="44" spans="1:18" ht="23.25" customHeight="1" x14ac:dyDescent="0.2">
      <c r="A44" s="64" t="s">
        <v>93</v>
      </c>
      <c r="B44" s="593" t="s">
        <v>713</v>
      </c>
      <c r="C44" s="581">
        <v>107080</v>
      </c>
      <c r="D44" s="587"/>
      <c r="E44" s="668">
        <f>'önk bev'!J21+'Műv H '!E8</f>
        <v>48782765</v>
      </c>
      <c r="F44" s="668">
        <f>'önk bev'!J49+'Műv H '!E25</f>
        <v>20293206</v>
      </c>
      <c r="G44" s="668"/>
      <c r="H44" s="668"/>
      <c r="I44" s="587"/>
      <c r="J44" s="587"/>
      <c r="K44" s="577"/>
      <c r="L44" s="597">
        <f t="shared" si="3"/>
        <v>69075971</v>
      </c>
      <c r="M44" s="577">
        <f>L44-N44</f>
        <v>47962269</v>
      </c>
      <c r="N44" s="577">
        <v>21113702</v>
      </c>
      <c r="O44" s="587"/>
      <c r="P44" s="587"/>
      <c r="Q44" s="9"/>
    </row>
    <row r="45" spans="1:18" ht="23.25" customHeight="1" x14ac:dyDescent="0.2">
      <c r="A45" s="64" t="s">
        <v>94</v>
      </c>
      <c r="B45" s="458" t="s">
        <v>722</v>
      </c>
      <c r="C45" s="459" t="s">
        <v>723</v>
      </c>
      <c r="D45" s="587"/>
      <c r="E45" s="668"/>
      <c r="F45" s="668"/>
      <c r="G45" s="668"/>
      <c r="H45" s="668">
        <f>'önk bev'!I25+'önk bev'!I49</f>
        <v>23916642</v>
      </c>
      <c r="I45" s="587"/>
      <c r="J45" s="587"/>
      <c r="K45" s="577"/>
      <c r="L45" s="597">
        <f t="shared" si="3"/>
        <v>23916642</v>
      </c>
      <c r="M45" s="577">
        <f>L45</f>
        <v>23916642</v>
      </c>
      <c r="N45" s="577"/>
      <c r="O45" s="587"/>
      <c r="P45" s="587"/>
      <c r="Q45" s="9"/>
    </row>
    <row r="46" spans="1:18" ht="23.25" customHeight="1" x14ac:dyDescent="0.2">
      <c r="A46" s="64" t="s">
        <v>100</v>
      </c>
      <c r="B46" s="595" t="s">
        <v>506</v>
      </c>
      <c r="C46" s="588"/>
      <c r="D46" s="589">
        <f>SUM(D34:D45)</f>
        <v>17000000</v>
      </c>
      <c r="E46" s="589">
        <f t="shared" ref="E46:K46" si="5">SUM(E34:E45)</f>
        <v>139678176</v>
      </c>
      <c r="F46" s="589">
        <f t="shared" si="5"/>
        <v>20293206</v>
      </c>
      <c r="G46" s="589">
        <f t="shared" si="5"/>
        <v>0</v>
      </c>
      <c r="H46" s="589">
        <f t="shared" si="5"/>
        <v>23916642</v>
      </c>
      <c r="I46" s="589">
        <f t="shared" si="5"/>
        <v>0</v>
      </c>
      <c r="J46" s="589">
        <f t="shared" si="5"/>
        <v>0</v>
      </c>
      <c r="K46" s="589">
        <f t="shared" si="5"/>
        <v>0</v>
      </c>
      <c r="L46" s="597">
        <f>SUM(L34:L45)</f>
        <v>200888024</v>
      </c>
      <c r="M46" s="590">
        <f>SUM(M34:M45)</f>
        <v>179774322</v>
      </c>
      <c r="N46" s="590">
        <f>SUM(N34:N45)</f>
        <v>21113702</v>
      </c>
      <c r="O46" s="590">
        <f t="shared" ref="O46:P46" si="6">SUM(O34:O45)</f>
        <v>0</v>
      </c>
      <c r="P46" s="590">
        <f t="shared" si="6"/>
        <v>0</v>
      </c>
      <c r="Q46" s="590">
        <f t="shared" ref="Q46" si="7">SUM(Q34:Q43)</f>
        <v>0</v>
      </c>
    </row>
    <row r="47" spans="1:18" ht="22.5" customHeight="1" x14ac:dyDescent="0.2">
      <c r="A47" s="64" t="s">
        <v>101</v>
      </c>
      <c r="B47" s="598" t="s">
        <v>505</v>
      </c>
      <c r="C47" s="599"/>
      <c r="D47" s="600">
        <f>SUM(D46,D33)</f>
        <v>43350000</v>
      </c>
      <c r="E47" s="600">
        <f>SUM(E46,E33)</f>
        <v>246871194</v>
      </c>
      <c r="F47" s="600">
        <f t="shared" ref="F47:K47" si="8">SUM(F46,F33)</f>
        <v>20293206</v>
      </c>
      <c r="G47" s="600">
        <f t="shared" si="8"/>
        <v>0</v>
      </c>
      <c r="H47" s="600">
        <f t="shared" si="8"/>
        <v>36643204</v>
      </c>
      <c r="I47" s="600">
        <f t="shared" si="8"/>
        <v>0</v>
      </c>
      <c r="J47" s="600">
        <f t="shared" si="8"/>
        <v>0</v>
      </c>
      <c r="K47" s="600">
        <f t="shared" si="8"/>
        <v>0</v>
      </c>
      <c r="L47" s="601">
        <f>SUM(D47:K47)</f>
        <v>347157604</v>
      </c>
      <c r="M47" s="600">
        <f>SUM(M46,M33)</f>
        <v>313317340</v>
      </c>
      <c r="N47" s="600">
        <f>SUM(N33,N46)</f>
        <v>21113702</v>
      </c>
      <c r="O47" s="600">
        <f t="shared" ref="O47:Q47" si="9">SUM(O33,O46)</f>
        <v>0</v>
      </c>
      <c r="P47" s="600">
        <f t="shared" si="9"/>
        <v>12726562</v>
      </c>
      <c r="Q47" s="600">
        <f t="shared" si="9"/>
        <v>0</v>
      </c>
      <c r="R47" s="464"/>
    </row>
    <row r="48" spans="1:18" x14ac:dyDescent="0.2">
      <c r="C48" s="586"/>
      <c r="D48" s="586"/>
      <c r="E48" s="586"/>
      <c r="F48" s="586"/>
      <c r="G48" s="586"/>
      <c r="H48" s="586"/>
      <c r="I48" s="586"/>
      <c r="J48" s="586"/>
      <c r="K48" s="586"/>
      <c r="L48" s="591"/>
      <c r="M48" s="586"/>
      <c r="N48" s="586"/>
      <c r="O48" s="586"/>
      <c r="P48" s="586"/>
    </row>
    <row r="49" spans="14:14" x14ac:dyDescent="0.2">
      <c r="N49" s="586"/>
    </row>
  </sheetData>
  <mergeCells count="18">
    <mergeCell ref="L8:L9"/>
    <mergeCell ref="J8:J9"/>
    <mergeCell ref="C8:C9"/>
    <mergeCell ref="G8:G9"/>
    <mergeCell ref="A1:Q1"/>
    <mergeCell ref="A4:Q4"/>
    <mergeCell ref="A5:Q5"/>
    <mergeCell ref="A8:A11"/>
    <mergeCell ref="B8:B9"/>
    <mergeCell ref="D8:D9"/>
    <mergeCell ref="E8:E9"/>
    <mergeCell ref="F8:F9"/>
    <mergeCell ref="H8:H9"/>
    <mergeCell ref="K8:K9"/>
    <mergeCell ref="Q8:Q9"/>
    <mergeCell ref="I8:I9"/>
    <mergeCell ref="M8:N8"/>
    <mergeCell ref="O8:P8"/>
  </mergeCells>
  <phoneticPr fontId="0" type="noConversion"/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4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  <pageSetUpPr fitToPage="1"/>
  </sheetPr>
  <dimension ref="A1:AA16"/>
  <sheetViews>
    <sheetView topLeftCell="B10" zoomScaleNormal="100" workbookViewId="0">
      <selection activeCell="B1" sqref="B1:K1"/>
    </sheetView>
  </sheetViews>
  <sheetFormatPr defaultRowHeight="12.75" x14ac:dyDescent="0.2"/>
  <cols>
    <col min="1" max="1" width="3.140625" customWidth="1"/>
    <col min="2" max="2" width="30.28515625" customWidth="1"/>
    <col min="3" max="3" width="11.85546875" customWidth="1"/>
    <col min="4" max="4" width="13.42578125" customWidth="1"/>
    <col min="5" max="5" width="16" customWidth="1"/>
    <col min="6" max="6" width="13.28515625" customWidth="1"/>
    <col min="7" max="7" width="10.7109375" customWidth="1"/>
    <col min="8" max="8" width="12.85546875" customWidth="1"/>
    <col min="9" max="9" width="14.42578125" customWidth="1"/>
    <col min="10" max="10" width="12.5703125" customWidth="1"/>
    <col min="11" max="11" width="13.85546875" customWidth="1"/>
    <col min="12" max="12" width="11.85546875" bestFit="1" customWidth="1"/>
    <col min="13" max="13" width="12.5703125" customWidth="1"/>
    <col min="14" max="15" width="9.28515625" bestFit="1" customWidth="1"/>
    <col min="16" max="16" width="11.85546875" bestFit="1" customWidth="1"/>
  </cols>
  <sheetData>
    <row r="1" spans="1:27" ht="15.75" customHeight="1" x14ac:dyDescent="0.2">
      <c r="B1" s="740" t="s">
        <v>386</v>
      </c>
      <c r="C1" s="740"/>
      <c r="D1" s="740"/>
      <c r="E1" s="740"/>
      <c r="F1" s="740"/>
      <c r="G1" s="740"/>
      <c r="H1" s="740"/>
      <c r="I1" s="740"/>
      <c r="J1" s="740"/>
      <c r="K1" s="740"/>
      <c r="L1" s="241"/>
    </row>
    <row r="2" spans="1:27" ht="15.75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241"/>
    </row>
    <row r="3" spans="1:27" ht="15.75" customHeigh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241"/>
    </row>
    <row r="4" spans="1:27" ht="18.75" x14ac:dyDescent="0.2">
      <c r="A4" s="754" t="s">
        <v>265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</row>
    <row r="5" spans="1:27" ht="18.75" x14ac:dyDescent="0.2">
      <c r="A5" s="755" t="s">
        <v>712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754"/>
    </row>
    <row r="6" spans="1:27" ht="18.75" x14ac:dyDescent="0.2">
      <c r="A6" s="782" t="s">
        <v>745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  <c r="N6" s="783"/>
      <c r="O6" s="783"/>
      <c r="P6" s="783"/>
    </row>
    <row r="7" spans="1:27" ht="18.75" x14ac:dyDescent="0.2">
      <c r="B7" s="242"/>
      <c r="C7" s="242"/>
      <c r="D7" s="242"/>
      <c r="E7" s="242"/>
      <c r="F7" s="242"/>
      <c r="G7" s="242"/>
      <c r="H7" s="242"/>
      <c r="I7" s="242"/>
      <c r="J7" s="242"/>
      <c r="L7" s="243"/>
      <c r="M7" s="243"/>
      <c r="N7" s="243"/>
      <c r="O7" s="243"/>
      <c r="P7" s="569" t="s">
        <v>513</v>
      </c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</row>
    <row r="8" spans="1:27" s="245" customFormat="1" ht="29.25" customHeight="1" x14ac:dyDescent="0.2">
      <c r="A8" s="244"/>
      <c r="B8" s="784" t="s">
        <v>266</v>
      </c>
      <c r="C8" s="752" t="s">
        <v>314</v>
      </c>
      <c r="D8" s="785" t="s">
        <v>294</v>
      </c>
      <c r="E8" s="787" t="s">
        <v>295</v>
      </c>
      <c r="F8" s="785" t="s">
        <v>296</v>
      </c>
      <c r="G8" s="785" t="s">
        <v>129</v>
      </c>
      <c r="H8" s="785" t="s">
        <v>130</v>
      </c>
      <c r="I8" s="785" t="s">
        <v>297</v>
      </c>
      <c r="J8" s="785" t="s">
        <v>298</v>
      </c>
      <c r="K8" s="789" t="s">
        <v>25</v>
      </c>
      <c r="L8" s="763" t="s">
        <v>299</v>
      </c>
      <c r="M8" s="763"/>
      <c r="N8" s="761" t="s">
        <v>300</v>
      </c>
      <c r="O8" s="761"/>
      <c r="P8" s="762" t="s">
        <v>285</v>
      </c>
    </row>
    <row r="9" spans="1:27" s="247" customFormat="1" ht="43.5" customHeight="1" x14ac:dyDescent="0.2">
      <c r="A9" s="246"/>
      <c r="B9" s="784"/>
      <c r="C9" s="752"/>
      <c r="D9" s="786"/>
      <c r="E9" s="788"/>
      <c r="F9" s="786"/>
      <c r="G9" s="786"/>
      <c r="H9" s="786"/>
      <c r="I9" s="786"/>
      <c r="J9" s="786"/>
      <c r="K9" s="790"/>
      <c r="L9" s="209" t="s">
        <v>274</v>
      </c>
      <c r="M9" s="209" t="s">
        <v>275</v>
      </c>
      <c r="N9" s="209" t="s">
        <v>274</v>
      </c>
      <c r="O9" s="209" t="s">
        <v>275</v>
      </c>
      <c r="P9" s="762"/>
    </row>
    <row r="10" spans="1:27" s="254" customFormat="1" ht="16.5" customHeight="1" x14ac:dyDescent="0.2">
      <c r="A10" s="248"/>
      <c r="B10" s="249" t="s">
        <v>112</v>
      </c>
      <c r="C10" s="249"/>
      <c r="D10" s="303" t="s">
        <v>113</v>
      </c>
      <c r="E10" s="249" t="s">
        <v>114</v>
      </c>
      <c r="F10" s="250" t="s">
        <v>115</v>
      </c>
      <c r="G10" s="250" t="s">
        <v>116</v>
      </c>
      <c r="H10" s="251" t="s">
        <v>117</v>
      </c>
      <c r="I10" s="252" t="s">
        <v>118</v>
      </c>
      <c r="J10" s="252" t="s">
        <v>276</v>
      </c>
      <c r="K10" s="563" t="s">
        <v>287</v>
      </c>
      <c r="L10" s="253" t="s">
        <v>279</v>
      </c>
      <c r="M10" s="253" t="s">
        <v>280</v>
      </c>
      <c r="N10" s="252" t="s">
        <v>281</v>
      </c>
      <c r="O10" s="252" t="s">
        <v>282</v>
      </c>
      <c r="P10" s="252" t="s">
        <v>315</v>
      </c>
    </row>
    <row r="11" spans="1:27" s="245" customFormat="1" ht="36" customHeight="1" x14ac:dyDescent="0.2">
      <c r="A11" s="244"/>
      <c r="B11" s="255"/>
      <c r="C11" s="404"/>
      <c r="D11" s="238" t="s">
        <v>698</v>
      </c>
      <c r="E11" s="238" t="s">
        <v>698</v>
      </c>
      <c r="F11" s="238" t="s">
        <v>698</v>
      </c>
      <c r="G11" s="238" t="s">
        <v>698</v>
      </c>
      <c r="H11" s="238" t="s">
        <v>698</v>
      </c>
      <c r="I11" s="238" t="s">
        <v>698</v>
      </c>
      <c r="J11" s="238" t="s">
        <v>698</v>
      </c>
      <c r="K11" s="238" t="s">
        <v>698</v>
      </c>
      <c r="L11" s="244"/>
      <c r="M11" s="244"/>
      <c r="N11" s="244"/>
      <c r="O11" s="244"/>
      <c r="P11" s="244"/>
    </row>
    <row r="12" spans="1:27" s="12" customFormat="1" ht="40.5" customHeight="1" x14ac:dyDescent="0.2">
      <c r="A12" s="452" t="s">
        <v>9</v>
      </c>
      <c r="B12" s="257" t="s">
        <v>484</v>
      </c>
      <c r="C12" s="407" t="s">
        <v>416</v>
      </c>
      <c r="D12" s="256">
        <f>'Mesevár óvoda'!G36</f>
        <v>30900000</v>
      </c>
      <c r="E12" s="256">
        <f>'Mesevár óvoda'!G37</f>
        <v>5840000</v>
      </c>
      <c r="F12" s="256">
        <f>'Mesevár óvoda'!G38</f>
        <v>6060000</v>
      </c>
      <c r="G12" s="256"/>
      <c r="H12" s="256"/>
      <c r="I12" s="256"/>
      <c r="J12" s="256"/>
      <c r="K12" s="564">
        <f>SUM(D12:J12)</f>
        <v>42800000</v>
      </c>
      <c r="L12" s="256">
        <f>K12</f>
        <v>42800000</v>
      </c>
      <c r="M12" s="256"/>
      <c r="N12" s="256"/>
      <c r="O12" s="256"/>
      <c r="P12" s="256"/>
    </row>
    <row r="13" spans="1:27" s="12" customFormat="1" ht="39.75" customHeight="1" x14ac:dyDescent="0.2">
      <c r="A13" s="452" t="s">
        <v>10</v>
      </c>
      <c r="B13" s="219" t="s">
        <v>483</v>
      </c>
      <c r="C13" s="407" t="s">
        <v>417</v>
      </c>
      <c r="D13" s="256">
        <f>'Műv H '!G35</f>
        <v>9013000</v>
      </c>
      <c r="E13" s="256">
        <f>'Műv H '!G36</f>
        <v>1785000</v>
      </c>
      <c r="F13" s="256">
        <f>'Műv H '!G37</f>
        <v>14515702</v>
      </c>
      <c r="G13" s="256"/>
      <c r="H13" s="256"/>
      <c r="I13" s="256">
        <f>'Műv H '!G42</f>
        <v>3000000</v>
      </c>
      <c r="J13" s="256"/>
      <c r="K13" s="564">
        <f>SUM(D13:J13)</f>
        <v>28313702</v>
      </c>
      <c r="L13" s="256">
        <f>'Műv H '!D45</f>
        <v>7200000</v>
      </c>
      <c r="M13" s="256">
        <f>'Műv H '!E45</f>
        <v>21113702</v>
      </c>
      <c r="N13" s="256"/>
      <c r="O13" s="256"/>
      <c r="P13" s="256"/>
    </row>
    <row r="14" spans="1:27" s="12" customFormat="1" ht="31.5" customHeight="1" x14ac:dyDescent="0.2">
      <c r="A14" s="452" t="s">
        <v>11</v>
      </c>
      <c r="B14" s="219" t="s">
        <v>283</v>
      </c>
      <c r="C14" s="407" t="s">
        <v>418</v>
      </c>
      <c r="D14" s="256">
        <f>PH!G38</f>
        <v>29880000</v>
      </c>
      <c r="E14" s="256">
        <f>PH!G39</f>
        <v>5750000</v>
      </c>
      <c r="F14" s="256">
        <f>PH!G40</f>
        <v>6400000</v>
      </c>
      <c r="G14" s="256"/>
      <c r="H14" s="256"/>
      <c r="I14" s="256"/>
      <c r="J14" s="256"/>
      <c r="K14" s="564">
        <f>SUM(D14:J14)</f>
        <v>42030000</v>
      </c>
      <c r="L14" s="256">
        <v>37174000</v>
      </c>
      <c r="M14" s="256">
        <v>4856000</v>
      </c>
      <c r="N14" s="256"/>
      <c r="O14" s="256"/>
      <c r="P14" s="256"/>
    </row>
    <row r="15" spans="1:27" ht="31.5" x14ac:dyDescent="0.2">
      <c r="A15" s="452" t="s">
        <v>12</v>
      </c>
      <c r="B15" s="219" t="s">
        <v>751</v>
      </c>
      <c r="C15" s="405" t="s">
        <v>755</v>
      </c>
      <c r="D15" s="256">
        <v>4140000</v>
      </c>
      <c r="E15" s="256">
        <v>801300</v>
      </c>
      <c r="F15" s="367">
        <v>4037700</v>
      </c>
      <c r="G15" s="256"/>
      <c r="H15" s="9"/>
      <c r="I15" s="9"/>
      <c r="J15" s="9"/>
      <c r="K15" s="564">
        <f>SUM(D15:J15)</f>
        <v>8979000</v>
      </c>
      <c r="L15" s="256">
        <v>8979000</v>
      </c>
      <c r="M15" s="256"/>
      <c r="N15" s="256"/>
      <c r="O15" s="256"/>
      <c r="P15" s="256"/>
    </row>
    <row r="16" spans="1:27" s="258" customFormat="1" ht="33" customHeight="1" x14ac:dyDescent="0.2">
      <c r="A16" s="565" t="s">
        <v>13</v>
      </c>
      <c r="B16" s="566" t="s">
        <v>284</v>
      </c>
      <c r="C16" s="566"/>
      <c r="D16" s="567">
        <f t="shared" ref="D16:P16" si="0">SUM(D12:D15)</f>
        <v>73933000</v>
      </c>
      <c r="E16" s="567">
        <f t="shared" si="0"/>
        <v>14176300</v>
      </c>
      <c r="F16" s="567">
        <f t="shared" si="0"/>
        <v>31013402</v>
      </c>
      <c r="G16" s="567">
        <f t="shared" si="0"/>
        <v>0</v>
      </c>
      <c r="H16" s="567">
        <f t="shared" si="0"/>
        <v>0</v>
      </c>
      <c r="I16" s="567">
        <f t="shared" si="0"/>
        <v>3000000</v>
      </c>
      <c r="J16" s="567">
        <f t="shared" si="0"/>
        <v>0</v>
      </c>
      <c r="K16" s="567">
        <f>SUM(K12:K15)</f>
        <v>122122702</v>
      </c>
      <c r="L16" s="568">
        <f t="shared" si="0"/>
        <v>96153000</v>
      </c>
      <c r="M16" s="568">
        <f t="shared" si="0"/>
        <v>25969702</v>
      </c>
      <c r="N16" s="568">
        <f t="shared" si="0"/>
        <v>0</v>
      </c>
      <c r="O16" s="568">
        <f t="shared" si="0"/>
        <v>0</v>
      </c>
      <c r="P16" s="568">
        <f t="shared" si="0"/>
        <v>0</v>
      </c>
    </row>
  </sheetData>
  <mergeCells count="17">
    <mergeCell ref="N8:O8"/>
    <mergeCell ref="C8:C9"/>
    <mergeCell ref="P8:P9"/>
    <mergeCell ref="B1:K1"/>
    <mergeCell ref="A4:P4"/>
    <mergeCell ref="A5:P5"/>
    <mergeCell ref="A6:P6"/>
    <mergeCell ref="B8:B9"/>
    <mergeCell ref="D8:D9"/>
    <mergeCell ref="E8:E9"/>
    <mergeCell ref="J8:J9"/>
    <mergeCell ref="K8:K9"/>
    <mergeCell ref="L8:M8"/>
    <mergeCell ref="F8:F9"/>
    <mergeCell ref="G8:G9"/>
    <mergeCell ref="H8:H9"/>
    <mergeCell ref="I8:I9"/>
  </mergeCells>
  <phoneticPr fontId="0" type="noConversion"/>
  <printOptions horizontalCentered="1"/>
  <pageMargins left="0.2" right="0.34" top="0.64" bottom="0.98425196850393704" header="0.51181102362204722" footer="0.51181102362204722"/>
  <pageSetup paperSize="9" scale="70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R25"/>
  <sheetViews>
    <sheetView view="pageBreakPreview" zoomScale="60" zoomScaleNormal="100" workbookViewId="0">
      <selection activeCell="B18" sqref="B18"/>
    </sheetView>
  </sheetViews>
  <sheetFormatPr defaultRowHeight="12.75" x14ac:dyDescent="0.2"/>
  <cols>
    <col min="1" max="1" width="4.5703125" customWidth="1"/>
    <col min="2" max="2" width="50.85546875" style="1" customWidth="1"/>
    <col min="3" max="3" width="6.7109375" style="1" customWidth="1"/>
    <col min="4" max="4" width="11.42578125" style="1" customWidth="1"/>
    <col min="5" max="5" width="12.5703125" style="1" customWidth="1"/>
    <col min="6" max="6" width="7.85546875" style="1" customWidth="1"/>
    <col min="7" max="7" width="12.28515625" style="1" customWidth="1"/>
    <col min="8" max="18" width="9.140625" style="1"/>
  </cols>
  <sheetData>
    <row r="1" spans="1:18" x14ac:dyDescent="0.2">
      <c r="B1" s="740" t="s">
        <v>394</v>
      </c>
      <c r="C1" s="740"/>
      <c r="D1" s="740"/>
      <c r="E1" s="740"/>
      <c r="F1" s="740"/>
      <c r="G1" s="740"/>
    </row>
    <row r="2" spans="1:18" ht="36" customHeight="1" x14ac:dyDescent="0.3">
      <c r="A2" s="741" t="s">
        <v>482</v>
      </c>
      <c r="B2" s="741"/>
      <c r="C2" s="741"/>
      <c r="D2" s="741"/>
      <c r="E2" s="741"/>
      <c r="F2" s="741"/>
      <c r="G2" s="741"/>
    </row>
    <row r="3" spans="1:18" ht="18.75" x14ac:dyDescent="0.3">
      <c r="A3" s="742" t="s">
        <v>710</v>
      </c>
      <c r="B3" s="741"/>
      <c r="C3" s="741"/>
      <c r="D3" s="741"/>
      <c r="E3" s="741"/>
      <c r="F3" s="741"/>
      <c r="G3" s="741"/>
    </row>
    <row r="4" spans="1:18" ht="15.75" x14ac:dyDescent="0.25">
      <c r="A4" s="2"/>
      <c r="B4" s="3"/>
      <c r="C4" s="3"/>
      <c r="D4" s="3"/>
      <c r="E4" s="3"/>
      <c r="F4" s="3"/>
    </row>
    <row r="5" spans="1:18" x14ac:dyDescent="0.2">
      <c r="A5" s="4"/>
      <c r="B5" s="3" t="s">
        <v>24</v>
      </c>
      <c r="C5" s="3"/>
      <c r="D5" s="3"/>
      <c r="E5" s="3"/>
      <c r="F5" s="3"/>
    </row>
    <row r="6" spans="1:18" x14ac:dyDescent="0.2">
      <c r="G6" s="113" t="s">
        <v>512</v>
      </c>
    </row>
    <row r="7" spans="1:18" ht="36" x14ac:dyDescent="0.2">
      <c r="A7" s="114" t="s">
        <v>17</v>
      </c>
      <c r="B7" s="115" t="s">
        <v>16</v>
      </c>
      <c r="C7" s="116" t="s">
        <v>178</v>
      </c>
      <c r="D7" s="360" t="s">
        <v>369</v>
      </c>
      <c r="E7" s="360" t="s">
        <v>370</v>
      </c>
      <c r="F7" s="360" t="s">
        <v>371</v>
      </c>
      <c r="G7" s="197" t="s">
        <v>698</v>
      </c>
      <c r="H7"/>
      <c r="I7"/>
      <c r="J7"/>
      <c r="K7"/>
      <c r="L7"/>
      <c r="M7"/>
      <c r="N7"/>
      <c r="O7"/>
      <c r="P7"/>
      <c r="Q7"/>
      <c r="R7"/>
    </row>
    <row r="8" spans="1:18" ht="13.5" x14ac:dyDescent="0.2">
      <c r="A8" s="117"/>
      <c r="B8" s="118" t="s">
        <v>112</v>
      </c>
      <c r="C8" s="118" t="s">
        <v>113</v>
      </c>
      <c r="D8" s="334" t="s">
        <v>114</v>
      </c>
      <c r="E8" s="334" t="s">
        <v>115</v>
      </c>
      <c r="F8" s="334" t="s">
        <v>116</v>
      </c>
      <c r="G8" s="119" t="s">
        <v>117</v>
      </c>
      <c r="H8"/>
      <c r="I8"/>
      <c r="J8"/>
      <c r="K8"/>
      <c r="L8"/>
      <c r="M8"/>
      <c r="N8"/>
      <c r="O8"/>
      <c r="P8"/>
      <c r="Q8"/>
      <c r="R8"/>
    </row>
    <row r="9" spans="1:18" s="12" customFormat="1" ht="18" customHeight="1" x14ac:dyDescent="0.2">
      <c r="A9" s="195" t="s">
        <v>9</v>
      </c>
      <c r="B9" s="191" t="s">
        <v>240</v>
      </c>
      <c r="C9" s="320" t="s">
        <v>241</v>
      </c>
      <c r="D9" s="367">
        <f>'önk kiad'!D13+PH!D36+'Mesevár óvoda'!D34+'Műv H '!D33+'Manóvár Bölcsi'!G34</f>
        <v>90720376</v>
      </c>
      <c r="E9" s="367">
        <f>'önk kiad'!E13+PH!E36+'Mesevár óvoda'!E34+'Műv H '!E33</f>
        <v>4065000</v>
      </c>
      <c r="F9" s="367">
        <f>'önk kiad'!F13+PH!F36+'Mesevár óvoda'!F34+'Műv H '!F33</f>
        <v>0</v>
      </c>
      <c r="G9" s="367">
        <f>SUM(D9:F9)</f>
        <v>94785376</v>
      </c>
    </row>
    <row r="10" spans="1:18" s="12" customFormat="1" ht="18" customHeight="1" x14ac:dyDescent="0.2">
      <c r="A10" s="195" t="s">
        <v>10</v>
      </c>
      <c r="B10" s="191" t="s">
        <v>242</v>
      </c>
      <c r="C10" s="320" t="s">
        <v>244</v>
      </c>
      <c r="D10" s="367">
        <f>'önk kiad'!D18+PH!D37+'Mesevár óvoda'!D35+'Műv H '!D34</f>
        <v>35356880</v>
      </c>
      <c r="E10" s="367">
        <f>'Műv H '!E34</f>
        <v>5813000</v>
      </c>
      <c r="F10" s="367"/>
      <c r="G10" s="367">
        <f>SUM(D10:F10)</f>
        <v>41169880</v>
      </c>
    </row>
    <row r="11" spans="1:18" s="12" customFormat="1" ht="18" customHeight="1" x14ac:dyDescent="0.2">
      <c r="A11" s="196" t="s">
        <v>11</v>
      </c>
      <c r="B11" s="192" t="s">
        <v>243</v>
      </c>
      <c r="C11" s="321" t="s">
        <v>245</v>
      </c>
      <c r="D11" s="367">
        <f>SUM(D9:D10)</f>
        <v>126077256</v>
      </c>
      <c r="E11" s="367">
        <f>SUM(E9:E10)</f>
        <v>9878000</v>
      </c>
      <c r="F11" s="367"/>
      <c r="G11" s="367">
        <f>SUM(D11:F11)</f>
        <v>135955256</v>
      </c>
    </row>
    <row r="12" spans="1:18" s="12" customFormat="1" ht="25.5" customHeight="1" x14ac:dyDescent="0.2">
      <c r="A12" s="196" t="s">
        <v>12</v>
      </c>
      <c r="B12" s="191" t="s">
        <v>247</v>
      </c>
      <c r="C12" s="320" t="s">
        <v>246</v>
      </c>
      <c r="D12" s="367">
        <f>'önk kiad'!D23+PH!D39+'Mesevár óvoda'!D37+'Műv H '!D36+'Manóvár Bölcsi'!G37</f>
        <v>23119300</v>
      </c>
      <c r="E12" s="367">
        <f>PH!E39+'Műv H '!E36</f>
        <v>1926000</v>
      </c>
      <c r="F12" s="367"/>
      <c r="G12" s="367">
        <f t="shared" ref="G12:G25" si="0">SUM(D12:F12)</f>
        <v>25045300</v>
      </c>
    </row>
    <row r="13" spans="1:18" s="12" customFormat="1" ht="18" customHeight="1" x14ac:dyDescent="0.2">
      <c r="A13" s="196" t="s">
        <v>13</v>
      </c>
      <c r="B13" s="191" t="s">
        <v>248</v>
      </c>
      <c r="C13" s="320" t="s">
        <v>249</v>
      </c>
      <c r="D13" s="367">
        <f>'önk kiad'!D47+PH!D40+'Mesevár óvoda'!D38+'Műv H '!D37+'Manóvár Bölcsi'!G38</f>
        <v>88287142</v>
      </c>
      <c r="E13" s="367">
        <f>'Műv H '!E37</f>
        <v>11165702</v>
      </c>
      <c r="F13" s="367"/>
      <c r="G13" s="367">
        <f t="shared" si="0"/>
        <v>99452844</v>
      </c>
    </row>
    <row r="14" spans="1:18" s="12" customFormat="1" ht="21" customHeight="1" x14ac:dyDescent="0.2">
      <c r="A14" s="196" t="s">
        <v>14</v>
      </c>
      <c r="B14" s="191" t="s">
        <v>129</v>
      </c>
      <c r="C14" s="320" t="s">
        <v>250</v>
      </c>
      <c r="D14" s="367">
        <f>'önk kiad'!D48+PH!D41+'Mesevár óvoda'!D39+'Műv H '!D38</f>
        <v>17000000</v>
      </c>
      <c r="E14" s="367"/>
      <c r="F14" s="367"/>
      <c r="G14" s="367">
        <f t="shared" si="0"/>
        <v>17000000</v>
      </c>
    </row>
    <row r="15" spans="1:18" s="12" customFormat="1" ht="23.25" customHeight="1" x14ac:dyDescent="0.2">
      <c r="A15" s="195" t="s">
        <v>15</v>
      </c>
      <c r="B15" s="191" t="s">
        <v>651</v>
      </c>
      <c r="C15" s="320" t="s">
        <v>652</v>
      </c>
      <c r="D15" s="367">
        <f>'önk kiad'!D49+PH!D42+'Mesevár óvoda'!D40+'Műv H '!D39</f>
        <v>900000</v>
      </c>
      <c r="E15" s="367"/>
      <c r="F15" s="367"/>
      <c r="G15" s="367">
        <f t="shared" si="0"/>
        <v>900000</v>
      </c>
      <c r="H15" s="13"/>
    </row>
    <row r="16" spans="1:18" s="12" customFormat="1" ht="20.25" customHeight="1" x14ac:dyDescent="0.2">
      <c r="A16" s="195" t="s">
        <v>30</v>
      </c>
      <c r="B16" s="193" t="s">
        <v>5</v>
      </c>
      <c r="C16" s="320" t="s">
        <v>253</v>
      </c>
      <c r="D16" s="367">
        <f>'önk kiad'!D50+PH!D43+'Mesevár óvoda'!D41+'Műv H '!D40</f>
        <v>0</v>
      </c>
      <c r="E16" s="367">
        <f>'önk kiad'!E50+PH!E43+'Mesevár óvoda'!E41+'Műv H '!E40</f>
        <v>1500000</v>
      </c>
      <c r="F16" s="367"/>
      <c r="G16" s="367">
        <f t="shared" si="0"/>
        <v>1500000</v>
      </c>
    </row>
    <row r="17" spans="1:18" s="13" customFormat="1" ht="27.75" customHeight="1" x14ac:dyDescent="0.2">
      <c r="A17" s="196" t="s">
        <v>31</v>
      </c>
      <c r="B17" s="194" t="s">
        <v>130</v>
      </c>
      <c r="C17" s="321" t="s">
        <v>254</v>
      </c>
      <c r="D17" s="367">
        <f>SUM(D15:D16)</f>
        <v>900000</v>
      </c>
      <c r="E17" s="367">
        <f>SUM(E15:E16)</f>
        <v>1500000</v>
      </c>
      <c r="F17" s="367">
        <f>SUM(F16,F15)</f>
        <v>0</v>
      </c>
      <c r="G17" s="367">
        <f t="shared" si="0"/>
        <v>2400000</v>
      </c>
    </row>
    <row r="18" spans="1:18" s="13" customFormat="1" ht="27.75" customHeight="1" x14ac:dyDescent="0.2">
      <c r="A18" s="195" t="s">
        <v>32</v>
      </c>
      <c r="B18" s="193" t="s">
        <v>256</v>
      </c>
      <c r="C18" s="320" t="s">
        <v>255</v>
      </c>
      <c r="D18" s="367">
        <f>'önk kiad'!D52+PH!D45+'Mesevár óvoda'!D43+'Műv H '!D42+'Műv H '!D42</f>
        <v>51577642</v>
      </c>
      <c r="E18" s="367">
        <f>'Műv H '!E42</f>
        <v>3000000</v>
      </c>
      <c r="F18" s="367"/>
      <c r="G18" s="367">
        <f t="shared" si="0"/>
        <v>54577642</v>
      </c>
    </row>
    <row r="19" spans="1:18" s="12" customFormat="1" ht="23.25" customHeight="1" x14ac:dyDescent="0.2">
      <c r="A19" s="195" t="s">
        <v>33</v>
      </c>
      <c r="B19" s="193" t="s">
        <v>257</v>
      </c>
      <c r="C19" s="320" t="s">
        <v>258</v>
      </c>
      <c r="D19" s="367">
        <f>'önk kiad'!D53+PH!D46+'Mesevár óvoda'!D44+'Műv H '!D43</f>
        <v>12726562</v>
      </c>
      <c r="E19" s="367"/>
      <c r="F19" s="367"/>
      <c r="G19" s="367">
        <f t="shared" si="0"/>
        <v>12726562</v>
      </c>
    </row>
    <row r="20" spans="1:18" s="12" customFormat="1" ht="24" customHeight="1" x14ac:dyDescent="0.2">
      <c r="A20" s="195" t="s">
        <v>34</v>
      </c>
      <c r="B20" s="191" t="s">
        <v>310</v>
      </c>
      <c r="C20" s="320" t="s">
        <v>259</v>
      </c>
      <c r="D20" s="367">
        <f>'önk kiad'!D54+PH!D47+'Műv H '!D44</f>
        <v>0</v>
      </c>
      <c r="E20" s="367"/>
      <c r="F20" s="367"/>
      <c r="G20" s="367">
        <f t="shared" si="0"/>
        <v>0</v>
      </c>
    </row>
    <row r="21" spans="1:18" s="13" customFormat="1" ht="24" customHeight="1" x14ac:dyDescent="0.2">
      <c r="A21" s="299" t="s">
        <v>35</v>
      </c>
      <c r="B21" s="300" t="s">
        <v>261</v>
      </c>
      <c r="C21" s="297" t="s">
        <v>260</v>
      </c>
      <c r="D21" s="367">
        <f>D20+D19+D18+D17+D14+D13+D12+D11</f>
        <v>319687902</v>
      </c>
      <c r="E21" s="367">
        <f>SUM(E20,E19,E18,E17,E14,E13,E12,E11)</f>
        <v>27469702</v>
      </c>
      <c r="F21" s="367"/>
      <c r="G21" s="367">
        <f t="shared" si="0"/>
        <v>347157604</v>
      </c>
    </row>
    <row r="22" spans="1:18" ht="24" customHeight="1" x14ac:dyDescent="0.2">
      <c r="A22" s="301" t="s">
        <v>312</v>
      </c>
      <c r="B22" s="34" t="s">
        <v>313</v>
      </c>
      <c r="C22" s="34" t="s">
        <v>424</v>
      </c>
      <c r="D22" s="367">
        <f>'önk kiad'!D56</f>
        <v>0</v>
      </c>
      <c r="E22" s="367"/>
      <c r="F22" s="367"/>
      <c r="G22" s="367">
        <f t="shared" si="0"/>
        <v>0</v>
      </c>
    </row>
    <row r="23" spans="1:18" ht="24" customHeight="1" x14ac:dyDescent="0.2">
      <c r="A23" s="301" t="s">
        <v>673</v>
      </c>
      <c r="B23" s="467" t="s">
        <v>526</v>
      </c>
      <c r="C23" s="467" t="s">
        <v>527</v>
      </c>
      <c r="D23" s="367"/>
      <c r="E23" s="367"/>
      <c r="F23" s="367"/>
      <c r="G23" s="367">
        <f t="shared" si="0"/>
        <v>0</v>
      </c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</row>
    <row r="24" spans="1:18" ht="24" customHeight="1" x14ac:dyDescent="0.2">
      <c r="A24" s="301" t="s">
        <v>674</v>
      </c>
      <c r="B24" s="34" t="s">
        <v>311</v>
      </c>
      <c r="C24" s="34" t="s">
        <v>425</v>
      </c>
      <c r="D24" s="367">
        <f>SUM(D22:D23)</f>
        <v>0</v>
      </c>
      <c r="E24" s="367"/>
      <c r="F24" s="367"/>
      <c r="G24" s="367">
        <f t="shared" si="0"/>
        <v>0</v>
      </c>
    </row>
    <row r="25" spans="1:18" ht="24" customHeight="1" x14ac:dyDescent="0.2">
      <c r="A25" s="301" t="s">
        <v>675</v>
      </c>
      <c r="B25" s="479" t="s">
        <v>89</v>
      </c>
      <c r="C25" s="479"/>
      <c r="D25" s="548">
        <f>SUM(D24,D21)</f>
        <v>319687902</v>
      </c>
      <c r="E25" s="548">
        <f>SUM(E24,E21)</f>
        <v>27469702</v>
      </c>
      <c r="F25" s="548"/>
      <c r="G25" s="550">
        <f t="shared" si="0"/>
        <v>347157604</v>
      </c>
    </row>
  </sheetData>
  <mergeCells count="3">
    <mergeCell ref="B1:G1"/>
    <mergeCell ref="A2:G2"/>
    <mergeCell ref="A3:G3"/>
  </mergeCells>
  <phoneticPr fontId="0" type="noConversion"/>
  <printOptions horizontalCentered="1"/>
  <pageMargins left="0.89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U65"/>
  <sheetViews>
    <sheetView view="pageBreakPreview" topLeftCell="A31" zoomScale="60" zoomScaleNormal="80" workbookViewId="0">
      <selection sqref="A1:P1"/>
    </sheetView>
  </sheetViews>
  <sheetFormatPr defaultRowHeight="12.75" x14ac:dyDescent="0.2"/>
  <cols>
    <col min="1" max="1" width="4" customWidth="1"/>
    <col min="2" max="2" width="41.42578125" customWidth="1"/>
    <col min="3" max="3" width="10.28515625" style="425" customWidth="1"/>
    <col min="4" max="4" width="14" customWidth="1"/>
    <col min="5" max="5" width="13.42578125" customWidth="1"/>
    <col min="6" max="6" width="16" customWidth="1"/>
    <col min="7" max="7" width="13.42578125" customWidth="1"/>
    <col min="8" max="8" width="12" customWidth="1"/>
    <col min="9" max="9" width="13.28515625" customWidth="1"/>
    <col min="10" max="10" width="5.5703125" customWidth="1"/>
    <col min="11" max="11" width="16.7109375" customWidth="1"/>
    <col min="12" max="12" width="16" customWidth="1"/>
    <col min="13" max="13" width="13.28515625" customWidth="1"/>
    <col min="14" max="14" width="7.28515625" customWidth="1"/>
    <col min="15" max="15" width="13.42578125" customWidth="1"/>
    <col min="16" max="16" width="7.85546875" customWidth="1"/>
    <col min="17" max="17" width="21" customWidth="1"/>
  </cols>
  <sheetData>
    <row r="1" spans="1:21" ht="15" x14ac:dyDescent="0.2">
      <c r="A1" s="791" t="s">
        <v>387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260"/>
    </row>
    <row r="2" spans="1:21" ht="15.75" x14ac:dyDescent="0.2">
      <c r="A2" s="747" t="s">
        <v>501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261"/>
      <c r="M2" s="261"/>
      <c r="N2" s="261"/>
      <c r="O2" s="261"/>
      <c r="P2" s="261"/>
      <c r="Q2" s="261"/>
    </row>
    <row r="3" spans="1:21" x14ac:dyDescent="0.2">
      <c r="A3" s="792" t="s">
        <v>163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262"/>
      <c r="M3" s="262"/>
      <c r="N3" s="262"/>
      <c r="O3" s="262"/>
      <c r="P3" s="262"/>
      <c r="Q3" s="262"/>
    </row>
    <row r="4" spans="1:21" s="265" customFormat="1" ht="53.25" customHeight="1" x14ac:dyDescent="0.2">
      <c r="A4" s="263"/>
      <c r="B4" s="776" t="s">
        <v>500</v>
      </c>
      <c r="C4" s="801" t="s">
        <v>314</v>
      </c>
      <c r="D4" s="795" t="s">
        <v>301</v>
      </c>
      <c r="E4" s="787" t="s">
        <v>295</v>
      </c>
      <c r="F4" s="795" t="s">
        <v>296</v>
      </c>
      <c r="G4" s="795" t="s">
        <v>129</v>
      </c>
      <c r="H4" s="795" t="s">
        <v>302</v>
      </c>
      <c r="I4" s="795" t="s">
        <v>297</v>
      </c>
      <c r="J4" s="797" t="s">
        <v>303</v>
      </c>
      <c r="K4" s="799" t="s">
        <v>25</v>
      </c>
      <c r="L4" s="763" t="s">
        <v>299</v>
      </c>
      <c r="M4" s="763"/>
      <c r="N4" s="761" t="s">
        <v>300</v>
      </c>
      <c r="O4" s="761"/>
      <c r="P4" s="762" t="s">
        <v>285</v>
      </c>
      <c r="Q4" s="264"/>
    </row>
    <row r="5" spans="1:21" s="265" customFormat="1" ht="39.75" customHeight="1" x14ac:dyDescent="0.2">
      <c r="A5" s="263"/>
      <c r="B5" s="794"/>
      <c r="C5" s="801"/>
      <c r="D5" s="796"/>
      <c r="E5" s="788"/>
      <c r="F5" s="796"/>
      <c r="G5" s="796"/>
      <c r="H5" s="796"/>
      <c r="I5" s="796"/>
      <c r="J5" s="798"/>
      <c r="K5" s="800"/>
      <c r="L5" s="209" t="s">
        <v>274</v>
      </c>
      <c r="M5" s="209" t="s">
        <v>275</v>
      </c>
      <c r="N5" s="209" t="s">
        <v>274</v>
      </c>
      <c r="O5" s="209" t="s">
        <v>275</v>
      </c>
      <c r="P5" s="762"/>
      <c r="Q5" s="264"/>
    </row>
    <row r="6" spans="1:21" s="265" customFormat="1" ht="14.25" customHeight="1" x14ac:dyDescent="0.2">
      <c r="A6" s="266"/>
      <c r="B6" s="267" t="s">
        <v>112</v>
      </c>
      <c r="C6" s="423"/>
      <c r="D6" s="268" t="s">
        <v>113</v>
      </c>
      <c r="E6" s="269" t="s">
        <v>114</v>
      </c>
      <c r="F6" s="270" t="s">
        <v>115</v>
      </c>
      <c r="G6" s="268" t="s">
        <v>116</v>
      </c>
      <c r="H6" s="268" t="s">
        <v>117</v>
      </c>
      <c r="I6" s="268" t="s">
        <v>118</v>
      </c>
      <c r="J6" s="268" t="s">
        <v>276</v>
      </c>
      <c r="K6" s="608" t="s">
        <v>287</v>
      </c>
      <c r="L6" s="271" t="s">
        <v>279</v>
      </c>
      <c r="M6" s="271" t="s">
        <v>280</v>
      </c>
      <c r="N6" s="272" t="s">
        <v>281</v>
      </c>
      <c r="O6" s="272" t="s">
        <v>282</v>
      </c>
      <c r="P6" s="272" t="s">
        <v>315</v>
      </c>
      <c r="Q6" s="273"/>
    </row>
    <row r="7" spans="1:21" ht="30" customHeight="1" x14ac:dyDescent="0.2">
      <c r="A7" s="602"/>
      <c r="B7" s="602" t="s">
        <v>503</v>
      </c>
      <c r="C7" s="424"/>
      <c r="D7" s="238" t="s">
        <v>698</v>
      </c>
      <c r="E7" s="238" t="s">
        <v>698</v>
      </c>
      <c r="F7" s="238" t="s">
        <v>698</v>
      </c>
      <c r="G7" s="238" t="s">
        <v>698</v>
      </c>
      <c r="H7" s="238" t="s">
        <v>698</v>
      </c>
      <c r="I7" s="238" t="s">
        <v>698</v>
      </c>
      <c r="J7" s="238" t="s">
        <v>698</v>
      </c>
      <c r="K7" s="238" t="s">
        <v>698</v>
      </c>
      <c r="L7" s="238" t="s">
        <v>698</v>
      </c>
      <c r="M7" s="238" t="s">
        <v>698</v>
      </c>
      <c r="N7" s="238" t="s">
        <v>698</v>
      </c>
      <c r="O7" s="238" t="s">
        <v>698</v>
      </c>
      <c r="P7" s="603"/>
    </row>
    <row r="8" spans="1:21" ht="30" customHeight="1" x14ac:dyDescent="0.25">
      <c r="A8" s="602" t="s">
        <v>9</v>
      </c>
      <c r="B8" s="709" t="s">
        <v>631</v>
      </c>
      <c r="C8" s="614" t="s">
        <v>634</v>
      </c>
      <c r="D8" s="615">
        <v>3200000</v>
      </c>
      <c r="E8" s="615">
        <v>650000</v>
      </c>
      <c r="F8" s="615">
        <v>3350000</v>
      </c>
      <c r="G8" s="615"/>
      <c r="H8" s="615"/>
      <c r="I8" s="615"/>
      <c r="J8" s="615"/>
      <c r="K8" s="616">
        <f>SUM(D8:J8)</f>
        <v>7200000</v>
      </c>
      <c r="L8" s="617">
        <f>K8</f>
        <v>7200000</v>
      </c>
      <c r="M8" s="617">
        <f>K8-L8</f>
        <v>0</v>
      </c>
      <c r="N8" s="617"/>
      <c r="O8" s="617"/>
      <c r="P8" s="617"/>
      <c r="Q8" s="675"/>
    </row>
    <row r="9" spans="1:21" ht="30" customHeight="1" x14ac:dyDescent="0.25">
      <c r="A9" s="602" t="s">
        <v>10</v>
      </c>
      <c r="B9" s="709" t="s">
        <v>630</v>
      </c>
      <c r="C9" s="614" t="s">
        <v>635</v>
      </c>
      <c r="D9" s="615">
        <v>29900000</v>
      </c>
      <c r="E9" s="615">
        <f>'Mesevár óvoda'!G37-E11</f>
        <v>5645000</v>
      </c>
      <c r="F9" s="615">
        <f>'Mesevár óvoda'!G38</f>
        <v>6060000</v>
      </c>
      <c r="G9" s="615"/>
      <c r="H9" s="615"/>
      <c r="I9" s="615"/>
      <c r="J9" s="615"/>
      <c r="K9" s="616">
        <f t="shared" ref="K9:K29" si="0">SUM(D9:J9)</f>
        <v>41605000</v>
      </c>
      <c r="L9" s="617">
        <f t="shared" ref="L9:L11" si="1">K9</f>
        <v>41605000</v>
      </c>
      <c r="M9" s="617">
        <f>K9-L9</f>
        <v>0</v>
      </c>
      <c r="N9" s="617"/>
      <c r="O9" s="617"/>
      <c r="P9" s="617"/>
      <c r="Q9" s="675"/>
    </row>
    <row r="10" spans="1:21" ht="30" customHeight="1" x14ac:dyDescent="0.2">
      <c r="A10" s="602"/>
      <c r="B10" s="706" t="s">
        <v>756</v>
      </c>
      <c r="C10" s="613">
        <v>104031</v>
      </c>
      <c r="D10" s="615">
        <v>4140000</v>
      </c>
      <c r="E10" s="615">
        <v>801300</v>
      </c>
      <c r="F10" s="615">
        <v>4037700</v>
      </c>
      <c r="G10" s="615"/>
      <c r="H10" s="615"/>
      <c r="I10" s="615"/>
      <c r="J10" s="615"/>
      <c r="K10" s="616">
        <f>SUM(D10:J10)</f>
        <v>8979000</v>
      </c>
      <c r="L10" s="617">
        <f t="shared" si="1"/>
        <v>8979000</v>
      </c>
      <c r="M10" s="617"/>
      <c r="N10" s="617"/>
      <c r="O10" s="617"/>
      <c r="P10" s="617"/>
      <c r="Q10" s="675"/>
    </row>
    <row r="11" spans="1:21" s="9" customFormat="1" ht="27.95" customHeight="1" x14ac:dyDescent="0.2">
      <c r="A11" s="602" t="s">
        <v>11</v>
      </c>
      <c r="B11" s="458" t="s">
        <v>666</v>
      </c>
      <c r="C11" s="422" t="s">
        <v>667</v>
      </c>
      <c r="D11" s="618">
        <v>1000000</v>
      </c>
      <c r="E11" s="618">
        <v>195000</v>
      </c>
      <c r="F11" s="618"/>
      <c r="G11" s="619"/>
      <c r="H11" s="620"/>
      <c r="I11" s="619"/>
      <c r="J11" s="619"/>
      <c r="K11" s="616">
        <f t="shared" si="0"/>
        <v>1195000</v>
      </c>
      <c r="L11" s="617">
        <f t="shared" si="1"/>
        <v>1195000</v>
      </c>
      <c r="M11" s="623"/>
      <c r="N11" s="622"/>
      <c r="O11" s="622"/>
      <c r="P11" s="622"/>
      <c r="Q11" s="675"/>
      <c r="R11" s="29"/>
      <c r="S11" s="29"/>
      <c r="T11" s="29"/>
      <c r="U11" s="473"/>
    </row>
    <row r="12" spans="1:21" s="9" customFormat="1" ht="27.95" customHeight="1" x14ac:dyDescent="0.2">
      <c r="A12" s="602" t="s">
        <v>12</v>
      </c>
      <c r="B12" s="710" t="s">
        <v>605</v>
      </c>
      <c r="C12" s="422" t="s">
        <v>606</v>
      </c>
      <c r="D12" s="618"/>
      <c r="E12" s="618"/>
      <c r="F12" s="618">
        <f>'önk kiad'!D34</f>
        <v>1500000</v>
      </c>
      <c r="G12" s="619"/>
      <c r="H12" s="620"/>
      <c r="I12" s="619"/>
      <c r="J12" s="619"/>
      <c r="K12" s="616">
        <f t="shared" si="0"/>
        <v>1500000</v>
      </c>
      <c r="L12" s="622">
        <f>'52.melléklet'!E16</f>
        <v>959310</v>
      </c>
      <c r="M12" s="623">
        <f>K12-L12</f>
        <v>540690</v>
      </c>
      <c r="N12" s="622"/>
      <c r="O12" s="622"/>
      <c r="P12" s="622"/>
      <c r="Q12" s="675"/>
      <c r="R12" s="29"/>
      <c r="S12" s="29"/>
      <c r="T12" s="29"/>
      <c r="U12" s="473"/>
    </row>
    <row r="13" spans="1:21" s="467" customFormat="1" ht="27.95" customHeight="1" x14ac:dyDescent="0.2">
      <c r="A13" s="602" t="s">
        <v>13</v>
      </c>
      <c r="B13" s="710" t="s">
        <v>611</v>
      </c>
      <c r="C13" s="422" t="s">
        <v>612</v>
      </c>
      <c r="D13" s="618"/>
      <c r="E13" s="618"/>
      <c r="F13" s="618"/>
      <c r="G13" s="624"/>
      <c r="H13" s="624"/>
      <c r="I13" s="624"/>
      <c r="J13" s="624"/>
      <c r="K13" s="616">
        <f t="shared" si="0"/>
        <v>0</v>
      </c>
      <c r="L13" s="622">
        <v>0</v>
      </c>
      <c r="M13" s="493"/>
      <c r="N13" s="622"/>
      <c r="O13" s="622">
        <f>K13</f>
        <v>0</v>
      </c>
      <c r="P13" s="622"/>
      <c r="Q13" s="675"/>
      <c r="R13" s="37"/>
      <c r="S13" s="37"/>
      <c r="T13" s="37"/>
      <c r="U13" s="651"/>
    </row>
    <row r="14" spans="1:21" s="467" customFormat="1" ht="27.95" customHeight="1" x14ac:dyDescent="0.2">
      <c r="A14" s="602" t="s">
        <v>14</v>
      </c>
      <c r="B14" s="458" t="s">
        <v>288</v>
      </c>
      <c r="C14" s="422" t="s">
        <v>444</v>
      </c>
      <c r="D14" s="618"/>
      <c r="E14" s="618"/>
      <c r="F14" s="624">
        <f>'52.melléklet'!E18</f>
        <v>2674060</v>
      </c>
      <c r="G14" s="624"/>
      <c r="H14" s="624"/>
      <c r="I14" s="624">
        <f>'52.melléklet'!H18</f>
        <v>12726562</v>
      </c>
      <c r="J14" s="624"/>
      <c r="K14" s="616">
        <f t="shared" si="0"/>
        <v>15400622</v>
      </c>
      <c r="L14" s="622">
        <v>2674060</v>
      </c>
      <c r="M14" s="493"/>
      <c r="N14" s="622"/>
      <c r="O14" s="622">
        <v>12726562</v>
      </c>
      <c r="P14" s="622"/>
      <c r="Q14" s="675"/>
      <c r="R14" s="37"/>
      <c r="S14" s="37"/>
      <c r="T14" s="37"/>
      <c r="U14" s="651"/>
    </row>
    <row r="15" spans="1:21" s="467" customFormat="1" ht="27.95" customHeight="1" x14ac:dyDescent="0.2">
      <c r="A15" s="602" t="s">
        <v>15</v>
      </c>
      <c r="B15" s="458" t="s">
        <v>289</v>
      </c>
      <c r="C15" s="422" t="s">
        <v>442</v>
      </c>
      <c r="D15" s="618"/>
      <c r="E15" s="618"/>
      <c r="F15" s="624">
        <v>100000</v>
      </c>
      <c r="G15" s="624"/>
      <c r="H15" s="624"/>
      <c r="I15" s="624"/>
      <c r="J15" s="624"/>
      <c r="K15" s="616">
        <f t="shared" si="0"/>
        <v>100000</v>
      </c>
      <c r="L15" s="622">
        <v>100000</v>
      </c>
      <c r="M15" s="493"/>
      <c r="N15" s="622"/>
      <c r="O15" s="622"/>
      <c r="P15" s="622"/>
      <c r="Q15" s="675"/>
      <c r="R15" s="37"/>
      <c r="S15" s="37"/>
      <c r="T15" s="37"/>
      <c r="U15" s="651"/>
    </row>
    <row r="16" spans="1:21" s="644" customFormat="1" ht="27.95" customHeight="1" x14ac:dyDescent="0.2">
      <c r="A16" s="602" t="s">
        <v>30</v>
      </c>
      <c r="B16" s="640" t="s">
        <v>290</v>
      </c>
      <c r="C16" s="641" t="s">
        <v>445</v>
      </c>
      <c r="D16" s="625">
        <v>20766256</v>
      </c>
      <c r="E16" s="625">
        <v>3037912</v>
      </c>
      <c r="F16" s="625">
        <v>18188925</v>
      </c>
      <c r="G16" s="625"/>
      <c r="H16" s="625"/>
      <c r="I16" s="625"/>
      <c r="J16" s="625"/>
      <c r="K16" s="616">
        <f t="shared" si="0"/>
        <v>41993093</v>
      </c>
      <c r="L16" s="642">
        <f>K16</f>
        <v>41993093</v>
      </c>
      <c r="M16" s="643"/>
      <c r="N16" s="642"/>
      <c r="O16" s="642"/>
      <c r="P16" s="642"/>
      <c r="Q16" s="675"/>
      <c r="R16" s="655"/>
      <c r="S16" s="655"/>
      <c r="T16" s="655"/>
      <c r="U16" s="652"/>
    </row>
    <row r="17" spans="1:21" s="467" customFormat="1" ht="27.95" customHeight="1" x14ac:dyDescent="0.2">
      <c r="A17" s="602" t="s">
        <v>31</v>
      </c>
      <c r="B17" s="458" t="s">
        <v>291</v>
      </c>
      <c r="C17" s="422" t="s">
        <v>446</v>
      </c>
      <c r="D17" s="625"/>
      <c r="E17" s="625"/>
      <c r="F17" s="625">
        <f>'52.melléklet'!E21</f>
        <v>2408400</v>
      </c>
      <c r="G17" s="624"/>
      <c r="H17" s="624"/>
      <c r="I17" s="624"/>
      <c r="J17" s="624"/>
      <c r="K17" s="616">
        <f t="shared" si="0"/>
        <v>2408400</v>
      </c>
      <c r="L17" s="622">
        <v>2408400</v>
      </c>
      <c r="M17" s="493"/>
      <c r="N17" s="622"/>
      <c r="O17" s="622"/>
      <c r="P17" s="622"/>
      <c r="Q17" s="675"/>
      <c r="R17" s="37"/>
      <c r="S17" s="37"/>
      <c r="T17" s="37"/>
      <c r="U17" s="651"/>
    </row>
    <row r="18" spans="1:21" s="467" customFormat="1" ht="27.95" customHeight="1" x14ac:dyDescent="0.2">
      <c r="A18" s="602" t="s">
        <v>32</v>
      </c>
      <c r="B18" s="458" t="s">
        <v>613</v>
      </c>
      <c r="C18" s="459" t="s">
        <v>614</v>
      </c>
      <c r="D18" s="625"/>
      <c r="E18" s="625"/>
      <c r="F18" s="625"/>
      <c r="G18" s="624"/>
      <c r="H18" s="624"/>
      <c r="I18" s="624"/>
      <c r="J18" s="624"/>
      <c r="K18" s="616">
        <f t="shared" si="0"/>
        <v>0</v>
      </c>
      <c r="L18" s="622">
        <v>0</v>
      </c>
      <c r="M18" s="493"/>
      <c r="N18" s="622"/>
      <c r="O18" s="622"/>
      <c r="P18" s="622"/>
      <c r="Q18" s="675"/>
      <c r="R18" s="37"/>
      <c r="S18" s="37"/>
      <c r="T18" s="37"/>
      <c r="U18" s="651"/>
    </row>
    <row r="19" spans="1:21" s="667" customFormat="1" ht="27.95" customHeight="1" x14ac:dyDescent="0.2">
      <c r="A19" s="602" t="s">
        <v>33</v>
      </c>
      <c r="B19" s="458" t="s">
        <v>722</v>
      </c>
      <c r="C19" s="459" t="s">
        <v>723</v>
      </c>
      <c r="D19" s="625">
        <f>'önk kiad'!I19</f>
        <v>4536000</v>
      </c>
      <c r="E19" s="625">
        <f>'önk kiad'!I23</f>
        <v>872000</v>
      </c>
      <c r="F19" s="625">
        <f>'önk kiad'!I47</f>
        <v>5413000</v>
      </c>
      <c r="G19" s="624"/>
      <c r="H19" s="624"/>
      <c r="I19" s="624">
        <f>'önk kiad'!I52</f>
        <v>13095642</v>
      </c>
      <c r="J19" s="624"/>
      <c r="K19" s="616">
        <f t="shared" si="0"/>
        <v>23916642</v>
      </c>
      <c r="L19" s="622"/>
      <c r="M19" s="493"/>
      <c r="N19" s="622"/>
      <c r="O19" s="622">
        <f>K19</f>
        <v>23916642</v>
      </c>
      <c r="P19" s="622"/>
      <c r="Q19" s="675"/>
      <c r="R19" s="37"/>
      <c r="S19" s="37"/>
      <c r="T19" s="37"/>
      <c r="U19" s="651"/>
    </row>
    <row r="20" spans="1:21" s="467" customFormat="1" ht="27.95" customHeight="1" x14ac:dyDescent="0.2">
      <c r="A20" s="602" t="s">
        <v>34</v>
      </c>
      <c r="B20" s="458" t="s">
        <v>615</v>
      </c>
      <c r="C20" s="459" t="s">
        <v>616</v>
      </c>
      <c r="D20" s="625"/>
      <c r="E20" s="625"/>
      <c r="F20" s="625"/>
      <c r="G20" s="624"/>
      <c r="H20" s="624"/>
      <c r="I20" s="624"/>
      <c r="J20" s="624"/>
      <c r="K20" s="616">
        <f t="shared" si="0"/>
        <v>0</v>
      </c>
      <c r="L20" s="622">
        <v>0</v>
      </c>
      <c r="M20" s="493"/>
      <c r="N20" s="622"/>
      <c r="O20" s="622"/>
      <c r="P20" s="622"/>
      <c r="Q20" s="675"/>
      <c r="R20" s="37"/>
      <c r="S20" s="37"/>
      <c r="T20" s="37"/>
      <c r="U20" s="651"/>
    </row>
    <row r="21" spans="1:21" s="467" customFormat="1" ht="27.95" customHeight="1" x14ac:dyDescent="0.2">
      <c r="A21" s="602" t="s">
        <v>35</v>
      </c>
      <c r="B21" s="458" t="s">
        <v>619</v>
      </c>
      <c r="C21" s="459" t="s">
        <v>620</v>
      </c>
      <c r="D21" s="624"/>
      <c r="E21" s="624"/>
      <c r="F21" s="624"/>
      <c r="G21" s="624"/>
      <c r="H21" s="624"/>
      <c r="I21" s="624"/>
      <c r="J21" s="624"/>
      <c r="K21" s="616">
        <f t="shared" si="0"/>
        <v>0</v>
      </c>
      <c r="L21" s="622">
        <v>0</v>
      </c>
      <c r="M21" s="493"/>
      <c r="N21" s="622"/>
      <c r="O21" s="622"/>
      <c r="P21" s="622"/>
      <c r="Q21" s="675"/>
      <c r="R21" s="37"/>
      <c r="S21" s="37"/>
      <c r="T21" s="37"/>
      <c r="U21" s="651"/>
    </row>
    <row r="22" spans="1:21" s="467" customFormat="1" ht="27.95" customHeight="1" x14ac:dyDescent="0.2">
      <c r="A22" s="602" t="s">
        <v>36</v>
      </c>
      <c r="B22" s="458" t="s">
        <v>292</v>
      </c>
      <c r="C22" s="422" t="s">
        <v>450</v>
      </c>
      <c r="D22" s="624"/>
      <c r="E22" s="624"/>
      <c r="F22" s="624">
        <f>'52.melléklet'!E25</f>
        <v>3168000</v>
      </c>
      <c r="G22" s="624"/>
      <c r="H22" s="622"/>
      <c r="I22" s="622"/>
      <c r="J22" s="622"/>
      <c r="K22" s="616">
        <f t="shared" si="0"/>
        <v>3168000</v>
      </c>
      <c r="L22" s="622">
        <v>3168000</v>
      </c>
      <c r="M22" s="493"/>
      <c r="N22" s="622"/>
      <c r="O22" s="622"/>
      <c r="P22" s="622"/>
      <c r="Q22" s="675"/>
      <c r="R22" s="37"/>
      <c r="S22" s="37"/>
      <c r="T22" s="37"/>
      <c r="U22" s="651"/>
    </row>
    <row r="23" spans="1:21" s="467" customFormat="1" ht="27.95" customHeight="1" x14ac:dyDescent="0.2">
      <c r="A23" s="602" t="s">
        <v>37</v>
      </c>
      <c r="B23" s="710" t="s">
        <v>600</v>
      </c>
      <c r="C23" s="405" t="s">
        <v>419</v>
      </c>
      <c r="D23" s="626"/>
      <c r="E23" s="627"/>
      <c r="F23" s="627">
        <v>0</v>
      </c>
      <c r="G23" s="627"/>
      <c r="H23" s="627"/>
      <c r="I23" s="627"/>
      <c r="J23" s="627"/>
      <c r="K23" s="616">
        <f t="shared" si="0"/>
        <v>0</v>
      </c>
      <c r="L23" s="622">
        <v>0</v>
      </c>
      <c r="M23" s="493"/>
      <c r="N23" s="622"/>
      <c r="O23" s="622"/>
      <c r="P23" s="622"/>
      <c r="Q23" s="675"/>
      <c r="R23" s="37"/>
      <c r="S23" s="37"/>
      <c r="T23" s="37"/>
      <c r="U23" s="651"/>
    </row>
    <row r="24" spans="1:21" s="467" customFormat="1" ht="27.95" customHeight="1" x14ac:dyDescent="0.2">
      <c r="A24" s="602" t="s">
        <v>38</v>
      </c>
      <c r="B24" s="710" t="s">
        <v>609</v>
      </c>
      <c r="C24" s="405" t="s">
        <v>610</v>
      </c>
      <c r="D24" s="628">
        <v>15850000</v>
      </c>
      <c r="E24" s="628">
        <v>3062876</v>
      </c>
      <c r="F24" s="629"/>
      <c r="G24" s="624"/>
      <c r="H24" s="624"/>
      <c r="I24" s="624"/>
      <c r="J24" s="624"/>
      <c r="K24" s="616">
        <f t="shared" si="0"/>
        <v>18912876</v>
      </c>
      <c r="L24" s="622">
        <f>K24</f>
        <v>18912876</v>
      </c>
      <c r="M24" s="493"/>
      <c r="N24" s="622"/>
      <c r="O24" s="622"/>
      <c r="P24" s="622"/>
      <c r="Q24" s="675"/>
      <c r="R24" s="37"/>
      <c r="S24" s="37"/>
      <c r="T24" s="37"/>
      <c r="U24" s="651"/>
    </row>
    <row r="25" spans="1:21" s="9" customFormat="1" ht="27.95" customHeight="1" x14ac:dyDescent="0.2">
      <c r="A25" s="602" t="s">
        <v>39</v>
      </c>
      <c r="B25" s="711" t="s">
        <v>603</v>
      </c>
      <c r="C25" s="406" t="s">
        <v>420</v>
      </c>
      <c r="D25" s="635">
        <v>3050000</v>
      </c>
      <c r="E25" s="635">
        <v>550000</v>
      </c>
      <c r="F25" s="630"/>
      <c r="G25" s="630"/>
      <c r="H25" s="630"/>
      <c r="I25" s="630"/>
      <c r="J25" s="630"/>
      <c r="K25" s="616">
        <f t="shared" si="0"/>
        <v>3600000</v>
      </c>
      <c r="L25" s="622">
        <f>K25</f>
        <v>3600000</v>
      </c>
      <c r="M25" s="630"/>
      <c r="N25" s="630"/>
      <c r="O25" s="630"/>
      <c r="P25" s="630"/>
      <c r="Q25" s="675"/>
      <c r="R25" s="29"/>
      <c r="S25" s="29"/>
      <c r="T25" s="29"/>
      <c r="U25" s="473"/>
    </row>
    <row r="26" spans="1:21" s="9" customFormat="1" ht="27.95" customHeight="1" x14ac:dyDescent="0.2">
      <c r="A26" s="602" t="s">
        <v>40</v>
      </c>
      <c r="B26" s="710" t="s">
        <v>601</v>
      </c>
      <c r="C26" s="405" t="s">
        <v>602</v>
      </c>
      <c r="D26" s="623"/>
      <c r="E26" s="623"/>
      <c r="F26" s="623"/>
      <c r="G26" s="623"/>
      <c r="H26" s="623"/>
      <c r="I26" s="623"/>
      <c r="J26" s="623"/>
      <c r="K26" s="616">
        <f t="shared" si="0"/>
        <v>0</v>
      </c>
      <c r="L26" s="622">
        <f t="shared" ref="L26:L27" si="2">K26</f>
        <v>0</v>
      </c>
      <c r="M26" s="623"/>
      <c r="N26" s="623"/>
      <c r="O26" s="623"/>
      <c r="P26" s="623"/>
      <c r="Q26" s="675"/>
      <c r="R26" s="29"/>
      <c r="S26" s="29"/>
      <c r="T26" s="29"/>
      <c r="U26" s="473"/>
    </row>
    <row r="27" spans="1:21" s="9" customFormat="1" ht="27.95" customHeight="1" x14ac:dyDescent="0.2">
      <c r="A27" s="602" t="s">
        <v>41</v>
      </c>
      <c r="B27" s="710" t="s">
        <v>617</v>
      </c>
      <c r="C27" s="405" t="s">
        <v>618</v>
      </c>
      <c r="D27" s="618"/>
      <c r="E27" s="618"/>
      <c r="F27" s="618">
        <f>'52.melléklet'!E30</f>
        <v>3400000</v>
      </c>
      <c r="G27" s="618"/>
      <c r="H27" s="618"/>
      <c r="I27" s="618"/>
      <c r="J27" s="618"/>
      <c r="K27" s="616">
        <f t="shared" si="0"/>
        <v>3400000</v>
      </c>
      <c r="L27" s="622">
        <f t="shared" si="2"/>
        <v>3400000</v>
      </c>
      <c r="M27" s="622"/>
      <c r="N27" s="622"/>
      <c r="O27" s="622"/>
      <c r="P27" s="622"/>
      <c r="Q27" s="675"/>
      <c r="R27" s="29"/>
      <c r="S27" s="29"/>
      <c r="T27" s="29"/>
      <c r="U27" s="473"/>
    </row>
    <row r="28" spans="1:21" s="9" customFormat="1" ht="27.95" customHeight="1" x14ac:dyDescent="0.2">
      <c r="A28" s="602" t="s">
        <v>42</v>
      </c>
      <c r="B28" s="710" t="s">
        <v>656</v>
      </c>
      <c r="C28" s="405" t="s">
        <v>655</v>
      </c>
      <c r="D28" s="618"/>
      <c r="E28" s="618"/>
      <c r="F28" s="618">
        <v>1851000</v>
      </c>
      <c r="G28" s="618"/>
      <c r="H28" s="618"/>
      <c r="I28" s="618"/>
      <c r="J28" s="618"/>
      <c r="K28" s="616">
        <f t="shared" si="0"/>
        <v>1851000</v>
      </c>
      <c r="L28" s="622">
        <f>K28</f>
        <v>1851000</v>
      </c>
      <c r="M28" s="622"/>
      <c r="N28" s="622"/>
      <c r="O28" s="622"/>
      <c r="P28" s="622"/>
      <c r="Q28" s="675"/>
      <c r="R28" s="29"/>
      <c r="S28" s="29"/>
      <c r="T28" s="29"/>
      <c r="U28" s="473"/>
    </row>
    <row r="29" spans="1:21" s="9" customFormat="1" ht="27.95" customHeight="1" x14ac:dyDescent="0.2">
      <c r="A29" s="602" t="s">
        <v>43</v>
      </c>
      <c r="B29" s="710" t="s">
        <v>623</v>
      </c>
      <c r="C29" s="405" t="s">
        <v>624</v>
      </c>
      <c r="D29" s="618"/>
      <c r="E29" s="618"/>
      <c r="F29" s="618"/>
      <c r="G29" s="618"/>
      <c r="H29" s="618"/>
      <c r="I29" s="618"/>
      <c r="J29" s="618"/>
      <c r="K29" s="616">
        <f t="shared" si="0"/>
        <v>0</v>
      </c>
      <c r="L29" s="622">
        <v>0</v>
      </c>
      <c r="M29" s="622"/>
      <c r="N29" s="622"/>
      <c r="O29" s="622"/>
      <c r="P29" s="622"/>
      <c r="Q29" s="675"/>
      <c r="R29" s="29"/>
      <c r="S29" s="29"/>
      <c r="T29" s="29"/>
      <c r="U29" s="473"/>
    </row>
    <row r="30" spans="1:21" s="9" customFormat="1" ht="27.95" customHeight="1" x14ac:dyDescent="0.2">
      <c r="A30" s="602" t="s">
        <v>44</v>
      </c>
      <c r="B30" s="712" t="s">
        <v>293</v>
      </c>
      <c r="C30" s="605"/>
      <c r="D30" s="639">
        <f>SUM(D8:D29)</f>
        <v>82442256</v>
      </c>
      <c r="E30" s="639">
        <f t="shared" ref="E30:J30" si="3">SUM(E8:E29)</f>
        <v>14814088</v>
      </c>
      <c r="F30" s="639">
        <f t="shared" si="3"/>
        <v>52151085</v>
      </c>
      <c r="G30" s="639">
        <f t="shared" si="3"/>
        <v>0</v>
      </c>
      <c r="H30" s="639">
        <f t="shared" si="3"/>
        <v>0</v>
      </c>
      <c r="I30" s="639">
        <f t="shared" si="3"/>
        <v>25822204</v>
      </c>
      <c r="J30" s="639">
        <f t="shared" si="3"/>
        <v>0</v>
      </c>
      <c r="K30" s="621">
        <f>SUM(K8:K29)</f>
        <v>175229633</v>
      </c>
      <c r="L30" s="621">
        <f>SUM(L8:L29)</f>
        <v>138045739</v>
      </c>
      <c r="M30" s="631">
        <f>SUM(M8:M29)</f>
        <v>540690</v>
      </c>
      <c r="N30" s="631">
        <f t="shared" ref="N30:O30" si="4">SUM(N8:N29)</f>
        <v>0</v>
      </c>
      <c r="O30" s="631">
        <f t="shared" si="4"/>
        <v>36643204</v>
      </c>
      <c r="P30" s="632"/>
      <c r="Q30" s="675"/>
      <c r="R30" s="29"/>
      <c r="S30" s="29"/>
      <c r="T30" s="29"/>
      <c r="U30" s="473"/>
    </row>
    <row r="31" spans="1:21" s="9" customFormat="1" ht="27.95" customHeight="1" x14ac:dyDescent="0.2">
      <c r="A31" s="602" t="s">
        <v>45</v>
      </c>
      <c r="B31" s="713" t="s">
        <v>504</v>
      </c>
      <c r="C31" s="604"/>
      <c r="D31" s="618"/>
      <c r="E31" s="618"/>
      <c r="F31" s="618"/>
      <c r="G31" s="618"/>
      <c r="H31" s="618"/>
      <c r="I31" s="618"/>
      <c r="J31" s="618"/>
      <c r="K31" s="621"/>
      <c r="L31" s="622"/>
      <c r="M31" s="622"/>
      <c r="N31" s="622"/>
      <c r="O31" s="622"/>
      <c r="P31" s="622"/>
      <c r="Q31" s="675"/>
      <c r="R31" s="29"/>
      <c r="S31" s="29"/>
      <c r="T31" s="29"/>
      <c r="U31" s="473"/>
    </row>
    <row r="32" spans="1:21" s="9" customFormat="1" ht="27.95" customHeight="1" x14ac:dyDescent="0.2">
      <c r="A32" s="602" t="s">
        <v>46</v>
      </c>
      <c r="B32" s="458" t="s">
        <v>493</v>
      </c>
      <c r="C32" s="422" t="s">
        <v>596</v>
      </c>
      <c r="D32" s="618">
        <f>PH!G38</f>
        <v>29880000</v>
      </c>
      <c r="E32" s="618">
        <f>PH!G39</f>
        <v>5750000</v>
      </c>
      <c r="F32" s="618">
        <f>PH!G40</f>
        <v>6400000</v>
      </c>
      <c r="G32" s="618"/>
      <c r="H32" s="618">
        <v>900000</v>
      </c>
      <c r="I32" s="618"/>
      <c r="J32" s="618"/>
      <c r="K32" s="637">
        <f>SUM(D32:J32)</f>
        <v>42930000</v>
      </c>
      <c r="L32" s="622">
        <f>37174000+900000</f>
        <v>38074000</v>
      </c>
      <c r="M32" s="622">
        <f>K32-L32</f>
        <v>4856000</v>
      </c>
      <c r="N32" s="622"/>
      <c r="O32" s="622"/>
      <c r="P32" s="622"/>
      <c r="Q32" s="675"/>
      <c r="R32" s="29"/>
      <c r="S32" s="29"/>
      <c r="T32" s="29"/>
      <c r="U32" s="473"/>
    </row>
    <row r="33" spans="1:21" s="9" customFormat="1" ht="27.95" customHeight="1" x14ac:dyDescent="0.2">
      <c r="A33" s="602" t="s">
        <v>79</v>
      </c>
      <c r="B33" s="458" t="s">
        <v>625</v>
      </c>
      <c r="C33" s="422" t="s">
        <v>421</v>
      </c>
      <c r="D33" s="618"/>
      <c r="E33" s="618"/>
      <c r="F33" s="618"/>
      <c r="G33" s="618"/>
      <c r="H33" s="618"/>
      <c r="I33" s="618">
        <v>36322000</v>
      </c>
      <c r="J33" s="618"/>
      <c r="K33" s="637">
        <f t="shared" ref="K33:K41" si="5">SUM(D33:J33)</f>
        <v>36322000</v>
      </c>
      <c r="L33" s="622"/>
      <c r="M33" s="622"/>
      <c r="N33" s="622"/>
      <c r="O33" s="622">
        <f>K33</f>
        <v>36322000</v>
      </c>
      <c r="P33" s="622"/>
      <c r="Q33" s="675"/>
      <c r="R33" s="29"/>
      <c r="S33" s="29"/>
      <c r="T33" s="29"/>
      <c r="U33" s="473"/>
    </row>
    <row r="34" spans="1:21" s="348" customFormat="1" ht="27.95" customHeight="1" x14ac:dyDescent="0.2">
      <c r="A34" s="602" t="s">
        <v>80</v>
      </c>
      <c r="B34" s="458" t="s">
        <v>626</v>
      </c>
      <c r="C34" s="422" t="s">
        <v>627</v>
      </c>
      <c r="D34" s="633"/>
      <c r="E34" s="633"/>
      <c r="F34" s="636">
        <v>1000000</v>
      </c>
      <c r="G34" s="633"/>
      <c r="H34" s="633"/>
      <c r="I34" s="633"/>
      <c r="J34" s="633"/>
      <c r="K34" s="637">
        <f t="shared" si="5"/>
        <v>1000000</v>
      </c>
      <c r="L34" s="646">
        <f>K34</f>
        <v>1000000</v>
      </c>
      <c r="M34" s="634"/>
      <c r="N34" s="634"/>
      <c r="O34" s="634"/>
      <c r="P34" s="634"/>
      <c r="Q34" s="675"/>
      <c r="R34" s="48"/>
      <c r="S34" s="48"/>
      <c r="T34" s="48"/>
      <c r="U34" s="653"/>
    </row>
    <row r="35" spans="1:21" s="648" customFormat="1" ht="27.95" customHeight="1" x14ac:dyDescent="0.2">
      <c r="A35" s="602" t="s">
        <v>81</v>
      </c>
      <c r="B35" s="458" t="s">
        <v>494</v>
      </c>
      <c r="C35" s="459" t="s">
        <v>597</v>
      </c>
      <c r="D35" s="646"/>
      <c r="E35" s="646"/>
      <c r="F35" s="647">
        <v>700000</v>
      </c>
      <c r="G35" s="646"/>
      <c r="H35" s="646"/>
      <c r="I35" s="646"/>
      <c r="J35" s="646"/>
      <c r="K35" s="637">
        <f t="shared" si="5"/>
        <v>700000</v>
      </c>
      <c r="L35" s="646">
        <f>K35</f>
        <v>700000</v>
      </c>
      <c r="M35" s="646"/>
      <c r="N35" s="646"/>
      <c r="O35" s="646"/>
      <c r="P35" s="646"/>
      <c r="Q35" s="675"/>
      <c r="R35" s="656"/>
      <c r="S35" s="656"/>
      <c r="T35" s="656"/>
      <c r="U35" s="654"/>
    </row>
    <row r="36" spans="1:21" s="9" customFormat="1" ht="27.95" customHeight="1" x14ac:dyDescent="0.2">
      <c r="A36" s="602" t="s">
        <v>82</v>
      </c>
      <c r="B36" s="458" t="s">
        <v>628</v>
      </c>
      <c r="C36" s="422" t="s">
        <v>629</v>
      </c>
      <c r="D36" s="623"/>
      <c r="E36" s="623"/>
      <c r="F36" s="623">
        <f>'52.melléklet'!L39</f>
        <v>2400000</v>
      </c>
      <c r="G36" s="623"/>
      <c r="H36" s="623"/>
      <c r="I36" s="623"/>
      <c r="J36" s="623"/>
      <c r="K36" s="637">
        <f t="shared" si="5"/>
        <v>2400000</v>
      </c>
      <c r="L36" s="646">
        <f t="shared" ref="L36:L37" si="6">K36</f>
        <v>2400000</v>
      </c>
      <c r="M36" s="623"/>
      <c r="N36" s="623"/>
      <c r="O36" s="623"/>
      <c r="P36" s="623"/>
      <c r="Q36" s="675"/>
      <c r="R36" s="29"/>
      <c r="S36" s="29"/>
      <c r="T36" s="29"/>
      <c r="U36" s="473"/>
    </row>
    <row r="37" spans="1:21" s="9" customFormat="1" ht="27.95" customHeight="1" x14ac:dyDescent="0.2">
      <c r="A37" s="602" t="s">
        <v>90</v>
      </c>
      <c r="B37" s="458" t="s">
        <v>495</v>
      </c>
      <c r="C37" s="422" t="s">
        <v>507</v>
      </c>
      <c r="D37" s="623"/>
      <c r="E37" s="623"/>
      <c r="F37" s="623">
        <f>'52.melléklet'!K40</f>
        <v>0</v>
      </c>
      <c r="G37" s="634"/>
      <c r="H37" s="623">
        <v>1500000</v>
      </c>
      <c r="I37" s="623"/>
      <c r="J37" s="623"/>
      <c r="K37" s="637">
        <f t="shared" si="5"/>
        <v>1500000</v>
      </c>
      <c r="L37" s="646">
        <f t="shared" si="6"/>
        <v>1500000</v>
      </c>
      <c r="M37" s="623"/>
      <c r="N37" s="623"/>
      <c r="O37" s="623"/>
      <c r="P37" s="623"/>
      <c r="Q37" s="675"/>
      <c r="R37" s="29"/>
      <c r="S37" s="29"/>
      <c r="T37" s="29"/>
      <c r="U37" s="473"/>
    </row>
    <row r="38" spans="1:21" s="9" customFormat="1" ht="27.95" customHeight="1" x14ac:dyDescent="0.2">
      <c r="A38" s="602" t="s">
        <v>91</v>
      </c>
      <c r="B38" s="458" t="s">
        <v>496</v>
      </c>
      <c r="C38" s="422" t="s">
        <v>598</v>
      </c>
      <c r="D38" s="623"/>
      <c r="E38" s="623"/>
      <c r="F38" s="623"/>
      <c r="G38" s="623">
        <f>'52.melléklet'!E41</f>
        <v>1200000</v>
      </c>
      <c r="H38" s="623"/>
      <c r="I38" s="623"/>
      <c r="J38" s="623"/>
      <c r="K38" s="637">
        <f t="shared" si="5"/>
        <v>1200000</v>
      </c>
      <c r="L38" s="623">
        <f>K38</f>
        <v>1200000</v>
      </c>
      <c r="M38" s="623"/>
      <c r="N38" s="623"/>
      <c r="O38" s="623"/>
      <c r="P38" s="623"/>
      <c r="Q38" s="675"/>
      <c r="R38" s="29"/>
      <c r="S38" s="29"/>
      <c r="T38" s="29"/>
      <c r="U38" s="473"/>
    </row>
    <row r="39" spans="1:21" s="9" customFormat="1" ht="27.95" customHeight="1" x14ac:dyDescent="0.2">
      <c r="A39" s="602" t="s">
        <v>92</v>
      </c>
      <c r="B39" s="458" t="s">
        <v>502</v>
      </c>
      <c r="C39" s="422" t="s">
        <v>599</v>
      </c>
      <c r="D39" s="623"/>
      <c r="E39" s="623"/>
      <c r="F39" s="623"/>
      <c r="G39" s="623">
        <f>'52.melléklet'!E42</f>
        <v>2400000</v>
      </c>
      <c r="H39" s="623"/>
      <c r="I39" s="623"/>
      <c r="J39" s="623"/>
      <c r="K39" s="637">
        <f t="shared" si="5"/>
        <v>2400000</v>
      </c>
      <c r="L39" s="623">
        <f t="shared" ref="L39:L40" si="7">K39</f>
        <v>2400000</v>
      </c>
      <c r="M39" s="623"/>
      <c r="N39" s="623"/>
      <c r="O39" s="623"/>
      <c r="P39" s="623"/>
      <c r="Q39" s="675"/>
      <c r="R39" s="29"/>
      <c r="S39" s="29"/>
      <c r="T39" s="29"/>
      <c r="U39" s="473"/>
    </row>
    <row r="40" spans="1:21" s="9" customFormat="1" ht="27.95" customHeight="1" x14ac:dyDescent="0.2">
      <c r="A40" s="602" t="s">
        <v>93</v>
      </c>
      <c r="B40" s="458" t="s">
        <v>607</v>
      </c>
      <c r="C40" s="422" t="s">
        <v>608</v>
      </c>
      <c r="D40" s="623"/>
      <c r="E40" s="623"/>
      <c r="F40" s="623"/>
      <c r="G40" s="623">
        <v>14400000</v>
      </c>
      <c r="H40" s="623"/>
      <c r="I40" s="623"/>
      <c r="J40" s="623"/>
      <c r="K40" s="637">
        <f t="shared" si="5"/>
        <v>14400000</v>
      </c>
      <c r="L40" s="623">
        <f t="shared" si="7"/>
        <v>14400000</v>
      </c>
      <c r="M40" s="623"/>
      <c r="N40" s="623"/>
      <c r="O40" s="623"/>
      <c r="P40" s="623"/>
      <c r="Q40" s="675"/>
      <c r="R40" s="29"/>
      <c r="S40" s="29"/>
      <c r="T40" s="29"/>
      <c r="U40" s="473"/>
    </row>
    <row r="41" spans="1:21" s="9" customFormat="1" ht="27.95" customHeight="1" x14ac:dyDescent="0.2">
      <c r="A41" s="602" t="s">
        <v>94</v>
      </c>
      <c r="B41" s="593" t="s">
        <v>713</v>
      </c>
      <c r="C41" s="581">
        <v>107080</v>
      </c>
      <c r="D41" s="623">
        <f>'önk kiad'!J19+'Műv H '!E35</f>
        <v>23633000</v>
      </c>
      <c r="E41" s="623">
        <f>'Műv H '!E36+'önk kiad'!J23</f>
        <v>4481212</v>
      </c>
      <c r="F41" s="623">
        <f>'Műv H '!E37+'önk kiad'!J47</f>
        <v>35801759</v>
      </c>
      <c r="G41" s="623"/>
      <c r="H41" s="623"/>
      <c r="I41" s="623">
        <f>3000000+2160000</f>
        <v>5160000</v>
      </c>
      <c r="J41" s="623"/>
      <c r="K41" s="637">
        <f t="shared" si="5"/>
        <v>69075971</v>
      </c>
      <c r="L41" s="623"/>
      <c r="M41" s="623">
        <f>K41</f>
        <v>69075971</v>
      </c>
      <c r="N41" s="623"/>
      <c r="O41" s="623"/>
      <c r="P41" s="623"/>
      <c r="Q41" s="675"/>
      <c r="R41" s="29"/>
      <c r="S41" s="29"/>
      <c r="T41" s="29"/>
      <c r="U41" s="703"/>
    </row>
    <row r="42" spans="1:21" s="9" customFormat="1" ht="27.95" customHeight="1" x14ac:dyDescent="0.2">
      <c r="A42" s="602" t="s">
        <v>100</v>
      </c>
      <c r="B42" s="606" t="s">
        <v>506</v>
      </c>
      <c r="C42" s="607"/>
      <c r="D42" s="638">
        <f>SUM(D32:D41)</f>
        <v>53513000</v>
      </c>
      <c r="E42" s="638">
        <f t="shared" ref="E42:K42" si="8">SUM(E32:E41)</f>
        <v>10231212</v>
      </c>
      <c r="F42" s="638">
        <f t="shared" si="8"/>
        <v>46301759</v>
      </c>
      <c r="G42" s="638">
        <f t="shared" si="8"/>
        <v>18000000</v>
      </c>
      <c r="H42" s="638">
        <f t="shared" si="8"/>
        <v>2400000</v>
      </c>
      <c r="I42" s="638">
        <f t="shared" si="8"/>
        <v>41482000</v>
      </c>
      <c r="J42" s="638">
        <f t="shared" si="8"/>
        <v>0</v>
      </c>
      <c r="K42" s="638">
        <f t="shared" si="8"/>
        <v>171927971</v>
      </c>
      <c r="L42" s="638">
        <f t="shared" ref="L42" si="9">SUM(L32:L41)</f>
        <v>61674000</v>
      </c>
      <c r="M42" s="638">
        <f t="shared" ref="M42" si="10">SUM(M32:M41)</f>
        <v>73931971</v>
      </c>
      <c r="N42" s="638">
        <f t="shared" ref="N42" si="11">SUM(N32:N41)</f>
        <v>0</v>
      </c>
      <c r="O42" s="638">
        <f t="shared" ref="O42" si="12">SUM(O32:O41)</f>
        <v>36322000</v>
      </c>
      <c r="P42" s="638">
        <f t="shared" ref="P42" si="13">SUM(P32:P41)</f>
        <v>0</v>
      </c>
      <c r="Q42" s="675"/>
      <c r="R42" s="29"/>
      <c r="S42" s="29"/>
      <c r="T42" s="29"/>
      <c r="U42" s="473"/>
    </row>
    <row r="43" spans="1:21" s="9" customFormat="1" ht="27.95" customHeight="1" x14ac:dyDescent="0.25">
      <c r="A43" s="602" t="s">
        <v>101</v>
      </c>
      <c r="B43" s="460" t="s">
        <v>505</v>
      </c>
      <c r="C43" s="461"/>
      <c r="D43" s="634">
        <f>D30+D42</f>
        <v>135955256</v>
      </c>
      <c r="E43" s="634">
        <f t="shared" ref="E43:J43" si="14">E30+E42</f>
        <v>25045300</v>
      </c>
      <c r="F43" s="634">
        <f t="shared" si="14"/>
        <v>98452844</v>
      </c>
      <c r="G43" s="634">
        <f t="shared" si="14"/>
        <v>18000000</v>
      </c>
      <c r="H43" s="634">
        <f t="shared" si="14"/>
        <v>2400000</v>
      </c>
      <c r="I43" s="634">
        <f t="shared" si="14"/>
        <v>67304204</v>
      </c>
      <c r="J43" s="634">
        <f t="shared" si="14"/>
        <v>0</v>
      </c>
      <c r="K43" s="645">
        <f>SUM(K42,K30)</f>
        <v>347157604</v>
      </c>
      <c r="L43" s="623">
        <f>L42+L30</f>
        <v>199719739</v>
      </c>
      <c r="M43" s="623">
        <f>M42+M30</f>
        <v>74472661</v>
      </c>
      <c r="N43" s="623">
        <f>N42+N30</f>
        <v>0</v>
      </c>
      <c r="O43" s="623">
        <f>O42+O30</f>
        <v>72965204</v>
      </c>
      <c r="P43" s="623">
        <f>P42+P30</f>
        <v>0</v>
      </c>
      <c r="Q43" s="675"/>
      <c r="R43" s="29"/>
      <c r="S43" s="29"/>
      <c r="T43" s="29"/>
      <c r="U43" s="473"/>
    </row>
    <row r="44" spans="1:21" x14ac:dyDescent="0.2">
      <c r="Q44" s="29"/>
      <c r="R44" s="29"/>
      <c r="S44" s="29"/>
      <c r="T44" s="29"/>
    </row>
    <row r="45" spans="1:21" x14ac:dyDescent="0.2">
      <c r="K45" s="675"/>
      <c r="Q45" s="29"/>
      <c r="R45" s="29"/>
      <c r="S45" s="29"/>
      <c r="T45" s="29"/>
    </row>
    <row r="46" spans="1:21" x14ac:dyDescent="0.2">
      <c r="C46" s="716"/>
      <c r="D46" s="717"/>
      <c r="E46" s="717"/>
      <c r="F46" s="717"/>
      <c r="G46" s="717"/>
      <c r="H46" s="717"/>
      <c r="I46" s="717"/>
      <c r="J46" s="717"/>
      <c r="K46" s="717"/>
      <c r="Q46" s="29"/>
      <c r="R46" s="29"/>
      <c r="S46" s="29"/>
      <c r="T46" s="29"/>
    </row>
    <row r="47" spans="1:21" x14ac:dyDescent="0.2">
      <c r="K47" s="675"/>
      <c r="Q47" s="29"/>
      <c r="R47" s="29"/>
      <c r="S47" s="29"/>
      <c r="T47" s="29"/>
    </row>
    <row r="48" spans="1:21" x14ac:dyDescent="0.2">
      <c r="Q48" s="29"/>
      <c r="R48" s="29"/>
      <c r="S48" s="29"/>
      <c r="T48" s="29"/>
    </row>
    <row r="49" spans="17:20" x14ac:dyDescent="0.2">
      <c r="Q49" s="29"/>
      <c r="R49" s="29"/>
      <c r="S49" s="29"/>
      <c r="T49" s="29"/>
    </row>
    <row r="50" spans="17:20" x14ac:dyDescent="0.2">
      <c r="Q50" s="29"/>
      <c r="R50" s="29"/>
      <c r="S50" s="29"/>
      <c r="T50" s="29"/>
    </row>
    <row r="51" spans="17:20" ht="12.75" customHeight="1" x14ac:dyDescent="0.2">
      <c r="Q51" s="29"/>
      <c r="R51" s="29"/>
      <c r="S51" s="29"/>
      <c r="T51" s="29"/>
    </row>
    <row r="52" spans="17:20" x14ac:dyDescent="0.2">
      <c r="Q52" s="29"/>
      <c r="R52" s="29"/>
      <c r="S52" s="29"/>
      <c r="T52" s="29"/>
    </row>
    <row r="53" spans="17:20" x14ac:dyDescent="0.2">
      <c r="Q53" s="29"/>
      <c r="R53" s="29"/>
      <c r="S53" s="29"/>
      <c r="T53" s="29"/>
    </row>
    <row r="54" spans="17:20" x14ac:dyDescent="0.2">
      <c r="Q54" s="29"/>
      <c r="R54" s="29"/>
      <c r="S54" s="29"/>
      <c r="T54" s="29"/>
    </row>
    <row r="55" spans="17:20" x14ac:dyDescent="0.2">
      <c r="Q55" s="29"/>
      <c r="R55" s="29"/>
      <c r="S55" s="29"/>
      <c r="T55" s="29"/>
    </row>
    <row r="56" spans="17:20" x14ac:dyDescent="0.2">
      <c r="Q56" s="29"/>
      <c r="R56" s="29"/>
      <c r="S56" s="29"/>
      <c r="T56" s="29"/>
    </row>
    <row r="57" spans="17:20" x14ac:dyDescent="0.2">
      <c r="Q57" s="29"/>
      <c r="R57" s="29"/>
      <c r="S57" s="29"/>
      <c r="T57" s="29"/>
    </row>
    <row r="58" spans="17:20" x14ac:dyDescent="0.2">
      <c r="Q58" s="29"/>
      <c r="R58" s="29"/>
      <c r="S58" s="29"/>
      <c r="T58" s="29"/>
    </row>
    <row r="59" spans="17:20" x14ac:dyDescent="0.2">
      <c r="Q59" s="29"/>
      <c r="R59" s="29"/>
      <c r="S59" s="29"/>
      <c r="T59" s="29"/>
    </row>
    <row r="60" spans="17:20" x14ac:dyDescent="0.2">
      <c r="Q60" s="29"/>
      <c r="R60" s="29"/>
      <c r="S60" s="29"/>
      <c r="T60" s="29"/>
    </row>
    <row r="61" spans="17:20" x14ac:dyDescent="0.2">
      <c r="Q61" s="29"/>
      <c r="R61" s="29"/>
      <c r="S61" s="29"/>
      <c r="T61" s="29"/>
    </row>
    <row r="62" spans="17:20" x14ac:dyDescent="0.2">
      <c r="Q62" s="29"/>
      <c r="R62" s="29"/>
      <c r="S62" s="29"/>
      <c r="T62" s="29"/>
    </row>
    <row r="63" spans="17:20" x14ac:dyDescent="0.2">
      <c r="Q63" s="29"/>
      <c r="R63" s="29"/>
      <c r="S63" s="29"/>
      <c r="T63" s="29"/>
    </row>
    <row r="64" spans="17:20" x14ac:dyDescent="0.2">
      <c r="Q64" s="29"/>
      <c r="R64" s="29"/>
      <c r="S64" s="29"/>
      <c r="T64" s="29"/>
    </row>
    <row r="65" spans="17:20" x14ac:dyDescent="0.2">
      <c r="Q65" s="29"/>
      <c r="R65" s="29"/>
      <c r="S65" s="29"/>
      <c r="T65" s="29"/>
    </row>
  </sheetData>
  <mergeCells count="16">
    <mergeCell ref="A1:P1"/>
    <mergeCell ref="A2:K2"/>
    <mergeCell ref="A3:K3"/>
    <mergeCell ref="B4:B5"/>
    <mergeCell ref="D4:D5"/>
    <mergeCell ref="E4:E5"/>
    <mergeCell ref="J4:J5"/>
    <mergeCell ref="K4:K5"/>
    <mergeCell ref="L4:M4"/>
    <mergeCell ref="F4:F5"/>
    <mergeCell ref="G4:G5"/>
    <mergeCell ref="H4:H5"/>
    <mergeCell ref="I4:I5"/>
    <mergeCell ref="N4:O4"/>
    <mergeCell ref="C4:C5"/>
    <mergeCell ref="P4:P5"/>
  </mergeCells>
  <phoneticPr fontId="0" type="noConversion"/>
  <printOptions horizontalCentered="1"/>
  <pageMargins left="0.25" right="0.25" top="0.75" bottom="0.75" header="0.3" footer="0.3"/>
  <pageSetup paperSize="9" scale="4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11">
    <tabColor theme="9"/>
  </sheetPr>
  <dimension ref="A1:X26"/>
  <sheetViews>
    <sheetView topLeftCell="A7" zoomScaleNormal="100" workbookViewId="0">
      <selection sqref="A1:W1"/>
    </sheetView>
  </sheetViews>
  <sheetFormatPr defaultRowHeight="12.75" x14ac:dyDescent="0.2"/>
  <cols>
    <col min="1" max="1" width="29.85546875" customWidth="1"/>
    <col min="2" max="2" width="2.42578125" customWidth="1"/>
    <col min="3" max="3" width="4.5703125" customWidth="1"/>
    <col min="4" max="4" width="3.28515625" customWidth="1"/>
    <col min="5" max="5" width="3.5703125" customWidth="1"/>
    <col min="6" max="6" width="5.140625" customWidth="1"/>
    <col min="7" max="7" width="2" customWidth="1"/>
    <col min="8" max="8" width="3.5703125" customWidth="1"/>
    <col min="9" max="9" width="3.28515625" customWidth="1"/>
    <col min="10" max="10" width="2.28515625" customWidth="1"/>
    <col min="11" max="11" width="4.28515625" customWidth="1"/>
    <col min="12" max="12" width="3.85546875" customWidth="1"/>
    <col min="13" max="17" width="3.42578125" customWidth="1"/>
    <col min="18" max="19" width="3.5703125" hidden="1" customWidth="1"/>
    <col min="20" max="20" width="3" hidden="1" customWidth="1"/>
    <col min="21" max="21" width="4" hidden="1" customWidth="1"/>
    <col min="22" max="22" width="6.7109375" hidden="1" customWidth="1"/>
    <col min="23" max="23" width="8.28515625" hidden="1" customWidth="1"/>
  </cols>
  <sheetData>
    <row r="1" spans="1:24" x14ac:dyDescent="0.2">
      <c r="A1" s="830" t="s">
        <v>762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  <c r="T1" s="830"/>
      <c r="U1" s="830"/>
      <c r="V1" s="830"/>
      <c r="W1" s="830"/>
    </row>
    <row r="2" spans="1:24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</row>
    <row r="3" spans="1:24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</row>
    <row r="4" spans="1:24" ht="15" x14ac:dyDescent="0.25">
      <c r="A4" s="831" t="s">
        <v>4</v>
      </c>
      <c r="B4" s="831"/>
      <c r="C4" s="831"/>
      <c r="D4" s="831"/>
      <c r="E4" s="831"/>
      <c r="F4" s="831"/>
      <c r="G4" s="831"/>
      <c r="H4" s="831"/>
      <c r="I4" s="831"/>
      <c r="J4" s="831"/>
      <c r="K4" s="831"/>
      <c r="L4" s="831"/>
      <c r="M4" s="831"/>
      <c r="N4" s="831"/>
      <c r="O4" s="831"/>
      <c r="P4" s="831"/>
      <c r="Q4" s="831"/>
      <c r="R4" s="831"/>
      <c r="S4" s="831"/>
      <c r="T4" s="831"/>
      <c r="U4" s="831"/>
      <c r="V4" s="831"/>
      <c r="W4" s="831"/>
    </row>
    <row r="5" spans="1:24" ht="15" x14ac:dyDescent="0.25">
      <c r="A5" s="831" t="s">
        <v>431</v>
      </c>
      <c r="B5" s="831"/>
      <c r="C5" s="831"/>
      <c r="D5" s="831"/>
      <c r="E5" s="831"/>
      <c r="F5" s="831"/>
      <c r="G5" s="831"/>
      <c r="H5" s="831"/>
      <c r="I5" s="831"/>
      <c r="J5" s="831"/>
      <c r="K5" s="831"/>
      <c r="L5" s="831"/>
      <c r="M5" s="831"/>
      <c r="N5" s="831"/>
      <c r="O5" s="831"/>
      <c r="P5" s="831"/>
      <c r="Q5" s="831"/>
      <c r="R5" s="831"/>
      <c r="S5" s="831"/>
      <c r="T5" s="831"/>
      <c r="U5" s="831"/>
      <c r="V5" s="831"/>
      <c r="W5" s="831"/>
    </row>
    <row r="6" spans="1:24" ht="26.25" customHeight="1" x14ac:dyDescent="0.2">
      <c r="A6" s="832" t="s">
        <v>714</v>
      </c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</row>
    <row r="7" spans="1:24" s="31" customFormat="1" ht="54.75" customHeight="1" x14ac:dyDescent="0.2">
      <c r="A7" s="30"/>
      <c r="B7" s="844" t="s">
        <v>74</v>
      </c>
      <c r="C7" s="844"/>
      <c r="D7" s="844"/>
      <c r="E7" s="844"/>
      <c r="F7" s="844"/>
      <c r="G7" s="844"/>
      <c r="H7" s="844"/>
      <c r="I7" s="844"/>
      <c r="J7" s="844" t="s">
        <v>75</v>
      </c>
      <c r="K7" s="844"/>
      <c r="L7" s="844"/>
      <c r="M7" s="844"/>
      <c r="N7" s="844"/>
      <c r="O7" s="844"/>
      <c r="P7" s="844"/>
      <c r="Q7" s="844"/>
      <c r="R7" s="844"/>
      <c r="S7" s="844"/>
      <c r="T7" s="844"/>
      <c r="U7" s="844"/>
      <c r="V7" s="834"/>
      <c r="W7" s="835"/>
      <c r="X7" s="430"/>
    </row>
    <row r="8" spans="1:24" ht="30" customHeight="1" x14ac:dyDescent="0.2">
      <c r="A8" s="827" t="s">
        <v>26</v>
      </c>
      <c r="B8" s="806" t="s">
        <v>78</v>
      </c>
      <c r="C8" s="807"/>
      <c r="D8" s="807"/>
      <c r="E8" s="808"/>
      <c r="F8" s="806" t="s">
        <v>77</v>
      </c>
      <c r="G8" s="807"/>
      <c r="H8" s="807"/>
      <c r="I8" s="809"/>
      <c r="J8" s="829" t="s">
        <v>76</v>
      </c>
      <c r="K8" s="797"/>
      <c r="L8" s="797"/>
      <c r="M8" s="797"/>
      <c r="N8" s="829" t="s">
        <v>76</v>
      </c>
      <c r="O8" s="797"/>
      <c r="P8" s="797"/>
      <c r="Q8" s="797"/>
      <c r="R8" s="845"/>
      <c r="S8" s="846"/>
      <c r="T8" s="846"/>
      <c r="U8" s="847"/>
      <c r="V8" s="836"/>
      <c r="W8" s="837"/>
    </row>
    <row r="9" spans="1:24" ht="39.75" customHeight="1" x14ac:dyDescent="0.2">
      <c r="A9" s="827"/>
      <c r="B9" s="814" t="s">
        <v>715</v>
      </c>
      <c r="C9" s="815"/>
      <c r="D9" s="815"/>
      <c r="E9" s="826"/>
      <c r="F9" s="814" t="s">
        <v>716</v>
      </c>
      <c r="G9" s="815"/>
      <c r="H9" s="815"/>
      <c r="I9" s="816"/>
      <c r="J9" s="821" t="s">
        <v>717</v>
      </c>
      <c r="K9" s="805"/>
      <c r="L9" s="805"/>
      <c r="M9" s="805"/>
      <c r="N9" s="814" t="s">
        <v>718</v>
      </c>
      <c r="O9" s="815"/>
      <c r="P9" s="815"/>
      <c r="Q9" s="816"/>
      <c r="R9" s="805"/>
      <c r="S9" s="805"/>
      <c r="T9" s="805"/>
      <c r="U9" s="805"/>
      <c r="V9" s="838"/>
      <c r="W9" s="839"/>
    </row>
    <row r="10" spans="1:24" ht="20.25" customHeight="1" x14ac:dyDescent="0.2">
      <c r="A10" s="827"/>
      <c r="B10" s="818" t="s">
        <v>67</v>
      </c>
      <c r="C10" s="818"/>
      <c r="D10" s="818" t="s">
        <v>68</v>
      </c>
      <c r="E10" s="861"/>
      <c r="F10" s="818" t="s">
        <v>69</v>
      </c>
      <c r="G10" s="818"/>
      <c r="H10" s="818" t="s">
        <v>68</v>
      </c>
      <c r="I10" s="818"/>
      <c r="J10" s="822" t="s">
        <v>67</v>
      </c>
      <c r="K10" s="818"/>
      <c r="L10" s="824" t="s">
        <v>68</v>
      </c>
      <c r="M10" s="824"/>
      <c r="N10" s="822" t="s">
        <v>67</v>
      </c>
      <c r="O10" s="818"/>
      <c r="P10" s="824" t="s">
        <v>68</v>
      </c>
      <c r="Q10" s="824"/>
      <c r="R10" s="817"/>
      <c r="S10" s="818"/>
      <c r="T10" s="810"/>
      <c r="U10" s="811"/>
      <c r="V10" s="840"/>
      <c r="W10" s="841"/>
    </row>
    <row r="11" spans="1:24" s="1" customFormat="1" ht="12" customHeight="1" x14ac:dyDescent="0.2">
      <c r="A11" s="828"/>
      <c r="B11" s="818"/>
      <c r="C11" s="818"/>
      <c r="D11" s="820"/>
      <c r="E11" s="862"/>
      <c r="F11" s="860"/>
      <c r="G11" s="860"/>
      <c r="H11" s="860"/>
      <c r="I11" s="860"/>
      <c r="J11" s="823"/>
      <c r="K11" s="820"/>
      <c r="L11" s="825"/>
      <c r="M11" s="825"/>
      <c r="N11" s="823"/>
      <c r="O11" s="820"/>
      <c r="P11" s="825"/>
      <c r="Q11" s="825"/>
      <c r="R11" s="819"/>
      <c r="S11" s="820"/>
      <c r="T11" s="812"/>
      <c r="U11" s="813"/>
      <c r="V11" s="842"/>
      <c r="W11" s="843"/>
    </row>
    <row r="12" spans="1:24" ht="16.5" customHeight="1" x14ac:dyDescent="0.2">
      <c r="A12" s="8" t="s">
        <v>484</v>
      </c>
      <c r="B12" s="856">
        <v>10</v>
      </c>
      <c r="C12" s="857"/>
      <c r="D12" s="856">
        <v>0</v>
      </c>
      <c r="E12" s="859"/>
      <c r="F12" s="856">
        <v>10</v>
      </c>
      <c r="G12" s="857"/>
      <c r="H12" s="856">
        <v>0</v>
      </c>
      <c r="I12" s="859"/>
      <c r="J12" s="853">
        <v>0</v>
      </c>
      <c r="K12" s="852"/>
      <c r="L12" s="854">
        <v>0</v>
      </c>
      <c r="M12" s="855"/>
      <c r="N12" s="802">
        <v>0</v>
      </c>
      <c r="O12" s="803"/>
      <c r="P12" s="803">
        <v>0</v>
      </c>
      <c r="Q12" s="803"/>
      <c r="R12" s="849"/>
      <c r="S12" s="850"/>
      <c r="T12" s="851"/>
      <c r="U12" s="852"/>
      <c r="V12" s="804"/>
      <c r="W12" s="804"/>
    </row>
    <row r="13" spans="1:24" ht="30.75" customHeight="1" x14ac:dyDescent="0.2">
      <c r="A13" s="451" t="s">
        <v>483</v>
      </c>
      <c r="B13" s="856">
        <v>0</v>
      </c>
      <c r="C13" s="857"/>
      <c r="D13" s="856">
        <v>2</v>
      </c>
      <c r="E13" s="858"/>
      <c r="F13" s="856">
        <v>0</v>
      </c>
      <c r="G13" s="857"/>
      <c r="H13" s="856">
        <v>2</v>
      </c>
      <c r="I13" s="858"/>
      <c r="J13" s="853">
        <v>0</v>
      </c>
      <c r="K13" s="852"/>
      <c r="L13" s="854">
        <v>0</v>
      </c>
      <c r="M13" s="855"/>
      <c r="N13" s="802">
        <v>0</v>
      </c>
      <c r="O13" s="803"/>
      <c r="P13" s="803">
        <v>0</v>
      </c>
      <c r="Q13" s="803"/>
      <c r="R13" s="849"/>
      <c r="S13" s="850"/>
      <c r="T13" s="851"/>
      <c r="U13" s="852"/>
      <c r="V13" s="804"/>
      <c r="W13" s="804"/>
    </row>
    <row r="14" spans="1:24" ht="16.5" customHeight="1" x14ac:dyDescent="0.2">
      <c r="A14" s="8" t="s">
        <v>22</v>
      </c>
      <c r="B14" s="856">
        <v>7</v>
      </c>
      <c r="C14" s="857"/>
      <c r="D14" s="856">
        <v>0</v>
      </c>
      <c r="E14" s="858"/>
      <c r="F14" s="856">
        <v>7</v>
      </c>
      <c r="G14" s="857"/>
      <c r="H14" s="856">
        <v>0</v>
      </c>
      <c r="I14" s="858"/>
      <c r="J14" s="863">
        <v>0</v>
      </c>
      <c r="K14" s="864"/>
      <c r="L14" s="865">
        <v>0</v>
      </c>
      <c r="M14" s="866"/>
      <c r="N14" s="802">
        <v>0</v>
      </c>
      <c r="O14" s="803"/>
      <c r="P14" s="803">
        <v>0</v>
      </c>
      <c r="Q14" s="803"/>
      <c r="R14" s="849"/>
      <c r="S14" s="850"/>
      <c r="T14" s="851"/>
      <c r="U14" s="852"/>
      <c r="V14" s="804"/>
      <c r="W14" s="804"/>
    </row>
    <row r="15" spans="1:24" ht="33" customHeight="1" x14ac:dyDescent="0.2">
      <c r="A15" s="739" t="s">
        <v>757</v>
      </c>
      <c r="B15" s="730"/>
      <c r="C15" s="732">
        <v>4</v>
      </c>
      <c r="D15" s="730"/>
      <c r="E15" s="731"/>
      <c r="F15" s="730">
        <v>4</v>
      </c>
      <c r="G15" s="732"/>
      <c r="H15" s="730"/>
      <c r="I15" s="731"/>
      <c r="J15" s="733"/>
      <c r="K15" s="734"/>
      <c r="L15" s="735"/>
      <c r="M15" s="733"/>
      <c r="N15" s="736"/>
      <c r="O15" s="737"/>
      <c r="P15" s="737"/>
      <c r="Q15" s="737"/>
      <c r="R15" s="738"/>
      <c r="S15" s="738"/>
      <c r="T15" s="738"/>
      <c r="U15" s="736"/>
      <c r="V15" s="729"/>
      <c r="W15" s="729"/>
    </row>
    <row r="16" spans="1:24" ht="14.25" x14ac:dyDescent="0.2">
      <c r="A16" s="657" t="s">
        <v>25</v>
      </c>
      <c r="B16" s="848">
        <v>21</v>
      </c>
      <c r="C16" s="848"/>
      <c r="D16" s="848">
        <f t="shared" ref="D16" si="0">SUM(D12:E14)</f>
        <v>2</v>
      </c>
      <c r="E16" s="848"/>
      <c r="F16" s="848">
        <v>21</v>
      </c>
      <c r="G16" s="848"/>
      <c r="H16" s="848">
        <f t="shared" ref="H16" si="1">SUM(H12:I14)</f>
        <v>2</v>
      </c>
      <c r="I16" s="848"/>
      <c r="J16" s="848">
        <f t="shared" ref="J16" si="2">SUM(J12:K14)</f>
        <v>0</v>
      </c>
      <c r="K16" s="848"/>
      <c r="L16" s="848">
        <f t="shared" ref="L16" si="3">SUM(L12:M14)</f>
        <v>0</v>
      </c>
      <c r="M16" s="848"/>
      <c r="N16" s="848">
        <f t="shared" ref="N16" si="4">SUM(N12:O14)</f>
        <v>0</v>
      </c>
      <c r="O16" s="848"/>
      <c r="P16" s="848">
        <f t="shared" ref="P16" si="5">SUM(P12:Q14)</f>
        <v>0</v>
      </c>
      <c r="Q16" s="848"/>
      <c r="R16" s="868">
        <f>SUM(R12:S14)</f>
        <v>0</v>
      </c>
      <c r="S16" s="868"/>
      <c r="T16" s="868"/>
      <c r="U16" s="868"/>
      <c r="V16" s="867"/>
      <c r="W16" s="867"/>
    </row>
    <row r="21" spans="1:1" x14ac:dyDescent="0.2">
      <c r="A21" s="28"/>
    </row>
    <row r="22" spans="1:1" hidden="1" x14ac:dyDescent="0.2">
      <c r="A22" s="29"/>
    </row>
    <row r="23" spans="1:1" hidden="1" x14ac:dyDescent="0.2">
      <c r="A23" s="29"/>
    </row>
    <row r="24" spans="1:1" x14ac:dyDescent="0.2">
      <c r="A24" s="28"/>
    </row>
    <row r="25" spans="1:1" x14ac:dyDescent="0.2">
      <c r="A25" s="28"/>
    </row>
    <row r="26" spans="1:1" x14ac:dyDescent="0.2">
      <c r="A26" s="29"/>
    </row>
  </sheetData>
  <mergeCells count="75">
    <mergeCell ref="V13:W13"/>
    <mergeCell ref="J16:K16"/>
    <mergeCell ref="L16:M16"/>
    <mergeCell ref="J14:K14"/>
    <mergeCell ref="L14:M14"/>
    <mergeCell ref="V16:W16"/>
    <mergeCell ref="V14:W14"/>
    <mergeCell ref="T14:U14"/>
    <mergeCell ref="R14:S14"/>
    <mergeCell ref="N14:O14"/>
    <mergeCell ref="P14:Q14"/>
    <mergeCell ref="R16:S16"/>
    <mergeCell ref="T16:U16"/>
    <mergeCell ref="N16:O16"/>
    <mergeCell ref="N13:O13"/>
    <mergeCell ref="P13:Q13"/>
    <mergeCell ref="D14:E14"/>
    <mergeCell ref="B14:C14"/>
    <mergeCell ref="F14:G14"/>
    <mergeCell ref="H14:I14"/>
    <mergeCell ref="B16:C16"/>
    <mergeCell ref="D16:E16"/>
    <mergeCell ref="F16:G16"/>
    <mergeCell ref="H16:I16"/>
    <mergeCell ref="B13:C13"/>
    <mergeCell ref="D13:E13"/>
    <mergeCell ref="B12:C12"/>
    <mergeCell ref="D12:E12"/>
    <mergeCell ref="H10:I11"/>
    <mergeCell ref="H12:I12"/>
    <mergeCell ref="H13:I13"/>
    <mergeCell ref="D10:E11"/>
    <mergeCell ref="F10:G11"/>
    <mergeCell ref="J13:K13"/>
    <mergeCell ref="L13:M13"/>
    <mergeCell ref="F13:G13"/>
    <mergeCell ref="J12:K12"/>
    <mergeCell ref="L12:M12"/>
    <mergeCell ref="F12:G12"/>
    <mergeCell ref="P16:Q16"/>
    <mergeCell ref="R13:S13"/>
    <mergeCell ref="R12:S12"/>
    <mergeCell ref="P12:Q12"/>
    <mergeCell ref="T13:U13"/>
    <mergeCell ref="T12:U12"/>
    <mergeCell ref="A8:A11"/>
    <mergeCell ref="N10:O11"/>
    <mergeCell ref="P10:Q11"/>
    <mergeCell ref="J8:M8"/>
    <mergeCell ref="A1:W1"/>
    <mergeCell ref="A4:W4"/>
    <mergeCell ref="A5:W5"/>
    <mergeCell ref="A6:W6"/>
    <mergeCell ref="V7:W7"/>
    <mergeCell ref="V8:W8"/>
    <mergeCell ref="V9:W9"/>
    <mergeCell ref="V10:W11"/>
    <mergeCell ref="B7:I7"/>
    <mergeCell ref="J7:U7"/>
    <mergeCell ref="R8:U8"/>
    <mergeCell ref="N8:Q8"/>
    <mergeCell ref="N12:O12"/>
    <mergeCell ref="V12:W12"/>
    <mergeCell ref="R9:U9"/>
    <mergeCell ref="B8:E8"/>
    <mergeCell ref="F8:I8"/>
    <mergeCell ref="T10:U11"/>
    <mergeCell ref="N9:Q9"/>
    <mergeCell ref="R10:S11"/>
    <mergeCell ref="J9:M9"/>
    <mergeCell ref="J10:K11"/>
    <mergeCell ref="L10:M11"/>
    <mergeCell ref="B9:E9"/>
    <mergeCell ref="F9:I9"/>
    <mergeCell ref="B10:C11"/>
  </mergeCells>
  <phoneticPr fontId="0" type="noConversion"/>
  <printOptions horizontalCentered="1" verticalCentered="1"/>
  <pageMargins left="0.55118110236220474" right="0.78740157480314965" top="0.98425196850393704" bottom="1.653543307086614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S26"/>
  <sheetViews>
    <sheetView topLeftCell="A4" zoomScaleNormal="100" workbookViewId="0">
      <selection sqref="A1:S1"/>
    </sheetView>
  </sheetViews>
  <sheetFormatPr defaultRowHeight="12.75" x14ac:dyDescent="0.2"/>
  <cols>
    <col min="1" max="1" width="29.85546875" customWidth="1"/>
    <col min="2" max="2" width="2.42578125" customWidth="1"/>
    <col min="3" max="3" width="4.5703125" customWidth="1"/>
    <col min="4" max="4" width="3.28515625" customWidth="1"/>
    <col min="5" max="5" width="3.5703125" customWidth="1"/>
    <col min="6" max="6" width="5.140625" customWidth="1"/>
    <col min="7" max="7" width="2" customWidth="1"/>
    <col min="8" max="8" width="3.5703125" customWidth="1"/>
    <col min="9" max="9" width="3.28515625" customWidth="1"/>
    <col min="10" max="10" width="2.28515625" customWidth="1"/>
    <col min="11" max="11" width="4.28515625" customWidth="1"/>
    <col min="12" max="12" width="3.85546875" customWidth="1"/>
    <col min="13" max="13" width="3.42578125" customWidth="1"/>
    <col min="14" max="15" width="3.5703125" customWidth="1"/>
    <col min="16" max="16" width="3" customWidth="1"/>
    <col min="17" max="17" width="3.85546875" customWidth="1"/>
    <col min="18" max="18" width="0.140625" hidden="1" customWidth="1"/>
    <col min="19" max="19" width="8.28515625" hidden="1" customWidth="1"/>
  </cols>
  <sheetData>
    <row r="1" spans="1:19" x14ac:dyDescent="0.2">
      <c r="A1" s="830" t="s">
        <v>763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</row>
    <row r="2" spans="1:19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19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</row>
    <row r="4" spans="1:19" ht="15" x14ac:dyDescent="0.25">
      <c r="A4" s="831" t="s">
        <v>176</v>
      </c>
      <c r="B4" s="831"/>
      <c r="C4" s="831"/>
      <c r="D4" s="831"/>
      <c r="E4" s="831"/>
      <c r="F4" s="831"/>
      <c r="G4" s="831"/>
      <c r="H4" s="831"/>
      <c r="I4" s="831"/>
      <c r="J4" s="831"/>
      <c r="K4" s="831"/>
      <c r="L4" s="831"/>
      <c r="M4" s="831"/>
      <c r="N4" s="831"/>
      <c r="O4" s="831"/>
      <c r="P4" s="831"/>
      <c r="Q4" s="831"/>
      <c r="R4" s="831"/>
      <c r="S4" s="831"/>
    </row>
    <row r="5" spans="1:19" ht="15" x14ac:dyDescent="0.25">
      <c r="A5" s="831" t="s">
        <v>432</v>
      </c>
      <c r="B5" s="831"/>
      <c r="C5" s="831"/>
      <c r="D5" s="831"/>
      <c r="E5" s="831"/>
      <c r="F5" s="831"/>
      <c r="G5" s="831"/>
      <c r="H5" s="831"/>
      <c r="I5" s="831"/>
      <c r="J5" s="831"/>
      <c r="K5" s="831"/>
      <c r="L5" s="831"/>
      <c r="M5" s="831"/>
      <c r="N5" s="831"/>
      <c r="O5" s="831"/>
      <c r="P5" s="831"/>
      <c r="Q5" s="831"/>
      <c r="R5" s="831"/>
      <c r="S5" s="831"/>
    </row>
    <row r="6" spans="1:19" ht="26.25" customHeight="1" x14ac:dyDescent="0.2">
      <c r="A6" s="832" t="s">
        <v>719</v>
      </c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</row>
    <row r="7" spans="1:19" s="31" customFormat="1" ht="54.75" customHeight="1" x14ac:dyDescent="0.2">
      <c r="A7" s="30"/>
      <c r="B7" s="844" t="s">
        <v>74</v>
      </c>
      <c r="C7" s="844"/>
      <c r="D7" s="844"/>
      <c r="E7" s="844"/>
      <c r="F7" s="844"/>
      <c r="G7" s="844"/>
      <c r="H7" s="844"/>
      <c r="I7" s="844"/>
      <c r="J7" s="869" t="s">
        <v>75</v>
      </c>
      <c r="K7" s="870"/>
      <c r="L7" s="870"/>
      <c r="M7" s="870"/>
      <c r="N7" s="870"/>
      <c r="O7" s="870"/>
      <c r="P7" s="870"/>
      <c r="Q7" s="871"/>
      <c r="R7" s="894"/>
      <c r="S7" s="895"/>
    </row>
    <row r="8" spans="1:19" ht="30" customHeight="1" x14ac:dyDescent="0.2">
      <c r="A8" s="827" t="s">
        <v>26</v>
      </c>
      <c r="B8" s="883" t="s">
        <v>78</v>
      </c>
      <c r="C8" s="879"/>
      <c r="D8" s="879"/>
      <c r="E8" s="884"/>
      <c r="F8" s="885" t="s">
        <v>77</v>
      </c>
      <c r="G8" s="885"/>
      <c r="H8" s="885"/>
      <c r="I8" s="885"/>
      <c r="J8" s="829" t="s">
        <v>76</v>
      </c>
      <c r="K8" s="797"/>
      <c r="L8" s="797"/>
      <c r="M8" s="797"/>
      <c r="N8" s="878" t="s">
        <v>76</v>
      </c>
      <c r="O8" s="879"/>
      <c r="P8" s="879"/>
      <c r="Q8" s="880"/>
      <c r="R8" s="897"/>
      <c r="S8" s="898"/>
    </row>
    <row r="9" spans="1:19" ht="39.75" customHeight="1" x14ac:dyDescent="0.2">
      <c r="A9" s="827"/>
      <c r="B9" s="805" t="s">
        <v>715</v>
      </c>
      <c r="C9" s="805"/>
      <c r="D9" s="805"/>
      <c r="E9" s="814"/>
      <c r="F9" s="805" t="s">
        <v>718</v>
      </c>
      <c r="G9" s="805"/>
      <c r="H9" s="805"/>
      <c r="I9" s="890"/>
      <c r="J9" s="901" t="s">
        <v>720</v>
      </c>
      <c r="K9" s="805"/>
      <c r="L9" s="805"/>
      <c r="M9" s="805"/>
      <c r="N9" s="805" t="s">
        <v>721</v>
      </c>
      <c r="O9" s="805"/>
      <c r="P9" s="805"/>
      <c r="Q9" s="890"/>
      <c r="R9" s="906"/>
      <c r="S9" s="907"/>
    </row>
    <row r="10" spans="1:19" ht="20.25" customHeight="1" x14ac:dyDescent="0.2">
      <c r="A10" s="827"/>
      <c r="B10" s="818" t="s">
        <v>67</v>
      </c>
      <c r="C10" s="818"/>
      <c r="D10" s="818" t="s">
        <v>68</v>
      </c>
      <c r="E10" s="861"/>
      <c r="F10" s="818" t="s">
        <v>67</v>
      </c>
      <c r="G10" s="818"/>
      <c r="H10" s="818" t="s">
        <v>68</v>
      </c>
      <c r="I10" s="818"/>
      <c r="J10" s="822" t="s">
        <v>67</v>
      </c>
      <c r="K10" s="818"/>
      <c r="L10" s="824" t="s">
        <v>68</v>
      </c>
      <c r="M10" s="824"/>
      <c r="N10" s="817" t="s">
        <v>67</v>
      </c>
      <c r="O10" s="818"/>
      <c r="P10" s="810" t="s">
        <v>68</v>
      </c>
      <c r="Q10" s="899"/>
      <c r="R10" s="909"/>
      <c r="S10" s="910"/>
    </row>
    <row r="11" spans="1:19" s="1" customFormat="1" ht="12" customHeight="1" x14ac:dyDescent="0.2">
      <c r="A11" s="828"/>
      <c r="B11" s="818"/>
      <c r="C11" s="818"/>
      <c r="D11" s="820"/>
      <c r="E11" s="862"/>
      <c r="F11" s="860"/>
      <c r="G11" s="860"/>
      <c r="H11" s="860"/>
      <c r="I11" s="860"/>
      <c r="J11" s="823"/>
      <c r="K11" s="820"/>
      <c r="L11" s="825"/>
      <c r="M11" s="825"/>
      <c r="N11" s="819"/>
      <c r="O11" s="820"/>
      <c r="P11" s="812"/>
      <c r="Q11" s="900"/>
      <c r="R11" s="909"/>
      <c r="S11" s="910"/>
    </row>
    <row r="12" spans="1:19" ht="16.5" customHeight="1" x14ac:dyDescent="0.2">
      <c r="A12" s="32" t="s">
        <v>28</v>
      </c>
      <c r="B12" s="881">
        <v>1</v>
      </c>
      <c r="C12" s="882"/>
      <c r="D12" s="881">
        <v>0</v>
      </c>
      <c r="E12" s="886"/>
      <c r="F12" s="887">
        <v>1</v>
      </c>
      <c r="G12" s="887"/>
      <c r="H12" s="887">
        <v>0</v>
      </c>
      <c r="I12" s="887"/>
      <c r="J12" s="872">
        <v>0</v>
      </c>
      <c r="K12" s="873"/>
      <c r="L12" s="873">
        <v>0</v>
      </c>
      <c r="M12" s="873"/>
      <c r="N12" s="874">
        <v>0</v>
      </c>
      <c r="O12" s="875"/>
      <c r="P12" s="876">
        <v>0</v>
      </c>
      <c r="Q12" s="877"/>
      <c r="R12" s="892"/>
      <c r="S12" s="893"/>
    </row>
    <row r="13" spans="1:19" ht="16.5" hidden="1" customHeight="1" x14ac:dyDescent="0.2">
      <c r="A13" s="8" t="s">
        <v>27</v>
      </c>
      <c r="B13" s="856"/>
      <c r="C13" s="857"/>
      <c r="D13" s="856"/>
      <c r="E13" s="858"/>
      <c r="F13" s="887"/>
      <c r="G13" s="887"/>
      <c r="H13" s="887"/>
      <c r="I13" s="887"/>
      <c r="J13" s="36"/>
      <c r="K13" s="35"/>
      <c r="L13" s="35"/>
      <c r="M13" s="35"/>
      <c r="N13" s="33"/>
      <c r="O13" s="33"/>
      <c r="P13" s="33"/>
      <c r="Q13" s="414"/>
      <c r="R13" s="413"/>
      <c r="S13" s="403"/>
    </row>
    <row r="14" spans="1:19" ht="16.5" hidden="1" customHeight="1" x14ac:dyDescent="0.2">
      <c r="A14" s="8" t="s">
        <v>23</v>
      </c>
      <c r="B14" s="856"/>
      <c r="C14" s="857"/>
      <c r="D14" s="888"/>
      <c r="E14" s="859"/>
      <c r="F14" s="887"/>
      <c r="G14" s="887"/>
      <c r="H14" s="887"/>
      <c r="I14" s="887"/>
      <c r="J14" s="36"/>
      <c r="K14" s="35"/>
      <c r="L14" s="35"/>
      <c r="M14" s="35"/>
      <c r="N14" s="33"/>
      <c r="O14" s="33"/>
      <c r="P14" s="33"/>
      <c r="Q14" s="414"/>
      <c r="R14" s="413"/>
      <c r="S14" s="403"/>
    </row>
    <row r="15" spans="1:19" ht="16.5" customHeight="1" x14ac:dyDescent="0.2">
      <c r="A15" s="8" t="s">
        <v>173</v>
      </c>
      <c r="B15" s="856">
        <v>1</v>
      </c>
      <c r="C15" s="857"/>
      <c r="D15" s="856">
        <v>0</v>
      </c>
      <c r="E15" s="858"/>
      <c r="F15" s="887">
        <v>1</v>
      </c>
      <c r="G15" s="887"/>
      <c r="H15" s="887">
        <v>0</v>
      </c>
      <c r="I15" s="887"/>
      <c r="J15" s="902">
        <v>3</v>
      </c>
      <c r="K15" s="903"/>
      <c r="L15" s="903">
        <v>0</v>
      </c>
      <c r="M15" s="903"/>
      <c r="N15" s="904">
        <v>3</v>
      </c>
      <c r="O15" s="905"/>
      <c r="P15" s="908">
        <v>0</v>
      </c>
      <c r="Q15" s="866"/>
      <c r="R15" s="892"/>
      <c r="S15" s="893"/>
    </row>
    <row r="16" spans="1:19" ht="14.25" x14ac:dyDescent="0.2">
      <c r="A16" s="657" t="s">
        <v>25</v>
      </c>
      <c r="B16" s="848">
        <v>2</v>
      </c>
      <c r="C16" s="848"/>
      <c r="D16" s="848">
        <f>SUM(D12:D15)</f>
        <v>0</v>
      </c>
      <c r="E16" s="889"/>
      <c r="F16" s="848">
        <f>SUM(F12:F15)</f>
        <v>2</v>
      </c>
      <c r="G16" s="891"/>
      <c r="H16" s="848">
        <f>SUM(H12:H15)</f>
        <v>0</v>
      </c>
      <c r="I16" s="891"/>
      <c r="J16" s="896">
        <f>SUM(J1:J15)</f>
        <v>3</v>
      </c>
      <c r="K16" s="848"/>
      <c r="L16" s="848">
        <f>SUM(L12:L15)</f>
        <v>0</v>
      </c>
      <c r="M16" s="848"/>
      <c r="N16" s="848">
        <f>SUM(N12:N15)</f>
        <v>3</v>
      </c>
      <c r="O16" s="848"/>
      <c r="P16" s="848">
        <f>SUM(P12:P15)</f>
        <v>0</v>
      </c>
      <c r="Q16" s="848"/>
      <c r="R16" s="868"/>
      <c r="S16" s="868"/>
    </row>
    <row r="21" spans="1:1" x14ac:dyDescent="0.2">
      <c r="A21" s="28"/>
    </row>
    <row r="22" spans="1:1" hidden="1" x14ac:dyDescent="0.2">
      <c r="A22" s="29"/>
    </row>
    <row r="23" spans="1:1" hidden="1" x14ac:dyDescent="0.2">
      <c r="A23" s="29"/>
    </row>
    <row r="24" spans="1:1" x14ac:dyDescent="0.2">
      <c r="A24" s="28"/>
    </row>
    <row r="25" spans="1:1" x14ac:dyDescent="0.2">
      <c r="A25" s="28"/>
    </row>
    <row r="26" spans="1:1" x14ac:dyDescent="0.2">
      <c r="A26" s="29"/>
    </row>
  </sheetData>
  <mergeCells count="62">
    <mergeCell ref="J15:K15"/>
    <mergeCell ref="L15:M15"/>
    <mergeCell ref="N15:O15"/>
    <mergeCell ref="R9:S9"/>
    <mergeCell ref="P15:Q15"/>
    <mergeCell ref="N9:Q9"/>
    <mergeCell ref="N10:O11"/>
    <mergeCell ref="R10:S11"/>
    <mergeCell ref="J10:K11"/>
    <mergeCell ref="L10:M11"/>
    <mergeCell ref="R16:S16"/>
    <mergeCell ref="A1:S1"/>
    <mergeCell ref="A4:S4"/>
    <mergeCell ref="A5:S5"/>
    <mergeCell ref="A6:S6"/>
    <mergeCell ref="R12:S12"/>
    <mergeCell ref="R15:S15"/>
    <mergeCell ref="R7:S7"/>
    <mergeCell ref="J16:K16"/>
    <mergeCell ref="L16:M16"/>
    <mergeCell ref="N16:O16"/>
    <mergeCell ref="P16:Q16"/>
    <mergeCell ref="R8:S8"/>
    <mergeCell ref="P10:Q11"/>
    <mergeCell ref="A8:A11"/>
    <mergeCell ref="J9:M9"/>
    <mergeCell ref="B16:C16"/>
    <mergeCell ref="D16:E16"/>
    <mergeCell ref="B14:C14"/>
    <mergeCell ref="B9:E9"/>
    <mergeCell ref="F9:I9"/>
    <mergeCell ref="B10:C11"/>
    <mergeCell ref="D10:E11"/>
    <mergeCell ref="H10:I11"/>
    <mergeCell ref="H16:I16"/>
    <mergeCell ref="H12:I12"/>
    <mergeCell ref="H13:I13"/>
    <mergeCell ref="F12:G12"/>
    <mergeCell ref="F16:G16"/>
    <mergeCell ref="H15:I15"/>
    <mergeCell ref="F15:G15"/>
    <mergeCell ref="F13:G13"/>
    <mergeCell ref="H14:I14"/>
    <mergeCell ref="F14:G14"/>
    <mergeCell ref="D14:E14"/>
    <mergeCell ref="D15:E15"/>
    <mergeCell ref="B15:C15"/>
    <mergeCell ref="B13:C13"/>
    <mergeCell ref="D13:E13"/>
    <mergeCell ref="B12:C12"/>
    <mergeCell ref="F10:G11"/>
    <mergeCell ref="B7:I7"/>
    <mergeCell ref="B8:E8"/>
    <mergeCell ref="F8:I8"/>
    <mergeCell ref="D12:E12"/>
    <mergeCell ref="J7:Q7"/>
    <mergeCell ref="J12:K12"/>
    <mergeCell ref="L12:M12"/>
    <mergeCell ref="N12:O12"/>
    <mergeCell ref="P12:Q12"/>
    <mergeCell ref="N8:Q8"/>
    <mergeCell ref="J8:M8"/>
  </mergeCells>
  <phoneticPr fontId="0" type="noConversion"/>
  <printOptions horizontalCentered="1" verticalCentered="1"/>
  <pageMargins left="0.55118110236220474" right="0.78740157480314965" top="0.98425196850393704" bottom="1.653543307086614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13">
    <tabColor theme="9"/>
  </sheetPr>
  <dimension ref="A1:P23"/>
  <sheetViews>
    <sheetView zoomScaleNormal="100" workbookViewId="0">
      <selection sqref="A1:C22"/>
    </sheetView>
  </sheetViews>
  <sheetFormatPr defaultRowHeight="12.75" x14ac:dyDescent="0.2"/>
  <cols>
    <col min="1" max="1" width="3.85546875" customWidth="1"/>
    <col min="2" max="2" width="50.7109375" style="7" customWidth="1"/>
    <col min="3" max="3" width="12" style="7" customWidth="1"/>
    <col min="4" max="5" width="10.7109375" bestFit="1" customWidth="1"/>
  </cols>
  <sheetData>
    <row r="1" spans="1:16" x14ac:dyDescent="0.2">
      <c r="A1" s="911" t="s">
        <v>388</v>
      </c>
      <c r="B1" s="911"/>
      <c r="C1" s="911"/>
    </row>
    <row r="2" spans="1:16" x14ac:dyDescent="0.2">
      <c r="A2" s="5"/>
      <c r="B2" s="5"/>
      <c r="C2" s="5"/>
    </row>
    <row r="3" spans="1:16" x14ac:dyDescent="0.2">
      <c r="A3" s="5"/>
      <c r="B3" s="5"/>
      <c r="C3" s="5"/>
    </row>
    <row r="4" spans="1:16" ht="15.75" x14ac:dyDescent="0.25">
      <c r="A4" s="199" t="s">
        <v>263</v>
      </c>
      <c r="B4" s="200"/>
      <c r="C4" s="200"/>
    </row>
    <row r="5" spans="1:16" ht="20.25" customHeight="1" x14ac:dyDescent="0.2">
      <c r="A5" s="747" t="s">
        <v>163</v>
      </c>
      <c r="B5" s="912"/>
      <c r="C5" s="912"/>
    </row>
    <row r="6" spans="1:16" ht="17.25" customHeight="1" x14ac:dyDescent="0.2">
      <c r="A6" s="3"/>
      <c r="B6" s="26"/>
      <c r="C6" s="472" t="s">
        <v>513</v>
      </c>
    </row>
    <row r="7" spans="1:16" ht="39.75" customHeight="1" x14ac:dyDescent="0.2">
      <c r="A7" s="59"/>
      <c r="B7" s="57" t="s">
        <v>29</v>
      </c>
      <c r="C7" s="201" t="s">
        <v>698</v>
      </c>
    </row>
    <row r="8" spans="1:16" s="12" customFormat="1" ht="17.25" customHeight="1" x14ac:dyDescent="0.2">
      <c r="A8" s="57"/>
      <c r="B8" s="60" t="s">
        <v>120</v>
      </c>
      <c r="C8" s="95" t="s">
        <v>113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2" customFormat="1" ht="24" customHeight="1" x14ac:dyDescent="0.25">
      <c r="A9" s="61" t="s">
        <v>9</v>
      </c>
      <c r="B9" s="93" t="s">
        <v>125</v>
      </c>
      <c r="C9" s="96">
        <v>18912876</v>
      </c>
    </row>
    <row r="10" spans="1:16" s="12" customFormat="1" ht="24" customHeight="1" x14ac:dyDescent="0.25">
      <c r="A10" s="61" t="s">
        <v>10</v>
      </c>
      <c r="B10" s="94" t="s">
        <v>490</v>
      </c>
      <c r="C10" s="96">
        <v>150000</v>
      </c>
    </row>
    <row r="11" spans="1:16" s="12" customFormat="1" ht="24" customHeight="1" x14ac:dyDescent="0.25">
      <c r="A11" s="61" t="s">
        <v>11</v>
      </c>
      <c r="B11" s="94" t="s">
        <v>636</v>
      </c>
      <c r="C11" s="96">
        <v>0</v>
      </c>
    </row>
    <row r="12" spans="1:16" s="12" customFormat="1" ht="21" customHeight="1" x14ac:dyDescent="0.25">
      <c r="A12" s="61" t="s">
        <v>12</v>
      </c>
      <c r="B12" s="94" t="s">
        <v>491</v>
      </c>
      <c r="C12" s="96">
        <v>2000000</v>
      </c>
    </row>
    <row r="13" spans="1:16" s="12" customFormat="1" ht="23.25" customHeight="1" x14ac:dyDescent="0.25">
      <c r="A13" s="61" t="s">
        <v>13</v>
      </c>
      <c r="B13" s="94" t="s">
        <v>724</v>
      </c>
      <c r="C13" s="96">
        <v>300000</v>
      </c>
      <c r="E13" s="453"/>
    </row>
    <row r="14" spans="1:16" s="12" customFormat="1" ht="24" customHeight="1" x14ac:dyDescent="0.25">
      <c r="A14" s="61" t="s">
        <v>14</v>
      </c>
      <c r="B14" s="93" t="s">
        <v>727</v>
      </c>
      <c r="C14" s="96">
        <v>1200000</v>
      </c>
      <c r="D14" s="453"/>
    </row>
    <row r="15" spans="1:16" s="12" customFormat="1" ht="22.5" customHeight="1" x14ac:dyDescent="0.25">
      <c r="A15" s="61" t="s">
        <v>15</v>
      </c>
      <c r="B15" s="94" t="s">
        <v>725</v>
      </c>
      <c r="C15" s="96">
        <v>1200000</v>
      </c>
    </row>
    <row r="16" spans="1:16" s="12" customFormat="1" ht="22.5" customHeight="1" x14ac:dyDescent="0.25">
      <c r="A16" s="61" t="s">
        <v>30</v>
      </c>
      <c r="B16" s="94" t="s">
        <v>726</v>
      </c>
      <c r="C16" s="96">
        <v>2400000</v>
      </c>
    </row>
    <row r="17" spans="1:4" s="12" customFormat="1" ht="22.5" customHeight="1" x14ac:dyDescent="0.25">
      <c r="A17" s="61" t="s">
        <v>31</v>
      </c>
      <c r="B17" s="94" t="s">
        <v>728</v>
      </c>
      <c r="C17" s="96">
        <v>2000000</v>
      </c>
    </row>
    <row r="18" spans="1:4" s="12" customFormat="1" ht="22.5" customHeight="1" x14ac:dyDescent="0.25">
      <c r="A18" s="61" t="s">
        <v>32</v>
      </c>
      <c r="B18" s="94" t="s">
        <v>729</v>
      </c>
      <c r="C18" s="96">
        <v>3000000</v>
      </c>
    </row>
    <row r="19" spans="1:4" s="12" customFormat="1" ht="22.5" customHeight="1" x14ac:dyDescent="0.25">
      <c r="A19" s="61" t="s">
        <v>33</v>
      </c>
      <c r="B19" s="94" t="s">
        <v>730</v>
      </c>
      <c r="C19" s="96">
        <v>1850000</v>
      </c>
    </row>
    <row r="20" spans="1:4" s="12" customFormat="1" ht="24" customHeight="1" x14ac:dyDescent="0.25">
      <c r="A20" s="61" t="s">
        <v>34</v>
      </c>
      <c r="B20" s="94" t="s">
        <v>498</v>
      </c>
      <c r="C20" s="96">
        <v>2600000</v>
      </c>
    </row>
    <row r="21" spans="1:4" s="12" customFormat="1" ht="24" customHeight="1" x14ac:dyDescent="0.25">
      <c r="A21" s="61" t="s">
        <v>35</v>
      </c>
      <c r="B21" s="94" t="s">
        <v>492</v>
      </c>
      <c r="C21" s="96">
        <v>300000</v>
      </c>
      <c r="D21" s="453"/>
    </row>
    <row r="22" spans="1:4" s="12" customFormat="1" ht="24" customHeight="1" x14ac:dyDescent="0.25">
      <c r="A22" s="61" t="s">
        <v>36</v>
      </c>
      <c r="B22" s="658" t="s">
        <v>25</v>
      </c>
      <c r="C22" s="659">
        <f>SUM(C9:C21)</f>
        <v>35912876</v>
      </c>
    </row>
    <row r="23" spans="1:4" s="12" customFormat="1" ht="25.5" customHeight="1" x14ac:dyDescent="0.2"/>
  </sheetData>
  <mergeCells count="2">
    <mergeCell ref="A1:C1"/>
    <mergeCell ref="A5:C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14">
    <tabColor theme="9"/>
    <pageSetUpPr fitToPage="1"/>
  </sheetPr>
  <dimension ref="A1:I62"/>
  <sheetViews>
    <sheetView topLeftCell="A7" zoomScaleNormal="100" workbookViewId="0">
      <selection sqref="A1:I62"/>
    </sheetView>
  </sheetViews>
  <sheetFormatPr defaultRowHeight="12.75" x14ac:dyDescent="0.2"/>
  <cols>
    <col min="1" max="1" width="5.140625" customWidth="1"/>
    <col min="2" max="2" width="49.42578125" customWidth="1"/>
    <col min="3" max="3" width="13" style="675" customWidth="1"/>
    <col min="4" max="4" width="13.28515625" customWidth="1"/>
    <col min="5" max="5" width="12" customWidth="1"/>
    <col min="7" max="7" width="13.28515625" customWidth="1"/>
    <col min="8" max="8" width="11.28515625" customWidth="1"/>
    <col min="9" max="9" width="13" customWidth="1"/>
  </cols>
  <sheetData>
    <row r="1" spans="1:9" x14ac:dyDescent="0.2">
      <c r="A1" s="911" t="s">
        <v>389</v>
      </c>
      <c r="B1" s="911"/>
      <c r="C1" s="911"/>
    </row>
    <row r="2" spans="1:9" x14ac:dyDescent="0.2">
      <c r="A2" s="5"/>
      <c r="B2" s="5"/>
      <c r="C2" s="678"/>
    </row>
    <row r="3" spans="1:9" x14ac:dyDescent="0.2">
      <c r="A3" s="5"/>
      <c r="B3" s="5"/>
      <c r="C3" s="678"/>
    </row>
    <row r="4" spans="1:9" ht="15.75" x14ac:dyDescent="0.25">
      <c r="A4" s="913" t="s">
        <v>264</v>
      </c>
      <c r="B4" s="914"/>
      <c r="C4" s="914"/>
    </row>
    <row r="5" spans="1:9" ht="15.75" x14ac:dyDescent="0.2">
      <c r="A5" s="915" t="s">
        <v>163</v>
      </c>
      <c r="B5" s="916"/>
      <c r="C5" s="916"/>
    </row>
    <row r="6" spans="1:9" ht="15" x14ac:dyDescent="0.2">
      <c r="A6" s="676"/>
      <c r="B6" s="676"/>
      <c r="C6" s="679"/>
    </row>
    <row r="7" spans="1:9" ht="15" x14ac:dyDescent="0.2">
      <c r="A7" s="714"/>
      <c r="B7" s="714"/>
      <c r="C7" s="715"/>
    </row>
    <row r="8" spans="1:9" ht="27" x14ac:dyDescent="0.2">
      <c r="A8" s="114" t="s">
        <v>17</v>
      </c>
      <c r="B8" s="115" t="s">
        <v>16</v>
      </c>
      <c r="C8" s="116" t="s">
        <v>178</v>
      </c>
      <c r="D8" s="744"/>
      <c r="E8" s="744"/>
      <c r="F8" s="744"/>
      <c r="G8" s="744"/>
      <c r="H8" s="744"/>
      <c r="I8" s="744"/>
    </row>
    <row r="9" spans="1:9" ht="13.5" x14ac:dyDescent="0.2">
      <c r="A9" s="520"/>
      <c r="B9" s="334" t="s">
        <v>112</v>
      </c>
      <c r="C9" s="334" t="s">
        <v>113</v>
      </c>
      <c r="D9" s="9" t="s">
        <v>665</v>
      </c>
      <c r="E9" s="9" t="s">
        <v>664</v>
      </c>
      <c r="F9" s="9" t="s">
        <v>694</v>
      </c>
      <c r="G9" s="9" t="s">
        <v>695</v>
      </c>
      <c r="H9" s="9" t="s">
        <v>696</v>
      </c>
      <c r="I9" s="9" t="s">
        <v>698</v>
      </c>
    </row>
    <row r="10" spans="1:9" ht="13.5" x14ac:dyDescent="0.2">
      <c r="A10" s="528" t="s">
        <v>9</v>
      </c>
      <c r="B10" s="529" t="s">
        <v>528</v>
      </c>
      <c r="C10" s="529"/>
      <c r="D10" s="692"/>
      <c r="E10" s="692"/>
      <c r="F10" s="692"/>
      <c r="G10" s="692"/>
      <c r="H10" s="692"/>
      <c r="I10" s="692"/>
    </row>
    <row r="11" spans="1:9" ht="13.5" x14ac:dyDescent="0.2">
      <c r="A11" s="528" t="s">
        <v>10</v>
      </c>
      <c r="B11" s="529" t="s">
        <v>529</v>
      </c>
      <c r="C11" s="529"/>
      <c r="D11" s="692"/>
      <c r="E11" s="692"/>
      <c r="F11" s="692"/>
      <c r="G11" s="692"/>
      <c r="H11" s="692"/>
      <c r="I11" s="692"/>
    </row>
    <row r="12" spans="1:9" ht="13.5" x14ac:dyDescent="0.2">
      <c r="A12" s="528" t="s">
        <v>11</v>
      </c>
      <c r="B12" s="529" t="s">
        <v>692</v>
      </c>
      <c r="C12" s="529"/>
      <c r="D12" s="692"/>
      <c r="E12" s="692"/>
      <c r="F12" s="692"/>
      <c r="G12" s="692"/>
      <c r="H12" s="692"/>
      <c r="I12" s="692"/>
    </row>
    <row r="13" spans="1:9" ht="13.5" x14ac:dyDescent="0.2">
      <c r="A13" s="528" t="s">
        <v>12</v>
      </c>
      <c r="B13" s="532" t="s">
        <v>530</v>
      </c>
      <c r="C13" s="723" t="s">
        <v>531</v>
      </c>
      <c r="D13" s="692"/>
      <c r="E13" s="692"/>
      <c r="F13" s="692"/>
      <c r="G13" s="692"/>
      <c r="H13" s="692"/>
      <c r="I13" s="692"/>
    </row>
    <row r="14" spans="1:9" ht="13.5" x14ac:dyDescent="0.2">
      <c r="A14" s="528" t="s">
        <v>13</v>
      </c>
      <c r="B14" s="534" t="s">
        <v>532</v>
      </c>
      <c r="C14" s="722" t="s">
        <v>533</v>
      </c>
      <c r="D14" s="692"/>
      <c r="E14" s="692"/>
      <c r="F14" s="692"/>
      <c r="G14" s="692"/>
      <c r="H14" s="692"/>
      <c r="I14" s="692"/>
    </row>
    <row r="15" spans="1:9" ht="13.5" x14ac:dyDescent="0.2">
      <c r="A15" s="528" t="s">
        <v>14</v>
      </c>
      <c r="B15" s="534" t="s">
        <v>534</v>
      </c>
      <c r="C15" s="722" t="s">
        <v>535</v>
      </c>
      <c r="D15" s="692"/>
      <c r="E15" s="692"/>
      <c r="F15" s="692"/>
      <c r="G15" s="692"/>
      <c r="H15" s="692"/>
      <c r="I15" s="692"/>
    </row>
    <row r="16" spans="1:9" ht="13.5" x14ac:dyDescent="0.2">
      <c r="A16" s="522" t="s">
        <v>15</v>
      </c>
      <c r="B16" s="537" t="s">
        <v>240</v>
      </c>
      <c r="C16" s="538" t="s">
        <v>241</v>
      </c>
      <c r="D16" s="692"/>
      <c r="E16" s="692"/>
      <c r="F16" s="692"/>
      <c r="G16" s="692"/>
      <c r="H16" s="692"/>
      <c r="I16" s="692"/>
    </row>
    <row r="17" spans="1:9" ht="13.5" x14ac:dyDescent="0.2">
      <c r="A17" s="536" t="s">
        <v>30</v>
      </c>
      <c r="B17" s="664" t="s">
        <v>536</v>
      </c>
      <c r="C17" s="664" t="s">
        <v>538</v>
      </c>
      <c r="D17" s="692"/>
      <c r="E17" s="692"/>
      <c r="F17" s="692"/>
      <c r="G17" s="692"/>
      <c r="H17" s="692"/>
      <c r="I17" s="692"/>
    </row>
    <row r="18" spans="1:9" ht="13.5" x14ac:dyDescent="0.2">
      <c r="A18" s="536" t="s">
        <v>31</v>
      </c>
      <c r="B18" s="664" t="s">
        <v>537</v>
      </c>
      <c r="C18" s="664" t="s">
        <v>538</v>
      </c>
      <c r="D18" s="692"/>
      <c r="E18" s="692"/>
      <c r="F18" s="692"/>
      <c r="G18" s="692"/>
      <c r="H18" s="692"/>
      <c r="I18" s="692"/>
    </row>
    <row r="19" spans="1:9" ht="13.5" x14ac:dyDescent="0.2">
      <c r="A19" s="536" t="s">
        <v>32</v>
      </c>
      <c r="B19" s="665" t="s">
        <v>643</v>
      </c>
      <c r="C19" s="665" t="s">
        <v>538</v>
      </c>
      <c r="D19" s="692"/>
      <c r="E19" s="692"/>
      <c r="F19" s="692"/>
      <c r="G19" s="692"/>
      <c r="H19" s="692"/>
      <c r="I19" s="692"/>
    </row>
    <row r="20" spans="1:9" ht="13.5" x14ac:dyDescent="0.2">
      <c r="A20" s="536" t="s">
        <v>33</v>
      </c>
      <c r="B20" s="665" t="s">
        <v>645</v>
      </c>
      <c r="C20" s="665" t="s">
        <v>644</v>
      </c>
      <c r="D20" s="692">
        <v>4536000</v>
      </c>
      <c r="E20" s="692">
        <v>17820000</v>
      </c>
      <c r="F20" s="692"/>
      <c r="G20" s="692"/>
      <c r="H20" s="692"/>
      <c r="I20" s="692">
        <f t="shared" ref="I20:I57" si="0">SUM(D20:H20)</f>
        <v>22356000</v>
      </c>
    </row>
    <row r="21" spans="1:9" ht="13.5" x14ac:dyDescent="0.2">
      <c r="A21" s="536" t="s">
        <v>34</v>
      </c>
      <c r="B21" s="523" t="s">
        <v>242</v>
      </c>
      <c r="C21" s="524" t="s">
        <v>244</v>
      </c>
      <c r="D21" s="692">
        <f>SUM(D17:D20)</f>
        <v>4536000</v>
      </c>
      <c r="E21" s="692">
        <f>SUM(E17:E20)</f>
        <v>17820000</v>
      </c>
      <c r="F21" s="692"/>
      <c r="G21" s="692"/>
      <c r="H21" s="692"/>
      <c r="I21" s="692">
        <f t="shared" si="0"/>
        <v>22356000</v>
      </c>
    </row>
    <row r="22" spans="1:9" ht="15" x14ac:dyDescent="0.2">
      <c r="A22" s="536" t="s">
        <v>35</v>
      </c>
      <c r="B22" s="502" t="s">
        <v>243</v>
      </c>
      <c r="C22" s="503" t="s">
        <v>245</v>
      </c>
      <c r="D22" s="355">
        <f>SUM(D21)</f>
        <v>4536000</v>
      </c>
      <c r="E22" s="355">
        <f>SUM(E21)</f>
        <v>17820000</v>
      </c>
      <c r="F22" s="355"/>
      <c r="G22" s="355"/>
      <c r="H22" s="355"/>
      <c r="I22" s="692">
        <f t="shared" si="0"/>
        <v>22356000</v>
      </c>
    </row>
    <row r="23" spans="1:9" ht="13.5" x14ac:dyDescent="0.2">
      <c r="A23" s="536" t="s">
        <v>36</v>
      </c>
      <c r="B23" s="191" t="s">
        <v>646</v>
      </c>
      <c r="C23" s="320" t="s">
        <v>539</v>
      </c>
      <c r="D23" s="692">
        <v>802000</v>
      </c>
      <c r="E23" s="692">
        <v>3346212</v>
      </c>
      <c r="F23" s="692"/>
      <c r="G23" s="692"/>
      <c r="H23" s="692"/>
      <c r="I23" s="692">
        <f t="shared" si="0"/>
        <v>4148212</v>
      </c>
    </row>
    <row r="24" spans="1:9" ht="13.5" x14ac:dyDescent="0.2">
      <c r="A24" s="536" t="s">
        <v>37</v>
      </c>
      <c r="B24" s="191" t="s">
        <v>540</v>
      </c>
      <c r="C24" s="320" t="s">
        <v>541</v>
      </c>
      <c r="D24" s="692">
        <v>40000</v>
      </c>
      <c r="E24" s="692"/>
      <c r="F24" s="692"/>
      <c r="G24" s="692"/>
      <c r="H24" s="692"/>
      <c r="I24" s="692">
        <f t="shared" si="0"/>
        <v>40000</v>
      </c>
    </row>
    <row r="25" spans="1:9" ht="13.5" x14ac:dyDescent="0.2">
      <c r="A25" s="536" t="s">
        <v>38</v>
      </c>
      <c r="B25" s="191" t="s">
        <v>542</v>
      </c>
      <c r="C25" s="320" t="s">
        <v>541</v>
      </c>
      <c r="D25" s="692">
        <v>30000</v>
      </c>
      <c r="E25" s="692"/>
      <c r="F25" s="692"/>
      <c r="G25" s="692"/>
      <c r="H25" s="692"/>
      <c r="I25" s="692">
        <f t="shared" si="0"/>
        <v>30000</v>
      </c>
    </row>
    <row r="26" spans="1:9" ht="25.5" x14ac:dyDescent="0.2">
      <c r="A26" s="536" t="s">
        <v>39</v>
      </c>
      <c r="B26" s="191" t="s">
        <v>247</v>
      </c>
      <c r="C26" s="320" t="s">
        <v>246</v>
      </c>
      <c r="D26" s="355">
        <f>SUM(D23:D25)</f>
        <v>872000</v>
      </c>
      <c r="E26" s="355">
        <f>SUM(E23:E25)</f>
        <v>3346212</v>
      </c>
      <c r="F26" s="355"/>
      <c r="G26" s="355"/>
      <c r="H26" s="355"/>
      <c r="I26" s="692">
        <f t="shared" si="0"/>
        <v>4218212</v>
      </c>
    </row>
    <row r="27" spans="1:9" ht="15.75" x14ac:dyDescent="0.2">
      <c r="A27" s="536" t="s">
        <v>40</v>
      </c>
      <c r="B27" s="512" t="s">
        <v>543</v>
      </c>
      <c r="C27" s="513"/>
      <c r="D27" s="693">
        <f>D26+D22</f>
        <v>5408000</v>
      </c>
      <c r="E27" s="693">
        <f>E26+E22</f>
        <v>21166212</v>
      </c>
      <c r="F27" s="693"/>
      <c r="G27" s="693"/>
      <c r="H27" s="693"/>
      <c r="I27" s="692">
        <f t="shared" si="0"/>
        <v>26574212</v>
      </c>
    </row>
    <row r="28" spans="1:9" ht="13.5" x14ac:dyDescent="0.2">
      <c r="A28" s="536" t="s">
        <v>41</v>
      </c>
      <c r="B28" s="191" t="s">
        <v>544</v>
      </c>
      <c r="C28" s="320" t="s">
        <v>545</v>
      </c>
      <c r="D28" s="692">
        <v>350000</v>
      </c>
      <c r="E28" s="692"/>
      <c r="F28" s="692"/>
      <c r="G28" s="692"/>
      <c r="H28" s="692"/>
      <c r="I28" s="692">
        <f t="shared" si="0"/>
        <v>350000</v>
      </c>
    </row>
    <row r="29" spans="1:9" ht="13.5" x14ac:dyDescent="0.2">
      <c r="A29" s="536" t="s">
        <v>42</v>
      </c>
      <c r="B29" s="191" t="s">
        <v>546</v>
      </c>
      <c r="C29" s="320" t="s">
        <v>547</v>
      </c>
      <c r="D29" s="692"/>
      <c r="E29" s="692"/>
      <c r="F29" s="692"/>
      <c r="G29" s="692"/>
      <c r="H29" s="692"/>
      <c r="I29" s="692">
        <f t="shared" si="0"/>
        <v>0</v>
      </c>
    </row>
    <row r="30" spans="1:9" ht="13.5" x14ac:dyDescent="0.2">
      <c r="A30" s="536" t="s">
        <v>43</v>
      </c>
      <c r="B30" s="191" t="s">
        <v>548</v>
      </c>
      <c r="C30" s="320" t="s">
        <v>547</v>
      </c>
      <c r="D30" s="692">
        <v>488000</v>
      </c>
      <c r="E30" s="692">
        <v>2000000</v>
      </c>
      <c r="F30" s="692">
        <v>228600</v>
      </c>
      <c r="G30" s="692"/>
      <c r="H30" s="692"/>
      <c r="I30" s="692">
        <f t="shared" si="0"/>
        <v>2716600</v>
      </c>
    </row>
    <row r="31" spans="1:9" ht="15" x14ac:dyDescent="0.2">
      <c r="A31" s="536" t="s">
        <v>44</v>
      </c>
      <c r="B31" s="502" t="s">
        <v>549</v>
      </c>
      <c r="C31" s="503" t="s">
        <v>550</v>
      </c>
      <c r="D31" s="355">
        <f>SUM(D28:D30)</f>
        <v>838000</v>
      </c>
      <c r="E31" s="355">
        <f>SUM(E28:E30)</f>
        <v>2000000</v>
      </c>
      <c r="F31" s="355">
        <f>SUM(F28:F30)</f>
        <v>228600</v>
      </c>
      <c r="G31" s="355"/>
      <c r="H31" s="355"/>
      <c r="I31" s="692">
        <f t="shared" si="0"/>
        <v>3066600</v>
      </c>
    </row>
    <row r="32" spans="1:9" ht="15" x14ac:dyDescent="0.2">
      <c r="A32" s="536" t="s">
        <v>45</v>
      </c>
      <c r="B32" s="502" t="s">
        <v>551</v>
      </c>
      <c r="C32" s="503" t="s">
        <v>552</v>
      </c>
      <c r="D32" s="692"/>
      <c r="E32" s="692"/>
      <c r="F32" s="692"/>
      <c r="G32" s="692"/>
      <c r="H32" s="692"/>
      <c r="I32" s="692">
        <f t="shared" si="0"/>
        <v>0</v>
      </c>
    </row>
    <row r="33" spans="1:9" ht="13.5" x14ac:dyDescent="0.2">
      <c r="A33" s="536" t="s">
        <v>46</v>
      </c>
      <c r="B33" s="191" t="s">
        <v>553</v>
      </c>
      <c r="C33" s="320"/>
      <c r="D33" s="692"/>
      <c r="E33" s="692"/>
      <c r="F33" s="692"/>
      <c r="G33" s="692"/>
      <c r="H33" s="692"/>
      <c r="I33" s="692">
        <f t="shared" si="0"/>
        <v>0</v>
      </c>
    </row>
    <row r="34" spans="1:9" ht="13.5" x14ac:dyDescent="0.2">
      <c r="A34" s="536" t="s">
        <v>79</v>
      </c>
      <c r="B34" s="191" t="s">
        <v>554</v>
      </c>
      <c r="C34" s="320"/>
      <c r="D34" s="692"/>
      <c r="E34" s="692"/>
      <c r="F34" s="692"/>
      <c r="G34" s="692"/>
      <c r="H34" s="692"/>
      <c r="I34" s="692">
        <f t="shared" si="0"/>
        <v>0</v>
      </c>
    </row>
    <row r="35" spans="1:9" ht="13.5" x14ac:dyDescent="0.2">
      <c r="A35" s="536" t="s">
        <v>80</v>
      </c>
      <c r="B35" s="191" t="s">
        <v>555</v>
      </c>
      <c r="C35" s="320"/>
      <c r="D35" s="692"/>
      <c r="E35" s="692"/>
      <c r="F35" s="692"/>
      <c r="G35" s="692"/>
      <c r="H35" s="692"/>
      <c r="I35" s="692">
        <f t="shared" si="0"/>
        <v>0</v>
      </c>
    </row>
    <row r="36" spans="1:9" ht="13.5" x14ac:dyDescent="0.2">
      <c r="A36" s="536" t="s">
        <v>81</v>
      </c>
      <c r="B36" s="192" t="s">
        <v>556</v>
      </c>
      <c r="C36" s="320" t="s">
        <v>557</v>
      </c>
      <c r="D36" s="692"/>
      <c r="E36" s="692"/>
      <c r="F36" s="692"/>
      <c r="G36" s="692"/>
      <c r="H36" s="692"/>
      <c r="I36" s="692">
        <f t="shared" si="0"/>
        <v>0</v>
      </c>
    </row>
    <row r="37" spans="1:9" ht="13.5" x14ac:dyDescent="0.2">
      <c r="A37" s="536" t="s">
        <v>82</v>
      </c>
      <c r="B37" s="191" t="s">
        <v>700</v>
      </c>
      <c r="C37" s="320" t="s">
        <v>582</v>
      </c>
      <c r="D37" s="692"/>
      <c r="E37" s="692"/>
      <c r="F37" s="692"/>
      <c r="G37" s="692"/>
      <c r="H37" s="692"/>
      <c r="I37" s="692">
        <f t="shared" si="0"/>
        <v>0</v>
      </c>
    </row>
    <row r="38" spans="1:9" ht="13.5" x14ac:dyDescent="0.2">
      <c r="A38" s="536" t="s">
        <v>90</v>
      </c>
      <c r="B38" s="191" t="s">
        <v>647</v>
      </c>
      <c r="C38" s="320" t="s">
        <v>648</v>
      </c>
      <c r="D38" s="692"/>
      <c r="E38" s="692"/>
      <c r="F38" s="692"/>
      <c r="G38" s="692"/>
      <c r="H38" s="692"/>
      <c r="I38" s="692">
        <f t="shared" si="0"/>
        <v>0</v>
      </c>
    </row>
    <row r="39" spans="1:9" ht="13.5" x14ac:dyDescent="0.2">
      <c r="A39" s="536" t="s">
        <v>91</v>
      </c>
      <c r="B39" s="191" t="s">
        <v>558</v>
      </c>
      <c r="C39" s="320" t="s">
        <v>559</v>
      </c>
      <c r="D39" s="692"/>
      <c r="E39" s="692"/>
      <c r="F39" s="692"/>
      <c r="G39" s="692"/>
      <c r="H39" s="692"/>
      <c r="I39" s="692">
        <f t="shared" si="0"/>
        <v>0</v>
      </c>
    </row>
    <row r="40" spans="1:9" ht="13.5" x14ac:dyDescent="0.2">
      <c r="A40" s="536" t="s">
        <v>92</v>
      </c>
      <c r="B40" s="191" t="s">
        <v>562</v>
      </c>
      <c r="C40" s="320" t="s">
        <v>563</v>
      </c>
      <c r="D40" s="692"/>
      <c r="E40" s="692"/>
      <c r="F40" s="692"/>
      <c r="G40" s="692"/>
      <c r="H40" s="692"/>
      <c r="I40" s="692">
        <f t="shared" si="0"/>
        <v>0</v>
      </c>
    </row>
    <row r="41" spans="1:9" ht="13.5" x14ac:dyDescent="0.2">
      <c r="A41" s="536" t="s">
        <v>93</v>
      </c>
      <c r="B41" s="191" t="s">
        <v>564</v>
      </c>
      <c r="C41" s="320" t="s">
        <v>565</v>
      </c>
      <c r="D41" s="692">
        <v>3115000</v>
      </c>
      <c r="E41" s="692"/>
      <c r="F41" s="692"/>
      <c r="G41" s="692"/>
      <c r="H41" s="692"/>
      <c r="I41" s="692">
        <f t="shared" si="0"/>
        <v>3115000</v>
      </c>
    </row>
    <row r="42" spans="1:9" ht="13.5" x14ac:dyDescent="0.2">
      <c r="A42" s="697" t="s">
        <v>94</v>
      </c>
      <c r="B42" s="698" t="s">
        <v>560</v>
      </c>
      <c r="C42" s="699" t="s">
        <v>561</v>
      </c>
      <c r="D42" s="701">
        <f>SUM(D40:D41)</f>
        <v>3115000</v>
      </c>
      <c r="E42" s="701"/>
      <c r="F42" s="701"/>
      <c r="G42" s="701"/>
      <c r="H42" s="701"/>
      <c r="I42" s="701">
        <f t="shared" si="0"/>
        <v>3115000</v>
      </c>
    </row>
    <row r="43" spans="1:9" ht="13.5" x14ac:dyDescent="0.2">
      <c r="A43" s="536" t="s">
        <v>100</v>
      </c>
      <c r="B43" s="191" t="s">
        <v>649</v>
      </c>
      <c r="C43" s="320" t="s">
        <v>650</v>
      </c>
      <c r="D43" s="692"/>
      <c r="E43" s="692">
        <v>17020517</v>
      </c>
      <c r="F43" s="692"/>
      <c r="G43" s="692"/>
      <c r="H43" s="692"/>
      <c r="I43" s="692">
        <f t="shared" si="0"/>
        <v>17020517</v>
      </c>
    </row>
    <row r="44" spans="1:9" ht="15" x14ac:dyDescent="0.2">
      <c r="A44" s="536" t="s">
        <v>101</v>
      </c>
      <c r="B44" s="502" t="s">
        <v>566</v>
      </c>
      <c r="C44" s="503" t="s">
        <v>567</v>
      </c>
      <c r="D44" s="355">
        <f>D43+D42+D39+D38+D37+D36</f>
        <v>3115000</v>
      </c>
      <c r="E44" s="355">
        <f>E43+E42+E39+E38+E37+E36</f>
        <v>17020517</v>
      </c>
      <c r="F44" s="355"/>
      <c r="G44" s="355"/>
      <c r="H44" s="355"/>
      <c r="I44" s="692">
        <f t="shared" si="0"/>
        <v>20135517</v>
      </c>
    </row>
    <row r="45" spans="1:9" ht="15" x14ac:dyDescent="0.2">
      <c r="A45" s="536" t="s">
        <v>109</v>
      </c>
      <c r="B45" s="502" t="s">
        <v>568</v>
      </c>
      <c r="C45" s="503" t="s">
        <v>569</v>
      </c>
      <c r="D45" s="355">
        <v>360000</v>
      </c>
      <c r="E45" s="355">
        <v>480000</v>
      </c>
      <c r="F45" s="355">
        <v>100000</v>
      </c>
      <c r="G45" s="355"/>
      <c r="H45" s="355"/>
      <c r="I45" s="692">
        <f t="shared" si="0"/>
        <v>940000</v>
      </c>
    </row>
    <row r="46" spans="1:9" ht="13.5" x14ac:dyDescent="0.2">
      <c r="A46" s="536" t="s">
        <v>110</v>
      </c>
      <c r="B46" s="191" t="s">
        <v>570</v>
      </c>
      <c r="C46" s="320" t="s">
        <v>571</v>
      </c>
      <c r="D46" s="692">
        <v>1100000</v>
      </c>
      <c r="E46" s="692">
        <f>540000+4595540</f>
        <v>5135540</v>
      </c>
      <c r="F46" s="692">
        <v>61672</v>
      </c>
      <c r="G46" s="692"/>
      <c r="H46" s="692"/>
      <c r="I46" s="692">
        <f t="shared" si="0"/>
        <v>6297212</v>
      </c>
    </row>
    <row r="47" spans="1:9" ht="13.5" x14ac:dyDescent="0.2">
      <c r="A47" s="536" t="s">
        <v>583</v>
      </c>
      <c r="B47" s="191" t="s">
        <v>572</v>
      </c>
      <c r="C47" s="320" t="s">
        <v>573</v>
      </c>
      <c r="D47" s="692"/>
      <c r="E47" s="692"/>
      <c r="F47" s="692"/>
      <c r="G47" s="692"/>
      <c r="H47" s="692"/>
      <c r="I47" s="692">
        <f t="shared" si="0"/>
        <v>0</v>
      </c>
    </row>
    <row r="48" spans="1:9" ht="13.5" x14ac:dyDescent="0.2">
      <c r="A48" s="536" t="s">
        <v>584</v>
      </c>
      <c r="B48" s="191" t="s">
        <v>574</v>
      </c>
      <c r="C48" s="320" t="s">
        <v>575</v>
      </c>
      <c r="D48" s="692"/>
      <c r="E48" s="692"/>
      <c r="F48" s="692"/>
      <c r="G48" s="692"/>
      <c r="H48" s="692"/>
      <c r="I48" s="692">
        <f t="shared" si="0"/>
        <v>0</v>
      </c>
    </row>
    <row r="49" spans="1:9" ht="30" x14ac:dyDescent="0.2">
      <c r="A49" s="536" t="s">
        <v>585</v>
      </c>
      <c r="B49" s="502" t="s">
        <v>576</v>
      </c>
      <c r="C49" s="503" t="s">
        <v>577</v>
      </c>
      <c r="D49" s="355">
        <f>SUM(D46:D48)</f>
        <v>1100000</v>
      </c>
      <c r="E49" s="355">
        <f>SUM(E46:E48)</f>
        <v>5135540</v>
      </c>
      <c r="F49" s="355">
        <f>SUM(F46:F48)</f>
        <v>61672</v>
      </c>
      <c r="G49" s="355"/>
      <c r="H49" s="355"/>
      <c r="I49" s="692">
        <f t="shared" si="0"/>
        <v>6297212</v>
      </c>
    </row>
    <row r="50" spans="1:9" ht="15.75" x14ac:dyDescent="0.2">
      <c r="A50" s="536" t="s">
        <v>586</v>
      </c>
      <c r="B50" s="512" t="s">
        <v>248</v>
      </c>
      <c r="C50" s="513" t="s">
        <v>249</v>
      </c>
      <c r="D50" s="694">
        <f>D49+D45+D44+D32+D31</f>
        <v>5413000</v>
      </c>
      <c r="E50" s="694">
        <f>E49+E45+E44+E32+E31</f>
        <v>24636057</v>
      </c>
      <c r="F50" s="694">
        <f>F49+F45+F44+F32+F31</f>
        <v>390272</v>
      </c>
      <c r="G50" s="694"/>
      <c r="H50" s="694"/>
      <c r="I50" s="692">
        <f t="shared" si="0"/>
        <v>30439329</v>
      </c>
    </row>
    <row r="51" spans="1:9" ht="13.5" x14ac:dyDescent="0.2">
      <c r="A51" s="536" t="s">
        <v>587</v>
      </c>
      <c r="B51" s="191" t="s">
        <v>578</v>
      </c>
      <c r="C51" s="320" t="s">
        <v>250</v>
      </c>
      <c r="D51" s="692"/>
      <c r="E51" s="692"/>
      <c r="F51" s="692"/>
      <c r="G51" s="692"/>
      <c r="H51" s="692"/>
      <c r="I51" s="692">
        <f t="shared" si="0"/>
        <v>0</v>
      </c>
    </row>
    <row r="52" spans="1:9" ht="13.5" x14ac:dyDescent="0.2">
      <c r="A52" s="536" t="s">
        <v>588</v>
      </c>
      <c r="B52" s="191" t="s">
        <v>651</v>
      </c>
      <c r="C52" s="320" t="s">
        <v>652</v>
      </c>
      <c r="D52" s="692"/>
      <c r="E52" s="692"/>
      <c r="F52" s="692"/>
      <c r="G52" s="692"/>
      <c r="H52" s="692"/>
      <c r="I52" s="692">
        <f t="shared" si="0"/>
        <v>0</v>
      </c>
    </row>
    <row r="53" spans="1:9" ht="25.5" x14ac:dyDescent="0.2">
      <c r="A53" s="536" t="s">
        <v>589</v>
      </c>
      <c r="B53" s="193" t="s">
        <v>701</v>
      </c>
      <c r="C53" s="320" t="s">
        <v>253</v>
      </c>
      <c r="D53" s="692"/>
      <c r="E53" s="692"/>
      <c r="F53" s="692"/>
      <c r="G53" s="692"/>
      <c r="H53" s="692"/>
      <c r="I53" s="692">
        <f t="shared" si="0"/>
        <v>0</v>
      </c>
    </row>
    <row r="54" spans="1:9" ht="13.5" x14ac:dyDescent="0.2">
      <c r="A54" s="536" t="s">
        <v>590</v>
      </c>
      <c r="B54" s="194" t="s">
        <v>130</v>
      </c>
      <c r="C54" s="336" t="s">
        <v>254</v>
      </c>
      <c r="D54" s="692"/>
      <c r="E54" s="692"/>
      <c r="F54" s="692"/>
      <c r="G54" s="692"/>
      <c r="H54" s="692"/>
      <c r="I54" s="692">
        <f t="shared" si="0"/>
        <v>0</v>
      </c>
    </row>
    <row r="55" spans="1:9" ht="13.5" x14ac:dyDescent="0.2">
      <c r="A55" s="536" t="s">
        <v>591</v>
      </c>
      <c r="B55" s="193" t="s">
        <v>653</v>
      </c>
      <c r="C55" s="320" t="s">
        <v>255</v>
      </c>
      <c r="D55" s="355">
        <v>13095642</v>
      </c>
      <c r="E55" s="355">
        <v>2160000</v>
      </c>
      <c r="F55" s="355"/>
      <c r="G55" s="355">
        <v>36322000</v>
      </c>
      <c r="H55" s="355"/>
      <c r="I55" s="692">
        <f t="shared" si="0"/>
        <v>51577642</v>
      </c>
    </row>
    <row r="56" spans="1:9" ht="13.5" x14ac:dyDescent="0.2">
      <c r="A56" s="536" t="s">
        <v>592</v>
      </c>
      <c r="B56" s="193" t="s">
        <v>257</v>
      </c>
      <c r="C56" s="320" t="s">
        <v>258</v>
      </c>
      <c r="D56" s="692"/>
      <c r="E56" s="692"/>
      <c r="F56" s="692"/>
      <c r="G56" s="692"/>
      <c r="H56" s="692">
        <v>12726562</v>
      </c>
      <c r="I56" s="692">
        <f t="shared" si="0"/>
        <v>12726562</v>
      </c>
    </row>
    <row r="57" spans="1:9" ht="13.5" x14ac:dyDescent="0.2">
      <c r="A57" s="536" t="s">
        <v>593</v>
      </c>
      <c r="B57" s="191" t="s">
        <v>310</v>
      </c>
      <c r="C57" s="320" t="s">
        <v>259</v>
      </c>
      <c r="D57" s="692"/>
      <c r="E57" s="692"/>
      <c r="F57" s="692"/>
      <c r="G57" s="692"/>
      <c r="H57" s="692"/>
      <c r="I57" s="692">
        <f t="shared" si="0"/>
        <v>0</v>
      </c>
    </row>
    <row r="58" spans="1:9" ht="15" x14ac:dyDescent="0.2">
      <c r="A58" s="536" t="s">
        <v>594</v>
      </c>
      <c r="B58" s="300" t="s">
        <v>261</v>
      </c>
      <c r="C58" s="297" t="s">
        <v>260</v>
      </c>
      <c r="D58" s="695">
        <f>D57+D56+D55+D54+D51+D50+D26+D22</f>
        <v>23916642</v>
      </c>
      <c r="E58" s="695">
        <f>E57+E56+E55+E54+E51+E50+E26+E22</f>
        <v>47962269</v>
      </c>
      <c r="F58" s="695">
        <f t="shared" ref="F58:I58" si="1">F57+F56+F55+F54+F51+F27+F50</f>
        <v>390272</v>
      </c>
      <c r="G58" s="695">
        <f t="shared" si="1"/>
        <v>36322000</v>
      </c>
      <c r="H58" s="695">
        <f t="shared" si="1"/>
        <v>12726562</v>
      </c>
      <c r="I58" s="695">
        <f t="shared" si="1"/>
        <v>121317745</v>
      </c>
    </row>
    <row r="59" spans="1:9" ht="13.5" x14ac:dyDescent="0.2">
      <c r="A59" s="536" t="s">
        <v>676</v>
      </c>
      <c r="B59" s="704" t="s">
        <v>703</v>
      </c>
      <c r="C59" s="704" t="s">
        <v>702</v>
      </c>
      <c r="D59" s="692"/>
      <c r="E59" s="692"/>
      <c r="F59" s="692"/>
      <c r="G59" s="692"/>
      <c r="H59" s="692"/>
      <c r="I59" s="692">
        <f>SUM(D59:H59)</f>
        <v>0</v>
      </c>
    </row>
    <row r="60" spans="1:9" ht="13.5" x14ac:dyDescent="0.2">
      <c r="A60" s="536" t="s">
        <v>677</v>
      </c>
      <c r="B60" s="704" t="s">
        <v>526</v>
      </c>
      <c r="C60" s="704" t="s">
        <v>527</v>
      </c>
      <c r="D60" s="692"/>
      <c r="E60" s="692"/>
      <c r="F60" s="692"/>
      <c r="G60" s="692"/>
      <c r="H60" s="692"/>
      <c r="I60" s="692">
        <f>SUM(D60:H60)</f>
        <v>0</v>
      </c>
    </row>
    <row r="61" spans="1:9" ht="13.5" x14ac:dyDescent="0.2">
      <c r="A61" s="536" t="s">
        <v>678</v>
      </c>
      <c r="B61" s="259" t="s">
        <v>311</v>
      </c>
      <c r="C61" s="259" t="s">
        <v>426</v>
      </c>
      <c r="D61" s="355"/>
      <c r="E61" s="355"/>
      <c r="F61" s="355"/>
      <c r="G61" s="355"/>
      <c r="H61" s="355"/>
      <c r="I61" s="692">
        <f>SUM(D61:H61)</f>
        <v>0</v>
      </c>
    </row>
    <row r="62" spans="1:9" ht="15" x14ac:dyDescent="0.2">
      <c r="A62" s="536" t="s">
        <v>679</v>
      </c>
      <c r="B62" s="542" t="s">
        <v>89</v>
      </c>
      <c r="C62" s="542"/>
      <c r="D62" s="544">
        <f t="shared" ref="D62:I62" si="2">D58+D61</f>
        <v>23916642</v>
      </c>
      <c r="E62" s="544">
        <f t="shared" si="2"/>
        <v>47962269</v>
      </c>
      <c r="F62" s="544">
        <f t="shared" si="2"/>
        <v>390272</v>
      </c>
      <c r="G62" s="544">
        <f t="shared" si="2"/>
        <v>36322000</v>
      </c>
      <c r="H62" s="544">
        <f t="shared" si="2"/>
        <v>12726562</v>
      </c>
      <c r="I62" s="544">
        <f t="shared" si="2"/>
        <v>121317745</v>
      </c>
    </row>
  </sheetData>
  <mergeCells count="4">
    <mergeCell ref="A1:C1"/>
    <mergeCell ref="A4:C4"/>
    <mergeCell ref="A5:C5"/>
    <mergeCell ref="D8:I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A1:G25"/>
  <sheetViews>
    <sheetView topLeftCell="A16" zoomScaleNormal="100" workbookViewId="0">
      <selection sqref="A1:F25"/>
    </sheetView>
  </sheetViews>
  <sheetFormatPr defaultRowHeight="12.75" x14ac:dyDescent="0.2"/>
  <cols>
    <col min="1" max="1" width="4" customWidth="1"/>
    <col min="2" max="2" width="31.85546875" customWidth="1"/>
    <col min="3" max="3" width="12.140625" customWidth="1"/>
    <col min="4" max="4" width="4.7109375" customWidth="1"/>
    <col min="5" max="5" width="32.85546875" customWidth="1"/>
    <col min="6" max="6" width="11.42578125" customWidth="1"/>
    <col min="7" max="7" width="9.140625" hidden="1" customWidth="1"/>
  </cols>
  <sheetData>
    <row r="1" spans="1:7" x14ac:dyDescent="0.2">
      <c r="A1" s="917" t="s">
        <v>764</v>
      </c>
      <c r="B1" s="917"/>
      <c r="C1" s="917"/>
      <c r="D1" s="917"/>
      <c r="E1" s="917"/>
      <c r="F1" s="917"/>
    </row>
    <row r="2" spans="1:7" x14ac:dyDescent="0.2">
      <c r="A2" s="274"/>
      <c r="B2" s="274"/>
      <c r="C2" s="274"/>
      <c r="D2" s="274"/>
      <c r="E2" s="274"/>
      <c r="F2" s="274"/>
    </row>
    <row r="3" spans="1:7" x14ac:dyDescent="0.2">
      <c r="A3" s="274"/>
      <c r="B3" s="274"/>
      <c r="C3" s="274"/>
      <c r="D3" s="274"/>
      <c r="E3" s="274"/>
      <c r="F3" s="274"/>
    </row>
    <row r="4" spans="1:7" ht="19.5" x14ac:dyDescent="0.2">
      <c r="A4" s="918" t="s">
        <v>85</v>
      </c>
      <c r="B4" s="918"/>
      <c r="C4" s="918"/>
      <c r="D4" s="918"/>
      <c r="E4" s="918"/>
      <c r="F4" s="918"/>
    </row>
    <row r="5" spans="1:7" ht="15.75" x14ac:dyDescent="0.25">
      <c r="A5" s="919" t="s">
        <v>163</v>
      </c>
      <c r="B5" s="919"/>
      <c r="C5" s="919"/>
      <c r="D5" s="919"/>
      <c r="E5" s="919"/>
      <c r="F5" s="919"/>
    </row>
    <row r="6" spans="1:7" x14ac:dyDescent="0.2">
      <c r="A6" s="917" t="s">
        <v>512</v>
      </c>
      <c r="B6" s="917"/>
      <c r="C6" s="917"/>
      <c r="D6" s="917"/>
      <c r="E6" s="917"/>
      <c r="F6" s="917"/>
    </row>
    <row r="7" spans="1:7" ht="15" customHeight="1" x14ac:dyDescent="0.2">
      <c r="A7" s="922"/>
      <c r="B7" s="922" t="s">
        <v>86</v>
      </c>
      <c r="C7" s="926" t="s">
        <v>698</v>
      </c>
      <c r="D7" s="922"/>
      <c r="E7" s="924" t="s">
        <v>87</v>
      </c>
      <c r="F7" s="920" t="s">
        <v>698</v>
      </c>
      <c r="G7" s="180"/>
    </row>
    <row r="8" spans="1:7" ht="48" x14ac:dyDescent="0.2">
      <c r="A8" s="923"/>
      <c r="B8" s="923"/>
      <c r="C8" s="927"/>
      <c r="D8" s="923"/>
      <c r="E8" s="925"/>
      <c r="F8" s="921"/>
      <c r="G8" s="188" t="s">
        <v>119</v>
      </c>
    </row>
    <row r="9" spans="1:7" ht="15.75" customHeight="1" x14ac:dyDescent="0.2">
      <c r="A9" s="79"/>
      <c r="B9" s="79" t="s">
        <v>112</v>
      </c>
      <c r="C9" s="79" t="s">
        <v>113</v>
      </c>
      <c r="D9" s="79"/>
      <c r="E9" s="80" t="s">
        <v>114</v>
      </c>
      <c r="F9" s="79" t="s">
        <v>115</v>
      </c>
      <c r="G9" s="80" t="s">
        <v>121</v>
      </c>
    </row>
    <row r="10" spans="1:7" ht="26.45" customHeight="1" x14ac:dyDescent="0.2">
      <c r="A10" s="81" t="s">
        <v>9</v>
      </c>
      <c r="B10" s="82" t="s">
        <v>131</v>
      </c>
      <c r="C10" s="378">
        <f>'összevont bev'!G15</f>
        <v>139245897</v>
      </c>
      <c r="D10" s="81" t="s">
        <v>9</v>
      </c>
      <c r="E10" s="82" t="s">
        <v>47</v>
      </c>
      <c r="F10" s="84">
        <f>'összevont kiad'!G11</f>
        <v>135955256</v>
      </c>
      <c r="G10" s="83" t="e">
        <f>#REF!+#REF!</f>
        <v>#REF!</v>
      </c>
    </row>
    <row r="11" spans="1:7" ht="28.5" customHeight="1" x14ac:dyDescent="0.2">
      <c r="A11" s="81" t="s">
        <v>10</v>
      </c>
      <c r="B11" s="82" t="s">
        <v>316</v>
      </c>
      <c r="C11" s="83">
        <f>'összevont bev'!G17</f>
        <v>70913025</v>
      </c>
      <c r="D11" s="81" t="s">
        <v>10</v>
      </c>
      <c r="E11" s="82" t="s">
        <v>133</v>
      </c>
      <c r="F11" s="84">
        <f>'összevont kiad'!G12</f>
        <v>25045300</v>
      </c>
      <c r="G11" s="83" t="e">
        <f>#REF!+#REF!</f>
        <v>#REF!</v>
      </c>
    </row>
    <row r="12" spans="1:7" ht="32.25" customHeight="1" x14ac:dyDescent="0.2">
      <c r="A12" s="81" t="s">
        <v>11</v>
      </c>
      <c r="B12" s="82" t="s">
        <v>317</v>
      </c>
      <c r="C12" s="83">
        <f>'összevont bev'!G21</f>
        <v>12079844</v>
      </c>
      <c r="D12" s="81" t="s">
        <v>11</v>
      </c>
      <c r="E12" s="82" t="s">
        <v>248</v>
      </c>
      <c r="F12" s="84">
        <f>'összevont kiad'!G13</f>
        <v>99452844</v>
      </c>
      <c r="G12" s="83" t="e">
        <f>#REF!+#REF!</f>
        <v>#REF!</v>
      </c>
    </row>
    <row r="13" spans="1:7" ht="30.75" customHeight="1" x14ac:dyDescent="0.2">
      <c r="A13" s="81" t="s">
        <v>12</v>
      </c>
      <c r="B13" s="190" t="s">
        <v>318</v>
      </c>
      <c r="C13" s="83">
        <f>'összevont bev'!G28</f>
        <v>14500000</v>
      </c>
      <c r="D13" s="81" t="s">
        <v>12</v>
      </c>
      <c r="E13" s="85" t="s">
        <v>129</v>
      </c>
      <c r="F13" s="84">
        <f>'összevont kiad'!G14</f>
        <v>17000000</v>
      </c>
      <c r="G13" s="83" t="e">
        <f>#REF!+#REF!</f>
        <v>#REF!</v>
      </c>
    </row>
    <row r="14" spans="1:7" ht="26.45" customHeight="1" x14ac:dyDescent="0.2">
      <c r="A14" s="81" t="s">
        <v>13</v>
      </c>
      <c r="B14" s="82" t="s">
        <v>64</v>
      </c>
      <c r="C14" s="378">
        <f>'összevont bev'!G36</f>
        <v>11850000</v>
      </c>
      <c r="D14" s="81" t="s">
        <v>13</v>
      </c>
      <c r="E14" s="82" t="s">
        <v>130</v>
      </c>
      <c r="F14" s="91">
        <f>'összevont kiad'!G17</f>
        <v>2400000</v>
      </c>
      <c r="G14" s="83" t="e">
        <f>#REF!+#REF!</f>
        <v>#REF!</v>
      </c>
    </row>
    <row r="15" spans="1:7" ht="26.45" customHeight="1" x14ac:dyDescent="0.2">
      <c r="A15" s="81" t="s">
        <v>14</v>
      </c>
      <c r="B15" s="82"/>
      <c r="C15" s="378"/>
      <c r="D15" s="81" t="s">
        <v>14</v>
      </c>
      <c r="E15" s="82" t="s">
        <v>436</v>
      </c>
      <c r="F15" s="91"/>
      <c r="G15" s="83"/>
    </row>
    <row r="16" spans="1:7" ht="26.45" customHeight="1" x14ac:dyDescent="0.2">
      <c r="A16" s="81" t="s">
        <v>15</v>
      </c>
      <c r="B16" s="82" t="s">
        <v>319</v>
      </c>
      <c r="C16" s="83">
        <f>'önk bev'!G44</f>
        <v>17000000</v>
      </c>
      <c r="D16" s="81" t="s">
        <v>15</v>
      </c>
      <c r="E16" s="190" t="s">
        <v>70</v>
      </c>
      <c r="F16" s="177">
        <f>'összevont kiad'!G18</f>
        <v>54577642</v>
      </c>
      <c r="G16" s="83" t="e">
        <f>#REF!+#REF!</f>
        <v>#REF!</v>
      </c>
    </row>
    <row r="17" spans="1:7" ht="26.45" customHeight="1" x14ac:dyDescent="0.2">
      <c r="A17" s="81" t="s">
        <v>30</v>
      </c>
      <c r="B17" s="83" t="s">
        <v>320</v>
      </c>
      <c r="C17" s="83"/>
      <c r="D17" s="81" t="s">
        <v>30</v>
      </c>
      <c r="E17" s="82" t="s">
        <v>71</v>
      </c>
      <c r="F17" s="91">
        <f>'összevont kiad'!G19</f>
        <v>12726562</v>
      </c>
      <c r="G17" s="83" t="e">
        <f>#REF!+#REF!</f>
        <v>#REF!</v>
      </c>
    </row>
    <row r="18" spans="1:7" ht="26.45" customHeight="1" x14ac:dyDescent="0.2">
      <c r="A18" s="81" t="s">
        <v>31</v>
      </c>
      <c r="B18" s="82" t="s">
        <v>321</v>
      </c>
      <c r="C18" s="83"/>
      <c r="D18" s="81" t="s">
        <v>31</v>
      </c>
      <c r="E18" s="82" t="s">
        <v>5</v>
      </c>
      <c r="F18" s="34"/>
      <c r="G18" s="83" t="e">
        <f>#REF!+#REF!</f>
        <v>#REF!</v>
      </c>
    </row>
    <row r="19" spans="1:7" s="12" customFormat="1" ht="26.45" customHeight="1" x14ac:dyDescent="0.2">
      <c r="A19" s="81" t="s">
        <v>32</v>
      </c>
      <c r="B19" s="97" t="s">
        <v>272</v>
      </c>
      <c r="C19" s="98">
        <f>SUM(C10:C18)</f>
        <v>265588766</v>
      </c>
      <c r="D19" s="81" t="s">
        <v>32</v>
      </c>
      <c r="E19" s="97" t="s">
        <v>104</v>
      </c>
      <c r="F19" s="98">
        <f>SUM(F10:F18)</f>
        <v>347157604</v>
      </c>
      <c r="G19" s="83" t="e">
        <f>#REF!+#REF!</f>
        <v>#REF!</v>
      </c>
    </row>
    <row r="20" spans="1:7" ht="26.45" customHeight="1" x14ac:dyDescent="0.2">
      <c r="A20" s="81" t="s">
        <v>33</v>
      </c>
      <c r="B20" s="82" t="s">
        <v>350</v>
      </c>
      <c r="C20" s="83"/>
      <c r="D20" s="81" t="s">
        <v>33</v>
      </c>
      <c r="E20" s="82" t="s">
        <v>88</v>
      </c>
      <c r="F20" s="84"/>
      <c r="G20" s="83" t="e">
        <f>#REF!+#REF!</f>
        <v>#REF!</v>
      </c>
    </row>
    <row r="21" spans="1:7" s="6" customFormat="1" ht="26.45" customHeight="1" x14ac:dyDescent="0.2">
      <c r="A21" s="81" t="s">
        <v>34</v>
      </c>
      <c r="B21" s="82" t="s">
        <v>349</v>
      </c>
      <c r="C21" s="177">
        <f>'összevont bev'!G45</f>
        <v>81568838</v>
      </c>
      <c r="D21" s="81" t="s">
        <v>34</v>
      </c>
      <c r="E21" s="101"/>
      <c r="F21" s="102"/>
      <c r="G21" s="98" t="e">
        <f>SUM(G10:G20)</f>
        <v>#REF!</v>
      </c>
    </row>
    <row r="22" spans="1:7" ht="26.45" customHeight="1" x14ac:dyDescent="0.2">
      <c r="A22" s="81" t="s">
        <v>35</v>
      </c>
      <c r="B22" s="112" t="s">
        <v>132</v>
      </c>
      <c r="C22" s="295">
        <f>C20+C21</f>
        <v>81568838</v>
      </c>
      <c r="D22" s="81" t="s">
        <v>35</v>
      </c>
      <c r="E22" s="112" t="s">
        <v>106</v>
      </c>
      <c r="F22" s="294"/>
      <c r="G22" s="83" t="e">
        <f>#REF!+#REF!</f>
        <v>#REF!</v>
      </c>
    </row>
    <row r="23" spans="1:7" s="6" customFormat="1" ht="26.45" customHeight="1" x14ac:dyDescent="0.2">
      <c r="A23" s="81" t="s">
        <v>36</v>
      </c>
      <c r="B23" s="82"/>
      <c r="D23" s="81" t="s">
        <v>36</v>
      </c>
      <c r="E23" s="58"/>
      <c r="F23" s="58"/>
      <c r="G23" s="92"/>
    </row>
    <row r="24" spans="1:7" s="6" customFormat="1" ht="26.45" customHeight="1" x14ac:dyDescent="0.2">
      <c r="A24" s="81" t="s">
        <v>37</v>
      </c>
      <c r="B24"/>
      <c r="C24" s="83"/>
      <c r="D24" s="81" t="s">
        <v>37</v>
      </c>
      <c r="E24" s="86"/>
      <c r="F24" s="86"/>
      <c r="G24" s="92"/>
    </row>
    <row r="25" spans="1:7" ht="17.25" customHeight="1" x14ac:dyDescent="0.2">
      <c r="A25" s="81" t="s">
        <v>38</v>
      </c>
      <c r="B25" s="310" t="s">
        <v>351</v>
      </c>
      <c r="C25" s="99">
        <f>C19+C22+C24</f>
        <v>347157604</v>
      </c>
      <c r="D25" s="81" t="s">
        <v>38</v>
      </c>
      <c r="E25" s="310" t="s">
        <v>352</v>
      </c>
      <c r="F25" s="100">
        <f>F19+F22</f>
        <v>347157604</v>
      </c>
      <c r="G25" s="86"/>
    </row>
  </sheetData>
  <mergeCells count="10">
    <mergeCell ref="A1:F1"/>
    <mergeCell ref="A4:F4"/>
    <mergeCell ref="A5:F5"/>
    <mergeCell ref="A6:F6"/>
    <mergeCell ref="F7:F8"/>
    <mergeCell ref="A7:A8"/>
    <mergeCell ref="B7:B8"/>
    <mergeCell ref="D7:D8"/>
    <mergeCell ref="E7:E8"/>
    <mergeCell ref="C7:C8"/>
  </mergeCells>
  <phoneticPr fontId="0" type="noConversion"/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H24"/>
  <sheetViews>
    <sheetView topLeftCell="A13" zoomScaleNormal="100" workbookViewId="0">
      <selection sqref="A1:F23"/>
    </sheetView>
  </sheetViews>
  <sheetFormatPr defaultRowHeight="12.75" x14ac:dyDescent="0.2"/>
  <cols>
    <col min="1" max="1" width="3.5703125" customWidth="1"/>
    <col min="2" max="2" width="36.85546875" customWidth="1"/>
    <col min="3" max="3" width="11.7109375" customWidth="1"/>
    <col min="4" max="4" width="5.42578125" customWidth="1"/>
    <col min="5" max="5" width="36.140625" customWidth="1"/>
    <col min="6" max="6" width="11.140625" customWidth="1"/>
    <col min="7" max="7" width="7.140625" customWidth="1"/>
  </cols>
  <sheetData>
    <row r="1" spans="1:8" ht="17.25" customHeight="1" x14ac:dyDescent="0.2">
      <c r="A1" s="928" t="s">
        <v>765</v>
      </c>
      <c r="B1" s="928"/>
      <c r="C1" s="928"/>
      <c r="D1" s="928"/>
      <c r="E1" s="928"/>
      <c r="F1" s="928"/>
      <c r="G1" s="46"/>
    </row>
    <row r="2" spans="1:8" ht="17.25" customHeight="1" x14ac:dyDescent="0.2">
      <c r="A2" s="182"/>
      <c r="B2" s="182"/>
      <c r="C2" s="182"/>
      <c r="D2" s="182"/>
      <c r="E2" s="182"/>
      <c r="F2" s="182"/>
      <c r="G2" s="46"/>
    </row>
    <row r="3" spans="1:8" ht="17.25" customHeight="1" x14ac:dyDescent="0.2">
      <c r="A3" s="182"/>
      <c r="B3" s="182"/>
      <c r="C3" s="182"/>
      <c r="D3" s="182"/>
      <c r="E3" s="182"/>
      <c r="F3" s="182"/>
      <c r="G3" s="46"/>
    </row>
    <row r="4" spans="1:8" ht="20.25" customHeight="1" x14ac:dyDescent="0.2">
      <c r="A4" s="929" t="s">
        <v>134</v>
      </c>
      <c r="B4" s="929"/>
      <c r="C4" s="929"/>
      <c r="D4" s="929"/>
      <c r="E4" s="929"/>
      <c r="F4" s="929"/>
      <c r="G4" s="55"/>
      <c r="H4" s="55"/>
    </row>
    <row r="5" spans="1:8" ht="21" customHeight="1" x14ac:dyDescent="0.2">
      <c r="A5" s="929" t="s">
        <v>135</v>
      </c>
      <c r="B5" s="929"/>
      <c r="C5" s="929"/>
      <c r="D5" s="929"/>
      <c r="E5" s="929"/>
      <c r="F5" s="929"/>
      <c r="G5" s="55"/>
      <c r="H5" s="55"/>
    </row>
    <row r="6" spans="1:8" ht="15.75" x14ac:dyDescent="0.25">
      <c r="A6" s="919" t="s">
        <v>733</v>
      </c>
      <c r="B6" s="919"/>
      <c r="C6" s="919"/>
      <c r="D6" s="919"/>
      <c r="E6" s="919"/>
      <c r="F6" s="919"/>
      <c r="G6" s="54"/>
      <c r="H6" s="54"/>
    </row>
    <row r="7" spans="1:8" x14ac:dyDescent="0.2">
      <c r="A7" s="917"/>
      <c r="B7" s="917"/>
      <c r="C7" s="917"/>
      <c r="D7" s="917"/>
      <c r="E7" s="917"/>
      <c r="F7" s="469" t="s">
        <v>513</v>
      </c>
    </row>
    <row r="8" spans="1:8" s="54" customFormat="1" ht="41.25" customHeight="1" x14ac:dyDescent="0.2">
      <c r="A8" s="275"/>
      <c r="B8" s="276" t="s">
        <v>86</v>
      </c>
      <c r="C8" s="201" t="s">
        <v>698</v>
      </c>
      <c r="D8" s="277"/>
      <c r="E8" s="276" t="s">
        <v>87</v>
      </c>
      <c r="F8" s="201" t="s">
        <v>698</v>
      </c>
      <c r="G8" s="64"/>
      <c r="H8" s="64"/>
    </row>
    <row r="9" spans="1:8" s="54" customFormat="1" ht="18" customHeight="1" x14ac:dyDescent="0.2">
      <c r="A9" s="278"/>
      <c r="B9" s="79" t="s">
        <v>112</v>
      </c>
      <c r="C9" s="79" t="s">
        <v>113</v>
      </c>
      <c r="D9" s="79"/>
      <c r="E9" s="80" t="s">
        <v>114</v>
      </c>
      <c r="F9" s="79" t="s">
        <v>115</v>
      </c>
      <c r="G9" s="64"/>
      <c r="H9" s="64"/>
    </row>
    <row r="10" spans="1:8" ht="21" customHeight="1" x14ac:dyDescent="0.2">
      <c r="A10" s="306" t="s">
        <v>9</v>
      </c>
      <c r="B10" s="279" t="s">
        <v>322</v>
      </c>
      <c r="C10" s="103">
        <f>'összevont bev'!G15</f>
        <v>139245897</v>
      </c>
      <c r="D10" s="306" t="s">
        <v>9</v>
      </c>
      <c r="E10" s="318" t="s">
        <v>47</v>
      </c>
      <c r="F10" s="281">
        <f>'összevont kiad'!G11</f>
        <v>135955256</v>
      </c>
      <c r="G10" s="37"/>
      <c r="H10" s="29"/>
    </row>
    <row r="11" spans="1:8" ht="28.5" customHeight="1" x14ac:dyDescent="0.2">
      <c r="A11" s="306" t="s">
        <v>10</v>
      </c>
      <c r="B11" s="279" t="s">
        <v>316</v>
      </c>
      <c r="C11" s="103">
        <f>'összevont bev'!G17</f>
        <v>70913025</v>
      </c>
      <c r="D11" s="306" t="s">
        <v>10</v>
      </c>
      <c r="E11" s="318" t="s">
        <v>126</v>
      </c>
      <c r="F11" s="281">
        <f>'összevont kiad'!G12</f>
        <v>25045300</v>
      </c>
      <c r="G11" s="37"/>
      <c r="H11" s="29"/>
    </row>
    <row r="12" spans="1:8" ht="38.25" customHeight="1" x14ac:dyDescent="0.2">
      <c r="A12" s="306" t="s">
        <v>11</v>
      </c>
      <c r="B12" s="41" t="s">
        <v>406</v>
      </c>
      <c r="C12" s="103">
        <f>'összevont bev'!D28</f>
        <v>14500000</v>
      </c>
      <c r="D12" s="306" t="s">
        <v>11</v>
      </c>
      <c r="E12" s="318" t="s">
        <v>324</v>
      </c>
      <c r="F12" s="281">
        <f>'összevont kiad'!G13</f>
        <v>99452844</v>
      </c>
      <c r="G12" s="37"/>
      <c r="H12" s="29"/>
    </row>
    <row r="13" spans="1:8" ht="17.25" customHeight="1" x14ac:dyDescent="0.2">
      <c r="A13" s="306" t="s">
        <v>12</v>
      </c>
      <c r="B13" s="279" t="s">
        <v>64</v>
      </c>
      <c r="C13" s="304">
        <f>'összevont bev'!G36</f>
        <v>11850000</v>
      </c>
      <c r="D13" s="306" t="s">
        <v>12</v>
      </c>
      <c r="E13" s="318" t="s">
        <v>129</v>
      </c>
      <c r="F13" s="281">
        <f>'összevont kiad'!G14</f>
        <v>17000000</v>
      </c>
      <c r="G13" s="49"/>
      <c r="H13" s="29"/>
    </row>
    <row r="14" spans="1:8" s="11" customFormat="1" ht="54" customHeight="1" x14ac:dyDescent="0.2">
      <c r="A14" s="306" t="s">
        <v>13</v>
      </c>
      <c r="B14" s="279" t="s">
        <v>320</v>
      </c>
      <c r="C14" s="103"/>
      <c r="D14" s="306" t="s">
        <v>13</v>
      </c>
      <c r="E14" s="41" t="s">
        <v>353</v>
      </c>
      <c r="F14" s="280">
        <f>'összevont kiad'!G17</f>
        <v>2400000</v>
      </c>
      <c r="G14" s="49"/>
      <c r="H14" s="48"/>
    </row>
    <row r="15" spans="1:8" ht="23.25" customHeight="1" x14ac:dyDescent="0.2">
      <c r="A15" s="306" t="s">
        <v>14</v>
      </c>
      <c r="B15" s="305" t="s">
        <v>323</v>
      </c>
      <c r="C15" s="104">
        <f>SUM(C10:C14)</f>
        <v>236508922</v>
      </c>
      <c r="D15" s="306" t="s">
        <v>14</v>
      </c>
      <c r="E15" s="41" t="s">
        <v>103</v>
      </c>
      <c r="F15" s="280"/>
      <c r="G15" s="49"/>
      <c r="H15" s="29"/>
    </row>
    <row r="16" spans="1:8" ht="23.25" customHeight="1" x14ac:dyDescent="0.2">
      <c r="A16" s="306" t="s">
        <v>15</v>
      </c>
      <c r="B16" s="279" t="s">
        <v>127</v>
      </c>
      <c r="C16" s="280"/>
      <c r="D16" s="306" t="s">
        <v>15</v>
      </c>
      <c r="E16" s="318" t="s">
        <v>437</v>
      </c>
      <c r="F16" s="281">
        <f>F14+F15</f>
        <v>2400000</v>
      </c>
      <c r="G16" s="37"/>
      <c r="H16" s="29"/>
    </row>
    <row r="17" spans="1:8" ht="28.5" customHeight="1" x14ac:dyDescent="0.2">
      <c r="A17" s="306" t="s">
        <v>30</v>
      </c>
      <c r="B17" s="62" t="s">
        <v>411</v>
      </c>
      <c r="C17" s="281">
        <f>'összevont bev'!G45</f>
        <v>81568838</v>
      </c>
      <c r="D17" s="306" t="s">
        <v>30</v>
      </c>
      <c r="E17" s="42" t="s">
        <v>104</v>
      </c>
      <c r="F17" s="281">
        <f>SUM(F10:F13)+F16</f>
        <v>279853400</v>
      </c>
      <c r="G17" s="37"/>
      <c r="H17" s="29"/>
    </row>
    <row r="18" spans="1:8" ht="30.75" customHeight="1" x14ac:dyDescent="0.2">
      <c r="A18" s="306" t="s">
        <v>31</v>
      </c>
      <c r="B18" s="9"/>
      <c r="C18" s="280"/>
      <c r="D18" s="306" t="s">
        <v>31</v>
      </c>
      <c r="E18" s="41" t="s">
        <v>105</v>
      </c>
      <c r="F18" s="280"/>
      <c r="G18" s="50"/>
      <c r="H18" s="29"/>
    </row>
    <row r="19" spans="1:8" ht="15.75" customHeight="1" x14ac:dyDescent="0.2">
      <c r="A19" s="306" t="s">
        <v>32</v>
      </c>
      <c r="B19" s="9"/>
      <c r="C19" s="9"/>
      <c r="D19" s="306" t="s">
        <v>32</v>
      </c>
      <c r="E19" s="41"/>
      <c r="F19" s="280"/>
      <c r="G19" s="37"/>
      <c r="H19" s="29"/>
    </row>
    <row r="20" spans="1:8" ht="15.75" customHeight="1" x14ac:dyDescent="0.2">
      <c r="A20" s="306" t="s">
        <v>33</v>
      </c>
      <c r="B20" s="42" t="s">
        <v>132</v>
      </c>
      <c r="C20" s="281">
        <f>C16+C17</f>
        <v>81568838</v>
      </c>
      <c r="D20" s="306" t="s">
        <v>33</v>
      </c>
      <c r="E20" s="42" t="s">
        <v>106</v>
      </c>
      <c r="F20" s="281">
        <f>F18+F19</f>
        <v>0</v>
      </c>
      <c r="G20" s="37"/>
      <c r="H20" s="29"/>
    </row>
    <row r="21" spans="1:8" ht="14.25" customHeight="1" x14ac:dyDescent="0.2">
      <c r="A21" s="306" t="s">
        <v>34</v>
      </c>
      <c r="B21" s="63"/>
      <c r="C21" s="281"/>
      <c r="D21" s="306" t="s">
        <v>34</v>
      </c>
      <c r="E21" s="279"/>
      <c r="F21" s="280"/>
      <c r="G21" s="51"/>
      <c r="H21" s="29"/>
    </row>
    <row r="22" spans="1:8" ht="33.75" customHeight="1" x14ac:dyDescent="0.2">
      <c r="A22" s="306" t="s">
        <v>35</v>
      </c>
      <c r="B22" s="42" t="s">
        <v>107</v>
      </c>
      <c r="C22" s="281">
        <f>C15+C20+C21</f>
        <v>318077760</v>
      </c>
      <c r="D22" s="306" t="s">
        <v>35</v>
      </c>
      <c r="E22" s="42" t="s">
        <v>108</v>
      </c>
      <c r="F22" s="281">
        <f>F17+F20</f>
        <v>279853400</v>
      </c>
      <c r="G22" s="37"/>
      <c r="H22" s="29"/>
    </row>
    <row r="23" spans="1:8" ht="24.75" customHeight="1" x14ac:dyDescent="0.2">
      <c r="A23" s="306"/>
      <c r="B23" s="29"/>
      <c r="C23" s="43"/>
      <c r="D23" s="306"/>
      <c r="E23" s="29"/>
      <c r="F23" s="283"/>
      <c r="G23" s="50"/>
      <c r="H23" s="29"/>
    </row>
    <row r="24" spans="1:8" s="29" customFormat="1" ht="25.5" customHeight="1" x14ac:dyDescent="0.2">
      <c r="A24" s="282"/>
      <c r="B24"/>
      <c r="C24"/>
      <c r="D24" s="282"/>
      <c r="E24"/>
      <c r="F24"/>
      <c r="G24" s="284"/>
    </row>
  </sheetData>
  <mergeCells count="5">
    <mergeCell ref="A7:E7"/>
    <mergeCell ref="A1:F1"/>
    <mergeCell ref="A4:F4"/>
    <mergeCell ref="A5:F5"/>
    <mergeCell ref="A6:F6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H34"/>
  <sheetViews>
    <sheetView zoomScaleNormal="100" workbookViewId="0">
      <selection sqref="A1:F28"/>
    </sheetView>
  </sheetViews>
  <sheetFormatPr defaultRowHeight="12.75" x14ac:dyDescent="0.2"/>
  <cols>
    <col min="1" max="1" width="5.42578125" customWidth="1"/>
    <col min="2" max="2" width="40" customWidth="1"/>
    <col min="3" max="3" width="15.140625" customWidth="1"/>
    <col min="4" max="4" width="5.42578125" customWidth="1"/>
    <col min="5" max="5" width="38.42578125" customWidth="1"/>
    <col min="6" max="6" width="19" customWidth="1"/>
  </cols>
  <sheetData>
    <row r="1" spans="1:7" ht="18" customHeight="1" x14ac:dyDescent="0.2">
      <c r="A1" s="930" t="s">
        <v>766</v>
      </c>
      <c r="B1" s="930"/>
      <c r="C1" s="930"/>
      <c r="D1" s="930"/>
      <c r="E1" s="930"/>
      <c r="F1" s="930"/>
    </row>
    <row r="2" spans="1:7" ht="18" customHeight="1" x14ac:dyDescent="0.2">
      <c r="A2" s="183"/>
      <c r="B2" s="183"/>
      <c r="C2" s="183"/>
      <c r="D2" s="183"/>
      <c r="E2" s="183"/>
      <c r="F2" s="183"/>
    </row>
    <row r="3" spans="1:7" ht="19.5" customHeight="1" x14ac:dyDescent="0.2">
      <c r="A3" s="929" t="s">
        <v>122</v>
      </c>
      <c r="B3" s="929"/>
      <c r="C3" s="929"/>
      <c r="D3" s="929"/>
      <c r="E3" s="929"/>
      <c r="F3" s="929"/>
      <c r="G3" s="55"/>
    </row>
    <row r="4" spans="1:7" ht="16.5" customHeight="1" x14ac:dyDescent="0.2">
      <c r="A4" s="929" t="s">
        <v>123</v>
      </c>
      <c r="B4" s="929"/>
      <c r="C4" s="929"/>
      <c r="D4" s="929"/>
      <c r="E4" s="929"/>
      <c r="F4" s="929"/>
      <c r="G4" s="55"/>
    </row>
    <row r="5" spans="1:7" ht="15.75" x14ac:dyDescent="0.25">
      <c r="A5" s="919" t="s">
        <v>163</v>
      </c>
      <c r="B5" s="919"/>
      <c r="C5" s="919"/>
      <c r="D5" s="919"/>
      <c r="E5" s="919"/>
      <c r="F5" s="919"/>
      <c r="G5" s="54"/>
    </row>
    <row r="6" spans="1:7" x14ac:dyDescent="0.2">
      <c r="A6" s="917"/>
      <c r="B6" s="917"/>
      <c r="C6" s="917"/>
      <c r="D6" s="917"/>
      <c r="E6" s="917"/>
      <c r="F6" s="469" t="s">
        <v>512</v>
      </c>
    </row>
    <row r="7" spans="1:7" ht="15" customHeight="1" x14ac:dyDescent="0.2">
      <c r="A7" s="931"/>
      <c r="B7" s="933" t="s">
        <v>86</v>
      </c>
      <c r="C7" s="201"/>
      <c r="D7" s="935"/>
      <c r="E7" s="933" t="s">
        <v>87</v>
      </c>
      <c r="F7" s="201"/>
    </row>
    <row r="8" spans="1:7" x14ac:dyDescent="0.2">
      <c r="A8" s="932"/>
      <c r="B8" s="934"/>
      <c r="C8" s="285" t="s">
        <v>698</v>
      </c>
      <c r="D8" s="936"/>
      <c r="E8" s="937"/>
      <c r="F8" s="285" t="s">
        <v>698</v>
      </c>
    </row>
    <row r="9" spans="1:7" x14ac:dyDescent="0.2">
      <c r="A9" s="189"/>
      <c r="B9" s="181" t="s">
        <v>112</v>
      </c>
      <c r="C9" s="286" t="s">
        <v>113</v>
      </c>
      <c r="D9" s="181"/>
      <c r="E9" s="181" t="s">
        <v>114</v>
      </c>
      <c r="F9" s="286" t="s">
        <v>115</v>
      </c>
    </row>
    <row r="10" spans="1:7" ht="21.75" customHeight="1" x14ac:dyDescent="0.2">
      <c r="A10" s="287" t="s">
        <v>37</v>
      </c>
      <c r="B10" s="193" t="s">
        <v>427</v>
      </c>
      <c r="C10" s="288">
        <f>'önk bev'!G24</f>
        <v>0</v>
      </c>
      <c r="D10" s="287" t="s">
        <v>37</v>
      </c>
      <c r="E10" s="292" t="s">
        <v>304</v>
      </c>
      <c r="F10" s="52">
        <f>'összevont kiad'!G19</f>
        <v>12726562</v>
      </c>
    </row>
    <row r="11" spans="1:7" ht="21.75" customHeight="1" x14ac:dyDescent="0.2">
      <c r="A11" s="287"/>
      <c r="B11" s="193" t="s">
        <v>731</v>
      </c>
      <c r="C11" s="288">
        <f>'összevont bev'!G21</f>
        <v>12079844</v>
      </c>
      <c r="D11" s="287"/>
      <c r="E11" s="292" t="s">
        <v>732</v>
      </c>
      <c r="F11" s="52">
        <f>'összevont kiad'!G18</f>
        <v>54577642</v>
      </c>
    </row>
    <row r="12" spans="1:7" ht="28.5" customHeight="1" x14ac:dyDescent="0.2">
      <c r="A12" s="287" t="s">
        <v>38</v>
      </c>
      <c r="B12" s="193" t="s">
        <v>441</v>
      </c>
      <c r="C12" s="288">
        <f>'összevont bev'!G37</f>
        <v>17000000</v>
      </c>
      <c r="D12" s="287" t="s">
        <v>38</v>
      </c>
      <c r="E12" s="38" t="s">
        <v>95</v>
      </c>
      <c r="F12" s="53"/>
    </row>
    <row r="13" spans="1:7" ht="23.25" customHeight="1" x14ac:dyDescent="0.2">
      <c r="A13" s="287" t="s">
        <v>39</v>
      </c>
      <c r="B13" s="289" t="s">
        <v>325</v>
      </c>
      <c r="C13" s="288"/>
      <c r="D13" s="287" t="s">
        <v>39</v>
      </c>
      <c r="E13" s="38" t="s">
        <v>330</v>
      </c>
      <c r="F13" s="53">
        <f>'EZ NEM VÁLTOZIK..'!C7</f>
        <v>0</v>
      </c>
    </row>
    <row r="14" spans="1:7" ht="23.25" customHeight="1" x14ac:dyDescent="0.2">
      <c r="A14" s="287" t="s">
        <v>40</v>
      </c>
      <c r="B14" s="289" t="s">
        <v>326</v>
      </c>
      <c r="C14" s="288"/>
      <c r="D14" s="287" t="s">
        <v>40</v>
      </c>
      <c r="E14" s="40" t="s">
        <v>331</v>
      </c>
      <c r="F14" s="53">
        <v>0</v>
      </c>
    </row>
    <row r="15" spans="1:7" ht="24" customHeight="1" x14ac:dyDescent="0.2">
      <c r="A15" s="287" t="s">
        <v>41</v>
      </c>
      <c r="B15" s="105" t="s">
        <v>327</v>
      </c>
      <c r="C15" s="44">
        <f>C13+C14</f>
        <v>0</v>
      </c>
      <c r="D15" s="287" t="s">
        <v>41</v>
      </c>
      <c r="E15" s="39" t="s">
        <v>256</v>
      </c>
      <c r="F15" s="351">
        <f>SUM(F10:F14)</f>
        <v>67304204</v>
      </c>
    </row>
    <row r="16" spans="1:7" ht="24" customHeight="1" x14ac:dyDescent="0.2">
      <c r="A16" s="287" t="s">
        <v>42</v>
      </c>
      <c r="B16" s="105" t="s">
        <v>366</v>
      </c>
      <c r="C16" s="44"/>
      <c r="D16" s="287" t="s">
        <v>42</v>
      </c>
      <c r="E16" s="279" t="s">
        <v>332</v>
      </c>
      <c r="F16" s="290"/>
    </row>
    <row r="17" spans="1:8" s="11" customFormat="1" ht="24" customHeight="1" x14ac:dyDescent="0.2">
      <c r="A17" s="287" t="s">
        <v>43</v>
      </c>
      <c r="B17" s="105" t="s">
        <v>328</v>
      </c>
      <c r="C17" s="291">
        <f>C15+C16+C10+C12+C11</f>
        <v>29079844</v>
      </c>
      <c r="D17" s="287" t="s">
        <v>43</v>
      </c>
      <c r="E17" s="279" t="s">
        <v>333</v>
      </c>
      <c r="F17" s="53"/>
      <c r="G17" s="220"/>
    </row>
    <row r="18" spans="1:8" ht="25.5" customHeight="1" x14ac:dyDescent="0.2">
      <c r="A18" s="287" t="s">
        <v>44</v>
      </c>
      <c r="B18" s="62" t="s">
        <v>329</v>
      </c>
      <c r="C18" s="44"/>
      <c r="D18" s="287" t="s">
        <v>44</v>
      </c>
      <c r="E18" s="279" t="s">
        <v>367</v>
      </c>
      <c r="F18" s="53"/>
    </row>
    <row r="19" spans="1:8" ht="25.5" customHeight="1" x14ac:dyDescent="0.2">
      <c r="A19" s="287" t="s">
        <v>45</v>
      </c>
      <c r="B19" s="317" t="s">
        <v>368</v>
      </c>
      <c r="C19" s="44"/>
      <c r="D19" s="287" t="s">
        <v>45</v>
      </c>
      <c r="E19" s="279" t="s">
        <v>334</v>
      </c>
      <c r="F19" s="88">
        <v>0</v>
      </c>
      <c r="H19" s="401"/>
    </row>
    <row r="20" spans="1:8" ht="18" customHeight="1" x14ac:dyDescent="0.2">
      <c r="A20" s="287" t="s">
        <v>46</v>
      </c>
      <c r="B20" s="106" t="s">
        <v>96</v>
      </c>
      <c r="C20" s="87">
        <f>C18+C19</f>
        <v>0</v>
      </c>
      <c r="D20" s="287" t="s">
        <v>46</v>
      </c>
      <c r="E20" s="111" t="s">
        <v>335</v>
      </c>
      <c r="F20" s="293">
        <f>F15+F19</f>
        <v>67304204</v>
      </c>
    </row>
    <row r="21" spans="1:8" ht="23.25" customHeight="1" x14ac:dyDescent="0.2">
      <c r="A21" s="287" t="s">
        <v>79</v>
      </c>
      <c r="C21" s="9"/>
      <c r="D21" s="287" t="s">
        <v>79</v>
      </c>
      <c r="E21" s="41" t="s">
        <v>97</v>
      </c>
      <c r="F21" s="89"/>
    </row>
    <row r="22" spans="1:8" ht="23.25" customHeight="1" x14ac:dyDescent="0.2">
      <c r="A22" s="287" t="s">
        <v>80</v>
      </c>
      <c r="B22" s="107"/>
      <c r="C22" s="280"/>
      <c r="D22" s="287" t="s">
        <v>80</v>
      </c>
      <c r="E22" s="42" t="s">
        <v>98</v>
      </c>
      <c r="F22" s="88"/>
    </row>
    <row r="23" spans="1:8" ht="30" customHeight="1" x14ac:dyDescent="0.2">
      <c r="A23" s="287" t="s">
        <v>81</v>
      </c>
      <c r="B23" s="356" t="s">
        <v>336</v>
      </c>
      <c r="C23" s="87">
        <f>C17+C20</f>
        <v>29079844</v>
      </c>
      <c r="D23" s="287" t="s">
        <v>81</v>
      </c>
      <c r="E23" s="356" t="s">
        <v>99</v>
      </c>
      <c r="F23" s="293">
        <f>F20+F22</f>
        <v>67304204</v>
      </c>
    </row>
    <row r="24" spans="1:8" ht="26.25" customHeight="1" x14ac:dyDescent="0.25">
      <c r="A24" s="287" t="s">
        <v>82</v>
      </c>
      <c r="B24" s="352" t="s">
        <v>383</v>
      </c>
      <c r="C24" s="353">
        <f>'műk mérleg'!C22+'felh mérleg'!C23</f>
        <v>347157604</v>
      </c>
      <c r="D24" s="287" t="s">
        <v>82</v>
      </c>
      <c r="E24" s="352" t="s">
        <v>382</v>
      </c>
      <c r="F24" s="353">
        <f>'műk mérleg'!F22+'felh mérleg'!F23</f>
        <v>347157604</v>
      </c>
      <c r="G24" s="319"/>
      <c r="H24" s="319"/>
    </row>
    <row r="25" spans="1:8" ht="26.25" customHeight="1" x14ac:dyDescent="0.2">
      <c r="A25" s="287" t="s">
        <v>90</v>
      </c>
      <c r="B25" s="108" t="s">
        <v>384</v>
      </c>
      <c r="C25" s="87">
        <f>'műk mérleg'!F22-'műk mérleg'!C22</f>
        <v>-38224360</v>
      </c>
      <c r="D25" s="287" t="s">
        <v>90</v>
      </c>
      <c r="E25" s="41"/>
      <c r="F25" s="89"/>
    </row>
    <row r="26" spans="1:8" ht="28.5" customHeight="1" x14ac:dyDescent="0.2">
      <c r="A26" s="287" t="s">
        <v>91</v>
      </c>
      <c r="B26" s="109" t="s">
        <v>385</v>
      </c>
      <c r="C26" s="44">
        <f>F20-C17</f>
        <v>38224360</v>
      </c>
      <c r="D26" s="287" t="s">
        <v>91</v>
      </c>
      <c r="E26" s="42"/>
      <c r="F26" s="88"/>
    </row>
    <row r="27" spans="1:8" ht="18" customHeight="1" x14ac:dyDescent="0.2">
      <c r="A27" s="287" t="s">
        <v>92</v>
      </c>
      <c r="B27" s="110" t="s">
        <v>102</v>
      </c>
      <c r="C27" s="44">
        <f>C25+C26</f>
        <v>0</v>
      </c>
      <c r="D27" s="287" t="s">
        <v>92</v>
      </c>
      <c r="E27" s="42"/>
      <c r="F27" s="87"/>
    </row>
    <row r="28" spans="1:8" x14ac:dyDescent="0.2">
      <c r="A28" s="282"/>
      <c r="D28" s="29"/>
      <c r="G28" s="29"/>
    </row>
    <row r="29" spans="1:8" x14ac:dyDescent="0.2">
      <c r="A29" s="282"/>
    </row>
    <row r="30" spans="1:8" x14ac:dyDescent="0.2">
      <c r="A30" s="282"/>
    </row>
    <row r="31" spans="1:8" x14ac:dyDescent="0.2">
      <c r="A31" s="282"/>
    </row>
    <row r="32" spans="1:8" x14ac:dyDescent="0.2">
      <c r="A32" s="282"/>
    </row>
    <row r="33" spans="1:1" x14ac:dyDescent="0.2">
      <c r="A33" s="282"/>
    </row>
    <row r="34" spans="1:1" x14ac:dyDescent="0.2">
      <c r="A34" s="282"/>
    </row>
  </sheetData>
  <mergeCells count="9">
    <mergeCell ref="A1:F1"/>
    <mergeCell ref="A3:F3"/>
    <mergeCell ref="A4:F4"/>
    <mergeCell ref="A5:F5"/>
    <mergeCell ref="A7:A8"/>
    <mergeCell ref="B7:B8"/>
    <mergeCell ref="D7:D8"/>
    <mergeCell ref="E7:E8"/>
    <mergeCell ref="A6:E6"/>
  </mergeCells>
  <phoneticPr fontId="0" type="noConversion"/>
  <printOptions horizontalCentered="1"/>
  <pageMargins left="0.27559055118110237" right="0.27559055118110237" top="0.15748031496062992" bottom="0.43307086614173229" header="0.19685039370078741" footer="0.27559055118110237"/>
  <pageSetup paperSize="9" scale="7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</sheetPr>
  <dimension ref="A1:M22"/>
  <sheetViews>
    <sheetView zoomScaleNormal="100" workbookViewId="0">
      <selection sqref="A1:F20"/>
    </sheetView>
  </sheetViews>
  <sheetFormatPr defaultRowHeight="12.75" x14ac:dyDescent="0.2"/>
  <cols>
    <col min="1" max="1" width="6" style="11" customWidth="1"/>
    <col min="2" max="2" width="28.28515625" customWidth="1"/>
    <col min="3" max="3" width="17" customWidth="1"/>
    <col min="4" max="4" width="12.42578125" customWidth="1"/>
    <col min="5" max="5" width="12.140625" customWidth="1"/>
    <col min="6" max="6" width="9.7109375" customWidth="1"/>
    <col min="7" max="7" width="12.7109375" customWidth="1"/>
    <col min="13" max="13" width="12" customWidth="1"/>
  </cols>
  <sheetData>
    <row r="1" spans="1:13" x14ac:dyDescent="0.2">
      <c r="A1" s="941" t="s">
        <v>391</v>
      </c>
      <c r="B1" s="941"/>
      <c r="C1" s="941"/>
      <c r="D1" s="941"/>
      <c r="E1" s="941"/>
      <c r="F1" s="941"/>
      <c r="G1" s="121"/>
      <c r="H1" s="121"/>
      <c r="I1" s="121"/>
      <c r="J1" s="121"/>
      <c r="K1" s="121"/>
      <c r="L1" s="121"/>
      <c r="M1" s="121"/>
    </row>
    <row r="2" spans="1:13" x14ac:dyDescent="0.2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x14ac:dyDescent="0.2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ht="16.5" x14ac:dyDescent="0.25">
      <c r="A4" s="939" t="s">
        <v>734</v>
      </c>
      <c r="B4" s="940"/>
      <c r="C4" s="940"/>
      <c r="D4" s="940"/>
      <c r="E4" s="940"/>
      <c r="F4" s="940"/>
      <c r="G4" s="124"/>
      <c r="H4" s="124"/>
      <c r="I4" s="124"/>
      <c r="J4" s="124"/>
      <c r="K4" s="124"/>
      <c r="L4" s="124"/>
      <c r="M4" s="124"/>
    </row>
    <row r="5" spans="1:13" ht="16.5" x14ac:dyDescent="0.2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3" ht="16.5" x14ac:dyDescent="0.25">
      <c r="A6" s="124"/>
      <c r="B6" s="124"/>
      <c r="C6" s="124"/>
      <c r="D6" s="124"/>
      <c r="E6" s="124"/>
      <c r="F6" s="470" t="s">
        <v>513</v>
      </c>
      <c r="G6" s="124"/>
      <c r="H6" s="124"/>
      <c r="I6" s="124"/>
      <c r="J6" s="124"/>
      <c r="K6" s="124"/>
      <c r="L6" s="124"/>
      <c r="M6" s="124"/>
    </row>
    <row r="7" spans="1:13" s="127" customFormat="1" ht="25.5" x14ac:dyDescent="0.2">
      <c r="A7" s="125" t="s">
        <v>17</v>
      </c>
      <c r="B7" s="125" t="s">
        <v>138</v>
      </c>
      <c r="C7" s="125" t="s">
        <v>139</v>
      </c>
      <c r="D7" s="938" t="s">
        <v>140</v>
      </c>
      <c r="E7" s="938"/>
      <c r="F7" s="938"/>
      <c r="G7" s="126"/>
      <c r="H7" s="126"/>
      <c r="I7" s="126"/>
      <c r="J7" s="126"/>
      <c r="K7" s="126"/>
      <c r="L7" s="126"/>
      <c r="M7" s="126"/>
    </row>
    <row r="8" spans="1:13" ht="16.5" x14ac:dyDescent="0.25">
      <c r="A8" s="128"/>
      <c r="B8" s="129"/>
      <c r="C8" s="129"/>
      <c r="D8" s="129" t="s">
        <v>141</v>
      </c>
      <c r="E8" s="129" t="s">
        <v>142</v>
      </c>
      <c r="F8" s="129" t="s">
        <v>143</v>
      </c>
      <c r="G8" s="124"/>
      <c r="H8" s="124"/>
      <c r="I8" s="124"/>
      <c r="J8" s="124"/>
      <c r="K8" s="124"/>
      <c r="L8" s="124"/>
      <c r="M8" s="124"/>
    </row>
    <row r="9" spans="1:13" ht="18" customHeight="1" x14ac:dyDescent="0.25">
      <c r="A9" s="130" t="s">
        <v>9</v>
      </c>
      <c r="B9" s="131" t="s">
        <v>144</v>
      </c>
      <c r="C9" s="400">
        <v>0</v>
      </c>
      <c r="D9" s="133">
        <v>0</v>
      </c>
      <c r="E9" s="134">
        <v>0</v>
      </c>
      <c r="F9" s="134">
        <v>0</v>
      </c>
      <c r="G9" s="124"/>
      <c r="H9" s="124"/>
      <c r="I9" s="124"/>
      <c r="J9" s="124"/>
      <c r="K9" s="124"/>
      <c r="L9" s="124"/>
      <c r="M9" s="124"/>
    </row>
    <row r="10" spans="1:13" ht="31.5" x14ac:dyDescent="0.25">
      <c r="A10" s="130" t="s">
        <v>10</v>
      </c>
      <c r="B10" s="131" t="s">
        <v>145</v>
      </c>
      <c r="C10" s="132">
        <f>'önk bev'!G36</f>
        <v>4500000</v>
      </c>
      <c r="D10" s="134">
        <v>0</v>
      </c>
      <c r="E10" s="134">
        <v>0</v>
      </c>
      <c r="F10" s="134">
        <v>0</v>
      </c>
      <c r="G10" s="124"/>
      <c r="H10" s="124"/>
      <c r="I10" s="124"/>
      <c r="J10" s="124"/>
      <c r="K10" s="124"/>
      <c r="L10" s="124"/>
      <c r="M10" s="124"/>
    </row>
    <row r="11" spans="1:13" ht="24.75" customHeight="1" x14ac:dyDescent="0.25">
      <c r="A11" s="130" t="s">
        <v>11</v>
      </c>
      <c r="B11" s="131" t="s">
        <v>146</v>
      </c>
      <c r="C11" s="137"/>
      <c r="D11" s="134">
        <v>0</v>
      </c>
      <c r="E11" s="134">
        <v>0</v>
      </c>
      <c r="F11" s="134">
        <v>0</v>
      </c>
      <c r="G11" s="124"/>
      <c r="H11" s="124"/>
      <c r="I11" s="124"/>
      <c r="J11" s="124"/>
      <c r="K11" s="124"/>
      <c r="L11" s="124"/>
      <c r="M11" s="124"/>
    </row>
    <row r="12" spans="1:13" ht="18.75" customHeight="1" x14ac:dyDescent="0.25">
      <c r="A12" s="130" t="s">
        <v>12</v>
      </c>
      <c r="B12" s="131" t="s">
        <v>147</v>
      </c>
      <c r="C12" s="132">
        <f>SUM(C13:C17)</f>
        <v>12000000</v>
      </c>
      <c r="D12" s="134">
        <v>0</v>
      </c>
      <c r="E12" s="134">
        <v>0</v>
      </c>
      <c r="F12" s="134">
        <v>0</v>
      </c>
      <c r="G12" s="124"/>
      <c r="H12" s="124"/>
      <c r="I12" s="124"/>
      <c r="J12" s="124"/>
      <c r="K12" s="124"/>
      <c r="L12" s="124"/>
      <c r="M12" s="124"/>
    </row>
    <row r="13" spans="1:13" ht="18.75" customHeight="1" x14ac:dyDescent="0.25">
      <c r="A13" s="135" t="s">
        <v>148</v>
      </c>
      <c r="B13" s="136" t="s">
        <v>149</v>
      </c>
      <c r="C13" s="137"/>
      <c r="D13" s="134">
        <v>0</v>
      </c>
      <c r="E13" s="134">
        <v>0</v>
      </c>
      <c r="F13" s="134">
        <v>0</v>
      </c>
      <c r="G13" s="124"/>
      <c r="H13" s="124"/>
      <c r="I13" s="124"/>
      <c r="J13" s="124"/>
      <c r="K13" s="124"/>
      <c r="L13" s="124"/>
      <c r="M13" s="124"/>
    </row>
    <row r="14" spans="1:13" ht="18" customHeight="1" x14ac:dyDescent="0.25">
      <c r="A14" s="135"/>
      <c r="B14" s="136" t="s">
        <v>150</v>
      </c>
      <c r="C14" s="137"/>
      <c r="D14" s="134">
        <v>0</v>
      </c>
      <c r="E14" s="134">
        <v>0</v>
      </c>
      <c r="F14" s="134">
        <v>0</v>
      </c>
      <c r="G14" s="124"/>
      <c r="H14" s="124"/>
      <c r="I14" s="124"/>
      <c r="J14" s="124"/>
      <c r="K14" s="124"/>
      <c r="L14" s="124"/>
      <c r="M14" s="124"/>
    </row>
    <row r="15" spans="1:13" ht="18.75" customHeight="1" x14ac:dyDescent="0.2">
      <c r="A15" s="138"/>
      <c r="B15" s="136" t="s">
        <v>151</v>
      </c>
      <c r="C15" s="137"/>
      <c r="D15" s="139">
        <v>0</v>
      </c>
      <c r="E15" s="139">
        <v>0</v>
      </c>
      <c r="F15" s="139">
        <v>0</v>
      </c>
      <c r="G15" s="123"/>
      <c r="H15" s="123"/>
      <c r="I15" s="123"/>
      <c r="J15" s="123"/>
      <c r="K15" s="123"/>
      <c r="L15" s="123"/>
      <c r="M15" s="123"/>
    </row>
    <row r="16" spans="1:13" ht="18.75" customHeight="1" x14ac:dyDescent="0.2">
      <c r="A16" s="138"/>
      <c r="B16" s="136" t="s">
        <v>152</v>
      </c>
      <c r="C16" s="137">
        <f>'összevont bev'!G23</f>
        <v>12000000</v>
      </c>
      <c r="D16" s="139">
        <v>0</v>
      </c>
      <c r="E16" s="139">
        <v>0</v>
      </c>
      <c r="F16" s="139">
        <v>0</v>
      </c>
    </row>
    <row r="17" spans="1:6" ht="18.75" customHeight="1" x14ac:dyDescent="0.2">
      <c r="A17" s="140"/>
      <c r="B17" s="136" t="s">
        <v>153</v>
      </c>
      <c r="C17" s="137"/>
      <c r="D17" s="139">
        <v>0</v>
      </c>
      <c r="E17" s="139">
        <v>0</v>
      </c>
      <c r="F17" s="139">
        <v>0</v>
      </c>
    </row>
    <row r="18" spans="1:6" ht="18.75" customHeight="1" x14ac:dyDescent="0.2">
      <c r="A18" s="130" t="s">
        <v>13</v>
      </c>
      <c r="B18" s="131" t="s">
        <v>7</v>
      </c>
      <c r="C18" s="132">
        <f>'összevont bev'!G25</f>
        <v>2400000</v>
      </c>
      <c r="D18" s="134"/>
      <c r="E18" s="432"/>
      <c r="F18" s="139">
        <v>0</v>
      </c>
    </row>
    <row r="19" spans="1:6" ht="18.75" customHeight="1" x14ac:dyDescent="0.25">
      <c r="A19" s="141"/>
      <c r="B19" s="142" t="s">
        <v>154</v>
      </c>
      <c r="C19" s="143">
        <f>C9+C10+C11+C12+C18</f>
        <v>18900000</v>
      </c>
      <c r="D19" s="143">
        <f t="shared" ref="D19:E19" si="0">D9+D10+D11+D12+D18</f>
        <v>0</v>
      </c>
      <c r="E19" s="143">
        <f t="shared" si="0"/>
        <v>0</v>
      </c>
      <c r="F19" s="144">
        <v>0</v>
      </c>
    </row>
    <row r="22" spans="1:6" x14ac:dyDescent="0.2">
      <c r="B22" s="465"/>
    </row>
  </sheetData>
  <mergeCells count="3">
    <mergeCell ref="D7:F7"/>
    <mergeCell ref="A4:F4"/>
    <mergeCell ref="A1:F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  <pageSetUpPr fitToPage="1"/>
  </sheetPr>
  <dimension ref="A1:M26"/>
  <sheetViews>
    <sheetView zoomScaleNormal="100" workbookViewId="0">
      <selection activeCell="B1" sqref="A1:L20"/>
    </sheetView>
  </sheetViews>
  <sheetFormatPr defaultRowHeight="12.75" x14ac:dyDescent="0.2"/>
  <cols>
    <col min="1" max="1" width="5.42578125" customWidth="1"/>
    <col min="2" max="2" width="54" customWidth="1"/>
    <col min="4" max="4" width="0" hidden="1" customWidth="1"/>
    <col min="11" max="11" width="8.5703125" customWidth="1"/>
    <col min="12" max="12" width="9.140625" style="11"/>
  </cols>
  <sheetData>
    <row r="1" spans="1:13" x14ac:dyDescent="0.2">
      <c r="A1" s="3"/>
      <c r="B1" s="3"/>
      <c r="C1" s="3"/>
      <c r="D1" s="3"/>
      <c r="E1" s="911" t="s">
        <v>155</v>
      </c>
      <c r="F1" s="911"/>
      <c r="G1" s="911"/>
      <c r="H1" s="911"/>
      <c r="I1" s="911"/>
      <c r="J1" s="911"/>
      <c r="K1" s="911"/>
      <c r="L1" s="911"/>
      <c r="M1" s="123"/>
    </row>
    <row r="2" spans="1:13" x14ac:dyDescent="0.2">
      <c r="A2" s="3"/>
      <c r="B2" s="3"/>
      <c r="C2" s="3"/>
      <c r="D2" s="3"/>
      <c r="E2" s="5"/>
      <c r="F2" s="5"/>
      <c r="G2" s="5"/>
      <c r="H2" s="5"/>
      <c r="I2" s="5"/>
      <c r="J2" s="5"/>
      <c r="K2" s="5"/>
      <c r="L2" s="5"/>
      <c r="M2" s="123"/>
    </row>
    <row r="3" spans="1:13" x14ac:dyDescent="0.2">
      <c r="A3" s="3"/>
      <c r="B3" s="3"/>
      <c r="C3" s="3"/>
      <c r="D3" s="3"/>
      <c r="E3" s="5"/>
      <c r="F3" s="5"/>
      <c r="G3" s="5"/>
      <c r="H3" s="5"/>
      <c r="I3" s="5"/>
      <c r="J3" s="5"/>
      <c r="K3" s="5"/>
      <c r="L3" s="5"/>
      <c r="M3" s="123"/>
    </row>
    <row r="4" spans="1:13" ht="18" x14ac:dyDescent="0.25">
      <c r="A4" s="942" t="s">
        <v>156</v>
      </c>
      <c r="B4" s="942"/>
      <c r="C4" s="942"/>
      <c r="D4" s="942"/>
      <c r="E4" s="942"/>
      <c r="F4" s="942"/>
      <c r="G4" s="942"/>
      <c r="H4" s="942"/>
      <c r="I4" s="942"/>
      <c r="J4" s="942"/>
      <c r="K4" s="942"/>
      <c r="L4" s="942"/>
      <c r="M4" s="145"/>
    </row>
    <row r="5" spans="1:13" ht="18" x14ac:dyDescent="0.2">
      <c r="A5" s="943" t="s">
        <v>163</v>
      </c>
      <c r="B5" s="944"/>
      <c r="C5" s="944"/>
      <c r="D5" s="944"/>
      <c r="E5" s="944"/>
      <c r="F5" s="944"/>
      <c r="G5" s="944"/>
      <c r="H5" s="944"/>
      <c r="I5" s="944"/>
      <c r="J5" s="944"/>
      <c r="K5" s="944"/>
      <c r="L5" s="944"/>
      <c r="M5" s="146"/>
    </row>
    <row r="6" spans="1:1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47"/>
      <c r="M6" s="3"/>
    </row>
    <row r="7" spans="1:13" x14ac:dyDescent="0.2">
      <c r="A7" s="3"/>
      <c r="B7" s="3"/>
      <c r="C7" s="3"/>
      <c r="D7" s="3"/>
      <c r="E7" s="3"/>
      <c r="F7" s="123"/>
      <c r="G7" s="123"/>
      <c r="H7" s="123"/>
      <c r="I7" s="123"/>
      <c r="J7" s="123"/>
      <c r="K7" s="123"/>
      <c r="L7" s="122"/>
      <c r="M7" s="5"/>
    </row>
    <row r="8" spans="1:13" x14ac:dyDescent="0.2">
      <c r="A8" s="3"/>
      <c r="B8" s="3"/>
      <c r="C8" s="3"/>
      <c r="D8" s="3"/>
      <c r="E8" s="3"/>
      <c r="F8" s="917" t="s">
        <v>512</v>
      </c>
      <c r="G8" s="911"/>
      <c r="H8" s="911"/>
      <c r="I8" s="911"/>
      <c r="J8" s="911"/>
      <c r="K8" s="911"/>
      <c r="L8" s="911"/>
      <c r="M8" s="3"/>
    </row>
    <row r="9" spans="1:13" ht="30.75" customHeight="1" x14ac:dyDescent="0.2">
      <c r="A9" s="148" t="s">
        <v>49</v>
      </c>
      <c r="B9" s="148" t="s">
        <v>157</v>
      </c>
      <c r="C9" s="148" t="s">
        <v>158</v>
      </c>
      <c r="D9" s="149" t="s">
        <v>159</v>
      </c>
      <c r="E9" s="650" t="s">
        <v>672</v>
      </c>
      <c r="F9" s="150" t="s">
        <v>163</v>
      </c>
      <c r="G9" s="150" t="s">
        <v>164</v>
      </c>
      <c r="H9" s="150" t="s">
        <v>165</v>
      </c>
      <c r="I9" s="150" t="s">
        <v>413</v>
      </c>
      <c r="J9" s="150" t="s">
        <v>486</v>
      </c>
      <c r="K9" s="150" t="s">
        <v>735</v>
      </c>
      <c r="L9" s="151" t="s">
        <v>25</v>
      </c>
      <c r="M9" s="123"/>
    </row>
    <row r="10" spans="1:13" hidden="1" x14ac:dyDescent="0.2">
      <c r="A10" s="152">
        <v>1</v>
      </c>
      <c r="B10" s="153" t="s">
        <v>160</v>
      </c>
      <c r="C10" s="154"/>
      <c r="D10" s="154"/>
      <c r="E10" s="155"/>
      <c r="F10" s="155"/>
      <c r="G10" s="155"/>
      <c r="H10" s="155"/>
      <c r="I10" s="155"/>
      <c r="J10" s="155"/>
      <c r="K10" s="155"/>
      <c r="L10" s="156"/>
      <c r="M10" s="3"/>
    </row>
    <row r="11" spans="1:13" ht="18.75" customHeight="1" x14ac:dyDescent="0.2">
      <c r="A11" s="311" t="s">
        <v>9</v>
      </c>
      <c r="B11" s="157"/>
      <c r="C11" s="158"/>
      <c r="D11" s="158"/>
      <c r="E11" s="158"/>
      <c r="F11" s="158"/>
      <c r="G11" s="158"/>
      <c r="H11" s="158"/>
      <c r="I11" s="158"/>
      <c r="J11" s="158"/>
      <c r="K11" s="158"/>
      <c r="L11" s="159">
        <f>C11+E11+F11+G11+H11+I11</f>
        <v>0</v>
      </c>
      <c r="M11" s="3"/>
    </row>
    <row r="12" spans="1:13" ht="18.75" customHeight="1" x14ac:dyDescent="0.2">
      <c r="A12" s="311" t="s">
        <v>10</v>
      </c>
      <c r="B12" s="157"/>
      <c r="C12" s="158"/>
      <c r="D12" s="158"/>
      <c r="E12" s="418"/>
      <c r="F12" s="158"/>
      <c r="G12" s="158"/>
      <c r="H12" s="158"/>
      <c r="I12" s="158"/>
      <c r="J12" s="158"/>
      <c r="K12" s="158"/>
      <c r="L12" s="159">
        <f>C12+E12+F12+G12+H12+I12</f>
        <v>0</v>
      </c>
      <c r="M12" s="3"/>
    </row>
    <row r="13" spans="1:13" ht="23.25" customHeight="1" x14ac:dyDescent="0.2">
      <c r="A13" s="311" t="s">
        <v>11</v>
      </c>
      <c r="B13" s="313" t="s">
        <v>354</v>
      </c>
      <c r="C13" s="159">
        <f t="shared" ref="C13:I13" si="0">SUM(C11:C12)</f>
        <v>0</v>
      </c>
      <c r="D13" s="159">
        <f t="shared" si="0"/>
        <v>0</v>
      </c>
      <c r="E13" s="159">
        <f t="shared" si="0"/>
        <v>0</v>
      </c>
      <c r="F13" s="159">
        <f t="shared" si="0"/>
        <v>0</v>
      </c>
      <c r="G13" s="159">
        <f t="shared" si="0"/>
        <v>0</v>
      </c>
      <c r="H13" s="159">
        <f t="shared" si="0"/>
        <v>0</v>
      </c>
      <c r="I13" s="159">
        <f t="shared" si="0"/>
        <v>0</v>
      </c>
      <c r="J13" s="159">
        <f>SUM(J11:J12)</f>
        <v>0</v>
      </c>
      <c r="K13" s="159">
        <f>SUM(K11:K12)</f>
        <v>0</v>
      </c>
      <c r="L13" s="159">
        <f>SUM(L11:L12)</f>
        <v>0</v>
      </c>
      <c r="M13" s="3"/>
    </row>
    <row r="14" spans="1:13" s="12" customFormat="1" ht="18.75" customHeight="1" x14ac:dyDescent="0.2">
      <c r="A14" s="311" t="s">
        <v>12</v>
      </c>
      <c r="B14" s="161"/>
      <c r="C14" s="158"/>
      <c r="D14" s="162">
        <v>44602</v>
      </c>
      <c r="E14" s="163"/>
      <c r="F14" s="164"/>
      <c r="G14" s="164"/>
      <c r="H14" s="164"/>
      <c r="I14" s="164"/>
      <c r="J14" s="164"/>
      <c r="K14" s="164"/>
      <c r="L14" s="159">
        <f t="shared" ref="L14:L20" si="1">C14+E14+F14+G14+H14+I14+J14+K14</f>
        <v>0</v>
      </c>
      <c r="M14" s="165"/>
    </row>
    <row r="15" spans="1:13" ht="18.75" customHeight="1" x14ac:dyDescent="0.2">
      <c r="A15" s="311" t="s">
        <v>13</v>
      </c>
      <c r="B15" s="314" t="s">
        <v>355</v>
      </c>
      <c r="C15" s="158"/>
      <c r="D15" s="164"/>
      <c r="E15" s="166"/>
      <c r="F15" s="164"/>
      <c r="G15" s="164"/>
      <c r="H15" s="164"/>
      <c r="I15" s="164"/>
      <c r="J15" s="164"/>
      <c r="K15" s="164"/>
      <c r="L15" s="159">
        <f t="shared" si="1"/>
        <v>0</v>
      </c>
      <c r="M15" s="3"/>
    </row>
    <row r="16" spans="1:13" ht="18.75" customHeight="1" x14ac:dyDescent="0.2">
      <c r="A16" s="311" t="s">
        <v>14</v>
      </c>
      <c r="B16" s="314"/>
      <c r="C16" s="167"/>
      <c r="D16" s="167">
        <f>D14+D15</f>
        <v>44602</v>
      </c>
      <c r="E16" s="167"/>
      <c r="F16" s="154"/>
      <c r="G16" s="154"/>
      <c r="H16" s="154"/>
      <c r="I16" s="154"/>
      <c r="J16" s="154"/>
      <c r="K16" s="154"/>
      <c r="L16" s="159">
        <f t="shared" si="1"/>
        <v>0</v>
      </c>
      <c r="M16" s="3"/>
    </row>
    <row r="17" spans="1:13" ht="18.75" customHeight="1" x14ac:dyDescent="0.2">
      <c r="A17" s="311" t="s">
        <v>15</v>
      </c>
      <c r="B17" s="314" t="s">
        <v>356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9">
        <f t="shared" si="1"/>
        <v>0</v>
      </c>
      <c r="M17" s="165"/>
    </row>
    <row r="18" spans="1:13" ht="18.75" customHeight="1" x14ac:dyDescent="0.2">
      <c r="A18" s="311" t="s">
        <v>30</v>
      </c>
      <c r="B18" s="431" t="s">
        <v>448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9">
        <f t="shared" si="1"/>
        <v>0</v>
      </c>
      <c r="M18" s="3"/>
    </row>
    <row r="19" spans="1:13" ht="18.75" customHeight="1" x14ac:dyDescent="0.2">
      <c r="A19" s="311" t="s">
        <v>31</v>
      </c>
      <c r="B19" s="312"/>
      <c r="C19" s="158"/>
      <c r="D19" s="158"/>
      <c r="E19" s="158"/>
      <c r="F19" s="158"/>
      <c r="G19" s="158"/>
      <c r="H19" s="158"/>
      <c r="I19" s="158"/>
      <c r="J19" s="158"/>
      <c r="K19" s="158"/>
      <c r="L19" s="159">
        <f t="shared" si="1"/>
        <v>0</v>
      </c>
      <c r="M19" s="160"/>
    </row>
    <row r="20" spans="1:13" ht="18.75" customHeight="1" x14ac:dyDescent="0.2">
      <c r="A20" s="311" t="s">
        <v>32</v>
      </c>
      <c r="B20" s="314" t="s">
        <v>305</v>
      </c>
      <c r="C20" s="167">
        <f t="shared" ref="C20:K20" si="2">C13+C16+C18+C19</f>
        <v>0</v>
      </c>
      <c r="D20" s="167">
        <f t="shared" si="2"/>
        <v>44602</v>
      </c>
      <c r="E20" s="167">
        <f t="shared" si="2"/>
        <v>0</v>
      </c>
      <c r="F20" s="167">
        <f t="shared" si="2"/>
        <v>0</v>
      </c>
      <c r="G20" s="167">
        <f t="shared" si="2"/>
        <v>0</v>
      </c>
      <c r="H20" s="167">
        <f t="shared" si="2"/>
        <v>0</v>
      </c>
      <c r="I20" s="167">
        <f t="shared" si="2"/>
        <v>0</v>
      </c>
      <c r="J20" s="167">
        <f t="shared" si="2"/>
        <v>0</v>
      </c>
      <c r="K20" s="167">
        <f t="shared" si="2"/>
        <v>0</v>
      </c>
      <c r="L20" s="159">
        <f t="shared" si="1"/>
        <v>0</v>
      </c>
      <c r="M20" s="3"/>
    </row>
    <row r="22" spans="1:13" x14ac:dyDescent="0.2">
      <c r="E22" s="6"/>
    </row>
    <row r="23" spans="1:13" x14ac:dyDescent="0.2">
      <c r="E23" s="6"/>
    </row>
    <row r="24" spans="1:13" x14ac:dyDescent="0.2">
      <c r="B24" s="465"/>
      <c r="E24" s="6"/>
    </row>
    <row r="26" spans="1:13" x14ac:dyDescent="0.2">
      <c r="C26" s="454"/>
    </row>
  </sheetData>
  <mergeCells count="4">
    <mergeCell ref="F8:L8"/>
    <mergeCell ref="A4:L4"/>
    <mergeCell ref="A5:L5"/>
    <mergeCell ref="E1:L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T51"/>
  <sheetViews>
    <sheetView view="pageBreakPreview" topLeftCell="B1" zoomScale="60" zoomScaleNormal="100" workbookViewId="0">
      <selection activeCell="G17" sqref="G17"/>
    </sheetView>
  </sheetViews>
  <sheetFormatPr defaultRowHeight="12.75" x14ac:dyDescent="0.2"/>
  <cols>
    <col min="1" max="1" width="4.5703125" customWidth="1"/>
    <col min="2" max="2" width="59.7109375" style="1" customWidth="1"/>
    <col min="3" max="3" width="7.42578125" style="1" customWidth="1"/>
    <col min="4" max="4" width="12.140625" style="46" customWidth="1"/>
    <col min="5" max="5" width="9.85546875" style="46" customWidth="1"/>
    <col min="6" max="6" width="6.85546875" style="46" customWidth="1"/>
    <col min="7" max="7" width="12.7109375" style="1" customWidth="1"/>
    <col min="8" max="8" width="4.5703125" style="1" customWidth="1"/>
    <col min="9" max="9" width="10.7109375" style="1" customWidth="1"/>
    <col min="10" max="10" width="10.5703125" style="1" customWidth="1"/>
    <col min="11" max="11" width="8.28515625" style="1" customWidth="1"/>
    <col min="12" max="12" width="11.5703125" style="1" customWidth="1"/>
    <col min="13" max="13" width="10.7109375" style="1" customWidth="1"/>
    <col min="14" max="14" width="10" style="691" customWidth="1"/>
    <col min="15" max="15" width="13.140625" style="1" customWidth="1"/>
    <col min="16" max="20" width="9.140625" style="1"/>
  </cols>
  <sheetData>
    <row r="1" spans="1:20" x14ac:dyDescent="0.2">
      <c r="B1" s="740" t="s">
        <v>395</v>
      </c>
      <c r="C1" s="740"/>
      <c r="D1" s="740"/>
      <c r="E1" s="740"/>
      <c r="F1" s="740"/>
      <c r="G1" s="740"/>
    </row>
    <row r="2" spans="1:20" ht="36" customHeight="1" x14ac:dyDescent="0.3">
      <c r="A2" s="741" t="s">
        <v>478</v>
      </c>
      <c r="B2" s="741"/>
      <c r="C2" s="741"/>
      <c r="D2" s="741"/>
      <c r="E2" s="741"/>
      <c r="F2" s="741"/>
      <c r="G2" s="741"/>
    </row>
    <row r="3" spans="1:20" ht="18.75" x14ac:dyDescent="0.3">
      <c r="A3" s="742" t="s">
        <v>681</v>
      </c>
      <c r="B3" s="741"/>
      <c r="C3" s="741"/>
      <c r="D3" s="741"/>
      <c r="E3" s="741"/>
      <c r="F3" s="741"/>
      <c r="G3" s="741"/>
    </row>
    <row r="4" spans="1:20" ht="15.75" x14ac:dyDescent="0.25">
      <c r="A4" s="2"/>
      <c r="B4" s="3"/>
      <c r="C4" s="3"/>
      <c r="D4" s="5"/>
      <c r="E4" s="5"/>
      <c r="F4" s="5"/>
    </row>
    <row r="5" spans="1:20" x14ac:dyDescent="0.2">
      <c r="A5" s="4"/>
      <c r="B5" s="3" t="s">
        <v>24</v>
      </c>
      <c r="C5" s="3"/>
      <c r="D5" s="5"/>
      <c r="E5" s="5"/>
      <c r="F5" s="5"/>
    </row>
    <row r="6" spans="1:20" x14ac:dyDescent="0.2">
      <c r="G6" s="113" t="s">
        <v>595</v>
      </c>
    </row>
    <row r="7" spans="1:20" ht="48" x14ac:dyDescent="0.2">
      <c r="A7" s="114" t="s">
        <v>17</v>
      </c>
      <c r="B7" s="115" t="s">
        <v>16</v>
      </c>
      <c r="C7" s="116" t="s">
        <v>178</v>
      </c>
      <c r="D7" s="360" t="s">
        <v>369</v>
      </c>
      <c r="E7" s="360" t="s">
        <v>370</v>
      </c>
      <c r="F7" s="360" t="s">
        <v>371</v>
      </c>
      <c r="G7" s="197" t="s">
        <v>698</v>
      </c>
      <c r="H7" s="6"/>
      <c r="I7" s="743" t="s">
        <v>697</v>
      </c>
      <c r="J7" s="743"/>
      <c r="K7" s="743"/>
      <c r="L7" s="743"/>
      <c r="M7" s="743"/>
      <c r="N7" s="690"/>
      <c r="O7" s="9"/>
      <c r="P7"/>
      <c r="Q7"/>
      <c r="R7"/>
      <c r="S7"/>
      <c r="T7"/>
    </row>
    <row r="8" spans="1:20" ht="13.5" x14ac:dyDescent="0.2">
      <c r="A8" s="117"/>
      <c r="B8" s="118" t="s">
        <v>112</v>
      </c>
      <c r="C8" s="118" t="s">
        <v>113</v>
      </c>
      <c r="D8" s="334" t="s">
        <v>114</v>
      </c>
      <c r="E8" s="334" t="s">
        <v>115</v>
      </c>
      <c r="F8" s="334" t="s">
        <v>116</v>
      </c>
      <c r="G8" s="119" t="s">
        <v>117</v>
      </c>
      <c r="H8" s="6"/>
      <c r="I8" s="9" t="s">
        <v>665</v>
      </c>
      <c r="J8" s="9" t="s">
        <v>664</v>
      </c>
      <c r="K8" s="9" t="s">
        <v>694</v>
      </c>
      <c r="L8" s="9" t="s">
        <v>695</v>
      </c>
      <c r="M8" s="9" t="s">
        <v>696</v>
      </c>
      <c r="N8" s="9" t="s">
        <v>704</v>
      </c>
      <c r="O8" s="9" t="s">
        <v>699</v>
      </c>
      <c r="P8"/>
      <c r="Q8"/>
      <c r="R8"/>
      <c r="S8"/>
      <c r="T8"/>
    </row>
    <row r="9" spans="1:20" s="12" customFormat="1" ht="18" customHeight="1" x14ac:dyDescent="0.2">
      <c r="A9" s="195" t="s">
        <v>9</v>
      </c>
      <c r="B9" s="191" t="s">
        <v>136</v>
      </c>
      <c r="C9" s="335" t="s">
        <v>179</v>
      </c>
      <c r="D9" s="391">
        <v>63042773</v>
      </c>
      <c r="E9" s="361"/>
      <c r="F9" s="361"/>
      <c r="G9" s="362">
        <f t="shared" ref="G9:G16" si="0">SUM(D9:F9)</f>
        <v>63042773</v>
      </c>
      <c r="H9" s="718"/>
      <c r="I9" s="361"/>
      <c r="J9" s="361"/>
      <c r="K9" s="361"/>
      <c r="L9" s="361"/>
      <c r="M9" s="361"/>
      <c r="N9" s="361"/>
      <c r="O9" s="361">
        <f>SUM(I9:M9)</f>
        <v>0</v>
      </c>
    </row>
    <row r="10" spans="1:20" s="12" customFormat="1" ht="18" customHeight="1" x14ac:dyDescent="0.2">
      <c r="A10" s="195" t="s">
        <v>10</v>
      </c>
      <c r="B10" s="191" t="s">
        <v>180</v>
      </c>
      <c r="C10" s="335" t="s">
        <v>750</v>
      </c>
      <c r="D10" s="391">
        <v>38559233</v>
      </c>
      <c r="E10" s="361"/>
      <c r="F10" s="361"/>
      <c r="G10" s="362">
        <f>SUM(D10:F10)</f>
        <v>38559233</v>
      </c>
      <c r="H10" s="718"/>
      <c r="I10" s="361"/>
      <c r="J10" s="361"/>
      <c r="K10" s="361"/>
      <c r="L10" s="361"/>
      <c r="M10" s="361"/>
      <c r="N10" s="361"/>
      <c r="O10" s="361">
        <f t="shared" ref="O10:O49" si="1">SUM(I10:M10)</f>
        <v>0</v>
      </c>
    </row>
    <row r="11" spans="1:20" s="12" customFormat="1" ht="18" customHeight="1" x14ac:dyDescent="0.2">
      <c r="A11" s="195"/>
      <c r="B11" s="191" t="s">
        <v>748</v>
      </c>
      <c r="C11" s="335" t="s">
        <v>749</v>
      </c>
      <c r="D11" s="391">
        <v>8979000</v>
      </c>
      <c r="E11" s="361"/>
      <c r="F11" s="361"/>
      <c r="G11" s="362">
        <f>SUM(D11:F11)</f>
        <v>8979000</v>
      </c>
      <c r="H11" s="718"/>
      <c r="I11" s="361"/>
      <c r="J11" s="361"/>
      <c r="K11" s="361"/>
      <c r="L11" s="361"/>
      <c r="M11" s="361"/>
      <c r="N11" s="361"/>
      <c r="O11" s="361"/>
    </row>
    <row r="12" spans="1:20" s="12" customFormat="1" ht="25.5" customHeight="1" x14ac:dyDescent="0.2">
      <c r="A12" s="195" t="s">
        <v>11</v>
      </c>
      <c r="B12" s="191" t="s">
        <v>514</v>
      </c>
      <c r="C12" s="335" t="s">
        <v>516</v>
      </c>
      <c r="D12" s="391">
        <v>19184811</v>
      </c>
      <c r="E12" s="361"/>
      <c r="F12" s="361"/>
      <c r="G12" s="362">
        <f t="shared" si="0"/>
        <v>19184811</v>
      </c>
      <c r="H12" s="718"/>
      <c r="I12" s="361"/>
      <c r="J12" s="361"/>
      <c r="K12" s="361"/>
      <c r="L12" s="361"/>
      <c r="M12" s="361"/>
      <c r="N12" s="361"/>
      <c r="O12" s="361">
        <f t="shared" si="1"/>
        <v>0</v>
      </c>
    </row>
    <row r="13" spans="1:20" s="12" customFormat="1" ht="25.5" customHeight="1" x14ac:dyDescent="0.2">
      <c r="A13" s="195" t="s">
        <v>12</v>
      </c>
      <c r="B13" s="191" t="s">
        <v>515</v>
      </c>
      <c r="C13" s="335" t="s">
        <v>517</v>
      </c>
      <c r="D13" s="391">
        <v>959310</v>
      </c>
      <c r="E13" s="361"/>
      <c r="F13" s="361"/>
      <c r="G13" s="362">
        <f t="shared" si="0"/>
        <v>959310</v>
      </c>
      <c r="H13" s="718"/>
      <c r="I13" s="361"/>
      <c r="J13" s="361"/>
      <c r="K13" s="361"/>
      <c r="L13" s="361"/>
      <c r="M13" s="361"/>
      <c r="N13" s="361"/>
      <c r="O13" s="361">
        <f t="shared" si="1"/>
        <v>0</v>
      </c>
    </row>
    <row r="14" spans="1:20" s="12" customFormat="1" ht="18" customHeight="1" x14ac:dyDescent="0.2">
      <c r="A14" s="195" t="s">
        <v>13</v>
      </c>
      <c r="B14" s="191" t="s">
        <v>184</v>
      </c>
      <c r="C14" s="335" t="s">
        <v>185</v>
      </c>
      <c r="D14" s="391">
        <v>2464770</v>
      </c>
      <c r="E14" s="361"/>
      <c r="F14" s="361"/>
      <c r="G14" s="362">
        <f t="shared" si="0"/>
        <v>2464770</v>
      </c>
      <c r="H14" s="718"/>
      <c r="I14" s="361"/>
      <c r="J14" s="361"/>
      <c r="K14" s="361"/>
      <c r="L14" s="361"/>
      <c r="M14" s="361"/>
      <c r="N14" s="361"/>
      <c r="O14" s="361">
        <f t="shared" si="1"/>
        <v>0</v>
      </c>
    </row>
    <row r="15" spans="1:20" s="12" customFormat="1" ht="18" customHeight="1" x14ac:dyDescent="0.2">
      <c r="A15" s="195" t="s">
        <v>14</v>
      </c>
      <c r="B15" s="191" t="s">
        <v>685</v>
      </c>
      <c r="C15" s="335" t="s">
        <v>187</v>
      </c>
      <c r="D15" s="391">
        <v>1200000</v>
      </c>
      <c r="E15" s="361">
        <v>4856000</v>
      </c>
      <c r="F15" s="361"/>
      <c r="G15" s="362">
        <f t="shared" si="0"/>
        <v>6056000</v>
      </c>
      <c r="H15" s="718"/>
      <c r="I15" s="361"/>
      <c r="J15" s="361"/>
      <c r="K15" s="361"/>
      <c r="L15" s="361"/>
      <c r="M15" s="361"/>
      <c r="N15" s="361">
        <v>4856000</v>
      </c>
      <c r="O15" s="361">
        <f>SUM(I15:N15)</f>
        <v>4856000</v>
      </c>
    </row>
    <row r="16" spans="1:20" s="12" customFormat="1" ht="18" customHeight="1" x14ac:dyDescent="0.2">
      <c r="A16" s="195" t="s">
        <v>15</v>
      </c>
      <c r="B16" s="191" t="s">
        <v>686</v>
      </c>
      <c r="C16" s="335" t="s">
        <v>189</v>
      </c>
      <c r="D16" s="457"/>
      <c r="E16" s="361"/>
      <c r="F16" s="361"/>
      <c r="G16" s="362">
        <f t="shared" si="0"/>
        <v>0</v>
      </c>
      <c r="H16" s="718"/>
      <c r="I16" s="361"/>
      <c r="J16" s="361"/>
      <c r="K16" s="361"/>
      <c r="L16" s="361"/>
      <c r="M16" s="361"/>
      <c r="N16" s="361"/>
      <c r="O16" s="361">
        <f t="shared" si="1"/>
        <v>0</v>
      </c>
    </row>
    <row r="17" spans="1:15" s="12" customFormat="1" ht="18" customHeight="1" x14ac:dyDescent="0.2">
      <c r="A17" s="195" t="s">
        <v>30</v>
      </c>
      <c r="B17" s="192" t="s">
        <v>190</v>
      </c>
      <c r="C17" s="336" t="s">
        <v>191</v>
      </c>
      <c r="D17" s="392">
        <f>SUM(D9:D16)</f>
        <v>134389897</v>
      </c>
      <c r="E17" s="392">
        <f>SUM(E9:E16)</f>
        <v>4856000</v>
      </c>
      <c r="F17" s="362"/>
      <c r="G17" s="362">
        <f>SUM(D17:F17)</f>
        <v>139245897</v>
      </c>
      <c r="H17" s="718"/>
      <c r="I17" s="361"/>
      <c r="J17" s="361"/>
      <c r="K17" s="361"/>
      <c r="L17" s="361"/>
      <c r="M17" s="361"/>
      <c r="N17" s="361">
        <f>SUM(N15:N16)</f>
        <v>4856000</v>
      </c>
      <c r="O17" s="361">
        <f>SUM(I17:N17)</f>
        <v>4856000</v>
      </c>
    </row>
    <row r="18" spans="1:15" s="12" customFormat="1" ht="18" customHeight="1" x14ac:dyDescent="0.2">
      <c r="A18" s="195" t="s">
        <v>31</v>
      </c>
      <c r="B18" s="191" t="s">
        <v>192</v>
      </c>
      <c r="C18" s="335" t="s">
        <v>193</v>
      </c>
      <c r="D18" s="391"/>
      <c r="E18" s="361"/>
      <c r="F18" s="361"/>
      <c r="G18" s="362">
        <f t="shared" ref="G18:G51" si="2">SUM(D18:F18)</f>
        <v>0</v>
      </c>
      <c r="H18" s="718"/>
      <c r="I18" s="361"/>
      <c r="J18" s="361"/>
      <c r="K18" s="361"/>
      <c r="L18" s="361"/>
      <c r="M18" s="361"/>
      <c r="N18" s="361"/>
      <c r="O18" s="361">
        <f t="shared" si="1"/>
        <v>0</v>
      </c>
    </row>
    <row r="19" spans="1:15" s="12" customFormat="1" ht="18" customHeight="1" x14ac:dyDescent="0.2">
      <c r="A19" s="195" t="s">
        <v>32</v>
      </c>
      <c r="B19" s="191" t="s">
        <v>519</v>
      </c>
      <c r="C19" s="335" t="s">
        <v>518</v>
      </c>
      <c r="D19" s="391">
        <v>7000000</v>
      </c>
      <c r="E19" s="361"/>
      <c r="F19" s="361"/>
      <c r="G19" s="362">
        <f t="shared" si="2"/>
        <v>7000000</v>
      </c>
      <c r="H19" s="718"/>
      <c r="I19" s="361"/>
      <c r="J19" s="361"/>
      <c r="K19" s="361"/>
      <c r="L19" s="361"/>
      <c r="M19" s="361"/>
      <c r="N19" s="361"/>
      <c r="O19" s="361">
        <f t="shared" si="1"/>
        <v>0</v>
      </c>
    </row>
    <row r="20" spans="1:15" s="12" customFormat="1" ht="18" customHeight="1" x14ac:dyDescent="0.2">
      <c r="A20" s="195" t="s">
        <v>33</v>
      </c>
      <c r="B20" s="191" t="s">
        <v>693</v>
      </c>
      <c r="C20" s="335" t="s">
        <v>520</v>
      </c>
      <c r="D20" s="391">
        <v>15130260</v>
      </c>
      <c r="E20" s="361"/>
      <c r="F20" s="361"/>
      <c r="G20" s="362">
        <f t="shared" si="2"/>
        <v>15130260</v>
      </c>
      <c r="H20" s="718"/>
      <c r="I20" s="361"/>
      <c r="J20" s="361"/>
      <c r="K20" s="361"/>
      <c r="L20" s="361"/>
      <c r="M20" s="361"/>
      <c r="N20" s="361"/>
      <c r="O20" s="361">
        <f t="shared" si="1"/>
        <v>0</v>
      </c>
    </row>
    <row r="21" spans="1:15" s="12" customFormat="1" ht="18" customHeight="1" x14ac:dyDescent="0.2">
      <c r="A21" s="195" t="s">
        <v>34</v>
      </c>
      <c r="B21" s="191" t="s">
        <v>689</v>
      </c>
      <c r="C21" s="335" t="s">
        <v>639</v>
      </c>
      <c r="D21" s="660">
        <v>40782765</v>
      </c>
      <c r="E21" s="688"/>
      <c r="F21" s="361"/>
      <c r="G21" s="362">
        <f t="shared" si="2"/>
        <v>40782765</v>
      </c>
      <c r="H21" s="718"/>
      <c r="I21" s="361"/>
      <c r="J21" s="361">
        <v>40782765</v>
      </c>
      <c r="K21" s="361"/>
      <c r="L21" s="361"/>
      <c r="M21" s="361"/>
      <c r="N21" s="361"/>
      <c r="O21" s="361">
        <f t="shared" si="1"/>
        <v>40782765</v>
      </c>
    </row>
    <row r="22" spans="1:15" s="12" customFormat="1" ht="18" customHeight="1" x14ac:dyDescent="0.2">
      <c r="A22" s="195" t="s">
        <v>35</v>
      </c>
      <c r="B22" s="191" t="s">
        <v>194</v>
      </c>
      <c r="C22" s="336" t="s">
        <v>195</v>
      </c>
      <c r="D22" s="391">
        <f>SUM(D19:D21)</f>
        <v>62913025</v>
      </c>
      <c r="E22" s="391">
        <f>SUM(E19:E21)</f>
        <v>0</v>
      </c>
      <c r="F22" s="361"/>
      <c r="G22" s="362">
        <f>SUM(G19:G21)</f>
        <v>62913025</v>
      </c>
      <c r="H22" s="718"/>
      <c r="I22" s="361"/>
      <c r="J22" s="361">
        <f>SUM(J19:J21)</f>
        <v>40782765</v>
      </c>
      <c r="K22" s="361"/>
      <c r="L22" s="361"/>
      <c r="M22" s="361"/>
      <c r="N22" s="361"/>
      <c r="O22" s="361">
        <f t="shared" si="1"/>
        <v>40782765</v>
      </c>
    </row>
    <row r="23" spans="1:15" s="13" customFormat="1" ht="18" customHeight="1" x14ac:dyDescent="0.2">
      <c r="A23" s="195" t="s">
        <v>36</v>
      </c>
      <c r="B23" s="192" t="s">
        <v>239</v>
      </c>
      <c r="C23" s="336" t="s">
        <v>196</v>
      </c>
      <c r="D23" s="302">
        <f>SUM(D22,D17)</f>
        <v>197302922</v>
      </c>
      <c r="E23" s="323">
        <f>E22+E17+E18</f>
        <v>4856000</v>
      </c>
      <c r="F23" s="323"/>
      <c r="G23" s="362">
        <f t="shared" si="2"/>
        <v>202158922</v>
      </c>
      <c r="H23" s="719"/>
      <c r="I23" s="361"/>
      <c r="J23" s="361">
        <f>J22+J18+J17</f>
        <v>40782765</v>
      </c>
      <c r="K23" s="361">
        <v>0</v>
      </c>
      <c r="L23" s="361">
        <v>0</v>
      </c>
      <c r="M23" s="361">
        <v>0</v>
      </c>
      <c r="N23" s="361">
        <f>SUM(N22+N17)</f>
        <v>4856000</v>
      </c>
      <c r="O23" s="361">
        <f>SUM(I23:N23)</f>
        <v>45638765</v>
      </c>
    </row>
    <row r="24" spans="1:15" s="13" customFormat="1" ht="32.25" customHeight="1" x14ac:dyDescent="0.2">
      <c r="A24" s="195" t="s">
        <v>37</v>
      </c>
      <c r="B24" s="191" t="s">
        <v>687</v>
      </c>
      <c r="C24" s="335" t="s">
        <v>423</v>
      </c>
      <c r="D24" s="409"/>
      <c r="E24" s="408"/>
      <c r="F24" s="408"/>
      <c r="G24" s="362">
        <f t="shared" si="2"/>
        <v>0</v>
      </c>
      <c r="H24" s="719"/>
      <c r="I24" s="361"/>
      <c r="J24" s="361"/>
      <c r="K24" s="361"/>
      <c r="L24" s="361"/>
      <c r="M24" s="361"/>
      <c r="N24" s="361"/>
      <c r="O24" s="361">
        <f t="shared" si="1"/>
        <v>0</v>
      </c>
    </row>
    <row r="25" spans="1:15" s="12" customFormat="1" ht="18" customHeight="1" x14ac:dyDescent="0.2">
      <c r="A25" s="195" t="s">
        <v>38</v>
      </c>
      <c r="B25" s="191" t="s">
        <v>688</v>
      </c>
      <c r="C25" s="335" t="s">
        <v>198</v>
      </c>
      <c r="D25" s="391">
        <v>12079844</v>
      </c>
      <c r="E25" s="361"/>
      <c r="F25" s="361"/>
      <c r="G25" s="362">
        <f t="shared" si="2"/>
        <v>12079844</v>
      </c>
      <c r="H25" s="718"/>
      <c r="I25" s="361">
        <v>12079844</v>
      </c>
      <c r="J25" s="361"/>
      <c r="K25" s="361"/>
      <c r="L25" s="361"/>
      <c r="M25" s="361"/>
      <c r="N25" s="361"/>
      <c r="O25" s="361">
        <f t="shared" si="1"/>
        <v>12079844</v>
      </c>
    </row>
    <row r="26" spans="1:15" s="12" customFormat="1" ht="18" customHeight="1" x14ac:dyDescent="0.2">
      <c r="A26" s="195" t="s">
        <v>39</v>
      </c>
      <c r="B26" s="192" t="s">
        <v>317</v>
      </c>
      <c r="C26" s="336" t="s">
        <v>199</v>
      </c>
      <c r="D26" s="302">
        <f>SUM(D24:D25)</f>
        <v>12079844</v>
      </c>
      <c r="E26" s="302">
        <f>SUM(E24:E25)</f>
        <v>0</v>
      </c>
      <c r="F26" s="302"/>
      <c r="G26" s="362">
        <f t="shared" si="2"/>
        <v>12079844</v>
      </c>
      <c r="H26" s="718"/>
      <c r="I26" s="361">
        <f>SUM(I24:I25)</f>
        <v>12079844</v>
      </c>
      <c r="J26" s="361"/>
      <c r="K26" s="361"/>
      <c r="L26" s="361"/>
      <c r="M26" s="361"/>
      <c r="N26" s="361"/>
      <c r="O26" s="361">
        <f t="shared" si="1"/>
        <v>12079844</v>
      </c>
    </row>
    <row r="27" spans="1:15" s="12" customFormat="1" ht="18" customHeight="1" x14ac:dyDescent="0.2">
      <c r="A27" s="195" t="s">
        <v>40</v>
      </c>
      <c r="B27" s="191" t="s">
        <v>200</v>
      </c>
      <c r="C27" s="335" t="s">
        <v>201</v>
      </c>
      <c r="D27" s="391">
        <v>0</v>
      </c>
      <c r="E27" s="361"/>
      <c r="F27" s="361"/>
      <c r="G27" s="362">
        <f t="shared" si="2"/>
        <v>0</v>
      </c>
      <c r="H27" s="718"/>
      <c r="I27" s="361"/>
      <c r="J27" s="361"/>
      <c r="K27" s="361"/>
      <c r="L27" s="361"/>
      <c r="M27" s="361"/>
      <c r="N27" s="361"/>
      <c r="O27" s="361">
        <f t="shared" si="1"/>
        <v>0</v>
      </c>
    </row>
    <row r="28" spans="1:15" s="12" customFormat="1" ht="18" customHeight="1" x14ac:dyDescent="0.2">
      <c r="A28" s="195" t="s">
        <v>41</v>
      </c>
      <c r="B28" s="191" t="s">
        <v>522</v>
      </c>
      <c r="C28" s="335" t="s">
        <v>521</v>
      </c>
      <c r="D28" s="391">
        <v>12000000</v>
      </c>
      <c r="E28" s="361"/>
      <c r="F28" s="361"/>
      <c r="G28" s="362">
        <f t="shared" si="2"/>
        <v>12000000</v>
      </c>
      <c r="H28" s="718"/>
      <c r="I28" s="361"/>
      <c r="J28" s="361"/>
      <c r="K28" s="361"/>
      <c r="L28" s="361"/>
      <c r="M28" s="361"/>
      <c r="N28" s="361"/>
      <c r="O28" s="361">
        <f t="shared" si="1"/>
        <v>0</v>
      </c>
    </row>
    <row r="29" spans="1:15" s="12" customFormat="1" ht="18" customHeight="1" x14ac:dyDescent="0.2">
      <c r="A29" s="195" t="s">
        <v>42</v>
      </c>
      <c r="B29" s="191" t="s">
        <v>204</v>
      </c>
      <c r="C29" s="335" t="s">
        <v>205</v>
      </c>
      <c r="D29" s="391">
        <v>0</v>
      </c>
      <c r="E29" s="361"/>
      <c r="F29" s="361"/>
      <c r="G29" s="362">
        <f t="shared" si="2"/>
        <v>0</v>
      </c>
      <c r="H29" s="718"/>
      <c r="I29" s="361"/>
      <c r="J29" s="361"/>
      <c r="K29" s="361"/>
      <c r="L29" s="361"/>
      <c r="M29" s="361"/>
      <c r="N29" s="361"/>
      <c r="O29" s="361">
        <f t="shared" si="1"/>
        <v>0</v>
      </c>
    </row>
    <row r="30" spans="1:15" s="12" customFormat="1" ht="18" customHeight="1" x14ac:dyDescent="0.2">
      <c r="A30" s="195" t="s">
        <v>43</v>
      </c>
      <c r="B30" s="191" t="s">
        <v>206</v>
      </c>
      <c r="C30" s="335" t="s">
        <v>523</v>
      </c>
      <c r="D30" s="391">
        <v>2400000</v>
      </c>
      <c r="E30" s="361"/>
      <c r="F30" s="361"/>
      <c r="G30" s="362">
        <f t="shared" si="2"/>
        <v>2400000</v>
      </c>
      <c r="H30" s="718"/>
      <c r="I30" s="361"/>
      <c r="J30" s="361"/>
      <c r="K30" s="361"/>
      <c r="L30" s="361"/>
      <c r="M30" s="361"/>
      <c r="N30" s="361"/>
      <c r="O30" s="361">
        <f t="shared" si="1"/>
        <v>0</v>
      </c>
    </row>
    <row r="31" spans="1:15" s="12" customFormat="1" ht="18.75" customHeight="1" x14ac:dyDescent="0.2">
      <c r="A31" s="195" t="s">
        <v>44</v>
      </c>
      <c r="B31" s="192" t="s">
        <v>340</v>
      </c>
      <c r="C31" s="336" t="s">
        <v>208</v>
      </c>
      <c r="D31" s="393">
        <f>SUM(D28:D30)</f>
        <v>14400000</v>
      </c>
      <c r="E31" s="340"/>
      <c r="F31" s="340"/>
      <c r="G31" s="362">
        <f t="shared" si="2"/>
        <v>14400000</v>
      </c>
      <c r="H31" s="718"/>
      <c r="I31" s="361"/>
      <c r="J31" s="361"/>
      <c r="K31" s="361"/>
      <c r="L31" s="361"/>
      <c r="M31" s="361"/>
      <c r="N31" s="361"/>
      <c r="O31" s="361">
        <f t="shared" si="1"/>
        <v>0</v>
      </c>
    </row>
    <row r="32" spans="1:15" s="12" customFormat="1" ht="18" customHeight="1" x14ac:dyDescent="0.2">
      <c r="A32" s="195" t="s">
        <v>45</v>
      </c>
      <c r="B32" s="191" t="s">
        <v>209</v>
      </c>
      <c r="C32" s="335" t="s">
        <v>210</v>
      </c>
      <c r="D32" s="391">
        <v>100000</v>
      </c>
      <c r="E32" s="361"/>
      <c r="F32" s="361"/>
      <c r="G32" s="362">
        <f t="shared" si="2"/>
        <v>100000</v>
      </c>
      <c r="H32" s="718"/>
      <c r="I32" s="361"/>
      <c r="J32" s="361"/>
      <c r="K32" s="361"/>
      <c r="L32" s="361"/>
      <c r="M32" s="361"/>
      <c r="N32" s="361"/>
      <c r="O32" s="361">
        <f t="shared" si="1"/>
        <v>0</v>
      </c>
    </row>
    <row r="33" spans="1:15" s="12" customFormat="1" ht="18" customHeight="1" x14ac:dyDescent="0.2">
      <c r="A33" s="195" t="s">
        <v>46</v>
      </c>
      <c r="B33" s="192" t="s">
        <v>341</v>
      </c>
      <c r="C33" s="336" t="s">
        <v>211</v>
      </c>
      <c r="D33" s="394">
        <f>SUM(D32,D31,D27)</f>
        <v>14500000</v>
      </c>
      <c r="E33" s="394"/>
      <c r="F33" s="338"/>
      <c r="G33" s="362">
        <f t="shared" si="2"/>
        <v>14500000</v>
      </c>
      <c r="H33" s="718"/>
      <c r="I33" s="361"/>
      <c r="J33" s="361"/>
      <c r="K33" s="361"/>
      <c r="L33" s="361"/>
      <c r="M33" s="361"/>
      <c r="N33" s="361"/>
      <c r="O33" s="361">
        <f t="shared" si="1"/>
        <v>0</v>
      </c>
    </row>
    <row r="34" spans="1:15" s="12" customFormat="1" ht="18" customHeight="1" x14ac:dyDescent="0.2">
      <c r="A34" s="195" t="s">
        <v>79</v>
      </c>
      <c r="B34" s="193" t="s">
        <v>6</v>
      </c>
      <c r="C34" s="335" t="s">
        <v>212</v>
      </c>
      <c r="D34" s="391">
        <v>500000</v>
      </c>
      <c r="E34" s="361"/>
      <c r="F34" s="361"/>
      <c r="G34" s="362">
        <f t="shared" si="2"/>
        <v>500000</v>
      </c>
      <c r="H34" s="718"/>
      <c r="I34" s="361"/>
      <c r="J34" s="361"/>
      <c r="K34" s="361"/>
      <c r="L34" s="361"/>
      <c r="M34" s="361"/>
      <c r="N34" s="361"/>
      <c r="O34" s="361">
        <f t="shared" si="1"/>
        <v>0</v>
      </c>
    </row>
    <row r="35" spans="1:15" s="12" customFormat="1" ht="18" customHeight="1" x14ac:dyDescent="0.2">
      <c r="A35" s="195" t="s">
        <v>80</v>
      </c>
      <c r="B35" s="193" t="s">
        <v>525</v>
      </c>
      <c r="C35" s="335" t="s">
        <v>524</v>
      </c>
      <c r="D35" s="391">
        <v>5200000</v>
      </c>
      <c r="E35" s="361"/>
      <c r="F35" s="361"/>
      <c r="G35" s="362">
        <f t="shared" si="2"/>
        <v>5200000</v>
      </c>
      <c r="H35" s="718"/>
      <c r="I35" s="361"/>
      <c r="J35" s="361"/>
      <c r="K35" s="361"/>
      <c r="L35" s="361"/>
      <c r="M35" s="361"/>
      <c r="N35" s="361"/>
      <c r="O35" s="361">
        <f t="shared" si="1"/>
        <v>0</v>
      </c>
    </row>
    <row r="36" spans="1:15" s="12" customFormat="1" ht="18" customHeight="1" x14ac:dyDescent="0.2">
      <c r="A36" s="195" t="s">
        <v>81</v>
      </c>
      <c r="B36" s="193" t="s">
        <v>215</v>
      </c>
      <c r="C36" s="335" t="s">
        <v>216</v>
      </c>
      <c r="D36" s="391">
        <v>4500000</v>
      </c>
      <c r="E36" s="361"/>
      <c r="F36" s="361"/>
      <c r="G36" s="362">
        <f t="shared" si="2"/>
        <v>4500000</v>
      </c>
      <c r="H36" s="720"/>
      <c r="I36" s="361"/>
      <c r="J36" s="361"/>
      <c r="K36" s="361"/>
      <c r="L36" s="361"/>
      <c r="M36" s="361"/>
      <c r="N36" s="361"/>
      <c r="O36" s="361">
        <f t="shared" si="1"/>
        <v>0</v>
      </c>
    </row>
    <row r="37" spans="1:15" s="12" customFormat="1" ht="18" customHeight="1" x14ac:dyDescent="0.2">
      <c r="A37" s="195" t="s">
        <v>82</v>
      </c>
      <c r="B37" s="193" t="s">
        <v>217</v>
      </c>
      <c r="C37" s="335" t="s">
        <v>218</v>
      </c>
      <c r="D37" s="391">
        <v>0</v>
      </c>
      <c r="E37" s="361"/>
      <c r="F37" s="361"/>
      <c r="G37" s="362">
        <f t="shared" si="2"/>
        <v>0</v>
      </c>
      <c r="H37" s="718"/>
      <c r="I37" s="361"/>
      <c r="J37" s="361"/>
      <c r="K37" s="361"/>
      <c r="L37" s="361"/>
      <c r="M37" s="361"/>
      <c r="N37" s="361"/>
      <c r="O37" s="361">
        <f t="shared" si="1"/>
        <v>0</v>
      </c>
    </row>
    <row r="38" spans="1:15" s="12" customFormat="1" ht="18" customHeight="1" x14ac:dyDescent="0.2">
      <c r="A38" s="195" t="s">
        <v>90</v>
      </c>
      <c r="B38" s="193" t="s">
        <v>219</v>
      </c>
      <c r="C38" s="335" t="s">
        <v>220</v>
      </c>
      <c r="D38" s="391">
        <v>400000</v>
      </c>
      <c r="E38" s="361"/>
      <c r="F38" s="361"/>
      <c r="G38" s="362">
        <f t="shared" si="2"/>
        <v>400000</v>
      </c>
      <c r="H38" s="718"/>
      <c r="I38" s="361"/>
      <c r="J38" s="361"/>
      <c r="K38" s="361"/>
      <c r="L38" s="361"/>
      <c r="M38" s="361"/>
      <c r="N38" s="361"/>
      <c r="O38" s="361">
        <f t="shared" si="1"/>
        <v>0</v>
      </c>
    </row>
    <row r="39" spans="1:15" s="12" customFormat="1" ht="18" customHeight="1" x14ac:dyDescent="0.2">
      <c r="A39" s="195" t="s">
        <v>91</v>
      </c>
      <c r="B39" s="193" t="s">
        <v>221</v>
      </c>
      <c r="C39" s="335" t="s">
        <v>222</v>
      </c>
      <c r="D39" s="391">
        <v>0</v>
      </c>
      <c r="E39" s="361"/>
      <c r="F39" s="361"/>
      <c r="G39" s="362">
        <f t="shared" si="2"/>
        <v>0</v>
      </c>
      <c r="H39" s="718"/>
      <c r="I39" s="361"/>
      <c r="J39" s="361"/>
      <c r="K39" s="361"/>
      <c r="L39" s="361"/>
      <c r="M39" s="361"/>
      <c r="N39" s="361"/>
      <c r="O39" s="361">
        <f t="shared" si="1"/>
        <v>0</v>
      </c>
    </row>
    <row r="40" spans="1:15" s="12" customFormat="1" ht="18" customHeight="1" x14ac:dyDescent="0.2">
      <c r="A40" s="195" t="s">
        <v>92</v>
      </c>
      <c r="B40" s="193" t="s">
        <v>641</v>
      </c>
      <c r="C40" s="335" t="s">
        <v>640</v>
      </c>
      <c r="D40" s="391">
        <v>600000</v>
      </c>
      <c r="E40" s="361"/>
      <c r="F40" s="361"/>
      <c r="G40" s="362">
        <f t="shared" si="2"/>
        <v>600000</v>
      </c>
      <c r="H40" s="718"/>
      <c r="I40" s="361"/>
      <c r="J40" s="361"/>
      <c r="K40" s="361"/>
      <c r="L40" s="361"/>
      <c r="M40" s="361"/>
      <c r="N40" s="361"/>
      <c r="O40" s="361">
        <f t="shared" si="1"/>
        <v>0</v>
      </c>
    </row>
    <row r="41" spans="1:15" s="12" customFormat="1" ht="16.5" customHeight="1" x14ac:dyDescent="0.2">
      <c r="A41" s="195" t="s">
        <v>93</v>
      </c>
      <c r="B41" s="194" t="s">
        <v>342</v>
      </c>
      <c r="C41" s="336" t="s">
        <v>229</v>
      </c>
      <c r="D41" s="365">
        <f>SUM(D34:D40)</f>
        <v>11200000</v>
      </c>
      <c r="E41" s="330"/>
      <c r="F41" s="330"/>
      <c r="G41" s="362">
        <f t="shared" si="2"/>
        <v>11200000</v>
      </c>
      <c r="H41" s="718"/>
      <c r="I41" s="361"/>
      <c r="J41" s="361"/>
      <c r="K41" s="361"/>
      <c r="L41" s="361"/>
      <c r="M41" s="361"/>
      <c r="N41" s="361"/>
      <c r="O41" s="361">
        <f t="shared" si="1"/>
        <v>0</v>
      </c>
    </row>
    <row r="42" spans="1:15" s="12" customFormat="1" ht="18" customHeight="1" x14ac:dyDescent="0.2">
      <c r="A42" s="195" t="s">
        <v>94</v>
      </c>
      <c r="B42" s="193" t="s">
        <v>230</v>
      </c>
      <c r="C42" s="335" t="s">
        <v>231</v>
      </c>
      <c r="D42" s="391">
        <v>17000000</v>
      </c>
      <c r="E42" s="361"/>
      <c r="F42" s="361"/>
      <c r="G42" s="362">
        <f t="shared" si="2"/>
        <v>17000000</v>
      </c>
      <c r="H42" s="718"/>
      <c r="I42" s="361"/>
      <c r="J42" s="361"/>
      <c r="K42" s="361"/>
      <c r="L42" s="361"/>
      <c r="M42" s="361"/>
      <c r="N42" s="361"/>
      <c r="O42" s="361">
        <f t="shared" si="1"/>
        <v>0</v>
      </c>
    </row>
    <row r="43" spans="1:15" s="12" customFormat="1" ht="16.5" customHeight="1" x14ac:dyDescent="0.2">
      <c r="A43" s="195" t="s">
        <v>100</v>
      </c>
      <c r="B43" s="193" t="s">
        <v>232</v>
      </c>
      <c r="C43" s="335" t="s">
        <v>233</v>
      </c>
      <c r="D43" s="391"/>
      <c r="E43" s="361"/>
      <c r="F43" s="361"/>
      <c r="G43" s="362">
        <f t="shared" si="2"/>
        <v>0</v>
      </c>
      <c r="H43" s="718"/>
      <c r="I43" s="361"/>
      <c r="J43" s="361"/>
      <c r="K43" s="361"/>
      <c r="L43" s="361"/>
      <c r="M43" s="361"/>
      <c r="N43" s="361"/>
      <c r="O43" s="361">
        <f t="shared" si="1"/>
        <v>0</v>
      </c>
    </row>
    <row r="44" spans="1:15" ht="16.5" customHeight="1" x14ac:dyDescent="0.2">
      <c r="A44" s="195" t="s">
        <v>101</v>
      </c>
      <c r="B44" s="192" t="s">
        <v>343</v>
      </c>
      <c r="C44" s="336" t="s">
        <v>234</v>
      </c>
      <c r="D44" s="395">
        <f>SUM(D42:D43)</f>
        <v>17000000</v>
      </c>
      <c r="E44" s="333"/>
      <c r="F44" s="333"/>
      <c r="G44" s="362">
        <f t="shared" si="2"/>
        <v>17000000</v>
      </c>
      <c r="H44" s="721"/>
      <c r="I44" s="361"/>
      <c r="J44" s="361"/>
      <c r="K44" s="361"/>
      <c r="L44" s="361"/>
      <c r="M44" s="361"/>
      <c r="N44" s="361"/>
      <c r="O44" s="361">
        <f t="shared" si="1"/>
        <v>0</v>
      </c>
    </row>
    <row r="45" spans="1:15" ht="16.5" customHeight="1" x14ac:dyDescent="0.2">
      <c r="A45" s="195" t="s">
        <v>109</v>
      </c>
      <c r="B45" s="192" t="s">
        <v>344</v>
      </c>
      <c r="C45" s="336" t="s">
        <v>235</v>
      </c>
      <c r="D45" s="391">
        <v>0</v>
      </c>
      <c r="E45" s="361"/>
      <c r="F45" s="361"/>
      <c r="G45" s="362">
        <f t="shared" si="2"/>
        <v>0</v>
      </c>
      <c r="H45" s="721"/>
      <c r="I45" s="361"/>
      <c r="J45" s="361"/>
      <c r="K45" s="361"/>
      <c r="L45" s="361"/>
      <c r="M45" s="361"/>
      <c r="N45" s="361"/>
      <c r="O45" s="361">
        <f t="shared" si="1"/>
        <v>0</v>
      </c>
    </row>
    <row r="46" spans="1:15" ht="16.5" customHeight="1" x14ac:dyDescent="0.2">
      <c r="A46" s="195" t="s">
        <v>110</v>
      </c>
      <c r="B46" s="192" t="s">
        <v>345</v>
      </c>
      <c r="C46" s="336" t="s">
        <v>236</v>
      </c>
      <c r="D46" s="391">
        <v>0</v>
      </c>
      <c r="E46" s="361"/>
      <c r="F46" s="361"/>
      <c r="G46" s="362">
        <f t="shared" si="2"/>
        <v>0</v>
      </c>
      <c r="H46" s="721"/>
      <c r="I46" s="361"/>
      <c r="J46" s="361"/>
      <c r="K46" s="361"/>
      <c r="L46" s="361"/>
      <c r="M46" s="361"/>
      <c r="N46" s="361"/>
      <c r="O46" s="361">
        <f t="shared" si="1"/>
        <v>0</v>
      </c>
    </row>
    <row r="47" spans="1:15" ht="16.5" customHeight="1" x14ac:dyDescent="0.2">
      <c r="A47" s="195" t="s">
        <v>583</v>
      </c>
      <c r="B47" s="296" t="s">
        <v>237</v>
      </c>
      <c r="C47" s="402" t="s">
        <v>238</v>
      </c>
      <c r="D47" s="390">
        <f>SUM(D46,D45,D44,D41,D33,D26,D23)</f>
        <v>252082766</v>
      </c>
      <c r="E47" s="390">
        <f>SUM(E46,E45,E44,E41,E33,E26,E23)</f>
        <v>4856000</v>
      </c>
      <c r="F47" s="341"/>
      <c r="G47" s="362">
        <f t="shared" si="2"/>
        <v>256938766</v>
      </c>
      <c r="H47" s="721"/>
      <c r="I47" s="361">
        <f>I46+I45+I44+I41+I33+I26+I23</f>
        <v>12079844</v>
      </c>
      <c r="J47" s="361">
        <f t="shared" ref="J47" si="3">J46+J45+J44+J41+J33+J26+J23</f>
        <v>40782765</v>
      </c>
      <c r="K47" s="361">
        <f t="shared" ref="K47" si="4">K46+K45+K44+K41+K33+K26+K23</f>
        <v>0</v>
      </c>
      <c r="L47" s="361">
        <f t="shared" ref="L47" si="5">L46+L45+L44+L41+L33+L26+L23</f>
        <v>0</v>
      </c>
      <c r="M47" s="361">
        <f t="shared" ref="M47:N47" si="6">M46+M45+M44+M41+M33+M26+M23</f>
        <v>0</v>
      </c>
      <c r="N47" s="361">
        <f t="shared" si="6"/>
        <v>4856000</v>
      </c>
      <c r="O47" s="361">
        <f t="shared" ref="O47" si="7">O46+O45+O44+O41+O33+O26+O23</f>
        <v>57718609</v>
      </c>
    </row>
    <row r="48" spans="1:15" ht="16.5" customHeight="1" x14ac:dyDescent="0.2">
      <c r="A48" s="195" t="s">
        <v>584</v>
      </c>
      <c r="B48" s="34" t="s">
        <v>691</v>
      </c>
      <c r="C48" s="34" t="s">
        <v>690</v>
      </c>
      <c r="D48" s="361"/>
      <c r="E48" s="361"/>
      <c r="F48" s="361"/>
      <c r="G48" s="362">
        <f t="shared" si="2"/>
        <v>0</v>
      </c>
      <c r="H48" s="721"/>
      <c r="I48" s="361"/>
      <c r="J48" s="361"/>
      <c r="K48" s="361"/>
      <c r="L48" s="361"/>
      <c r="M48" s="361"/>
      <c r="N48" s="361"/>
      <c r="O48" s="361">
        <f t="shared" si="1"/>
        <v>0</v>
      </c>
    </row>
    <row r="49" spans="1:15" ht="16.5" customHeight="1" x14ac:dyDescent="0.2">
      <c r="A49" s="195" t="s">
        <v>585</v>
      </c>
      <c r="B49" s="34" t="s">
        <v>307</v>
      </c>
      <c r="C49" s="34" t="s">
        <v>642</v>
      </c>
      <c r="D49" s="361">
        <v>68455136</v>
      </c>
      <c r="E49" s="361"/>
      <c r="F49" s="361"/>
      <c r="G49" s="362">
        <f t="shared" si="2"/>
        <v>68455136</v>
      </c>
      <c r="H49" s="721"/>
      <c r="I49" s="361">
        <v>11836798</v>
      </c>
      <c r="J49" s="361">
        <v>7179504</v>
      </c>
      <c r="K49" s="361">
        <v>390272</v>
      </c>
      <c r="L49" s="361">
        <v>36322000</v>
      </c>
      <c r="M49" s="361">
        <v>12726562</v>
      </c>
      <c r="N49" s="361"/>
      <c r="O49" s="361">
        <f t="shared" si="1"/>
        <v>68455136</v>
      </c>
    </row>
    <row r="50" spans="1:15" ht="16.5" customHeight="1" x14ac:dyDescent="0.2">
      <c r="A50" s="195" t="s">
        <v>586</v>
      </c>
      <c r="B50" s="307" t="s">
        <v>308</v>
      </c>
      <c r="C50" s="259" t="s">
        <v>338</v>
      </c>
      <c r="D50" s="361">
        <f>SUM(D48:D49)</f>
        <v>68455136</v>
      </c>
      <c r="E50" s="361">
        <f>SUM(E48:E49)</f>
        <v>0</v>
      </c>
      <c r="F50" s="361"/>
      <c r="G50" s="362">
        <f t="shared" si="2"/>
        <v>68455136</v>
      </c>
      <c r="H50" s="721"/>
      <c r="I50" s="361">
        <f>SUM(I48:I49)</f>
        <v>11836798</v>
      </c>
      <c r="J50" s="361">
        <f t="shared" ref="J50:O50" si="8">SUM(J48:J49)</f>
        <v>7179504</v>
      </c>
      <c r="K50" s="361">
        <f t="shared" si="8"/>
        <v>390272</v>
      </c>
      <c r="L50" s="361">
        <f t="shared" si="8"/>
        <v>36322000</v>
      </c>
      <c r="M50" s="361">
        <f t="shared" si="8"/>
        <v>12726562</v>
      </c>
      <c r="N50" s="361">
        <f t="shared" si="8"/>
        <v>0</v>
      </c>
      <c r="O50" s="361">
        <f t="shared" si="8"/>
        <v>68455136</v>
      </c>
    </row>
    <row r="51" spans="1:15" ht="16.5" customHeight="1" x14ac:dyDescent="0.2">
      <c r="A51" s="195" t="s">
        <v>587</v>
      </c>
      <c r="B51" s="479" t="s">
        <v>8</v>
      </c>
      <c r="C51" s="479" t="s">
        <v>339</v>
      </c>
      <c r="D51" s="480">
        <f>SUM(D50,D47)</f>
        <v>320537902</v>
      </c>
      <c r="E51" s="480">
        <f>E49+E26+E23</f>
        <v>4856000</v>
      </c>
      <c r="F51" s="480"/>
      <c r="G51" s="727">
        <f t="shared" si="2"/>
        <v>325393902</v>
      </c>
      <c r="H51" s="721"/>
      <c r="I51" s="705">
        <f>I50+I47</f>
        <v>23916642</v>
      </c>
      <c r="J51" s="705">
        <f t="shared" ref="J51:O51" si="9">J50+J47</f>
        <v>47962269</v>
      </c>
      <c r="K51" s="705">
        <f t="shared" si="9"/>
        <v>390272</v>
      </c>
      <c r="L51" s="705">
        <f t="shared" si="9"/>
        <v>36322000</v>
      </c>
      <c r="M51" s="705">
        <f t="shared" si="9"/>
        <v>12726562</v>
      </c>
      <c r="N51" s="705">
        <f t="shared" si="9"/>
        <v>4856000</v>
      </c>
      <c r="O51" s="726">
        <f t="shared" si="9"/>
        <v>126173745</v>
      </c>
    </row>
  </sheetData>
  <mergeCells count="4">
    <mergeCell ref="A2:G2"/>
    <mergeCell ref="A3:G3"/>
    <mergeCell ref="B1:G1"/>
    <mergeCell ref="I7:M7"/>
  </mergeCells>
  <phoneticPr fontId="0" type="noConversion"/>
  <printOptions horizontalCentered="1"/>
  <pageMargins left="0.25" right="0.25" top="0.75" bottom="0.75" header="0.3" footer="0.3"/>
  <pageSetup paperSize="9" scale="78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  <pageSetUpPr fitToPage="1"/>
  </sheetPr>
  <dimension ref="A1:S28"/>
  <sheetViews>
    <sheetView topLeftCell="A4" zoomScaleNormal="100" workbookViewId="0">
      <selection sqref="A1:S27"/>
    </sheetView>
  </sheetViews>
  <sheetFormatPr defaultRowHeight="12.75" x14ac:dyDescent="0.2"/>
  <cols>
    <col min="1" max="1" width="5.85546875" customWidth="1"/>
    <col min="2" max="2" width="48.42578125" customWidth="1"/>
    <col min="3" max="3" width="12.85546875" style="54" customWidth="1"/>
    <col min="4" max="4" width="13.5703125" style="54" customWidth="1"/>
    <col min="5" max="5" width="13.7109375" style="54" customWidth="1"/>
    <col min="6" max="6" width="13.7109375" bestFit="1" customWidth="1"/>
    <col min="7" max="9" width="13.140625" bestFit="1" customWidth="1"/>
    <col min="10" max="10" width="13.85546875" customWidth="1"/>
    <col min="11" max="11" width="12.7109375" customWidth="1"/>
    <col min="12" max="12" width="13.28515625" customWidth="1"/>
    <col min="13" max="13" width="13.7109375" customWidth="1"/>
    <col min="14" max="15" width="10" customWidth="1"/>
    <col min="16" max="16" width="5" customWidth="1"/>
    <col min="17" max="17" width="8.5703125" hidden="1" customWidth="1"/>
    <col min="18" max="18" width="11.5703125" hidden="1" customWidth="1"/>
    <col min="19" max="19" width="9.140625" hidden="1" customWidth="1"/>
  </cols>
  <sheetData>
    <row r="1" spans="1:19" ht="18" customHeight="1" x14ac:dyDescent="0.2">
      <c r="A1" s="945" t="s">
        <v>161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184"/>
      <c r="Q1" s="184"/>
      <c r="R1" s="184"/>
    </row>
    <row r="2" spans="1:19" ht="18" customHeight="1" x14ac:dyDescent="0.2">
      <c r="A2" s="184"/>
      <c r="B2" s="184"/>
      <c r="C2" s="343"/>
      <c r="D2" s="343"/>
      <c r="E2" s="343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9" ht="18" customHeight="1" x14ac:dyDescent="0.2">
      <c r="A3" s="184"/>
      <c r="B3" s="184"/>
      <c r="C3" s="343"/>
      <c r="D3" s="343"/>
      <c r="E3" s="343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</row>
    <row r="4" spans="1:19" ht="25.5" customHeight="1" x14ac:dyDescent="0.2">
      <c r="A4" s="949" t="s">
        <v>373</v>
      </c>
      <c r="B4" s="949"/>
      <c r="C4" s="949"/>
      <c r="D4" s="949"/>
      <c r="E4" s="949"/>
      <c r="F4" s="949"/>
      <c r="G4" s="949"/>
      <c r="H4" s="949"/>
      <c r="I4" s="949"/>
      <c r="J4" s="949"/>
      <c r="K4" s="949"/>
      <c r="L4" s="949"/>
      <c r="M4" s="949"/>
      <c r="N4" s="949"/>
      <c r="O4" s="949"/>
      <c r="P4" s="949"/>
      <c r="Q4" s="949"/>
      <c r="R4" s="949"/>
    </row>
    <row r="5" spans="1:19" ht="25.5" customHeight="1" x14ac:dyDescent="0.2">
      <c r="A5" s="949" t="s">
        <v>449</v>
      </c>
      <c r="B5" s="949"/>
      <c r="C5" s="949"/>
      <c r="D5" s="949"/>
      <c r="E5" s="949"/>
      <c r="F5" s="949"/>
      <c r="G5" s="949"/>
      <c r="H5" s="949"/>
      <c r="I5" s="949"/>
      <c r="J5" s="949"/>
      <c r="K5" s="949"/>
      <c r="L5" s="949"/>
      <c r="M5" s="949"/>
      <c r="N5" s="949"/>
      <c r="O5" s="949"/>
      <c r="P5" s="949"/>
      <c r="Q5" s="949"/>
      <c r="R5" s="949"/>
      <c r="S5" s="949"/>
    </row>
    <row r="6" spans="1:19" ht="18" x14ac:dyDescent="0.2">
      <c r="A6" s="943" t="s">
        <v>163</v>
      </c>
      <c r="B6" s="943"/>
      <c r="C6" s="943"/>
      <c r="D6" s="943"/>
      <c r="E6" s="943"/>
      <c r="F6" s="943"/>
      <c r="G6" s="943"/>
      <c r="H6" s="943"/>
      <c r="I6" s="943"/>
      <c r="J6" s="943"/>
      <c r="K6" s="943"/>
      <c r="L6" s="943"/>
      <c r="M6" s="943"/>
      <c r="N6" s="943"/>
      <c r="O6" s="943"/>
      <c r="P6" s="943"/>
      <c r="Q6" s="943"/>
      <c r="R6" s="943"/>
    </row>
    <row r="7" spans="1:19" ht="18" x14ac:dyDescent="0.2">
      <c r="A7" s="342"/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</row>
    <row r="8" spans="1:19" ht="18" x14ac:dyDescent="0.2">
      <c r="A8" s="342"/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</row>
    <row r="9" spans="1:19" s="12" customFormat="1" ht="33.75" customHeight="1" x14ac:dyDescent="0.2">
      <c r="A9" s="34"/>
      <c r="B9" s="34" t="s">
        <v>380</v>
      </c>
      <c r="C9" s="950" t="s">
        <v>668</v>
      </c>
      <c r="D9" s="950"/>
      <c r="E9" s="950"/>
      <c r="F9" s="946" t="s">
        <v>736</v>
      </c>
      <c r="G9" s="947"/>
      <c r="H9" s="947"/>
      <c r="I9" s="947"/>
      <c r="J9" s="948"/>
      <c r="K9" s="950" t="s">
        <v>372</v>
      </c>
      <c r="L9" s="950"/>
      <c r="M9" s="950"/>
      <c r="N9" s="950"/>
      <c r="O9" s="950"/>
    </row>
    <row r="10" spans="1:19" s="12" customFormat="1" ht="27" customHeight="1" x14ac:dyDescent="0.2">
      <c r="A10" s="344" t="s">
        <v>378</v>
      </c>
      <c r="B10" s="345" t="s">
        <v>29</v>
      </c>
      <c r="C10" s="468" t="s">
        <v>162</v>
      </c>
      <c r="D10" s="468" t="s">
        <v>163</v>
      </c>
      <c r="E10" s="468" t="s">
        <v>164</v>
      </c>
      <c r="F10" s="468" t="s">
        <v>163</v>
      </c>
      <c r="G10" s="468" t="s">
        <v>164</v>
      </c>
      <c r="H10" s="468" t="s">
        <v>165</v>
      </c>
      <c r="I10" s="468" t="s">
        <v>413</v>
      </c>
      <c r="J10" s="468" t="s">
        <v>486</v>
      </c>
      <c r="K10" s="468" t="s">
        <v>163</v>
      </c>
      <c r="L10" s="468" t="s">
        <v>164</v>
      </c>
      <c r="M10" s="468"/>
      <c r="N10" s="468"/>
      <c r="O10" s="468"/>
    </row>
    <row r="11" spans="1:19" ht="15.75" customHeight="1" x14ac:dyDescent="0.2">
      <c r="A11" s="9" t="s">
        <v>9</v>
      </c>
      <c r="B11" s="344" t="s">
        <v>451</v>
      </c>
      <c r="C11" s="347">
        <f>'EZ NEM VÁLTOZIK...'!C12</f>
        <v>12000000</v>
      </c>
      <c r="D11" s="347">
        <f>C11</f>
        <v>12000000</v>
      </c>
      <c r="E11" s="347">
        <f>D11</f>
        <v>12000000</v>
      </c>
      <c r="F11" s="347">
        <v>12000000</v>
      </c>
      <c r="G11" s="347">
        <v>12000000</v>
      </c>
      <c r="H11" s="347">
        <f>G11</f>
        <v>12000000</v>
      </c>
      <c r="I11" s="347">
        <f>H11</f>
        <v>12000000</v>
      </c>
      <c r="J11" s="347">
        <f>I11</f>
        <v>12000000</v>
      </c>
      <c r="K11" s="347">
        <f t="shared" ref="K11:L14" si="0">F11-D11</f>
        <v>0</v>
      </c>
      <c r="L11" s="347">
        <f t="shared" si="0"/>
        <v>0</v>
      </c>
      <c r="M11" s="347"/>
      <c r="N11" s="347"/>
      <c r="O11" s="347"/>
    </row>
    <row r="12" spans="1:19" ht="40.5" customHeight="1" x14ac:dyDescent="0.2">
      <c r="A12" s="9" t="s">
        <v>10</v>
      </c>
      <c r="B12" s="344" t="s">
        <v>440</v>
      </c>
      <c r="C12" s="347">
        <f>'EZ NEM VÁLTOZIK...'!C10</f>
        <v>4500000</v>
      </c>
      <c r="D12" s="347">
        <v>4500000</v>
      </c>
      <c r="E12" s="347">
        <v>4600000</v>
      </c>
      <c r="F12" s="420">
        <v>4500000</v>
      </c>
      <c r="G12" s="420">
        <v>4600000</v>
      </c>
      <c r="H12" s="420">
        <v>4900000</v>
      </c>
      <c r="I12" s="420">
        <v>5200000</v>
      </c>
      <c r="J12" s="420">
        <v>5500000</v>
      </c>
      <c r="K12" s="347">
        <f t="shared" si="0"/>
        <v>0</v>
      </c>
      <c r="L12" s="347">
        <f t="shared" si="0"/>
        <v>0</v>
      </c>
      <c r="M12" s="347"/>
      <c r="N12" s="347"/>
      <c r="O12" s="347"/>
    </row>
    <row r="13" spans="1:19" ht="15.75" customHeight="1" x14ac:dyDescent="0.2">
      <c r="A13" s="9" t="s">
        <v>11</v>
      </c>
      <c r="B13" s="344" t="s">
        <v>374</v>
      </c>
      <c r="C13" s="347">
        <v>100000</v>
      </c>
      <c r="D13" s="347">
        <v>100000</v>
      </c>
      <c r="E13" s="347">
        <v>100000</v>
      </c>
      <c r="F13" s="347">
        <v>100000</v>
      </c>
      <c r="G13" s="347">
        <v>100000</v>
      </c>
      <c r="H13" s="347">
        <v>100000</v>
      </c>
      <c r="I13" s="347">
        <v>100000</v>
      </c>
      <c r="J13" s="347">
        <v>100000</v>
      </c>
      <c r="K13" s="347">
        <f t="shared" si="0"/>
        <v>0</v>
      </c>
      <c r="L13" s="347">
        <f t="shared" si="0"/>
        <v>0</v>
      </c>
      <c r="M13" s="347"/>
      <c r="N13" s="347"/>
      <c r="O13" s="347"/>
    </row>
    <row r="14" spans="1:19" ht="39" customHeight="1" x14ac:dyDescent="0.2">
      <c r="A14" s="34" t="s">
        <v>12</v>
      </c>
      <c r="B14" s="344" t="s">
        <v>439</v>
      </c>
      <c r="C14" s="347"/>
      <c r="D14" s="347"/>
      <c r="E14" s="347"/>
      <c r="F14" s="347"/>
      <c r="G14" s="347"/>
      <c r="H14" s="347"/>
      <c r="I14" s="347"/>
      <c r="J14" s="347"/>
      <c r="K14" s="347">
        <f t="shared" si="0"/>
        <v>0</v>
      </c>
      <c r="L14" s="347">
        <f t="shared" si="0"/>
        <v>0</v>
      </c>
      <c r="M14" s="347"/>
      <c r="N14" s="347"/>
      <c r="O14" s="347"/>
    </row>
    <row r="15" spans="1:19" ht="15.75" customHeight="1" x14ac:dyDescent="0.2">
      <c r="A15" s="9" t="s">
        <v>13</v>
      </c>
      <c r="B15" s="344" t="s">
        <v>375</v>
      </c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</row>
    <row r="16" spans="1:19" ht="15.75" customHeight="1" x14ac:dyDescent="0.2">
      <c r="A16" s="9" t="s">
        <v>14</v>
      </c>
      <c r="B16" s="344" t="s">
        <v>376</v>
      </c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</row>
    <row r="17" spans="1:15" ht="15.75" customHeight="1" x14ac:dyDescent="0.2">
      <c r="A17" s="9" t="s">
        <v>15</v>
      </c>
      <c r="B17" s="344" t="s">
        <v>377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</row>
    <row r="18" spans="1:15" s="11" customFormat="1" ht="15.75" customHeight="1" x14ac:dyDescent="0.2">
      <c r="A18" s="348" t="s">
        <v>30</v>
      </c>
      <c r="B18" s="349" t="s">
        <v>379</v>
      </c>
      <c r="C18" s="350">
        <f t="shared" ref="C18:I18" si="1">SUM(C11:C17)</f>
        <v>16600000</v>
      </c>
      <c r="D18" s="350">
        <f t="shared" si="1"/>
        <v>16600000</v>
      </c>
      <c r="E18" s="350">
        <f t="shared" si="1"/>
        <v>16700000</v>
      </c>
      <c r="F18" s="350">
        <f t="shared" si="1"/>
        <v>16600000</v>
      </c>
      <c r="G18" s="350">
        <f t="shared" si="1"/>
        <v>16700000</v>
      </c>
      <c r="H18" s="350">
        <f t="shared" si="1"/>
        <v>17000000</v>
      </c>
      <c r="I18" s="350">
        <f t="shared" si="1"/>
        <v>17300000</v>
      </c>
      <c r="J18" s="350">
        <f>SUM(J11:J17)</f>
        <v>17600000</v>
      </c>
      <c r="K18" s="350">
        <f>F18-C18</f>
        <v>0</v>
      </c>
      <c r="L18" s="350">
        <f>G18-D18</f>
        <v>100000</v>
      </c>
      <c r="M18" s="350"/>
      <c r="N18" s="350"/>
      <c r="O18" s="350"/>
    </row>
    <row r="22" spans="1:15" ht="33" customHeight="1" x14ac:dyDescent="0.2">
      <c r="A22" s="34"/>
      <c r="B22" s="34" t="s">
        <v>381</v>
      </c>
      <c r="C22" s="950" t="s">
        <v>737</v>
      </c>
      <c r="D22" s="950"/>
      <c r="E22" s="950"/>
      <c r="F22" s="946" t="s">
        <v>738</v>
      </c>
      <c r="G22" s="947"/>
      <c r="H22" s="947"/>
      <c r="I22" s="947"/>
      <c r="J22" s="948"/>
      <c r="K22" s="950" t="s">
        <v>372</v>
      </c>
      <c r="L22" s="950"/>
      <c r="M22" s="950"/>
      <c r="N22" s="950"/>
      <c r="O22" s="950"/>
    </row>
    <row r="23" spans="1:15" ht="25.5" x14ac:dyDescent="0.2">
      <c r="A23" s="344" t="s">
        <v>378</v>
      </c>
      <c r="B23" s="345" t="s">
        <v>29</v>
      </c>
      <c r="C23" s="468" t="s">
        <v>733</v>
      </c>
      <c r="D23" s="468" t="s">
        <v>164</v>
      </c>
      <c r="E23" s="468" t="s">
        <v>739</v>
      </c>
      <c r="F23" s="468" t="s">
        <v>164</v>
      </c>
      <c r="G23" s="468" t="s">
        <v>165</v>
      </c>
      <c r="H23" s="468" t="s">
        <v>413</v>
      </c>
      <c r="I23" s="468" t="s">
        <v>486</v>
      </c>
      <c r="J23" s="468" t="s">
        <v>735</v>
      </c>
      <c r="K23" s="468" t="s">
        <v>163</v>
      </c>
      <c r="L23" s="468" t="s">
        <v>164</v>
      </c>
      <c r="M23" s="468" t="s">
        <v>165</v>
      </c>
      <c r="N23" s="468" t="s">
        <v>413</v>
      </c>
      <c r="O23" s="468" t="s">
        <v>486</v>
      </c>
    </row>
    <row r="24" spans="1:15" ht="19.5" customHeight="1" x14ac:dyDescent="0.2">
      <c r="A24" s="9" t="s">
        <v>9</v>
      </c>
      <c r="B24" s="344"/>
      <c r="C24" s="347"/>
      <c r="D24" s="347"/>
      <c r="E24" s="347"/>
      <c r="F24" s="347"/>
      <c r="G24" s="347"/>
      <c r="H24" s="347"/>
      <c r="I24" s="347"/>
      <c r="J24" s="347"/>
      <c r="K24" s="347"/>
      <c r="L24" s="347">
        <f>G24-D24</f>
        <v>0</v>
      </c>
      <c r="M24" s="347"/>
      <c r="N24" s="347"/>
      <c r="O24" s="347"/>
    </row>
    <row r="25" spans="1:15" x14ac:dyDescent="0.2">
      <c r="A25" s="9" t="s">
        <v>10</v>
      </c>
      <c r="B25" s="344"/>
      <c r="C25" s="347"/>
      <c r="D25" s="347"/>
      <c r="E25" s="347"/>
      <c r="F25" s="347"/>
      <c r="G25" s="347"/>
      <c r="H25" s="347"/>
      <c r="I25" s="347"/>
      <c r="J25" s="347"/>
      <c r="K25" s="347">
        <f>F25-C25</f>
        <v>0</v>
      </c>
      <c r="L25" s="347">
        <f>G25-D25</f>
        <v>0</v>
      </c>
      <c r="M25" s="347">
        <f>H25-E25</f>
        <v>0</v>
      </c>
      <c r="N25" s="347"/>
      <c r="O25" s="347"/>
    </row>
    <row r="26" spans="1:15" x14ac:dyDescent="0.2">
      <c r="A26" s="9"/>
      <c r="B26" s="344"/>
      <c r="C26" s="347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</row>
    <row r="27" spans="1:15" x14ac:dyDescent="0.2">
      <c r="A27" s="9" t="s">
        <v>11</v>
      </c>
      <c r="B27" s="421" t="s">
        <v>25</v>
      </c>
      <c r="C27" s="347"/>
      <c r="D27" s="347"/>
      <c r="E27" s="347"/>
      <c r="F27" s="350"/>
      <c r="G27" s="350"/>
      <c r="H27" s="350"/>
      <c r="I27" s="350"/>
      <c r="J27" s="350"/>
      <c r="K27" s="350"/>
      <c r="L27" s="350"/>
      <c r="M27" s="350"/>
      <c r="N27" s="350"/>
      <c r="O27" s="347"/>
    </row>
    <row r="28" spans="1:15" x14ac:dyDescent="0.2">
      <c r="B28" s="54"/>
    </row>
  </sheetData>
  <mergeCells count="10">
    <mergeCell ref="A1:O1"/>
    <mergeCell ref="F9:J9"/>
    <mergeCell ref="F22:J22"/>
    <mergeCell ref="A4:R4"/>
    <mergeCell ref="A6:R6"/>
    <mergeCell ref="C22:E22"/>
    <mergeCell ref="K22:O22"/>
    <mergeCell ref="C9:E9"/>
    <mergeCell ref="K9:O9"/>
    <mergeCell ref="A5:S5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2" orientation="landscape" r:id="rId1"/>
  <headerFooter alignWithMargins="0"/>
  <colBreaks count="1" manualBreakCount="1">
    <brk id="16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unka24">
    <tabColor theme="9"/>
    <pageSetUpPr fitToPage="1"/>
  </sheetPr>
  <dimension ref="A1:Q34"/>
  <sheetViews>
    <sheetView topLeftCell="B1" zoomScaleNormal="100" workbookViewId="0">
      <selection activeCell="B2" sqref="B1:O34"/>
    </sheetView>
  </sheetViews>
  <sheetFormatPr defaultRowHeight="12.75" x14ac:dyDescent="0.2"/>
  <cols>
    <col min="1" max="1" width="4.85546875" customWidth="1"/>
    <col min="2" max="2" width="36.42578125" customWidth="1"/>
    <col min="3" max="3" width="11" customWidth="1"/>
    <col min="4" max="10" width="10.140625" bestFit="1" customWidth="1"/>
    <col min="11" max="11" width="11.140625" customWidth="1"/>
    <col min="12" max="12" width="11" customWidth="1"/>
    <col min="13" max="13" width="11.42578125" customWidth="1"/>
    <col min="14" max="14" width="11" customWidth="1"/>
    <col min="15" max="15" width="11.85546875" customWidth="1"/>
    <col min="16" max="16" width="11.140625" bestFit="1" customWidth="1"/>
  </cols>
  <sheetData>
    <row r="1" spans="1:16" x14ac:dyDescent="0.2">
      <c r="B1" s="911" t="s">
        <v>390</v>
      </c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</row>
    <row r="2" spans="1:16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6.5" x14ac:dyDescent="0.25">
      <c r="B4" s="951" t="s">
        <v>740</v>
      </c>
      <c r="C4" s="951"/>
      <c r="D4" s="951"/>
      <c r="E4" s="951"/>
      <c r="F4" s="951"/>
      <c r="G4" s="951"/>
      <c r="H4" s="951"/>
      <c r="I4" s="951"/>
      <c r="J4" s="951"/>
      <c r="K4" s="951"/>
      <c r="L4" s="951"/>
      <c r="M4" s="951"/>
      <c r="N4" s="951"/>
      <c r="O4" s="951"/>
    </row>
    <row r="6" spans="1:16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x14ac:dyDescent="0.2">
      <c r="B7" s="911" t="s">
        <v>512</v>
      </c>
      <c r="C7" s="911"/>
      <c r="D7" s="911"/>
      <c r="E7" s="911"/>
      <c r="F7" s="911"/>
      <c r="G7" s="911"/>
      <c r="H7" s="911"/>
      <c r="I7" s="911"/>
      <c r="J7" s="911"/>
      <c r="K7" s="911"/>
      <c r="L7" s="911"/>
      <c r="M7" s="911"/>
      <c r="N7" s="911"/>
      <c r="O7" s="911"/>
    </row>
    <row r="8" spans="1:16" s="13" customFormat="1" ht="38.25" x14ac:dyDescent="0.2">
      <c r="A8" s="14" t="s">
        <v>49</v>
      </c>
      <c r="B8" s="15" t="s">
        <v>29</v>
      </c>
      <c r="C8" s="15" t="s">
        <v>50</v>
      </c>
      <c r="D8" s="15" t="s">
        <v>51</v>
      </c>
      <c r="E8" s="15" t="s">
        <v>52</v>
      </c>
      <c r="F8" s="15" t="s">
        <v>53</v>
      </c>
      <c r="G8" s="15" t="s">
        <v>54</v>
      </c>
      <c r="H8" s="15" t="s">
        <v>55</v>
      </c>
      <c r="I8" s="15" t="s">
        <v>56</v>
      </c>
      <c r="J8" s="15" t="s">
        <v>57</v>
      </c>
      <c r="K8" s="15" t="s">
        <v>58</v>
      </c>
      <c r="L8" s="15" t="s">
        <v>59</v>
      </c>
      <c r="M8" s="15" t="s">
        <v>60</v>
      </c>
      <c r="N8" s="15" t="s">
        <v>61</v>
      </c>
      <c r="O8" s="15" t="s">
        <v>25</v>
      </c>
    </row>
    <row r="9" spans="1:16" ht="15" customHeight="1" x14ac:dyDescent="0.2">
      <c r="A9" s="9" t="s">
        <v>9</v>
      </c>
      <c r="B9" s="16" t="s">
        <v>63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6" ht="15" customHeight="1" x14ac:dyDescent="0.2">
      <c r="A10" s="9" t="s">
        <v>10</v>
      </c>
      <c r="B10" s="17" t="s">
        <v>404</v>
      </c>
      <c r="C10" s="18">
        <f>O10/12</f>
        <v>11603824.75</v>
      </c>
      <c r="D10" s="18">
        <f>O10/12</f>
        <v>11603824.75</v>
      </c>
      <c r="E10" s="18">
        <v>10855575</v>
      </c>
      <c r="F10" s="18">
        <v>10855575</v>
      </c>
      <c r="G10" s="18">
        <v>10855575</v>
      </c>
      <c r="H10" s="18">
        <v>10855575</v>
      </c>
      <c r="I10" s="18">
        <v>10855575</v>
      </c>
      <c r="J10" s="18">
        <v>10855575</v>
      </c>
      <c r="K10" s="18">
        <v>10855572</v>
      </c>
      <c r="L10" s="18">
        <v>10855575</v>
      </c>
      <c r="M10" s="18">
        <v>10855575</v>
      </c>
      <c r="N10" s="18">
        <v>10855575</v>
      </c>
      <c r="O10" s="18">
        <f>'összevont bev'!G15</f>
        <v>139245897</v>
      </c>
      <c r="P10" s="27"/>
    </row>
    <row r="11" spans="1:16" ht="15" customHeight="1" x14ac:dyDescent="0.2">
      <c r="A11" s="9" t="s">
        <v>11</v>
      </c>
      <c r="B11" s="17" t="s">
        <v>48</v>
      </c>
      <c r="C11" s="18">
        <f>O11/12</f>
        <v>5909418.75</v>
      </c>
      <c r="D11" s="18">
        <v>5909419</v>
      </c>
      <c r="E11" s="18">
        <v>5909419</v>
      </c>
      <c r="F11" s="18">
        <v>5909419</v>
      </c>
      <c r="G11" s="18">
        <v>5909419</v>
      </c>
      <c r="H11" s="18">
        <v>5909419</v>
      </c>
      <c r="I11" s="18">
        <v>5909419</v>
      </c>
      <c r="J11" s="18">
        <v>5909419</v>
      </c>
      <c r="K11" s="18">
        <v>5909419</v>
      </c>
      <c r="L11" s="18">
        <v>5909419</v>
      </c>
      <c r="M11" s="18">
        <v>5909416</v>
      </c>
      <c r="N11" s="18">
        <v>5909419</v>
      </c>
      <c r="O11" s="18">
        <f>'összevont bev'!G17</f>
        <v>70913025</v>
      </c>
      <c r="P11" s="27"/>
    </row>
    <row r="12" spans="1:16" ht="15" customHeight="1" x14ac:dyDescent="0.2">
      <c r="A12" s="9" t="s">
        <v>12</v>
      </c>
      <c r="B12" s="17" t="s">
        <v>405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>
        <f>SUM(C12:N12)</f>
        <v>0</v>
      </c>
      <c r="P12" s="27"/>
    </row>
    <row r="13" spans="1:16" ht="15" customHeight="1" x14ac:dyDescent="0.2">
      <c r="A13" s="9" t="s">
        <v>13</v>
      </c>
      <c r="B13" s="17" t="s">
        <v>406</v>
      </c>
      <c r="C13" s="18"/>
      <c r="D13" s="18"/>
      <c r="E13" s="18">
        <v>5000000</v>
      </c>
      <c r="F13" s="18"/>
      <c r="G13" s="18">
        <v>3600000</v>
      </c>
      <c r="H13" s="18"/>
      <c r="I13" s="18"/>
      <c r="J13" s="18">
        <v>300000</v>
      </c>
      <c r="K13" s="18">
        <v>5000000</v>
      </c>
      <c r="L13" s="18"/>
      <c r="M13" s="18">
        <v>300000</v>
      </c>
      <c r="N13" s="18">
        <v>300000</v>
      </c>
      <c r="O13" s="18">
        <f>'összevont bev'!G28</f>
        <v>14500000</v>
      </c>
      <c r="P13" s="27"/>
    </row>
    <row r="14" spans="1:16" ht="15" customHeight="1" x14ac:dyDescent="0.2">
      <c r="A14" s="9" t="s">
        <v>14</v>
      </c>
      <c r="B14" s="19" t="s">
        <v>64</v>
      </c>
      <c r="C14" s="18">
        <f>O14/12</f>
        <v>987500</v>
      </c>
      <c r="D14" s="18">
        <v>987500</v>
      </c>
      <c r="E14" s="18">
        <v>987500</v>
      </c>
      <c r="F14" s="18">
        <v>987500</v>
      </c>
      <c r="G14" s="18">
        <v>987500</v>
      </c>
      <c r="H14" s="18">
        <v>987500</v>
      </c>
      <c r="I14" s="18">
        <v>987500</v>
      </c>
      <c r="J14" s="18">
        <v>987500</v>
      </c>
      <c r="K14" s="18">
        <v>987500</v>
      </c>
      <c r="L14" s="18">
        <v>987500</v>
      </c>
      <c r="M14" s="18">
        <v>987500</v>
      </c>
      <c r="N14" s="18">
        <v>987500</v>
      </c>
      <c r="O14" s="18">
        <f>'összevont bev'!G36</f>
        <v>11850000</v>
      </c>
      <c r="P14" s="27"/>
    </row>
    <row r="15" spans="1:16" ht="15" customHeight="1" x14ac:dyDescent="0.2">
      <c r="A15" s="9" t="s">
        <v>15</v>
      </c>
      <c r="B15" s="19" t="s">
        <v>319</v>
      </c>
      <c r="C15" s="18">
        <f>'felh mérleg'!C11</f>
        <v>12079844</v>
      </c>
      <c r="D15" s="18"/>
      <c r="E15" s="18">
        <v>17000000</v>
      </c>
      <c r="F15" s="18"/>
      <c r="G15" s="18"/>
      <c r="H15" s="18"/>
      <c r="I15" s="18"/>
      <c r="J15" s="18"/>
      <c r="K15" s="18"/>
      <c r="L15" s="18"/>
      <c r="M15" s="18"/>
      <c r="N15" s="18"/>
      <c r="O15" s="18">
        <f>'felh mérleg'!C23</f>
        <v>29079844</v>
      </c>
      <c r="P15" s="27"/>
    </row>
    <row r="16" spans="1:16" ht="15" customHeight="1" x14ac:dyDescent="0.2">
      <c r="A16" s="9" t="s">
        <v>30</v>
      </c>
      <c r="B16" s="19" t="s">
        <v>320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>
        <f>SUM(C16:N16)</f>
        <v>0</v>
      </c>
      <c r="P16" s="27"/>
    </row>
    <row r="17" spans="1:17" ht="15" customHeight="1" x14ac:dyDescent="0.2">
      <c r="A17" s="9" t="s">
        <v>31</v>
      </c>
      <c r="B17" s="20" t="s">
        <v>345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>
        <f>SUM(C17:N17)</f>
        <v>0</v>
      </c>
      <c r="P17" s="27"/>
    </row>
    <row r="18" spans="1:17" ht="15" customHeight="1" x14ac:dyDescent="0.2">
      <c r="A18" s="9" t="s">
        <v>32</v>
      </c>
      <c r="B18" s="20" t="s">
        <v>407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f>SUM(C18:N18)</f>
        <v>0</v>
      </c>
      <c r="P18" s="27"/>
    </row>
    <row r="19" spans="1:17" ht="15" customHeight="1" x14ac:dyDescent="0.2">
      <c r="A19" s="9" t="s">
        <v>33</v>
      </c>
      <c r="B19" s="20" t="s">
        <v>408</v>
      </c>
      <c r="C19" s="18">
        <f>O19</f>
        <v>81568838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>
        <v>0</v>
      </c>
      <c r="O19" s="18">
        <f>'összevont bev'!G44</f>
        <v>81568838</v>
      </c>
      <c r="P19" s="27"/>
    </row>
    <row r="20" spans="1:17" ht="15" customHeight="1" x14ac:dyDescent="0.2">
      <c r="A20" s="9" t="s">
        <v>34</v>
      </c>
      <c r="B20" s="21" t="s">
        <v>83</v>
      </c>
      <c r="C20" s="22">
        <f>SUM(C10:C19)</f>
        <v>112149425.5</v>
      </c>
      <c r="D20" s="22">
        <f t="shared" ref="D20:I20" si="0">SUM(D10:D19)</f>
        <v>18500743.75</v>
      </c>
      <c r="E20" s="22">
        <f t="shared" si="0"/>
        <v>39752494</v>
      </c>
      <c r="F20" s="22">
        <f t="shared" si="0"/>
        <v>17752494</v>
      </c>
      <c r="G20" s="22">
        <f t="shared" si="0"/>
        <v>21352494</v>
      </c>
      <c r="H20" s="22">
        <f t="shared" si="0"/>
        <v>17752494</v>
      </c>
      <c r="I20" s="22">
        <f t="shared" si="0"/>
        <v>17752494</v>
      </c>
      <c r="J20" s="22">
        <f t="shared" ref="J20:O20" si="1">SUM(J10:J19)</f>
        <v>18052494</v>
      </c>
      <c r="K20" s="22">
        <f t="shared" si="1"/>
        <v>22752491</v>
      </c>
      <c r="L20" s="22">
        <f t="shared" si="1"/>
        <v>17752494</v>
      </c>
      <c r="M20" s="22">
        <f>SUM(M10:M19)</f>
        <v>18052491</v>
      </c>
      <c r="N20" s="22">
        <f t="shared" si="1"/>
        <v>18052494</v>
      </c>
      <c r="O20" s="22">
        <f t="shared" si="1"/>
        <v>347157604</v>
      </c>
      <c r="P20" s="27"/>
    </row>
    <row r="21" spans="1:17" ht="15" customHeight="1" x14ac:dyDescent="0.2">
      <c r="A21" s="9" t="s">
        <v>35</v>
      </c>
      <c r="B21" s="21" t="s">
        <v>65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7"/>
    </row>
    <row r="22" spans="1:17" ht="15" customHeight="1" x14ac:dyDescent="0.2">
      <c r="A22" s="9" t="s">
        <v>36</v>
      </c>
      <c r="B22" s="19" t="s">
        <v>47</v>
      </c>
      <c r="C22" s="18">
        <f>O22/12</f>
        <v>11329604.666666666</v>
      </c>
      <c r="D22" s="18">
        <v>10984605</v>
      </c>
      <c r="E22" s="18">
        <v>10984605</v>
      </c>
      <c r="F22" s="18">
        <v>10984605</v>
      </c>
      <c r="G22" s="18">
        <v>10984605</v>
      </c>
      <c r="H22" s="18">
        <v>10984605</v>
      </c>
      <c r="I22" s="18">
        <v>10984601</v>
      </c>
      <c r="J22" s="18">
        <v>10984605</v>
      </c>
      <c r="K22" s="18">
        <v>10984605</v>
      </c>
      <c r="L22" s="18">
        <v>10984605</v>
      </c>
      <c r="M22" s="18">
        <v>10984605</v>
      </c>
      <c r="N22" s="18">
        <v>10984605</v>
      </c>
      <c r="O22" s="18">
        <f>'összevont kiad'!G11</f>
        <v>135955256</v>
      </c>
      <c r="P22" s="27"/>
    </row>
    <row r="23" spans="1:17" ht="15" customHeight="1" x14ac:dyDescent="0.2">
      <c r="A23" s="9" t="s">
        <v>37</v>
      </c>
      <c r="B23" s="17" t="s">
        <v>409</v>
      </c>
      <c r="C23" s="18">
        <f>O23/12</f>
        <v>2087108.3333333333</v>
      </c>
      <c r="D23" s="18">
        <v>2020333</v>
      </c>
      <c r="E23" s="18">
        <v>2020333</v>
      </c>
      <c r="F23" s="18">
        <v>2020333</v>
      </c>
      <c r="G23" s="18">
        <v>2020333</v>
      </c>
      <c r="H23" s="18">
        <v>2020333</v>
      </c>
      <c r="I23" s="18">
        <v>2020333</v>
      </c>
      <c r="J23" s="18">
        <v>2020333</v>
      </c>
      <c r="K23" s="18">
        <v>2020333</v>
      </c>
      <c r="L23" s="18">
        <v>2020333</v>
      </c>
      <c r="M23" s="18">
        <v>2020338</v>
      </c>
      <c r="N23" s="18">
        <v>2020332</v>
      </c>
      <c r="O23" s="18">
        <f>'összevont kiad'!G12</f>
        <v>25045300</v>
      </c>
      <c r="P23" s="27"/>
    </row>
    <row r="24" spans="1:17" ht="15" customHeight="1" x14ac:dyDescent="0.2">
      <c r="A24" s="9" t="s">
        <v>38</v>
      </c>
      <c r="B24" s="17" t="s">
        <v>66</v>
      </c>
      <c r="C24" s="18">
        <f>O24/12</f>
        <v>8287737</v>
      </c>
      <c r="D24" s="18">
        <v>7951262</v>
      </c>
      <c r="E24" s="18">
        <v>7951262</v>
      </c>
      <c r="F24" s="18">
        <v>7951262</v>
      </c>
      <c r="G24" s="18">
        <v>7951262</v>
      </c>
      <c r="H24" s="18">
        <v>7951262</v>
      </c>
      <c r="I24" s="18">
        <v>7951262</v>
      </c>
      <c r="J24" s="18">
        <v>7951262</v>
      </c>
      <c r="K24" s="18">
        <v>7951262</v>
      </c>
      <c r="L24" s="18">
        <v>7951262</v>
      </c>
      <c r="M24" s="18">
        <v>7951262</v>
      </c>
      <c r="N24" s="18">
        <v>7951262</v>
      </c>
      <c r="O24" s="18">
        <f>'összevont kiad'!G13</f>
        <v>99452844</v>
      </c>
      <c r="P24" s="27"/>
    </row>
    <row r="25" spans="1:17" ht="15" customHeight="1" x14ac:dyDescent="0.2">
      <c r="A25" s="9" t="s">
        <v>39</v>
      </c>
      <c r="B25" s="17" t="s">
        <v>129</v>
      </c>
      <c r="C25" s="18">
        <f>O25/12</f>
        <v>1416666.6666666667</v>
      </c>
      <c r="D25" s="724">
        <v>1483323</v>
      </c>
      <c r="E25" s="18">
        <v>1300000</v>
      </c>
      <c r="F25" s="18">
        <v>1400000</v>
      </c>
      <c r="G25" s="18">
        <v>1310000</v>
      </c>
      <c r="H25" s="18">
        <v>1390010</v>
      </c>
      <c r="I25" s="18">
        <v>1500000</v>
      </c>
      <c r="J25" s="18">
        <v>1000000</v>
      </c>
      <c r="K25" s="18">
        <v>1200000</v>
      </c>
      <c r="L25" s="18">
        <v>1500000</v>
      </c>
      <c r="M25" s="18">
        <v>1500000</v>
      </c>
      <c r="N25" s="18">
        <v>2000000</v>
      </c>
      <c r="O25" s="18">
        <f>'összevont kiad'!G14</f>
        <v>17000000</v>
      </c>
      <c r="P25" s="27"/>
    </row>
    <row r="26" spans="1:17" ht="15" customHeight="1" x14ac:dyDescent="0.2">
      <c r="A26" s="9"/>
      <c r="B26" s="681" t="s">
        <v>651</v>
      </c>
      <c r="C26" s="18">
        <f>O26/12</f>
        <v>75000</v>
      </c>
      <c r="D26" s="18">
        <v>75000</v>
      </c>
      <c r="E26" s="18">
        <v>75000</v>
      </c>
      <c r="F26" s="18">
        <v>75001</v>
      </c>
      <c r="G26" s="18">
        <v>75000</v>
      </c>
      <c r="H26" s="18">
        <v>75002</v>
      </c>
      <c r="I26" s="18">
        <v>74990</v>
      </c>
      <c r="J26" s="18">
        <v>75003</v>
      </c>
      <c r="K26" s="18">
        <v>75000</v>
      </c>
      <c r="L26" s="18">
        <v>75004</v>
      </c>
      <c r="M26" s="18">
        <v>75000</v>
      </c>
      <c r="N26" s="18">
        <v>75000</v>
      </c>
      <c r="O26" s="18">
        <f>'összevont kiad'!G15</f>
        <v>900000</v>
      </c>
      <c r="P26" s="27"/>
    </row>
    <row r="27" spans="1:17" ht="15" customHeight="1" x14ac:dyDescent="0.2">
      <c r="A27" s="9" t="s">
        <v>40</v>
      </c>
      <c r="B27" s="379" t="s">
        <v>309</v>
      </c>
      <c r="C27" s="18"/>
      <c r="D27" s="18"/>
      <c r="E27" s="18"/>
      <c r="F27" s="18">
        <v>450000</v>
      </c>
      <c r="G27" s="18">
        <v>300000</v>
      </c>
      <c r="H27" s="18">
        <v>750000</v>
      </c>
      <c r="I27" s="18"/>
      <c r="J27" s="18"/>
      <c r="K27" s="18"/>
      <c r="L27" s="18"/>
      <c r="M27" s="18"/>
      <c r="N27" s="18"/>
      <c r="O27" s="18">
        <f>'összevont kiad'!G16</f>
        <v>1500000</v>
      </c>
      <c r="P27" s="27"/>
    </row>
    <row r="28" spans="1:17" ht="15" customHeight="1" x14ac:dyDescent="0.2">
      <c r="A28" s="9" t="s">
        <v>41</v>
      </c>
      <c r="B28" s="17" t="s">
        <v>70</v>
      </c>
      <c r="C28" s="18"/>
      <c r="D28" s="18">
        <v>3000000</v>
      </c>
      <c r="E28" s="18"/>
      <c r="F28" s="18"/>
      <c r="G28" s="18"/>
      <c r="H28" s="18">
        <v>2160000</v>
      </c>
      <c r="I28" s="18"/>
      <c r="J28" s="18"/>
      <c r="K28" s="18"/>
      <c r="L28" s="18">
        <v>36322000</v>
      </c>
      <c r="M28" s="18">
        <v>13095642</v>
      </c>
      <c r="N28" s="18"/>
      <c r="O28" s="18">
        <f>'összevont kiad'!G18</f>
        <v>54577642</v>
      </c>
      <c r="P28" s="27"/>
    </row>
    <row r="29" spans="1:17" ht="15" customHeight="1" x14ac:dyDescent="0.2">
      <c r="A29" s="9" t="s">
        <v>42</v>
      </c>
      <c r="B29" s="17" t="s">
        <v>71</v>
      </c>
      <c r="C29" s="18"/>
      <c r="D29" s="18"/>
      <c r="E29" s="18"/>
      <c r="F29" s="18"/>
      <c r="G29" s="18"/>
      <c r="H29" s="18"/>
      <c r="I29" s="18"/>
      <c r="J29" s="18"/>
      <c r="K29" s="18">
        <v>12726562</v>
      </c>
      <c r="L29" s="18"/>
      <c r="M29" s="18"/>
      <c r="N29" s="18"/>
      <c r="O29" s="18">
        <f>'összevont kiad'!G19</f>
        <v>12726562</v>
      </c>
      <c r="P29" s="27"/>
    </row>
    <row r="30" spans="1:17" ht="15" customHeight="1" x14ac:dyDescent="0.2">
      <c r="A30" s="9" t="s">
        <v>43</v>
      </c>
      <c r="B30" s="17" t="s">
        <v>310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>
        <f>SUM(C30:N30)</f>
        <v>0</v>
      </c>
      <c r="P30" s="27"/>
      <c r="Q30" s="29"/>
    </row>
    <row r="31" spans="1:17" ht="15" customHeight="1" x14ac:dyDescent="0.2">
      <c r="A31" s="9" t="s">
        <v>44</v>
      </c>
      <c r="B31" s="17" t="s">
        <v>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>
        <f>SUM(C31:N31)</f>
        <v>0</v>
      </c>
      <c r="P31" s="27"/>
    </row>
    <row r="32" spans="1:17" ht="15" customHeight="1" x14ac:dyDescent="0.2">
      <c r="A32" s="9" t="s">
        <v>45</v>
      </c>
      <c r="B32" s="17" t="s">
        <v>410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>
        <f>SUM(C32:N32)</f>
        <v>0</v>
      </c>
      <c r="P32" s="27"/>
    </row>
    <row r="33" spans="1:16" ht="15" customHeight="1" x14ac:dyDescent="0.2">
      <c r="A33" s="9" t="s">
        <v>81</v>
      </c>
      <c r="B33" s="21" t="s">
        <v>84</v>
      </c>
      <c r="C33" s="22">
        <f t="shared" ref="C33:M33" si="2">SUM(C22:C32)</f>
        <v>23196116.666666668</v>
      </c>
      <c r="D33" s="22">
        <f t="shared" si="2"/>
        <v>25514523</v>
      </c>
      <c r="E33" s="22">
        <f t="shared" si="2"/>
        <v>22331200</v>
      </c>
      <c r="F33" s="22">
        <f t="shared" si="2"/>
        <v>22881201</v>
      </c>
      <c r="G33" s="22">
        <f t="shared" si="2"/>
        <v>22641200</v>
      </c>
      <c r="H33" s="22">
        <f t="shared" si="2"/>
        <v>25331212</v>
      </c>
      <c r="I33" s="22">
        <f t="shared" si="2"/>
        <v>22531186</v>
      </c>
      <c r="J33" s="22">
        <f t="shared" si="2"/>
        <v>22031203</v>
      </c>
      <c r="K33" s="22">
        <f t="shared" si="2"/>
        <v>34957762</v>
      </c>
      <c r="L33" s="22">
        <f t="shared" si="2"/>
        <v>58853204</v>
      </c>
      <c r="M33" s="22">
        <f t="shared" si="2"/>
        <v>35626847</v>
      </c>
      <c r="N33" s="22">
        <f>SUM(N22:N32)</f>
        <v>23031199</v>
      </c>
      <c r="O33" s="22">
        <f>SUM(O22:O32)</f>
        <v>347157604</v>
      </c>
      <c r="P33" s="27"/>
    </row>
    <row r="34" spans="1:16" s="25" customFormat="1" ht="32.25" customHeight="1" x14ac:dyDescent="0.2">
      <c r="A34" s="9" t="s">
        <v>82</v>
      </c>
      <c r="B34" s="23" t="s">
        <v>73</v>
      </c>
      <c r="C34" s="24">
        <f t="shared" ref="C34:N34" si="3">C20-C33</f>
        <v>88953308.833333328</v>
      </c>
      <c r="D34" s="24">
        <f t="shared" si="3"/>
        <v>-7013779.25</v>
      </c>
      <c r="E34" s="24">
        <f t="shared" si="3"/>
        <v>17421294</v>
      </c>
      <c r="F34" s="24">
        <f t="shared" si="3"/>
        <v>-5128707</v>
      </c>
      <c r="G34" s="24">
        <f t="shared" si="3"/>
        <v>-1288706</v>
      </c>
      <c r="H34" s="24">
        <f t="shared" si="3"/>
        <v>-7578718</v>
      </c>
      <c r="I34" s="24">
        <f t="shared" si="3"/>
        <v>-4778692</v>
      </c>
      <c r="J34" s="24">
        <f t="shared" si="3"/>
        <v>-3978709</v>
      </c>
      <c r="K34" s="24">
        <f t="shared" si="3"/>
        <v>-12205271</v>
      </c>
      <c r="L34" s="24">
        <f t="shared" si="3"/>
        <v>-41100710</v>
      </c>
      <c r="M34" s="24">
        <f t="shared" si="3"/>
        <v>-17574356</v>
      </c>
      <c r="N34" s="24">
        <f t="shared" si="3"/>
        <v>-4978705</v>
      </c>
      <c r="O34" s="24">
        <f>O20-O33</f>
        <v>0</v>
      </c>
    </row>
  </sheetData>
  <mergeCells count="3">
    <mergeCell ref="B1:O1"/>
    <mergeCell ref="B4:O4"/>
    <mergeCell ref="B7:O7"/>
  </mergeCells>
  <phoneticPr fontId="0" type="noConversion"/>
  <printOptions horizontalCentered="1"/>
  <pageMargins left="0.25" right="0.25" top="0.75" bottom="0.75" header="0.3" footer="0.3"/>
  <pageSetup paperSize="9" scale="8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/>
  </sheetPr>
  <dimension ref="A1:L12"/>
  <sheetViews>
    <sheetView zoomScaleNormal="100" workbookViewId="0">
      <selection activeCell="B1" sqref="A1:J14"/>
    </sheetView>
  </sheetViews>
  <sheetFormatPr defaultRowHeight="12.75" x14ac:dyDescent="0.2"/>
  <cols>
    <col min="1" max="1" width="4.7109375" customWidth="1"/>
    <col min="2" max="2" width="43.5703125" customWidth="1"/>
    <col min="3" max="4" width="25.140625" customWidth="1"/>
    <col min="5" max="5" width="18.28515625" customWidth="1"/>
    <col min="6" max="6" width="15.5703125" bestFit="1" customWidth="1"/>
    <col min="7" max="7" width="6.5703125" customWidth="1"/>
    <col min="8" max="8" width="11.140625" hidden="1" customWidth="1"/>
    <col min="9" max="9" width="8.140625" hidden="1" customWidth="1"/>
    <col min="10" max="10" width="1.7109375" hidden="1" customWidth="1"/>
  </cols>
  <sheetData>
    <row r="1" spans="1:12" x14ac:dyDescent="0.2">
      <c r="B1" s="952" t="s">
        <v>177</v>
      </c>
      <c r="C1" s="952"/>
      <c r="D1" s="952"/>
      <c r="E1" s="952"/>
      <c r="F1" s="952"/>
      <c r="G1" s="952"/>
      <c r="H1" s="952"/>
      <c r="I1" s="952"/>
      <c r="J1" s="952"/>
    </row>
    <row r="2" spans="1:12" ht="39" customHeight="1" x14ac:dyDescent="0.2">
      <c r="J2" s="46" t="s">
        <v>111</v>
      </c>
    </row>
    <row r="3" spans="1:12" ht="12.75" customHeight="1" x14ac:dyDescent="0.2">
      <c r="A3" s="954" t="s">
        <v>393</v>
      </c>
      <c r="B3" s="955"/>
      <c r="C3" s="955"/>
      <c r="D3" s="955"/>
      <c r="E3" s="955"/>
      <c r="F3" s="955"/>
      <c r="G3" s="955"/>
      <c r="H3" s="955"/>
      <c r="I3" s="955"/>
      <c r="J3" s="956"/>
    </row>
    <row r="4" spans="1:12" s="47" customFormat="1" ht="30.75" customHeight="1" x14ac:dyDescent="0.2">
      <c r="A4" s="957"/>
      <c r="B4" s="958"/>
      <c r="C4" s="958"/>
      <c r="D4" s="958"/>
      <c r="E4" s="958"/>
      <c r="F4" s="958"/>
      <c r="G4" s="958"/>
      <c r="H4" s="958"/>
      <c r="I4" s="958"/>
      <c r="J4" s="959"/>
    </row>
    <row r="5" spans="1:12" s="47" customFormat="1" ht="30.75" customHeight="1" x14ac:dyDescent="0.2">
      <c r="A5" s="953" t="s">
        <v>163</v>
      </c>
      <c r="B5" s="953"/>
      <c r="C5" s="953"/>
      <c r="D5" s="953"/>
      <c r="E5" s="953"/>
      <c r="F5" s="953"/>
      <c r="G5" s="953"/>
      <c r="H5" s="953"/>
      <c r="I5" s="953"/>
      <c r="J5" s="953"/>
      <c r="L5" s="359"/>
    </row>
    <row r="6" spans="1:12" x14ac:dyDescent="0.2">
      <c r="A6" s="415"/>
      <c r="B6" s="11"/>
      <c r="C6" s="11"/>
      <c r="D6" s="11"/>
    </row>
    <row r="7" spans="1:12" x14ac:dyDescent="0.2">
      <c r="C7" t="s">
        <v>669</v>
      </c>
      <c r="D7" t="s">
        <v>741</v>
      </c>
      <c r="E7" t="s">
        <v>742</v>
      </c>
    </row>
    <row r="8" spans="1:12" ht="15" x14ac:dyDescent="0.2">
      <c r="A8" s="677" t="s">
        <v>9</v>
      </c>
      <c r="B8" s="677" t="s">
        <v>657</v>
      </c>
      <c r="C8" s="680">
        <v>74788675</v>
      </c>
      <c r="D8" s="680">
        <v>390272</v>
      </c>
      <c r="E8" s="680">
        <v>390272</v>
      </c>
    </row>
    <row r="9" spans="1:12" ht="15" x14ac:dyDescent="0.2">
      <c r="A9" s="677" t="s">
        <v>658</v>
      </c>
      <c r="B9" s="677" t="s">
        <v>659</v>
      </c>
      <c r="C9" s="680">
        <v>39000000</v>
      </c>
      <c r="D9" s="680">
        <v>36322000</v>
      </c>
      <c r="E9" s="680">
        <v>36322000</v>
      </c>
    </row>
    <row r="10" spans="1:12" ht="15" x14ac:dyDescent="0.2">
      <c r="A10" s="677" t="s">
        <v>660</v>
      </c>
      <c r="B10" s="677" t="s">
        <v>663</v>
      </c>
      <c r="C10" s="680">
        <v>25000000</v>
      </c>
      <c r="D10" s="680">
        <v>21113702</v>
      </c>
      <c r="E10" s="680">
        <v>21113702</v>
      </c>
    </row>
    <row r="11" spans="1:12" ht="15" x14ac:dyDescent="0.2">
      <c r="A11" s="677" t="s">
        <v>661</v>
      </c>
      <c r="B11" s="677" t="s">
        <v>664</v>
      </c>
      <c r="C11" s="680">
        <v>72102765</v>
      </c>
      <c r="D11" s="680">
        <v>47962269</v>
      </c>
      <c r="E11" s="680">
        <v>47962269</v>
      </c>
    </row>
    <row r="12" spans="1:12" ht="15" x14ac:dyDescent="0.2">
      <c r="A12" s="677" t="s">
        <v>662</v>
      </c>
      <c r="B12" s="677" t="s">
        <v>665</v>
      </c>
      <c r="C12" s="680">
        <v>64236000</v>
      </c>
      <c r="D12" s="680">
        <v>23916642</v>
      </c>
      <c r="E12" s="680">
        <v>23916642</v>
      </c>
    </row>
  </sheetData>
  <mergeCells count="3">
    <mergeCell ref="B1:J1"/>
    <mergeCell ref="A5:J5"/>
    <mergeCell ref="A3:J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/>
    <pageSetUpPr fitToPage="1"/>
  </sheetPr>
  <dimension ref="A1:I44"/>
  <sheetViews>
    <sheetView tabSelected="1" zoomScaleNormal="100" workbookViewId="0">
      <selection sqref="A1:E1"/>
    </sheetView>
  </sheetViews>
  <sheetFormatPr defaultRowHeight="12.75" x14ac:dyDescent="0.2"/>
  <cols>
    <col min="1" max="1" width="44.28515625" customWidth="1"/>
    <col min="2" max="2" width="14.7109375" customWidth="1"/>
    <col min="3" max="3" width="14.5703125" customWidth="1"/>
    <col min="4" max="4" width="14.42578125" customWidth="1"/>
    <col min="5" max="5" width="14.85546875" customWidth="1"/>
    <col min="6" max="9" width="11.85546875" customWidth="1"/>
  </cols>
  <sheetData>
    <row r="1" spans="1:9" x14ac:dyDescent="0.2">
      <c r="A1" s="952" t="s">
        <v>390</v>
      </c>
      <c r="B1" s="952"/>
      <c r="C1" s="952"/>
      <c r="D1" s="952"/>
      <c r="E1" s="952"/>
      <c r="F1" s="1"/>
      <c r="G1" s="1"/>
    </row>
    <row r="3" spans="1:9" ht="12.75" customHeight="1" x14ac:dyDescent="0.2">
      <c r="A3" s="961" t="s">
        <v>474</v>
      </c>
      <c r="B3" s="961"/>
      <c r="C3" s="961"/>
      <c r="D3" s="961"/>
      <c r="E3" s="961"/>
      <c r="F3" s="436"/>
      <c r="G3" s="436"/>
    </row>
    <row r="4" spans="1:9" x14ac:dyDescent="0.2">
      <c r="A4" s="961"/>
      <c r="B4" s="961"/>
      <c r="C4" s="961"/>
      <c r="D4" s="961"/>
      <c r="E4" s="961"/>
      <c r="F4" s="437"/>
      <c r="G4" s="437"/>
    </row>
    <row r="5" spans="1:9" x14ac:dyDescent="0.2">
      <c r="A5" s="960" t="s">
        <v>475</v>
      </c>
      <c r="B5" s="960"/>
      <c r="C5" s="960"/>
      <c r="D5" s="960"/>
      <c r="E5" s="960"/>
      <c r="F5" s="29"/>
    </row>
    <row r="6" spans="1:9" x14ac:dyDescent="0.2">
      <c r="A6" s="960"/>
      <c r="B6" s="960"/>
      <c r="C6" s="960"/>
      <c r="D6" s="960"/>
      <c r="E6" s="960"/>
      <c r="F6" s="960"/>
      <c r="G6" s="960"/>
      <c r="H6" s="960"/>
      <c r="I6" s="960"/>
    </row>
    <row r="7" spans="1:9" x14ac:dyDescent="0.2">
      <c r="E7" s="471" t="s">
        <v>637</v>
      </c>
    </row>
    <row r="8" spans="1:9" ht="38.25" x14ac:dyDescent="0.2">
      <c r="A8" s="435" t="s">
        <v>438</v>
      </c>
      <c r="B8" s="174" t="s">
        <v>487</v>
      </c>
      <c r="C8" s="174" t="s">
        <v>638</v>
      </c>
      <c r="D8" s="174" t="s">
        <v>671</v>
      </c>
      <c r="E8" s="174" t="s">
        <v>743</v>
      </c>
      <c r="F8" s="419"/>
      <c r="G8" s="419"/>
      <c r="H8" s="419"/>
      <c r="I8" s="438"/>
    </row>
    <row r="9" spans="1:9" ht="20.25" customHeight="1" x14ac:dyDescent="0.2">
      <c r="A9" s="435" t="s">
        <v>463</v>
      </c>
      <c r="B9" s="174"/>
      <c r="C9" s="174"/>
      <c r="D9" s="174"/>
      <c r="E9" s="174"/>
      <c r="F9" s="419"/>
      <c r="G9" s="419"/>
      <c r="H9" s="419"/>
      <c r="I9" s="438"/>
    </row>
    <row r="10" spans="1:9" ht="28.5" customHeight="1" x14ac:dyDescent="0.2">
      <c r="A10" s="344" t="s">
        <v>452</v>
      </c>
      <c r="B10" s="354">
        <f>'összevont bev'!G15</f>
        <v>139245897</v>
      </c>
      <c r="C10" s="354">
        <f>B10*1.03</f>
        <v>143423273.91</v>
      </c>
      <c r="D10" s="354">
        <f t="shared" ref="D10:E24" si="0">C10*1.03</f>
        <v>147725972.12729999</v>
      </c>
      <c r="E10" s="354">
        <f t="shared" si="0"/>
        <v>152157751.29111901</v>
      </c>
    </row>
    <row r="11" spans="1:9" ht="25.5" x14ac:dyDescent="0.2">
      <c r="A11" s="434" t="s">
        <v>194</v>
      </c>
      <c r="B11" s="354">
        <f>'összevont bev'!G17</f>
        <v>70913025</v>
      </c>
      <c r="C11" s="354">
        <f>B11*1.03</f>
        <v>73040415.75</v>
      </c>
      <c r="D11" s="354">
        <f t="shared" si="0"/>
        <v>75231628.222499996</v>
      </c>
      <c r="E11" s="354">
        <f t="shared" si="0"/>
        <v>77488577.069175005</v>
      </c>
    </row>
    <row r="12" spans="1:9" ht="25.5" x14ac:dyDescent="0.2">
      <c r="A12" s="434" t="s">
        <v>453</v>
      </c>
      <c r="B12" s="354">
        <f>'összev mérleg'!C16</f>
        <v>17000000</v>
      </c>
      <c r="C12" s="354">
        <v>45000000</v>
      </c>
      <c r="D12" s="354">
        <v>30000000</v>
      </c>
      <c r="E12" s="354">
        <f t="shared" si="0"/>
        <v>30900000</v>
      </c>
    </row>
    <row r="13" spans="1:9" ht="25.5" x14ac:dyDescent="0.2">
      <c r="A13" s="434" t="s">
        <v>197</v>
      </c>
      <c r="B13" s="354">
        <v>12079844</v>
      </c>
      <c r="C13" s="354">
        <f t="shared" ref="C13:C29" si="1">B13*1.03</f>
        <v>12442239.32</v>
      </c>
      <c r="D13" s="354">
        <f t="shared" si="0"/>
        <v>12815506.499600001</v>
      </c>
      <c r="E13" s="354">
        <f t="shared" si="0"/>
        <v>13199971.694588002</v>
      </c>
    </row>
    <row r="14" spans="1:9" ht="26.25" customHeight="1" x14ac:dyDescent="0.2">
      <c r="A14" s="344" t="s">
        <v>406</v>
      </c>
      <c r="B14" s="354">
        <f>'összevont bev'!G28</f>
        <v>14500000</v>
      </c>
      <c r="C14" s="354">
        <f t="shared" si="1"/>
        <v>14935000</v>
      </c>
      <c r="D14" s="354">
        <f t="shared" si="0"/>
        <v>15383050</v>
      </c>
      <c r="E14" s="354">
        <f t="shared" si="0"/>
        <v>15844541.5</v>
      </c>
    </row>
    <row r="15" spans="1:9" ht="24" customHeight="1" x14ac:dyDescent="0.2">
      <c r="A15" s="344" t="s">
        <v>455</v>
      </c>
      <c r="B15" s="354"/>
      <c r="C15" s="354">
        <f t="shared" si="1"/>
        <v>0</v>
      </c>
      <c r="D15" s="354">
        <f t="shared" si="0"/>
        <v>0</v>
      </c>
      <c r="E15" s="354">
        <f t="shared" si="0"/>
        <v>0</v>
      </c>
    </row>
    <row r="16" spans="1:9" ht="30" customHeight="1" x14ac:dyDescent="0.2">
      <c r="A16" s="344" t="s">
        <v>454</v>
      </c>
      <c r="B16" s="354">
        <f>'összevont bev'!G23</f>
        <v>12000000</v>
      </c>
      <c r="C16" s="354">
        <f t="shared" si="1"/>
        <v>12360000</v>
      </c>
      <c r="D16" s="354">
        <f t="shared" si="0"/>
        <v>12730800</v>
      </c>
      <c r="E16" s="354">
        <f t="shared" si="0"/>
        <v>13112724</v>
      </c>
    </row>
    <row r="17" spans="1:8" ht="20.25" customHeight="1" x14ac:dyDescent="0.2">
      <c r="A17" s="344" t="s">
        <v>456</v>
      </c>
      <c r="B17" s="354"/>
      <c r="C17" s="354">
        <f t="shared" si="1"/>
        <v>0</v>
      </c>
      <c r="D17" s="354">
        <f t="shared" si="0"/>
        <v>0</v>
      </c>
      <c r="E17" s="354">
        <f t="shared" si="0"/>
        <v>0</v>
      </c>
    </row>
    <row r="18" spans="1:8" ht="16.5" customHeight="1" x14ac:dyDescent="0.2">
      <c r="A18" s="344" t="s">
        <v>457</v>
      </c>
      <c r="B18" s="354">
        <v>2500000</v>
      </c>
      <c r="C18" s="354">
        <f t="shared" si="1"/>
        <v>2575000</v>
      </c>
      <c r="D18" s="354">
        <f t="shared" si="0"/>
        <v>2652250</v>
      </c>
      <c r="E18" s="354">
        <f t="shared" si="0"/>
        <v>2731817.5</v>
      </c>
    </row>
    <row r="19" spans="1:8" ht="28.5" customHeight="1" x14ac:dyDescent="0.2">
      <c r="A19" s="344" t="s">
        <v>458</v>
      </c>
      <c r="B19" s="354">
        <f>'összevont bev'!G36</f>
        <v>11850000</v>
      </c>
      <c r="C19" s="354">
        <f t="shared" si="1"/>
        <v>12205500</v>
      </c>
      <c r="D19" s="354">
        <f t="shared" si="0"/>
        <v>12571665</v>
      </c>
      <c r="E19" s="354">
        <f t="shared" si="0"/>
        <v>12948814.950000001</v>
      </c>
    </row>
    <row r="20" spans="1:8" ht="18" customHeight="1" x14ac:dyDescent="0.2">
      <c r="A20" s="344" t="s">
        <v>470</v>
      </c>
      <c r="B20" s="354"/>
      <c r="C20" s="354">
        <f t="shared" si="1"/>
        <v>0</v>
      </c>
      <c r="D20" s="354">
        <f t="shared" si="0"/>
        <v>0</v>
      </c>
      <c r="E20" s="354">
        <f t="shared" si="0"/>
        <v>0</v>
      </c>
    </row>
    <row r="21" spans="1:8" ht="18.75" customHeight="1" x14ac:dyDescent="0.2">
      <c r="A21" s="344" t="s">
        <v>319</v>
      </c>
      <c r="B21" s="354"/>
      <c r="C21" s="354"/>
      <c r="D21" s="354"/>
      <c r="E21" s="354"/>
    </row>
    <row r="22" spans="1:8" ht="20.25" customHeight="1" x14ac:dyDescent="0.2">
      <c r="A22" s="344" t="s">
        <v>459</v>
      </c>
      <c r="B22" s="354"/>
      <c r="C22" s="354"/>
      <c r="D22" s="354"/>
      <c r="E22" s="354"/>
    </row>
    <row r="23" spans="1:8" ht="18" customHeight="1" x14ac:dyDescent="0.2">
      <c r="A23" s="344" t="s">
        <v>460</v>
      </c>
      <c r="B23" s="354"/>
      <c r="C23" s="354">
        <f t="shared" si="1"/>
        <v>0</v>
      </c>
      <c r="D23" s="354">
        <f t="shared" si="0"/>
        <v>0</v>
      </c>
      <c r="E23" s="354">
        <f t="shared" si="0"/>
        <v>0</v>
      </c>
    </row>
    <row r="24" spans="1:8" ht="19.5" customHeight="1" x14ac:dyDescent="0.2">
      <c r="A24" s="344" t="s">
        <v>461</v>
      </c>
      <c r="B24" s="354"/>
      <c r="C24" s="354">
        <f t="shared" si="1"/>
        <v>0</v>
      </c>
      <c r="D24" s="354">
        <f t="shared" si="0"/>
        <v>0</v>
      </c>
      <c r="E24" s="354">
        <f t="shared" si="0"/>
        <v>0</v>
      </c>
    </row>
    <row r="25" spans="1:8" ht="21" customHeight="1" x14ac:dyDescent="0.2">
      <c r="A25" s="421" t="s">
        <v>86</v>
      </c>
      <c r="B25" s="355">
        <f>B10+B11+B12+B13+B14+B19+B21+B23+B24</f>
        <v>265588766</v>
      </c>
      <c r="C25" s="354">
        <f t="shared" si="1"/>
        <v>273556428.98000002</v>
      </c>
      <c r="D25" s="355">
        <f>D10+D11+D12+D13+D14+D19+D21+D23+D24</f>
        <v>293727821.84939998</v>
      </c>
      <c r="E25" s="355">
        <f>E10+E11+E12+E13+E14+E19+E21+E23+E24</f>
        <v>302539656.50488198</v>
      </c>
    </row>
    <row r="26" spans="1:8" ht="18" customHeight="1" x14ac:dyDescent="0.2">
      <c r="A26" s="448" t="s">
        <v>471</v>
      </c>
      <c r="B26" s="445"/>
      <c r="C26" s="354">
        <f t="shared" si="1"/>
        <v>0</v>
      </c>
      <c r="D26" s="445"/>
      <c r="E26" s="445"/>
    </row>
    <row r="27" spans="1:8" ht="18" customHeight="1" x14ac:dyDescent="0.2">
      <c r="A27" s="448" t="s">
        <v>472</v>
      </c>
      <c r="B27" s="445"/>
      <c r="C27" s="354">
        <f t="shared" si="1"/>
        <v>0</v>
      </c>
      <c r="D27" s="445"/>
      <c r="E27" s="445"/>
    </row>
    <row r="28" spans="1:8" ht="21" customHeight="1" x14ac:dyDescent="0.2">
      <c r="A28" s="682" t="s">
        <v>670</v>
      </c>
      <c r="B28" s="445">
        <f>'ei felh üt'!C19</f>
        <v>81568838</v>
      </c>
      <c r="C28" s="354">
        <v>48727400</v>
      </c>
      <c r="D28" s="445">
        <v>27626727</v>
      </c>
      <c r="E28" s="445">
        <v>17705529</v>
      </c>
    </row>
    <row r="29" spans="1:8" ht="21.75" customHeight="1" thickBot="1" x14ac:dyDescent="0.25">
      <c r="A29" s="447" t="s">
        <v>132</v>
      </c>
      <c r="B29" s="450">
        <f>B26+B27</f>
        <v>0</v>
      </c>
      <c r="C29" s="354">
        <f t="shared" si="1"/>
        <v>0</v>
      </c>
      <c r="D29" s="450">
        <f>D26+D27</f>
        <v>0</v>
      </c>
      <c r="E29" s="450">
        <f>E26+E27</f>
        <v>0</v>
      </c>
      <c r="F29" s="27"/>
      <c r="G29" s="27"/>
      <c r="H29" s="27"/>
    </row>
    <row r="30" spans="1:8" ht="18.75" customHeight="1" thickTop="1" thickBot="1" x14ac:dyDescent="0.25">
      <c r="A30" s="443" t="s">
        <v>462</v>
      </c>
      <c r="B30" s="449">
        <f>B25+B28</f>
        <v>347157604</v>
      </c>
      <c r="C30" s="449">
        <f t="shared" ref="C30:E30" si="2">C25+C28</f>
        <v>322283828.98000002</v>
      </c>
      <c r="D30" s="449">
        <f t="shared" si="2"/>
        <v>321354548.84939998</v>
      </c>
      <c r="E30" s="449">
        <f t="shared" si="2"/>
        <v>320245185.50488198</v>
      </c>
    </row>
    <row r="31" spans="1:8" ht="20.25" customHeight="1" thickTop="1" x14ac:dyDescent="0.2">
      <c r="A31" s="444" t="s">
        <v>464</v>
      </c>
      <c r="B31" s="446"/>
      <c r="C31" s="354">
        <f t="shared" ref="C31:C42" si="3">B31*1.05</f>
        <v>0</v>
      </c>
      <c r="D31" s="446"/>
      <c r="E31" s="446"/>
    </row>
    <row r="32" spans="1:8" ht="21" customHeight="1" x14ac:dyDescent="0.2">
      <c r="A32" s="439" t="s">
        <v>47</v>
      </c>
      <c r="B32" s="354">
        <f>'összevont kiad'!G11</f>
        <v>135955256</v>
      </c>
      <c r="C32" s="354">
        <f>B32*1.03</f>
        <v>140033913.68000001</v>
      </c>
      <c r="D32" s="354">
        <v>110304000</v>
      </c>
      <c r="E32" s="354">
        <f>D32*1.03</f>
        <v>113613120</v>
      </c>
    </row>
    <row r="33" spans="1:5" ht="17.25" customHeight="1" x14ac:dyDescent="0.2">
      <c r="A33" s="439" t="s">
        <v>465</v>
      </c>
      <c r="B33" s="354">
        <f>'összevont kiad'!G12</f>
        <v>25045300</v>
      </c>
      <c r="C33" s="354">
        <f t="shared" ref="C33:E36" si="4">B33*1.03</f>
        <v>25796659</v>
      </c>
      <c r="D33" s="354">
        <v>21400000</v>
      </c>
      <c r="E33" s="354">
        <f t="shared" si="4"/>
        <v>22042000</v>
      </c>
    </row>
    <row r="34" spans="1:5" ht="15.75" customHeight="1" x14ac:dyDescent="0.2">
      <c r="A34" s="439" t="s">
        <v>466</v>
      </c>
      <c r="B34" s="354">
        <f>'összevont kiad'!G13</f>
        <v>99452844</v>
      </c>
      <c r="C34" s="354">
        <f t="shared" si="4"/>
        <v>102436429.32000001</v>
      </c>
      <c r="D34" s="354">
        <v>104560000</v>
      </c>
      <c r="E34" s="354">
        <f t="shared" si="4"/>
        <v>107696800</v>
      </c>
    </row>
    <row r="35" spans="1:5" ht="18" customHeight="1" x14ac:dyDescent="0.2">
      <c r="A35" s="439" t="s">
        <v>129</v>
      </c>
      <c r="B35" s="354">
        <f>'összevont kiad'!G14</f>
        <v>17000000</v>
      </c>
      <c r="C35" s="354">
        <f t="shared" si="4"/>
        <v>17510000</v>
      </c>
      <c r="D35" s="354">
        <f t="shared" si="4"/>
        <v>18035300</v>
      </c>
      <c r="E35" s="354">
        <f t="shared" si="4"/>
        <v>18576359</v>
      </c>
    </row>
    <row r="36" spans="1:5" ht="21.75" customHeight="1" x14ac:dyDescent="0.2">
      <c r="A36" s="439" t="s">
        <v>467</v>
      </c>
      <c r="B36" s="354">
        <f>'összevont kiad'!G17</f>
        <v>2400000</v>
      </c>
      <c r="C36" s="354">
        <f t="shared" si="4"/>
        <v>2472000</v>
      </c>
      <c r="D36" s="354">
        <f t="shared" si="4"/>
        <v>2546160</v>
      </c>
      <c r="E36" s="354">
        <f t="shared" si="4"/>
        <v>2622544.8000000003</v>
      </c>
    </row>
    <row r="37" spans="1:5" ht="17.25" customHeight="1" x14ac:dyDescent="0.2">
      <c r="A37" s="439" t="s">
        <v>70</v>
      </c>
      <c r="B37" s="354">
        <f>'ei felh üt'!O28</f>
        <v>54577642</v>
      </c>
      <c r="C37" s="354">
        <v>20671937</v>
      </c>
      <c r="D37" s="354">
        <v>41219491</v>
      </c>
      <c r="E37" s="354">
        <v>31706076</v>
      </c>
    </row>
    <row r="38" spans="1:5" ht="17.25" customHeight="1" x14ac:dyDescent="0.2">
      <c r="A38" s="439" t="s">
        <v>71</v>
      </c>
      <c r="B38" s="354">
        <v>12726562</v>
      </c>
      <c r="C38" s="354">
        <f t="shared" si="3"/>
        <v>13362890.100000001</v>
      </c>
      <c r="D38" s="354">
        <f t="shared" ref="D38:E40" si="5">C38*1.03</f>
        <v>13763776.803000001</v>
      </c>
      <c r="E38" s="354">
        <f t="shared" si="5"/>
        <v>14176690.107090002</v>
      </c>
    </row>
    <row r="39" spans="1:5" ht="14.25" customHeight="1" x14ac:dyDescent="0.2">
      <c r="A39" s="439" t="s">
        <v>468</v>
      </c>
      <c r="B39" s="354"/>
      <c r="C39" s="354">
        <f t="shared" si="3"/>
        <v>0</v>
      </c>
      <c r="D39" s="354">
        <f t="shared" si="5"/>
        <v>0</v>
      </c>
      <c r="E39" s="354">
        <f t="shared" si="5"/>
        <v>0</v>
      </c>
    </row>
    <row r="40" spans="1:5" ht="15" customHeight="1" x14ac:dyDescent="0.2">
      <c r="A40" s="439" t="s">
        <v>5</v>
      </c>
      <c r="B40" s="354"/>
      <c r="C40" s="354">
        <f t="shared" si="3"/>
        <v>0</v>
      </c>
      <c r="D40" s="354">
        <f t="shared" si="5"/>
        <v>0</v>
      </c>
      <c r="E40" s="354">
        <f t="shared" si="5"/>
        <v>0</v>
      </c>
    </row>
    <row r="41" spans="1:5" ht="20.25" customHeight="1" x14ac:dyDescent="0.2">
      <c r="A41" s="440" t="s">
        <v>469</v>
      </c>
      <c r="B41" s="354">
        <f>SUM(B32:B40)</f>
        <v>347157604</v>
      </c>
      <c r="C41" s="354">
        <f>SUM(C32:C40)</f>
        <v>322283829.10000002</v>
      </c>
      <c r="D41" s="354">
        <f>SUM(D32:D40)</f>
        <v>311828727.80299997</v>
      </c>
      <c r="E41" s="354">
        <f>SUM(E32:E40)</f>
        <v>310433589.90709001</v>
      </c>
    </row>
    <row r="42" spans="1:5" ht="21" customHeight="1" thickBot="1" x14ac:dyDescent="0.25">
      <c r="A42" s="441" t="s">
        <v>473</v>
      </c>
      <c r="B42" s="445"/>
      <c r="C42" s="354">
        <f t="shared" si="3"/>
        <v>0</v>
      </c>
      <c r="D42" s="354">
        <f t="shared" ref="D42:E42" si="6">C42*1.05</f>
        <v>0</v>
      </c>
      <c r="E42" s="354">
        <f t="shared" si="6"/>
        <v>0</v>
      </c>
    </row>
    <row r="43" spans="1:5" ht="19.5" customHeight="1" thickTop="1" thickBot="1" x14ac:dyDescent="0.25">
      <c r="A43" s="442" t="s">
        <v>462</v>
      </c>
      <c r="B43" s="449">
        <f>B41+B42</f>
        <v>347157604</v>
      </c>
      <c r="C43" s="449">
        <f t="shared" ref="C43:E43" si="7">C41+C42</f>
        <v>322283829.10000002</v>
      </c>
      <c r="D43" s="449">
        <f t="shared" si="7"/>
        <v>311828727.80299997</v>
      </c>
      <c r="E43" s="449">
        <f t="shared" si="7"/>
        <v>310433589.90709001</v>
      </c>
    </row>
    <row r="44" spans="1:5" ht="13.5" thickTop="1" x14ac:dyDescent="0.2"/>
  </sheetData>
  <mergeCells count="5">
    <mergeCell ref="A6:E6"/>
    <mergeCell ref="F6:I6"/>
    <mergeCell ref="A3:E4"/>
    <mergeCell ref="A1:E1"/>
    <mergeCell ref="A5:E5"/>
  </mergeCells>
  <phoneticPr fontId="0" type="noConversion"/>
  <pageMargins left="0.25" right="0.25" top="0.75" bottom="0.75" header="0.3" footer="0.3"/>
  <pageSetup paperSize="9" scale="67" orientation="portrait" r:id="rId1"/>
  <headerFooter alignWithMargins="0"/>
  <colBreaks count="1" manualBreakCount="1">
    <brk id="5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S61"/>
  <sheetViews>
    <sheetView view="pageLayout" zoomScaleNormal="95" workbookViewId="0">
      <selection activeCell="B54" sqref="B54"/>
    </sheetView>
  </sheetViews>
  <sheetFormatPr defaultRowHeight="12.75" x14ac:dyDescent="0.2"/>
  <cols>
    <col min="1" max="1" width="4.5703125" customWidth="1"/>
    <col min="2" max="2" width="53.7109375" style="1" customWidth="1"/>
    <col min="3" max="3" width="6.5703125" style="1" customWidth="1"/>
    <col min="4" max="4" width="16.7109375" style="494" customWidth="1"/>
    <col min="5" max="5" width="17.7109375" style="1" customWidth="1"/>
    <col min="6" max="6" width="4.140625" style="1" customWidth="1"/>
    <col min="7" max="7" width="13.85546875" style="1" customWidth="1"/>
    <col min="8" max="8" width="9.140625" style="1"/>
    <col min="9" max="9" width="11.5703125" style="1" customWidth="1"/>
    <col min="10" max="10" width="12.42578125" style="1" customWidth="1"/>
    <col min="11" max="11" width="9.140625" style="1"/>
    <col min="12" max="12" width="12.28515625" style="1" customWidth="1"/>
    <col min="13" max="13" width="11.5703125" style="1" customWidth="1"/>
    <col min="14" max="14" width="11.5703125" style="691" customWidth="1"/>
    <col min="15" max="15" width="14.85546875" style="1" customWidth="1"/>
    <col min="16" max="19" width="9.140625" style="1"/>
  </cols>
  <sheetData>
    <row r="1" spans="1:19" x14ac:dyDescent="0.2">
      <c r="B1" s="740" t="s">
        <v>396</v>
      </c>
      <c r="C1" s="740"/>
      <c r="D1" s="740"/>
      <c r="E1" s="740"/>
      <c r="F1" s="740"/>
      <c r="G1" s="740"/>
    </row>
    <row r="2" spans="1:19" ht="36" customHeight="1" x14ac:dyDescent="0.3">
      <c r="A2" s="741" t="s">
        <v>480</v>
      </c>
      <c r="B2" s="741"/>
      <c r="C2" s="741"/>
      <c r="D2" s="741"/>
      <c r="E2" s="741"/>
      <c r="F2" s="741"/>
      <c r="G2" s="741"/>
    </row>
    <row r="3" spans="1:19" ht="18.75" x14ac:dyDescent="0.3">
      <c r="A3" s="742" t="s">
        <v>682</v>
      </c>
      <c r="B3" s="741"/>
      <c r="C3" s="741"/>
      <c r="D3" s="741"/>
      <c r="E3" s="741"/>
      <c r="F3" s="741"/>
      <c r="G3" s="741"/>
    </row>
    <row r="4" spans="1:19" x14ac:dyDescent="0.2">
      <c r="G4" s="113"/>
    </row>
    <row r="5" spans="1:19" ht="84" x14ac:dyDescent="0.2">
      <c r="A5" s="114" t="s">
        <v>17</v>
      </c>
      <c r="B5" s="115" t="s">
        <v>16</v>
      </c>
      <c r="C5" s="116" t="s">
        <v>178</v>
      </c>
      <c r="D5" s="495" t="s">
        <v>369</v>
      </c>
      <c r="E5" s="337" t="s">
        <v>370</v>
      </c>
      <c r="F5" s="337" t="s">
        <v>371</v>
      </c>
      <c r="G5" s="197" t="s">
        <v>698</v>
      </c>
      <c r="H5"/>
      <c r="I5" s="744"/>
      <c r="J5" s="744"/>
      <c r="K5" s="744"/>
      <c r="L5" s="744"/>
      <c r="M5" s="744"/>
      <c r="N5" s="744"/>
      <c r="O5" s="744"/>
      <c r="P5"/>
      <c r="Q5"/>
      <c r="R5"/>
      <c r="S5"/>
    </row>
    <row r="6" spans="1:19" ht="13.5" x14ac:dyDescent="0.2">
      <c r="A6" s="520"/>
      <c r="B6" s="334" t="s">
        <v>112</v>
      </c>
      <c r="C6" s="334" t="s">
        <v>113</v>
      </c>
      <c r="D6" s="496" t="s">
        <v>114</v>
      </c>
      <c r="E6" s="334" t="s">
        <v>115</v>
      </c>
      <c r="F6" s="334" t="s">
        <v>116</v>
      </c>
      <c r="G6" s="521"/>
      <c r="H6"/>
      <c r="I6" s="9" t="s">
        <v>665</v>
      </c>
      <c r="J6" s="9" t="s">
        <v>664</v>
      </c>
      <c r="K6" s="9" t="s">
        <v>694</v>
      </c>
      <c r="L6" s="9" t="s">
        <v>695</v>
      </c>
      <c r="M6" s="9" t="s">
        <v>696</v>
      </c>
      <c r="N6" s="9" t="s">
        <v>705</v>
      </c>
      <c r="O6" s="9" t="s">
        <v>698</v>
      </c>
      <c r="P6"/>
      <c r="Q6"/>
      <c r="R6"/>
      <c r="S6"/>
    </row>
    <row r="7" spans="1:19" ht="13.5" x14ac:dyDescent="0.2">
      <c r="A7" s="528" t="s">
        <v>9</v>
      </c>
      <c r="B7" s="529" t="s">
        <v>528</v>
      </c>
      <c r="C7" s="529"/>
      <c r="D7" s="530">
        <v>3281400</v>
      </c>
      <c r="E7" s="529"/>
      <c r="F7" s="529"/>
      <c r="G7" s="531">
        <f>SUM(D7:F7)</f>
        <v>3281400</v>
      </c>
      <c r="H7"/>
      <c r="I7" s="692"/>
      <c r="J7" s="692"/>
      <c r="K7" s="692"/>
      <c r="L7" s="692"/>
      <c r="M7" s="692"/>
      <c r="N7" s="692"/>
      <c r="O7" s="692"/>
      <c r="P7"/>
      <c r="Q7"/>
      <c r="R7"/>
      <c r="S7"/>
    </row>
    <row r="8" spans="1:19" ht="13.5" x14ac:dyDescent="0.2">
      <c r="A8" s="528" t="s">
        <v>10</v>
      </c>
      <c r="B8" s="529" t="s">
        <v>529</v>
      </c>
      <c r="C8" s="529"/>
      <c r="D8" s="530">
        <v>5742000</v>
      </c>
      <c r="E8" s="529"/>
      <c r="F8" s="529"/>
      <c r="G8" s="531">
        <f t="shared" ref="G8:G59" si="0">SUM(D8:F8)</f>
        <v>5742000</v>
      </c>
      <c r="H8"/>
      <c r="I8" s="692"/>
      <c r="J8" s="692"/>
      <c r="K8" s="692"/>
      <c r="L8" s="692"/>
      <c r="M8" s="692"/>
      <c r="N8" s="692"/>
      <c r="O8" s="692"/>
      <c r="P8"/>
      <c r="Q8"/>
      <c r="R8"/>
      <c r="S8"/>
    </row>
    <row r="9" spans="1:19" ht="13.5" x14ac:dyDescent="0.2">
      <c r="A9" s="528" t="s">
        <v>11</v>
      </c>
      <c r="B9" s="529" t="s">
        <v>692</v>
      </c>
      <c r="C9" s="529"/>
      <c r="D9" s="530">
        <v>18912876</v>
      </c>
      <c r="E9" s="529"/>
      <c r="F9" s="529"/>
      <c r="G9" s="531">
        <f t="shared" si="0"/>
        <v>18912876</v>
      </c>
      <c r="H9"/>
      <c r="I9" s="692"/>
      <c r="J9" s="692"/>
      <c r="K9" s="692"/>
      <c r="L9" s="692"/>
      <c r="M9" s="692"/>
      <c r="N9" s="692"/>
      <c r="O9" s="692"/>
      <c r="P9"/>
      <c r="Q9"/>
      <c r="R9"/>
      <c r="S9"/>
    </row>
    <row r="10" spans="1:19" s="11" customFormat="1" ht="13.5" x14ac:dyDescent="0.2">
      <c r="A10" s="528" t="s">
        <v>12</v>
      </c>
      <c r="B10" s="532" t="s">
        <v>530</v>
      </c>
      <c r="C10" s="532" t="s">
        <v>531</v>
      </c>
      <c r="D10" s="533">
        <f>SUM(D7:D9)</f>
        <v>27936276</v>
      </c>
      <c r="E10" s="532"/>
      <c r="F10" s="532"/>
      <c r="G10" s="531">
        <f t="shared" si="0"/>
        <v>27936276</v>
      </c>
      <c r="I10" s="692"/>
      <c r="J10" s="692"/>
      <c r="K10" s="692"/>
      <c r="L10" s="692"/>
      <c r="M10" s="692"/>
      <c r="N10" s="692"/>
      <c r="O10" s="692"/>
    </row>
    <row r="11" spans="1:19" s="508" customFormat="1" ht="13.5" x14ac:dyDescent="0.2">
      <c r="A11" s="528" t="s">
        <v>13</v>
      </c>
      <c r="B11" s="534" t="s">
        <v>532</v>
      </c>
      <c r="C11" s="534" t="s">
        <v>533</v>
      </c>
      <c r="D11" s="535">
        <v>149100</v>
      </c>
      <c r="E11" s="534"/>
      <c r="F11" s="534"/>
      <c r="G11" s="531">
        <f t="shared" si="0"/>
        <v>149100</v>
      </c>
      <c r="I11" s="692"/>
      <c r="J11" s="692"/>
      <c r="K11" s="692"/>
      <c r="L11" s="692"/>
      <c r="M11" s="692"/>
      <c r="N11" s="692"/>
      <c r="O11" s="692"/>
    </row>
    <row r="12" spans="1:19" s="508" customFormat="1" ht="13.5" x14ac:dyDescent="0.2">
      <c r="A12" s="528" t="s">
        <v>14</v>
      </c>
      <c r="B12" s="534" t="s">
        <v>534</v>
      </c>
      <c r="C12" s="534" t="s">
        <v>535</v>
      </c>
      <c r="D12" s="535">
        <v>60000</v>
      </c>
      <c r="E12" s="534"/>
      <c r="F12" s="534"/>
      <c r="G12" s="531">
        <f t="shared" si="0"/>
        <v>60000</v>
      </c>
      <c r="I12" s="692"/>
      <c r="J12" s="692"/>
      <c r="K12" s="692"/>
      <c r="L12" s="692"/>
      <c r="M12" s="692"/>
      <c r="N12" s="692"/>
      <c r="O12" s="692"/>
    </row>
    <row r="13" spans="1:19" s="13" customFormat="1" ht="18" customHeight="1" x14ac:dyDescent="0.2">
      <c r="A13" s="522" t="s">
        <v>15</v>
      </c>
      <c r="B13" s="537" t="s">
        <v>240</v>
      </c>
      <c r="C13" s="538" t="s">
        <v>241</v>
      </c>
      <c r="D13" s="539">
        <f>SUM(D10,D11,D12)</f>
        <v>28145376</v>
      </c>
      <c r="E13" s="540"/>
      <c r="F13" s="540"/>
      <c r="G13" s="541">
        <f t="shared" si="0"/>
        <v>28145376</v>
      </c>
      <c r="I13" s="692"/>
      <c r="J13" s="692"/>
      <c r="K13" s="692"/>
      <c r="L13" s="692"/>
      <c r="M13" s="692"/>
      <c r="N13" s="692"/>
      <c r="O13" s="692"/>
    </row>
    <row r="14" spans="1:19" s="507" customFormat="1" ht="13.5" x14ac:dyDescent="0.2">
      <c r="A14" s="536" t="s">
        <v>30</v>
      </c>
      <c r="B14" s="664" t="s">
        <v>536</v>
      </c>
      <c r="C14" s="529" t="s">
        <v>538</v>
      </c>
      <c r="D14" s="530">
        <v>7238880</v>
      </c>
      <c r="E14" s="529"/>
      <c r="F14" s="529"/>
      <c r="G14" s="531">
        <f t="shared" si="0"/>
        <v>7238880</v>
      </c>
      <c r="I14" s="692"/>
      <c r="J14" s="692"/>
      <c r="K14" s="692"/>
      <c r="L14" s="692"/>
      <c r="M14" s="692"/>
      <c r="N14" s="692"/>
      <c r="O14" s="692"/>
    </row>
    <row r="15" spans="1:19" s="507" customFormat="1" ht="13.5" x14ac:dyDescent="0.2">
      <c r="A15" s="536" t="s">
        <v>31</v>
      </c>
      <c r="B15" s="664" t="s">
        <v>537</v>
      </c>
      <c r="C15" s="529" t="s">
        <v>538</v>
      </c>
      <c r="D15" s="530">
        <v>3012000</v>
      </c>
      <c r="E15" s="529"/>
      <c r="F15" s="529"/>
      <c r="G15" s="531">
        <f t="shared" si="0"/>
        <v>3012000</v>
      </c>
      <c r="I15" s="692"/>
      <c r="J15" s="692"/>
      <c r="K15" s="692"/>
      <c r="L15" s="692"/>
      <c r="M15" s="692"/>
      <c r="N15" s="692"/>
      <c r="O15" s="692"/>
    </row>
    <row r="16" spans="1:19" s="507" customFormat="1" ht="13.5" x14ac:dyDescent="0.2">
      <c r="A16" s="536" t="s">
        <v>32</v>
      </c>
      <c r="B16" s="665" t="s">
        <v>643</v>
      </c>
      <c r="C16" s="661" t="s">
        <v>538</v>
      </c>
      <c r="D16" s="662">
        <v>1270000</v>
      </c>
      <c r="E16" s="663"/>
      <c r="F16" s="663"/>
      <c r="G16" s="531">
        <f t="shared" si="0"/>
        <v>1270000</v>
      </c>
      <c r="I16" s="692"/>
      <c r="J16" s="692"/>
      <c r="K16" s="692"/>
      <c r="L16" s="692"/>
      <c r="M16" s="692"/>
      <c r="N16" s="692"/>
      <c r="O16" s="692"/>
    </row>
    <row r="17" spans="1:15" s="507" customFormat="1" ht="13.5" x14ac:dyDescent="0.2">
      <c r="A17" s="536" t="s">
        <v>33</v>
      </c>
      <c r="B17" s="665" t="s">
        <v>645</v>
      </c>
      <c r="C17" s="661" t="s">
        <v>644</v>
      </c>
      <c r="D17" s="662">
        <v>22356000</v>
      </c>
      <c r="E17" s="692"/>
      <c r="F17" s="663"/>
      <c r="G17" s="531">
        <f t="shared" si="0"/>
        <v>22356000</v>
      </c>
      <c r="I17" s="692">
        <v>4536000</v>
      </c>
      <c r="J17" s="692">
        <v>17820000</v>
      </c>
      <c r="K17" s="692"/>
      <c r="L17" s="692"/>
      <c r="M17" s="692"/>
      <c r="N17" s="692"/>
      <c r="O17" s="692">
        <f>SUM(I17:M17)</f>
        <v>22356000</v>
      </c>
    </row>
    <row r="18" spans="1:15" s="13" customFormat="1" ht="18" customHeight="1" x14ac:dyDescent="0.2">
      <c r="A18" s="536" t="s">
        <v>34</v>
      </c>
      <c r="B18" s="523" t="s">
        <v>242</v>
      </c>
      <c r="C18" s="524" t="s">
        <v>244</v>
      </c>
      <c r="D18" s="525">
        <f>SUM(D14:D17)</f>
        <v>33876880</v>
      </c>
      <c r="E18" s="692"/>
      <c r="F18" s="526"/>
      <c r="G18" s="527">
        <f t="shared" si="0"/>
        <v>33876880</v>
      </c>
      <c r="I18" s="692">
        <f>SUM(I14:I17)</f>
        <v>4536000</v>
      </c>
      <c r="J18" s="692">
        <f>SUM(J14:J17)</f>
        <v>17820000</v>
      </c>
      <c r="K18" s="692"/>
      <c r="L18" s="692"/>
      <c r="M18" s="692"/>
      <c r="N18" s="692"/>
      <c r="O18" s="692">
        <f t="shared" ref="O18:O56" si="1">SUM(I18:M18)</f>
        <v>22356000</v>
      </c>
    </row>
    <row r="19" spans="1:15" s="510" customFormat="1" ht="18" customHeight="1" x14ac:dyDescent="0.2">
      <c r="A19" s="536" t="s">
        <v>35</v>
      </c>
      <c r="B19" s="502" t="s">
        <v>243</v>
      </c>
      <c r="C19" s="503" t="s">
        <v>245</v>
      </c>
      <c r="D19" s="696">
        <f>SUM(D18,D13)</f>
        <v>62022256</v>
      </c>
      <c r="E19" s="692"/>
      <c r="F19" s="673"/>
      <c r="G19" s="674">
        <f t="shared" si="0"/>
        <v>62022256</v>
      </c>
      <c r="I19" s="355">
        <f>SUM(I18)</f>
        <v>4536000</v>
      </c>
      <c r="J19" s="355">
        <f>SUM(J18)</f>
        <v>17820000</v>
      </c>
      <c r="K19" s="355"/>
      <c r="L19" s="355"/>
      <c r="M19" s="355"/>
      <c r="N19" s="355"/>
      <c r="O19" s="692">
        <f t="shared" si="1"/>
        <v>22356000</v>
      </c>
    </row>
    <row r="20" spans="1:15" s="474" customFormat="1" ht="18" customHeight="1" x14ac:dyDescent="0.2">
      <c r="A20" s="536" t="s">
        <v>36</v>
      </c>
      <c r="B20" s="191" t="s">
        <v>646</v>
      </c>
      <c r="C20" s="320" t="s">
        <v>539</v>
      </c>
      <c r="D20" s="497">
        <v>10748000</v>
      </c>
      <c r="E20" s="692"/>
      <c r="F20" s="366"/>
      <c r="G20" s="492">
        <f t="shared" si="0"/>
        <v>10748000</v>
      </c>
      <c r="I20" s="692">
        <v>802000</v>
      </c>
      <c r="J20" s="692">
        <v>3346212</v>
      </c>
      <c r="K20" s="692"/>
      <c r="L20" s="692"/>
      <c r="M20" s="692"/>
      <c r="N20" s="692"/>
      <c r="O20" s="692">
        <f t="shared" si="1"/>
        <v>4148212</v>
      </c>
    </row>
    <row r="21" spans="1:15" s="474" customFormat="1" ht="18" customHeight="1" x14ac:dyDescent="0.2">
      <c r="A21" s="536" t="s">
        <v>37</v>
      </c>
      <c r="B21" s="191" t="s">
        <v>540</v>
      </c>
      <c r="C21" s="320" t="s">
        <v>541</v>
      </c>
      <c r="D21" s="497">
        <v>66400</v>
      </c>
      <c r="E21" s="692"/>
      <c r="F21" s="366"/>
      <c r="G21" s="492">
        <f t="shared" si="0"/>
        <v>66400</v>
      </c>
      <c r="I21" s="692">
        <v>40000</v>
      </c>
      <c r="J21" s="692"/>
      <c r="K21" s="692"/>
      <c r="L21" s="692"/>
      <c r="M21" s="692"/>
      <c r="N21" s="692"/>
      <c r="O21" s="692">
        <f t="shared" si="1"/>
        <v>40000</v>
      </c>
    </row>
    <row r="22" spans="1:15" s="474" customFormat="1" ht="18" customHeight="1" x14ac:dyDescent="0.2">
      <c r="A22" s="536" t="s">
        <v>38</v>
      </c>
      <c r="B22" s="191" t="s">
        <v>542</v>
      </c>
      <c r="C22" s="320" t="s">
        <v>541</v>
      </c>
      <c r="D22" s="497">
        <v>54600</v>
      </c>
      <c r="E22" s="692"/>
      <c r="F22" s="366"/>
      <c r="G22" s="492">
        <f t="shared" si="0"/>
        <v>54600</v>
      </c>
      <c r="I22" s="692">
        <v>30000</v>
      </c>
      <c r="J22" s="692"/>
      <c r="K22" s="692"/>
      <c r="L22" s="692"/>
      <c r="M22" s="692"/>
      <c r="N22" s="692"/>
      <c r="O22" s="692">
        <f t="shared" si="1"/>
        <v>30000</v>
      </c>
    </row>
    <row r="23" spans="1:15" s="12" customFormat="1" ht="18" customHeight="1" x14ac:dyDescent="0.2">
      <c r="A23" s="536" t="s">
        <v>39</v>
      </c>
      <c r="B23" s="191" t="s">
        <v>247</v>
      </c>
      <c r="C23" s="320" t="s">
        <v>246</v>
      </c>
      <c r="D23" s="498">
        <f>SUM(D20:D22)</f>
        <v>10869000</v>
      </c>
      <c r="E23" s="692"/>
      <c r="F23" s="367"/>
      <c r="G23" s="492">
        <f t="shared" si="0"/>
        <v>10869000</v>
      </c>
      <c r="I23" s="355">
        <f>SUM(I20:I22)</f>
        <v>872000</v>
      </c>
      <c r="J23" s="355">
        <f>SUM(J20:J22)</f>
        <v>3346212</v>
      </c>
      <c r="K23" s="355"/>
      <c r="L23" s="355"/>
      <c r="M23" s="355"/>
      <c r="N23" s="355"/>
      <c r="O23" s="692">
        <f t="shared" si="1"/>
        <v>4218212</v>
      </c>
    </row>
    <row r="24" spans="1:15" s="509" customFormat="1" ht="18" customHeight="1" x14ac:dyDescent="0.2">
      <c r="A24" s="536" t="s">
        <v>40</v>
      </c>
      <c r="B24" s="512" t="s">
        <v>543</v>
      </c>
      <c r="C24" s="513"/>
      <c r="D24" s="514">
        <f>SUM(D23,D19)</f>
        <v>72891256</v>
      </c>
      <c r="E24" s="692"/>
      <c r="F24" s="515"/>
      <c r="G24" s="516">
        <f t="shared" si="0"/>
        <v>72891256</v>
      </c>
      <c r="I24" s="693">
        <f>I23+I19</f>
        <v>5408000</v>
      </c>
      <c r="J24" s="693">
        <f>J23+J19</f>
        <v>21166212</v>
      </c>
      <c r="K24" s="693"/>
      <c r="L24" s="693"/>
      <c r="M24" s="693"/>
      <c r="N24" s="693"/>
      <c r="O24" s="692">
        <f t="shared" si="1"/>
        <v>26574212</v>
      </c>
    </row>
    <row r="25" spans="1:15" s="474" customFormat="1" ht="18" customHeight="1" x14ac:dyDescent="0.2">
      <c r="A25" s="536" t="s">
        <v>41</v>
      </c>
      <c r="B25" s="191" t="s">
        <v>544</v>
      </c>
      <c r="C25" s="320" t="s">
        <v>545</v>
      </c>
      <c r="D25" s="497">
        <v>490000</v>
      </c>
      <c r="E25" s="692"/>
      <c r="F25" s="366"/>
      <c r="G25" s="492">
        <f t="shared" si="0"/>
        <v>490000</v>
      </c>
      <c r="I25" s="692">
        <v>350000</v>
      </c>
      <c r="J25" s="692"/>
      <c r="K25" s="692"/>
      <c r="L25" s="692"/>
      <c r="M25" s="692"/>
      <c r="N25" s="692"/>
      <c r="O25" s="692">
        <f t="shared" si="1"/>
        <v>350000</v>
      </c>
    </row>
    <row r="26" spans="1:15" s="474" customFormat="1" ht="18" customHeight="1" x14ac:dyDescent="0.2">
      <c r="A26" s="536" t="s">
        <v>42</v>
      </c>
      <c r="B26" s="191" t="s">
        <v>546</v>
      </c>
      <c r="C26" s="320" t="s">
        <v>547</v>
      </c>
      <c r="D26" s="497">
        <v>900000</v>
      </c>
      <c r="E26" s="692">
        <f t="shared" ref="E26:E56" si="2">O26</f>
        <v>0</v>
      </c>
      <c r="F26" s="366"/>
      <c r="G26" s="492">
        <f t="shared" si="0"/>
        <v>900000</v>
      </c>
      <c r="I26" s="692"/>
      <c r="J26" s="692"/>
      <c r="K26" s="692"/>
      <c r="L26" s="692"/>
      <c r="M26" s="692"/>
      <c r="N26" s="692"/>
      <c r="O26" s="692">
        <f t="shared" si="1"/>
        <v>0</v>
      </c>
    </row>
    <row r="27" spans="1:15" s="474" customFormat="1" ht="18" customHeight="1" x14ac:dyDescent="0.2">
      <c r="A27" s="536" t="s">
        <v>43</v>
      </c>
      <c r="B27" s="191" t="s">
        <v>548</v>
      </c>
      <c r="C27" s="320" t="s">
        <v>547</v>
      </c>
      <c r="D27" s="497">
        <v>7788925</v>
      </c>
      <c r="E27" s="692"/>
      <c r="F27" s="366"/>
      <c r="G27" s="492">
        <f t="shared" si="0"/>
        <v>7788925</v>
      </c>
      <c r="I27" s="692">
        <v>488000</v>
      </c>
      <c r="J27" s="692">
        <v>2000000</v>
      </c>
      <c r="K27" s="692">
        <v>228600</v>
      </c>
      <c r="L27" s="692"/>
      <c r="M27" s="692"/>
      <c r="N27" s="692"/>
      <c r="O27" s="692">
        <f t="shared" si="1"/>
        <v>2716600</v>
      </c>
    </row>
    <row r="28" spans="1:15" s="506" customFormat="1" ht="18" customHeight="1" x14ac:dyDescent="0.2">
      <c r="A28" s="536" t="s">
        <v>44</v>
      </c>
      <c r="B28" s="502" t="s">
        <v>549</v>
      </c>
      <c r="C28" s="503" t="s">
        <v>550</v>
      </c>
      <c r="D28" s="504">
        <f>SUM(D25:D27)</f>
        <v>9178925</v>
      </c>
      <c r="E28" s="692"/>
      <c r="F28" s="505"/>
      <c r="G28" s="492">
        <f t="shared" si="0"/>
        <v>9178925</v>
      </c>
      <c r="I28" s="355">
        <f>SUM(I25:I27)</f>
        <v>838000</v>
      </c>
      <c r="J28" s="355">
        <f>SUM(J25:J27)</f>
        <v>2000000</v>
      </c>
      <c r="K28" s="355">
        <f>SUM(K25:K27)</f>
        <v>228600</v>
      </c>
      <c r="L28" s="355"/>
      <c r="M28" s="355"/>
      <c r="N28" s="355"/>
      <c r="O28" s="692">
        <f t="shared" si="1"/>
        <v>3066600</v>
      </c>
    </row>
    <row r="29" spans="1:15" s="506" customFormat="1" ht="18" customHeight="1" x14ac:dyDescent="0.2">
      <c r="A29" s="536" t="s">
        <v>45</v>
      </c>
      <c r="B29" s="502" t="s">
        <v>551</v>
      </c>
      <c r="C29" s="503" t="s">
        <v>552</v>
      </c>
      <c r="D29" s="504">
        <v>1600000</v>
      </c>
      <c r="E29" s="692">
        <f t="shared" si="2"/>
        <v>0</v>
      </c>
      <c r="F29" s="505"/>
      <c r="G29" s="492">
        <f t="shared" si="0"/>
        <v>1600000</v>
      </c>
      <c r="I29" s="692"/>
      <c r="J29" s="692"/>
      <c r="K29" s="692"/>
      <c r="L29" s="692"/>
      <c r="M29" s="692"/>
      <c r="N29" s="692"/>
      <c r="O29" s="692">
        <f t="shared" si="1"/>
        <v>0</v>
      </c>
    </row>
    <row r="30" spans="1:15" s="474" customFormat="1" ht="18" customHeight="1" x14ac:dyDescent="0.2">
      <c r="A30" s="536" t="s">
        <v>46</v>
      </c>
      <c r="B30" s="191" t="s">
        <v>553</v>
      </c>
      <c r="C30" s="320"/>
      <c r="D30" s="497">
        <v>3500000</v>
      </c>
      <c r="E30" s="692">
        <f t="shared" si="2"/>
        <v>0</v>
      </c>
      <c r="F30" s="366"/>
      <c r="G30" s="492">
        <f t="shared" si="0"/>
        <v>3500000</v>
      </c>
      <c r="I30" s="692"/>
      <c r="J30" s="692"/>
      <c r="K30" s="692"/>
      <c r="L30" s="692"/>
      <c r="M30" s="692"/>
      <c r="N30" s="692"/>
      <c r="O30" s="692">
        <f t="shared" si="1"/>
        <v>0</v>
      </c>
    </row>
    <row r="31" spans="1:15" s="474" customFormat="1" ht="18" customHeight="1" x14ac:dyDescent="0.2">
      <c r="A31" s="536" t="s">
        <v>79</v>
      </c>
      <c r="B31" s="191" t="s">
        <v>554</v>
      </c>
      <c r="C31" s="320"/>
      <c r="D31" s="497">
        <v>1500000</v>
      </c>
      <c r="E31" s="692">
        <f t="shared" si="2"/>
        <v>0</v>
      </c>
      <c r="F31" s="366"/>
      <c r="G31" s="492">
        <f t="shared" si="0"/>
        <v>1500000</v>
      </c>
      <c r="I31" s="692"/>
      <c r="J31" s="692"/>
      <c r="K31" s="692"/>
      <c r="L31" s="692"/>
      <c r="M31" s="692"/>
      <c r="N31" s="692"/>
      <c r="O31" s="692">
        <f t="shared" si="1"/>
        <v>0</v>
      </c>
    </row>
    <row r="32" spans="1:15" s="474" customFormat="1" ht="18" customHeight="1" x14ac:dyDescent="0.2">
      <c r="A32" s="536" t="s">
        <v>80</v>
      </c>
      <c r="B32" s="191" t="s">
        <v>555</v>
      </c>
      <c r="C32" s="320"/>
      <c r="D32" s="497">
        <v>700000</v>
      </c>
      <c r="E32" s="692">
        <f t="shared" si="2"/>
        <v>0</v>
      </c>
      <c r="F32" s="366"/>
      <c r="G32" s="492">
        <f t="shared" si="0"/>
        <v>700000</v>
      </c>
      <c r="I32" s="692"/>
      <c r="J32" s="692"/>
      <c r="K32" s="692"/>
      <c r="L32" s="692"/>
      <c r="M32" s="692"/>
      <c r="N32" s="692"/>
      <c r="O32" s="692">
        <f t="shared" si="1"/>
        <v>0</v>
      </c>
    </row>
    <row r="33" spans="1:15" s="474" customFormat="1" ht="18" customHeight="1" x14ac:dyDescent="0.2">
      <c r="A33" s="536" t="s">
        <v>81</v>
      </c>
      <c r="B33" s="192" t="s">
        <v>556</v>
      </c>
      <c r="C33" s="320" t="s">
        <v>557</v>
      </c>
      <c r="D33" s="498">
        <f>SUM(D30:D32)</f>
        <v>5700000</v>
      </c>
      <c r="E33" s="692">
        <f t="shared" si="2"/>
        <v>0</v>
      </c>
      <c r="F33" s="366"/>
      <c r="G33" s="492">
        <f t="shared" si="0"/>
        <v>5700000</v>
      </c>
      <c r="I33" s="692"/>
      <c r="J33" s="692"/>
      <c r="K33" s="692"/>
      <c r="L33" s="692"/>
      <c r="M33" s="692"/>
      <c r="N33" s="692"/>
      <c r="O33" s="692">
        <f t="shared" si="1"/>
        <v>0</v>
      </c>
    </row>
    <row r="34" spans="1:15" s="474" customFormat="1" ht="18" customHeight="1" x14ac:dyDescent="0.2">
      <c r="A34" s="536" t="s">
        <v>82</v>
      </c>
      <c r="B34" s="191" t="s">
        <v>700</v>
      </c>
      <c r="C34" s="320" t="s">
        <v>582</v>
      </c>
      <c r="D34" s="497">
        <v>1500000</v>
      </c>
      <c r="E34" s="692">
        <f t="shared" si="2"/>
        <v>0</v>
      </c>
      <c r="F34" s="366"/>
      <c r="G34" s="492">
        <f t="shared" si="0"/>
        <v>1500000</v>
      </c>
      <c r="I34" s="692"/>
      <c r="J34" s="692"/>
      <c r="K34" s="692"/>
      <c r="L34" s="692"/>
      <c r="M34" s="692"/>
      <c r="N34" s="692"/>
      <c r="O34" s="692">
        <f t="shared" si="1"/>
        <v>0</v>
      </c>
    </row>
    <row r="35" spans="1:15" s="474" customFormat="1" ht="18" customHeight="1" x14ac:dyDescent="0.2">
      <c r="A35" s="536" t="s">
        <v>90</v>
      </c>
      <c r="B35" s="191" t="s">
        <v>647</v>
      </c>
      <c r="C35" s="320" t="s">
        <v>648</v>
      </c>
      <c r="D35" s="497">
        <v>100000</v>
      </c>
      <c r="E35" s="692">
        <f t="shared" si="2"/>
        <v>0</v>
      </c>
      <c r="F35" s="366"/>
      <c r="G35" s="492">
        <f t="shared" si="0"/>
        <v>100000</v>
      </c>
      <c r="I35" s="692"/>
      <c r="J35" s="692"/>
      <c r="K35" s="692"/>
      <c r="L35" s="692"/>
      <c r="M35" s="692"/>
      <c r="N35" s="692"/>
      <c r="O35" s="692">
        <f t="shared" si="1"/>
        <v>0</v>
      </c>
    </row>
    <row r="36" spans="1:15" s="474" customFormat="1" ht="18" customHeight="1" x14ac:dyDescent="0.2">
      <c r="A36" s="536" t="s">
        <v>91</v>
      </c>
      <c r="B36" s="191" t="s">
        <v>558</v>
      </c>
      <c r="C36" s="320" t="s">
        <v>559</v>
      </c>
      <c r="D36" s="497">
        <v>800000</v>
      </c>
      <c r="E36" s="692">
        <f t="shared" si="2"/>
        <v>0</v>
      </c>
      <c r="F36" s="366"/>
      <c r="G36" s="492">
        <f t="shared" si="0"/>
        <v>800000</v>
      </c>
      <c r="I36" s="692"/>
      <c r="J36" s="692"/>
      <c r="K36" s="692"/>
      <c r="L36" s="692"/>
      <c r="M36" s="692"/>
      <c r="N36" s="692"/>
      <c r="O36" s="692">
        <f t="shared" si="1"/>
        <v>0</v>
      </c>
    </row>
    <row r="37" spans="1:15" s="474" customFormat="1" ht="18" customHeight="1" x14ac:dyDescent="0.2">
      <c r="A37" s="536" t="s">
        <v>92</v>
      </c>
      <c r="B37" s="191" t="s">
        <v>562</v>
      </c>
      <c r="C37" s="320" t="s">
        <v>563</v>
      </c>
      <c r="D37" s="497">
        <v>700000</v>
      </c>
      <c r="E37" s="692">
        <f t="shared" si="2"/>
        <v>0</v>
      </c>
      <c r="F37" s="366"/>
      <c r="G37" s="492">
        <f t="shared" si="0"/>
        <v>700000</v>
      </c>
      <c r="I37" s="692"/>
      <c r="J37" s="692"/>
      <c r="K37" s="692"/>
      <c r="L37" s="692"/>
      <c r="M37" s="692"/>
      <c r="N37" s="692"/>
      <c r="O37" s="692">
        <f t="shared" si="1"/>
        <v>0</v>
      </c>
    </row>
    <row r="38" spans="1:15" s="474" customFormat="1" ht="18" customHeight="1" x14ac:dyDescent="0.2">
      <c r="A38" s="536" t="s">
        <v>93</v>
      </c>
      <c r="B38" s="191" t="s">
        <v>564</v>
      </c>
      <c r="C38" s="320" t="s">
        <v>565</v>
      </c>
      <c r="D38" s="497">
        <v>6500000</v>
      </c>
      <c r="E38" s="692"/>
      <c r="F38" s="366"/>
      <c r="G38" s="492">
        <f t="shared" si="0"/>
        <v>6500000</v>
      </c>
      <c r="I38" s="692">
        <v>3115000</v>
      </c>
      <c r="J38" s="692"/>
      <c r="K38" s="692"/>
      <c r="L38" s="692"/>
      <c r="M38" s="692"/>
      <c r="N38" s="692"/>
      <c r="O38" s="692">
        <f t="shared" si="1"/>
        <v>3115000</v>
      </c>
    </row>
    <row r="39" spans="1:15" s="702" customFormat="1" ht="20.25" customHeight="1" x14ac:dyDescent="0.2">
      <c r="A39" s="697" t="s">
        <v>94</v>
      </c>
      <c r="B39" s="698" t="s">
        <v>560</v>
      </c>
      <c r="C39" s="699" t="s">
        <v>561</v>
      </c>
      <c r="D39" s="700">
        <f>SUM(D37:D38)</f>
        <v>7200000</v>
      </c>
      <c r="E39" s="701"/>
      <c r="F39" s="552"/>
      <c r="G39" s="674">
        <f t="shared" si="0"/>
        <v>7200000</v>
      </c>
      <c r="I39" s="701">
        <f>SUM(I37:I38)</f>
        <v>3115000</v>
      </c>
      <c r="J39" s="701"/>
      <c r="K39" s="701"/>
      <c r="L39" s="701"/>
      <c r="M39" s="701"/>
      <c r="N39" s="701"/>
      <c r="O39" s="701">
        <f t="shared" si="1"/>
        <v>3115000</v>
      </c>
    </row>
    <row r="40" spans="1:15" s="474" customFormat="1" ht="20.25" customHeight="1" x14ac:dyDescent="0.2">
      <c r="A40" s="536" t="s">
        <v>100</v>
      </c>
      <c r="B40" s="191" t="s">
        <v>649</v>
      </c>
      <c r="C40" s="320" t="s">
        <v>650</v>
      </c>
      <c r="D40" s="497">
        <v>19520517</v>
      </c>
      <c r="E40" s="692"/>
      <c r="F40" s="366"/>
      <c r="G40" s="492">
        <f t="shared" si="0"/>
        <v>19520517</v>
      </c>
      <c r="I40" s="692"/>
      <c r="J40" s="692">
        <v>17020517</v>
      </c>
      <c r="K40" s="692"/>
      <c r="L40" s="692"/>
      <c r="M40" s="692"/>
      <c r="N40" s="692"/>
      <c r="O40" s="692">
        <f t="shared" si="1"/>
        <v>17020517</v>
      </c>
    </row>
    <row r="41" spans="1:15" s="506" customFormat="1" ht="18" customHeight="1" x14ac:dyDescent="0.2">
      <c r="A41" s="536" t="s">
        <v>101</v>
      </c>
      <c r="B41" s="502" t="s">
        <v>566</v>
      </c>
      <c r="C41" s="503" t="s">
        <v>567</v>
      </c>
      <c r="D41" s="504">
        <f>SUM(D39,D36,D35,D34,D33)+D40</f>
        <v>34820517</v>
      </c>
      <c r="E41" s="692"/>
      <c r="F41" s="505"/>
      <c r="G41" s="492">
        <f t="shared" si="0"/>
        <v>34820517</v>
      </c>
      <c r="I41" s="355">
        <f>I40+I39+I36+I35+I34+I33</f>
        <v>3115000</v>
      </c>
      <c r="J41" s="355">
        <f>J40+J39+J36+J35+J34+J33</f>
        <v>17020517</v>
      </c>
      <c r="K41" s="355"/>
      <c r="L41" s="355"/>
      <c r="M41" s="355"/>
      <c r="N41" s="355"/>
      <c r="O41" s="692">
        <f t="shared" si="1"/>
        <v>20135517</v>
      </c>
    </row>
    <row r="42" spans="1:15" s="506" customFormat="1" ht="18" customHeight="1" x14ac:dyDescent="0.2">
      <c r="A42" s="536" t="s">
        <v>109</v>
      </c>
      <c r="B42" s="502" t="s">
        <v>568</v>
      </c>
      <c r="C42" s="503" t="s">
        <v>569</v>
      </c>
      <c r="D42" s="504">
        <v>1440000</v>
      </c>
      <c r="E42" s="692"/>
      <c r="F42" s="505"/>
      <c r="G42" s="492">
        <f t="shared" si="0"/>
        <v>1440000</v>
      </c>
      <c r="I42" s="355">
        <v>360000</v>
      </c>
      <c r="J42" s="355">
        <v>480000</v>
      </c>
      <c r="K42" s="355">
        <v>100000</v>
      </c>
      <c r="L42" s="355"/>
      <c r="M42" s="355"/>
      <c r="N42" s="355"/>
      <c r="O42" s="692">
        <f t="shared" si="1"/>
        <v>940000</v>
      </c>
    </row>
    <row r="43" spans="1:15" s="474" customFormat="1" ht="18" customHeight="1" x14ac:dyDescent="0.2">
      <c r="A43" s="536" t="s">
        <v>110</v>
      </c>
      <c r="B43" s="191" t="s">
        <v>570</v>
      </c>
      <c r="C43" s="320" t="s">
        <v>571</v>
      </c>
      <c r="D43" s="497">
        <v>14300000</v>
      </c>
      <c r="E43" s="692"/>
      <c r="F43" s="366"/>
      <c r="G43" s="492">
        <f t="shared" si="0"/>
        <v>14300000</v>
      </c>
      <c r="I43" s="692">
        <v>1100000</v>
      </c>
      <c r="J43" s="692">
        <f>540000+4595540</f>
        <v>5135540</v>
      </c>
      <c r="K43" s="692">
        <v>61672</v>
      </c>
      <c r="L43" s="692"/>
      <c r="M43" s="692"/>
      <c r="N43" s="692"/>
      <c r="O43" s="692">
        <f t="shared" si="1"/>
        <v>6297212</v>
      </c>
    </row>
    <row r="44" spans="1:15" s="474" customFormat="1" ht="18" customHeight="1" x14ac:dyDescent="0.2">
      <c r="A44" s="536" t="s">
        <v>583</v>
      </c>
      <c r="B44" s="191" t="s">
        <v>572</v>
      </c>
      <c r="C44" s="320" t="s">
        <v>573</v>
      </c>
      <c r="D44" s="497">
        <v>100000</v>
      </c>
      <c r="E44" s="692">
        <f t="shared" si="2"/>
        <v>0</v>
      </c>
      <c r="F44" s="366"/>
      <c r="G44" s="492">
        <f t="shared" si="0"/>
        <v>100000</v>
      </c>
      <c r="I44" s="692"/>
      <c r="J44" s="692"/>
      <c r="K44" s="692"/>
      <c r="L44" s="692"/>
      <c r="M44" s="692"/>
      <c r="N44" s="692"/>
      <c r="O44" s="692">
        <f t="shared" si="1"/>
        <v>0</v>
      </c>
    </row>
    <row r="45" spans="1:15" s="474" customFormat="1" ht="18" customHeight="1" x14ac:dyDescent="0.2">
      <c r="A45" s="536" t="s">
        <v>584</v>
      </c>
      <c r="B45" s="191" t="s">
        <v>574</v>
      </c>
      <c r="C45" s="320" t="s">
        <v>575</v>
      </c>
      <c r="D45" s="497">
        <v>7000000</v>
      </c>
      <c r="E45" s="692">
        <f t="shared" si="2"/>
        <v>0</v>
      </c>
      <c r="F45" s="366"/>
      <c r="G45" s="492">
        <f t="shared" si="0"/>
        <v>7000000</v>
      </c>
      <c r="I45" s="692"/>
      <c r="J45" s="692"/>
      <c r="K45" s="692"/>
      <c r="L45" s="692"/>
      <c r="M45" s="692"/>
      <c r="N45" s="692"/>
      <c r="O45" s="692">
        <f t="shared" si="1"/>
        <v>0</v>
      </c>
    </row>
    <row r="46" spans="1:15" s="506" customFormat="1" ht="18" customHeight="1" x14ac:dyDescent="0.2">
      <c r="A46" s="536" t="s">
        <v>585</v>
      </c>
      <c r="B46" s="502" t="s">
        <v>576</v>
      </c>
      <c r="C46" s="503" t="s">
        <v>577</v>
      </c>
      <c r="D46" s="504">
        <f>SUM(D43:D45)</f>
        <v>21400000</v>
      </c>
      <c r="E46" s="692"/>
      <c r="F46" s="505"/>
      <c r="G46" s="492">
        <f t="shared" si="0"/>
        <v>21400000</v>
      </c>
      <c r="I46" s="355">
        <f>SUM(I43:I45)</f>
        <v>1100000</v>
      </c>
      <c r="J46" s="355">
        <f>SUM(J43:J45)</f>
        <v>5135540</v>
      </c>
      <c r="K46" s="355">
        <f>SUM(K43:K45)</f>
        <v>61672</v>
      </c>
      <c r="L46" s="355"/>
      <c r="M46" s="355"/>
      <c r="N46" s="355"/>
      <c r="O46" s="692">
        <f t="shared" si="1"/>
        <v>6297212</v>
      </c>
    </row>
    <row r="47" spans="1:15" s="509" customFormat="1" ht="18" customHeight="1" x14ac:dyDescent="0.2">
      <c r="A47" s="536" t="s">
        <v>586</v>
      </c>
      <c r="B47" s="512" t="s">
        <v>248</v>
      </c>
      <c r="C47" s="513" t="s">
        <v>249</v>
      </c>
      <c r="D47" s="514">
        <f>D46+D42+D41+D29+D28</f>
        <v>68439442</v>
      </c>
      <c r="E47" s="692"/>
      <c r="F47" s="515"/>
      <c r="G47" s="516">
        <f t="shared" si="0"/>
        <v>68439442</v>
      </c>
      <c r="I47" s="694">
        <f>I46+I42+I41+I29+I28</f>
        <v>5413000</v>
      </c>
      <c r="J47" s="694">
        <f>J46+J42+J41+J29+J28</f>
        <v>24636057</v>
      </c>
      <c r="K47" s="694">
        <f>K46+K42+K41+K29+K28</f>
        <v>390272</v>
      </c>
      <c r="L47" s="694"/>
      <c r="M47" s="694"/>
      <c r="N47" s="694"/>
      <c r="O47" s="692">
        <f t="shared" si="1"/>
        <v>30439329</v>
      </c>
    </row>
    <row r="48" spans="1:15" s="12" customFormat="1" ht="21" customHeight="1" x14ac:dyDescent="0.2">
      <c r="A48" s="536" t="s">
        <v>587</v>
      </c>
      <c r="B48" s="191" t="s">
        <v>578</v>
      </c>
      <c r="C48" s="320" t="s">
        <v>250</v>
      </c>
      <c r="D48" s="498">
        <v>17000000</v>
      </c>
      <c r="E48" s="692">
        <f t="shared" si="2"/>
        <v>0</v>
      </c>
      <c r="F48" s="367"/>
      <c r="G48" s="492">
        <f t="shared" si="0"/>
        <v>17000000</v>
      </c>
      <c r="I48" s="692"/>
      <c r="J48" s="692"/>
      <c r="K48" s="692"/>
      <c r="L48" s="692"/>
      <c r="M48" s="692"/>
      <c r="N48" s="692"/>
      <c r="O48" s="692">
        <f t="shared" si="1"/>
        <v>0</v>
      </c>
    </row>
    <row r="49" spans="1:19" s="12" customFormat="1" ht="23.25" customHeight="1" x14ac:dyDescent="0.2">
      <c r="A49" s="536" t="s">
        <v>588</v>
      </c>
      <c r="B49" s="191" t="s">
        <v>651</v>
      </c>
      <c r="C49" s="320" t="s">
        <v>652</v>
      </c>
      <c r="D49" s="497">
        <v>900000</v>
      </c>
      <c r="E49" s="692">
        <f t="shared" si="2"/>
        <v>0</v>
      </c>
      <c r="F49" s="366"/>
      <c r="G49" s="492">
        <f t="shared" si="0"/>
        <v>900000</v>
      </c>
      <c r="I49" s="692"/>
      <c r="J49" s="692"/>
      <c r="K49" s="692"/>
      <c r="L49" s="692"/>
      <c r="M49" s="692"/>
      <c r="N49" s="692"/>
      <c r="O49" s="692">
        <f t="shared" si="1"/>
        <v>0</v>
      </c>
    </row>
    <row r="50" spans="1:19" s="12" customFormat="1" ht="20.25" customHeight="1" x14ac:dyDescent="0.2">
      <c r="A50" s="536" t="s">
        <v>589</v>
      </c>
      <c r="B50" s="193" t="s">
        <v>701</v>
      </c>
      <c r="C50" s="320" t="s">
        <v>253</v>
      </c>
      <c r="D50" s="497"/>
      <c r="E50" s="692">
        <v>1500000</v>
      </c>
      <c r="F50" s="366"/>
      <c r="G50" s="492">
        <f t="shared" si="0"/>
        <v>1500000</v>
      </c>
      <c r="I50" s="692"/>
      <c r="J50" s="692"/>
      <c r="K50" s="692"/>
      <c r="L50" s="692"/>
      <c r="M50" s="692"/>
      <c r="N50" s="692"/>
      <c r="O50" s="692">
        <f t="shared" si="1"/>
        <v>0</v>
      </c>
    </row>
    <row r="51" spans="1:19" s="13" customFormat="1" ht="27.75" customHeight="1" x14ac:dyDescent="0.2">
      <c r="A51" s="536" t="s">
        <v>590</v>
      </c>
      <c r="B51" s="194" t="s">
        <v>130</v>
      </c>
      <c r="C51" s="336" t="s">
        <v>254</v>
      </c>
      <c r="D51" s="499">
        <f>SUM(D49:D50)</f>
        <v>900000</v>
      </c>
      <c r="E51" s="692">
        <f>SUM(E49:E50)</f>
        <v>1500000</v>
      </c>
      <c r="F51" s="368"/>
      <c r="G51" s="492">
        <f t="shared" si="0"/>
        <v>2400000</v>
      </c>
      <c r="I51" s="692"/>
      <c r="J51" s="692"/>
      <c r="K51" s="692"/>
      <c r="L51" s="692"/>
      <c r="M51" s="692"/>
      <c r="N51" s="692"/>
      <c r="O51" s="692">
        <f t="shared" si="1"/>
        <v>0</v>
      </c>
    </row>
    <row r="52" spans="1:19" s="13" customFormat="1" ht="21.75" customHeight="1" x14ac:dyDescent="0.2">
      <c r="A52" s="536" t="s">
        <v>591</v>
      </c>
      <c r="B52" s="193" t="s">
        <v>653</v>
      </c>
      <c r="C52" s="320" t="s">
        <v>255</v>
      </c>
      <c r="D52" s="497">
        <v>51577642</v>
      </c>
      <c r="E52" s="692"/>
      <c r="F52" s="366"/>
      <c r="G52" s="492">
        <f t="shared" si="0"/>
        <v>51577642</v>
      </c>
      <c r="I52" s="355">
        <v>13095642</v>
      </c>
      <c r="J52" s="355">
        <v>2160000</v>
      </c>
      <c r="K52" s="355"/>
      <c r="L52" s="355">
        <v>36322000</v>
      </c>
      <c r="M52" s="355"/>
      <c r="N52" s="355"/>
      <c r="O52" s="692">
        <f t="shared" si="1"/>
        <v>51577642</v>
      </c>
    </row>
    <row r="53" spans="1:19" s="12" customFormat="1" ht="17.25" customHeight="1" x14ac:dyDescent="0.2">
      <c r="A53" s="536" t="s">
        <v>592</v>
      </c>
      <c r="B53" s="193" t="s">
        <v>257</v>
      </c>
      <c r="C53" s="320" t="s">
        <v>258</v>
      </c>
      <c r="D53" s="497">
        <v>12726562</v>
      </c>
      <c r="E53" s="692"/>
      <c r="F53" s="366"/>
      <c r="G53" s="492">
        <f t="shared" si="0"/>
        <v>12726562</v>
      </c>
      <c r="I53" s="692"/>
      <c r="J53" s="692"/>
      <c r="K53" s="692"/>
      <c r="L53" s="692"/>
      <c r="M53" s="692">
        <v>12726562</v>
      </c>
      <c r="N53" s="692"/>
      <c r="O53" s="692">
        <f t="shared" si="1"/>
        <v>12726562</v>
      </c>
    </row>
    <row r="54" spans="1:19" s="12" customFormat="1" ht="20.25" customHeight="1" x14ac:dyDescent="0.2">
      <c r="A54" s="536" t="s">
        <v>593</v>
      </c>
      <c r="B54" s="191" t="s">
        <v>310</v>
      </c>
      <c r="C54" s="320" t="s">
        <v>259</v>
      </c>
      <c r="D54" s="497"/>
      <c r="E54" s="692">
        <f t="shared" si="2"/>
        <v>0</v>
      </c>
      <c r="F54" s="366"/>
      <c r="G54" s="492">
        <f t="shared" si="0"/>
        <v>0</v>
      </c>
      <c r="I54" s="692"/>
      <c r="J54" s="692"/>
      <c r="K54" s="692"/>
      <c r="L54" s="692"/>
      <c r="M54" s="692"/>
      <c r="N54" s="692"/>
      <c r="O54" s="692">
        <f t="shared" si="1"/>
        <v>0</v>
      </c>
    </row>
    <row r="55" spans="1:19" s="13" customFormat="1" ht="23.25" customHeight="1" x14ac:dyDescent="0.2">
      <c r="A55" s="536" t="s">
        <v>594</v>
      </c>
      <c r="B55" s="300" t="s">
        <v>261</v>
      </c>
      <c r="C55" s="297" t="s">
        <v>260</v>
      </c>
      <c r="D55" s="498">
        <f>SUM(D54,D53,D52,D51,D48,D47,D24)</f>
        <v>223534902</v>
      </c>
      <c r="E55" s="498">
        <f>SUM(E54,E53,E52,E51,E48,E47,E24)</f>
        <v>1500000</v>
      </c>
      <c r="F55" s="367"/>
      <c r="G55" s="492">
        <f t="shared" si="0"/>
        <v>225034902</v>
      </c>
      <c r="I55" s="695">
        <f>I54+I53+I52+I51+I48+I47+I23+I19</f>
        <v>23916642</v>
      </c>
      <c r="J55" s="695">
        <f>J54+J53+J52+J51+J48+J47+J23+J19</f>
        <v>47962269</v>
      </c>
      <c r="K55" s="695">
        <f t="shared" ref="K55:O55" si="3">K54+K53+K52+K51+K48+K24+K47</f>
        <v>390272</v>
      </c>
      <c r="L55" s="695">
        <f t="shared" si="3"/>
        <v>36322000</v>
      </c>
      <c r="M55" s="695">
        <f t="shared" si="3"/>
        <v>12726562</v>
      </c>
      <c r="N55" s="695"/>
      <c r="O55" s="695">
        <f t="shared" si="3"/>
        <v>121317745</v>
      </c>
    </row>
    <row r="56" spans="1:19" ht="18" customHeight="1" x14ac:dyDescent="0.2">
      <c r="A56" s="536" t="s">
        <v>676</v>
      </c>
      <c r="B56" s="34" t="s">
        <v>703</v>
      </c>
      <c r="C56" s="34" t="s">
        <v>702</v>
      </c>
      <c r="D56" s="500"/>
      <c r="E56" s="692">
        <f t="shared" si="2"/>
        <v>0</v>
      </c>
      <c r="F56" s="354"/>
      <c r="G56" s="492">
        <f t="shared" si="0"/>
        <v>0</v>
      </c>
      <c r="I56" s="692"/>
      <c r="J56" s="692"/>
      <c r="K56" s="692"/>
      <c r="L56" s="692"/>
      <c r="M56" s="692"/>
      <c r="N56" s="692"/>
      <c r="O56" s="692">
        <f t="shared" si="1"/>
        <v>0</v>
      </c>
    </row>
    <row r="57" spans="1:19" ht="23.25" customHeight="1" x14ac:dyDescent="0.2">
      <c r="A57" s="536" t="s">
        <v>677</v>
      </c>
      <c r="B57" s="467" t="s">
        <v>526</v>
      </c>
      <c r="C57" s="467" t="s">
        <v>527</v>
      </c>
      <c r="D57" s="500">
        <f>PH!D48+'Mesevár óvoda'!D46+'Műv H '!D24+'Manóvár Bölcsi'!G27</f>
        <v>95503000</v>
      </c>
      <c r="E57" s="692">
        <v>4856000</v>
      </c>
      <c r="F57" s="354"/>
      <c r="G57" s="492">
        <f t="shared" si="0"/>
        <v>100359000</v>
      </c>
      <c r="H57" s="466"/>
      <c r="I57" s="692"/>
      <c r="J57" s="692"/>
      <c r="K57" s="692"/>
      <c r="L57" s="692"/>
      <c r="M57" s="692"/>
      <c r="N57" s="692">
        <v>4856000</v>
      </c>
      <c r="O57" s="692">
        <f>SUM(I57:N57)</f>
        <v>4856000</v>
      </c>
      <c r="P57" s="466"/>
      <c r="Q57" s="466"/>
      <c r="R57" s="466"/>
      <c r="S57" s="466"/>
    </row>
    <row r="58" spans="1:19" s="11" customFormat="1" ht="23.25" customHeight="1" x14ac:dyDescent="0.2">
      <c r="A58" s="536" t="s">
        <v>678</v>
      </c>
      <c r="B58" s="259" t="s">
        <v>311</v>
      </c>
      <c r="C58" s="259" t="s">
        <v>426</v>
      </c>
      <c r="D58" s="501">
        <f>SUM(D56:D57)</f>
        <v>95503000</v>
      </c>
      <c r="E58" s="692">
        <f>SUM(E57)</f>
        <v>4856000</v>
      </c>
      <c r="F58" s="355"/>
      <c r="G58" s="492">
        <f t="shared" si="0"/>
        <v>100359000</v>
      </c>
      <c r="H58" s="298"/>
      <c r="I58" s="355"/>
      <c r="J58" s="355"/>
      <c r="K58" s="355"/>
      <c r="L58" s="355"/>
      <c r="M58" s="355"/>
      <c r="N58" s="355">
        <f>SUM(N57)</f>
        <v>4856000</v>
      </c>
      <c r="O58" s="692">
        <f>SUM(I58:N58)</f>
        <v>4856000</v>
      </c>
      <c r="P58" s="298"/>
      <c r="Q58" s="298"/>
      <c r="R58" s="298"/>
      <c r="S58" s="298"/>
    </row>
    <row r="59" spans="1:19" s="547" customFormat="1" ht="23.25" customHeight="1" x14ac:dyDescent="0.25">
      <c r="A59" s="536" t="s">
        <v>679</v>
      </c>
      <c r="B59" s="542" t="s">
        <v>89</v>
      </c>
      <c r="C59" s="542"/>
      <c r="D59" s="543">
        <f>SUM(D58,D55)</f>
        <v>319037902</v>
      </c>
      <c r="E59" s="543">
        <f>SUM(E58,E55)</f>
        <v>6356000</v>
      </c>
      <c r="F59" s="544"/>
      <c r="G59" s="545">
        <f t="shared" si="0"/>
        <v>325393902</v>
      </c>
      <c r="H59" s="546"/>
      <c r="I59" s="544">
        <f t="shared" ref="I59:O59" si="4">I55+I58</f>
        <v>23916642</v>
      </c>
      <c r="J59" s="544">
        <f t="shared" si="4"/>
        <v>47962269</v>
      </c>
      <c r="K59" s="544">
        <f t="shared" si="4"/>
        <v>390272</v>
      </c>
      <c r="L59" s="544">
        <f t="shared" si="4"/>
        <v>36322000</v>
      </c>
      <c r="M59" s="544">
        <f t="shared" si="4"/>
        <v>12726562</v>
      </c>
      <c r="N59" s="544">
        <f t="shared" si="4"/>
        <v>4856000</v>
      </c>
      <c r="O59" s="544">
        <f t="shared" si="4"/>
        <v>126173745</v>
      </c>
      <c r="P59" s="546"/>
      <c r="Q59" s="546"/>
      <c r="R59" s="546"/>
      <c r="S59" s="546"/>
    </row>
    <row r="61" spans="1:19" ht="15" x14ac:dyDescent="0.2">
      <c r="G61" s="689"/>
      <c r="I61" s="725"/>
      <c r="K61" s="687"/>
      <c r="L61" s="687"/>
      <c r="M61" s="687"/>
      <c r="O61" s="687"/>
    </row>
  </sheetData>
  <mergeCells count="4">
    <mergeCell ref="B1:G1"/>
    <mergeCell ref="A2:G2"/>
    <mergeCell ref="A3:G3"/>
    <mergeCell ref="I5:O5"/>
  </mergeCells>
  <phoneticPr fontId="0" type="noConversion"/>
  <printOptions horizontalCentered="1"/>
  <pageMargins left="0.25" right="0.25" top="0.75" bottom="0.75" header="0.3" footer="0.3"/>
  <pageSetup paperSize="9" scale="48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R53"/>
  <sheetViews>
    <sheetView zoomScaleNormal="100" workbookViewId="0">
      <selection sqref="A1:G49"/>
    </sheetView>
  </sheetViews>
  <sheetFormatPr defaultRowHeight="12.75" x14ac:dyDescent="0.2"/>
  <cols>
    <col min="1" max="1" width="4.5703125" customWidth="1"/>
    <col min="2" max="2" width="58.7109375" style="1" customWidth="1"/>
    <col min="3" max="3" width="6.5703125" style="1" customWidth="1"/>
    <col min="4" max="4" width="10.42578125" style="1" customWidth="1"/>
    <col min="5" max="5" width="9.5703125" style="1" customWidth="1"/>
    <col min="6" max="6" width="6.5703125" style="1" customWidth="1"/>
    <col min="7" max="7" width="12.85546875" style="1" customWidth="1"/>
    <col min="8" max="18" width="9.140625" style="1"/>
  </cols>
  <sheetData>
    <row r="1" spans="1:18" x14ac:dyDescent="0.2">
      <c r="A1" s="740" t="s">
        <v>397</v>
      </c>
      <c r="B1" s="740"/>
      <c r="C1" s="740"/>
      <c r="D1" s="740"/>
      <c r="E1" s="740"/>
      <c r="F1" s="740"/>
      <c r="G1" s="740"/>
    </row>
    <row r="2" spans="1:18" ht="36" customHeight="1" x14ac:dyDescent="0.3">
      <c r="A2" s="742" t="s">
        <v>479</v>
      </c>
      <c r="B2" s="742"/>
      <c r="C2" s="742"/>
      <c r="D2" s="742"/>
      <c r="E2" s="742"/>
      <c r="F2" s="742"/>
      <c r="G2" s="742"/>
    </row>
    <row r="3" spans="1:18" ht="18.75" x14ac:dyDescent="0.3">
      <c r="A3" s="745" t="s">
        <v>681</v>
      </c>
      <c r="B3" s="745"/>
      <c r="C3" s="745"/>
      <c r="D3" s="745"/>
      <c r="E3" s="745"/>
      <c r="F3" s="745"/>
      <c r="G3" s="745"/>
    </row>
    <row r="4" spans="1:18" ht="15.75" x14ac:dyDescent="0.25">
      <c r="A4" s="2"/>
      <c r="B4" s="3"/>
      <c r="C4" s="3"/>
      <c r="D4" s="3"/>
      <c r="E4" s="3"/>
      <c r="F4" s="3"/>
    </row>
    <row r="5" spans="1:18" x14ac:dyDescent="0.2">
      <c r="A5" s="4"/>
      <c r="B5" s="3" t="s">
        <v>24</v>
      </c>
      <c r="C5" s="3"/>
      <c r="D5" s="3"/>
      <c r="E5" s="3"/>
      <c r="F5" s="3"/>
    </row>
    <row r="6" spans="1:18" x14ac:dyDescent="0.2">
      <c r="G6" s="113"/>
    </row>
    <row r="7" spans="1:18" ht="48" x14ac:dyDescent="0.2">
      <c r="A7" s="114" t="s">
        <v>17</v>
      </c>
      <c r="B7" s="115" t="s">
        <v>16</v>
      </c>
      <c r="C7" s="116" t="s">
        <v>178</v>
      </c>
      <c r="D7" s="337" t="s">
        <v>369</v>
      </c>
      <c r="E7" s="337" t="s">
        <v>370</v>
      </c>
      <c r="F7" s="337" t="s">
        <v>371</v>
      </c>
      <c r="G7" s="197" t="s">
        <v>698</v>
      </c>
      <c r="H7"/>
      <c r="I7"/>
      <c r="J7"/>
      <c r="K7"/>
      <c r="L7"/>
      <c r="M7"/>
      <c r="N7"/>
      <c r="O7"/>
      <c r="P7"/>
      <c r="Q7"/>
      <c r="R7"/>
    </row>
    <row r="8" spans="1:18" ht="13.5" x14ac:dyDescent="0.2">
      <c r="A8" s="117"/>
      <c r="B8" s="118" t="s">
        <v>112</v>
      </c>
      <c r="C8" s="118" t="s">
        <v>113</v>
      </c>
      <c r="D8" s="334" t="s">
        <v>114</v>
      </c>
      <c r="E8" s="334" t="s">
        <v>115</v>
      </c>
      <c r="F8" s="334" t="s">
        <v>116</v>
      </c>
      <c r="G8" s="119" t="s">
        <v>117</v>
      </c>
      <c r="H8"/>
      <c r="I8"/>
      <c r="J8"/>
      <c r="K8"/>
      <c r="L8"/>
      <c r="M8"/>
      <c r="N8"/>
      <c r="O8"/>
      <c r="P8"/>
      <c r="Q8"/>
      <c r="R8"/>
    </row>
    <row r="9" spans="1:18" s="12" customFormat="1" ht="18" customHeight="1" x14ac:dyDescent="0.2">
      <c r="A9" s="308" t="s">
        <v>9</v>
      </c>
      <c r="B9" s="191" t="s">
        <v>194</v>
      </c>
      <c r="C9" s="320" t="s">
        <v>195</v>
      </c>
      <c r="D9" s="383"/>
      <c r="E9" s="383"/>
      <c r="F9" s="383"/>
      <c r="G9" s="385">
        <f>SUM(D9:F9)</f>
        <v>0</v>
      </c>
    </row>
    <row r="10" spans="1:18" s="13" customFormat="1" ht="18" customHeight="1" x14ac:dyDescent="0.2">
      <c r="A10" s="308" t="s">
        <v>10</v>
      </c>
      <c r="B10" s="192" t="s">
        <v>346</v>
      </c>
      <c r="C10" s="321" t="s">
        <v>196</v>
      </c>
      <c r="D10" s="386">
        <v>0</v>
      </c>
      <c r="E10" s="386"/>
      <c r="F10" s="386"/>
      <c r="G10" s="385">
        <f t="shared" ref="G10:G26" si="0">SUM(D10:F10)</f>
        <v>0</v>
      </c>
    </row>
    <row r="11" spans="1:18" s="12" customFormat="1" ht="18" customHeight="1" x14ac:dyDescent="0.2">
      <c r="A11" s="308" t="s">
        <v>11</v>
      </c>
      <c r="B11" s="193" t="s">
        <v>6</v>
      </c>
      <c r="C11" s="320" t="s">
        <v>212</v>
      </c>
      <c r="D11" s="383"/>
      <c r="E11" s="383"/>
      <c r="F11" s="383"/>
      <c r="G11" s="385">
        <f t="shared" si="0"/>
        <v>0</v>
      </c>
    </row>
    <row r="12" spans="1:18" s="12" customFormat="1" ht="18" customHeight="1" x14ac:dyDescent="0.2">
      <c r="A12" s="308" t="s">
        <v>12</v>
      </c>
      <c r="B12" s="193" t="s">
        <v>213</v>
      </c>
      <c r="C12" s="320" t="s">
        <v>214</v>
      </c>
      <c r="D12" s="34"/>
      <c r="E12" s="383"/>
      <c r="F12" s="383"/>
      <c r="G12" s="385">
        <f t="shared" si="0"/>
        <v>0</v>
      </c>
    </row>
    <row r="13" spans="1:18" s="12" customFormat="1" ht="18" customHeight="1" x14ac:dyDescent="0.2">
      <c r="A13" s="308" t="s">
        <v>13</v>
      </c>
      <c r="B13" s="193" t="s">
        <v>215</v>
      </c>
      <c r="C13" s="320" t="s">
        <v>216</v>
      </c>
      <c r="D13" s="34"/>
      <c r="E13" s="383"/>
      <c r="F13" s="383"/>
      <c r="G13" s="385">
        <f t="shared" si="0"/>
        <v>0</v>
      </c>
    </row>
    <row r="14" spans="1:18" s="12" customFormat="1" ht="18" customHeight="1" x14ac:dyDescent="0.2">
      <c r="A14" s="308" t="s">
        <v>14</v>
      </c>
      <c r="B14" s="193" t="s">
        <v>217</v>
      </c>
      <c r="C14" s="320" t="s">
        <v>218</v>
      </c>
      <c r="D14" s="383"/>
      <c r="E14" s="383"/>
      <c r="F14" s="383"/>
      <c r="G14" s="385">
        <f t="shared" si="0"/>
        <v>0</v>
      </c>
    </row>
    <row r="15" spans="1:18" s="12" customFormat="1" ht="18" customHeight="1" x14ac:dyDescent="0.2">
      <c r="A15" s="308" t="s">
        <v>15</v>
      </c>
      <c r="B15" s="193" t="s">
        <v>219</v>
      </c>
      <c r="C15" s="320" t="s">
        <v>220</v>
      </c>
      <c r="D15" s="383"/>
      <c r="E15" s="383"/>
      <c r="F15" s="383"/>
      <c r="G15" s="385">
        <f t="shared" si="0"/>
        <v>0</v>
      </c>
    </row>
    <row r="16" spans="1:18" s="12" customFormat="1" ht="18" customHeight="1" x14ac:dyDescent="0.2">
      <c r="A16" s="308" t="s">
        <v>30</v>
      </c>
      <c r="B16" s="193" t="s">
        <v>221</v>
      </c>
      <c r="C16" s="320" t="s">
        <v>222</v>
      </c>
      <c r="D16" s="383"/>
      <c r="E16" s="383"/>
      <c r="F16" s="383"/>
      <c r="G16" s="385">
        <f t="shared" si="0"/>
        <v>0</v>
      </c>
    </row>
    <row r="17" spans="1:18" s="120" customFormat="1" ht="18" customHeight="1" x14ac:dyDescent="0.2">
      <c r="A17" s="308" t="s">
        <v>31</v>
      </c>
      <c r="B17" s="193" t="s">
        <v>223</v>
      </c>
      <c r="C17" s="320" t="s">
        <v>224</v>
      </c>
      <c r="D17" s="383"/>
      <c r="E17" s="383"/>
      <c r="F17" s="383"/>
      <c r="G17" s="385">
        <f t="shared" si="0"/>
        <v>0</v>
      </c>
    </row>
    <row r="18" spans="1:18" s="12" customFormat="1" ht="18" customHeight="1" x14ac:dyDescent="0.2">
      <c r="A18" s="308" t="s">
        <v>32</v>
      </c>
      <c r="B18" s="193" t="s">
        <v>225</v>
      </c>
      <c r="C18" s="320" t="s">
        <v>226</v>
      </c>
      <c r="D18" s="383"/>
      <c r="E18" s="383"/>
      <c r="F18" s="383"/>
      <c r="G18" s="385">
        <f t="shared" si="0"/>
        <v>0</v>
      </c>
    </row>
    <row r="19" spans="1:18" s="12" customFormat="1" ht="17.25" customHeight="1" x14ac:dyDescent="0.2">
      <c r="A19" s="308" t="s">
        <v>33</v>
      </c>
      <c r="B19" s="193" t="s">
        <v>227</v>
      </c>
      <c r="C19" s="320" t="s">
        <v>228</v>
      </c>
      <c r="D19" s="383"/>
      <c r="E19" s="383"/>
      <c r="F19" s="383"/>
      <c r="G19" s="385">
        <f t="shared" si="0"/>
        <v>0</v>
      </c>
    </row>
    <row r="20" spans="1:18" s="12" customFormat="1" ht="16.5" customHeight="1" x14ac:dyDescent="0.2">
      <c r="A20" s="308" t="s">
        <v>34</v>
      </c>
      <c r="B20" s="194" t="s">
        <v>347</v>
      </c>
      <c r="C20" s="321" t="s">
        <v>229</v>
      </c>
      <c r="D20" s="386">
        <v>0</v>
      </c>
      <c r="E20" s="386"/>
      <c r="F20" s="386"/>
      <c r="G20" s="385">
        <f t="shared" si="0"/>
        <v>0</v>
      </c>
    </row>
    <row r="21" spans="1:18" ht="18" customHeight="1" x14ac:dyDescent="0.2">
      <c r="A21" s="308" t="s">
        <v>35</v>
      </c>
      <c r="B21" s="192" t="s">
        <v>320</v>
      </c>
      <c r="C21" s="321" t="s">
        <v>235</v>
      </c>
      <c r="D21" s="386">
        <v>0</v>
      </c>
      <c r="E21" s="386"/>
      <c r="F21" s="386"/>
      <c r="G21" s="385">
        <f t="shared" si="0"/>
        <v>0</v>
      </c>
    </row>
    <row r="22" spans="1:18" ht="18" customHeight="1" x14ac:dyDescent="0.2">
      <c r="A22" s="308" t="s">
        <v>36</v>
      </c>
      <c r="B22" s="192" t="s">
        <v>345</v>
      </c>
      <c r="C22" s="321" t="s">
        <v>236</v>
      </c>
      <c r="D22" s="386">
        <v>0</v>
      </c>
      <c r="E22" s="386"/>
      <c r="F22" s="386"/>
      <c r="G22" s="385">
        <f t="shared" si="0"/>
        <v>0</v>
      </c>
    </row>
    <row r="23" spans="1:18" ht="18" customHeight="1" x14ac:dyDescent="0.2">
      <c r="A23" s="308" t="s">
        <v>37</v>
      </c>
      <c r="B23" s="192" t="s">
        <v>509</v>
      </c>
      <c r="C23" s="321" t="s">
        <v>510</v>
      </c>
      <c r="D23" s="386">
        <v>27800600</v>
      </c>
      <c r="E23" s="386">
        <v>4856000</v>
      </c>
      <c r="F23" s="386"/>
      <c r="G23" s="385">
        <f t="shared" si="0"/>
        <v>32656600</v>
      </c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</row>
    <row r="24" spans="1:18" ht="18" customHeight="1" x14ac:dyDescent="0.2">
      <c r="A24" s="308" t="s">
        <v>38</v>
      </c>
      <c r="B24" s="192" t="s">
        <v>271</v>
      </c>
      <c r="C24" s="321"/>
      <c r="D24" s="386">
        <f>G48-G23</f>
        <v>9373400</v>
      </c>
      <c r="E24" s="386"/>
      <c r="F24" s="386"/>
      <c r="G24" s="385">
        <f>SUM(D24:F24)</f>
        <v>9373400</v>
      </c>
      <c r="H24" s="683"/>
      <c r="I24" s="683"/>
      <c r="J24" s="683"/>
      <c r="K24" s="683"/>
      <c r="L24" s="683"/>
      <c r="M24" s="683"/>
      <c r="N24" s="683"/>
      <c r="O24" s="683"/>
      <c r="P24" s="683"/>
      <c r="Q24" s="683"/>
      <c r="R24" s="683"/>
    </row>
    <row r="25" spans="1:18" ht="18" customHeight="1" x14ac:dyDescent="0.2">
      <c r="A25" s="308" t="s">
        <v>39</v>
      </c>
      <c r="B25" s="192" t="s">
        <v>476</v>
      </c>
      <c r="C25" s="321" t="s">
        <v>338</v>
      </c>
      <c r="D25" s="386">
        <f>SUM(D23:D24)</f>
        <v>37174000</v>
      </c>
      <c r="E25" s="386">
        <f>SUM(E23:E24)</f>
        <v>4856000</v>
      </c>
      <c r="F25" s="386"/>
      <c r="G25" s="385">
        <f>SUM(G9:G24)</f>
        <v>42030000</v>
      </c>
    </row>
    <row r="26" spans="1:18" ht="18" customHeight="1" x14ac:dyDescent="0.2">
      <c r="A26" s="308" t="s">
        <v>40</v>
      </c>
      <c r="B26" s="192" t="s">
        <v>477</v>
      </c>
      <c r="C26" s="321" t="s">
        <v>338</v>
      </c>
      <c r="D26" s="386">
        <v>0</v>
      </c>
      <c r="E26" s="386"/>
      <c r="F26" s="386"/>
      <c r="G26" s="385">
        <f t="shared" si="0"/>
        <v>0</v>
      </c>
    </row>
    <row r="27" spans="1:18" ht="18" customHeight="1" x14ac:dyDescent="0.2">
      <c r="A27" s="308" t="s">
        <v>41</v>
      </c>
      <c r="B27" s="487" t="s">
        <v>348</v>
      </c>
      <c r="C27" s="488" t="s">
        <v>339</v>
      </c>
      <c r="D27" s="489">
        <f>SUM(D26,D25,D22,D21,D20,D10)</f>
        <v>37174000</v>
      </c>
      <c r="E27" s="489">
        <f>E25</f>
        <v>4856000</v>
      </c>
      <c r="F27" s="489"/>
      <c r="G27" s="490">
        <f>SUM(D27:F27)</f>
        <v>42030000</v>
      </c>
    </row>
    <row r="29" spans="1:18" ht="18.75" x14ac:dyDescent="0.3">
      <c r="A29" s="742" t="s">
        <v>479</v>
      </c>
      <c r="B29" s="742"/>
      <c r="C29" s="742"/>
      <c r="D29" s="742"/>
      <c r="E29" s="742"/>
      <c r="F29" s="742"/>
      <c r="G29" s="742"/>
    </row>
    <row r="30" spans="1:18" ht="18.75" x14ac:dyDescent="0.3">
      <c r="A30" s="745" t="s">
        <v>682</v>
      </c>
      <c r="B30" s="745"/>
      <c r="C30" s="745"/>
      <c r="D30" s="745"/>
      <c r="E30" s="745"/>
      <c r="F30" s="745"/>
      <c r="G30" s="745"/>
    </row>
    <row r="31" spans="1:18" ht="15.75" x14ac:dyDescent="0.25">
      <c r="A31" s="2"/>
      <c r="B31" s="3"/>
      <c r="C31" s="3"/>
      <c r="D31" s="3"/>
      <c r="E31" s="3"/>
      <c r="F31" s="3"/>
    </row>
    <row r="32" spans="1:18" x14ac:dyDescent="0.2">
      <c r="A32" s="4"/>
      <c r="B32" s="3" t="s">
        <v>24</v>
      </c>
      <c r="C32" s="3"/>
      <c r="D32" s="3"/>
      <c r="E32" s="3"/>
      <c r="F32" s="3"/>
    </row>
    <row r="34" spans="1:7" ht="48" x14ac:dyDescent="0.2">
      <c r="A34" s="114" t="s">
        <v>17</v>
      </c>
      <c r="B34" s="115" t="s">
        <v>16</v>
      </c>
      <c r="C34" s="116" t="s">
        <v>178</v>
      </c>
      <c r="D34" s="337" t="s">
        <v>369</v>
      </c>
      <c r="E34" s="337" t="s">
        <v>370</v>
      </c>
      <c r="F34" s="337" t="s">
        <v>371</v>
      </c>
      <c r="G34" s="197" t="s">
        <v>698</v>
      </c>
    </row>
    <row r="35" spans="1:7" ht="13.5" x14ac:dyDescent="0.2">
      <c r="A35" s="117"/>
      <c r="B35" s="118" t="s">
        <v>112</v>
      </c>
      <c r="C35" s="118" t="s">
        <v>113</v>
      </c>
      <c r="D35" s="334" t="s">
        <v>114</v>
      </c>
      <c r="E35" s="334" t="s">
        <v>115</v>
      </c>
      <c r="F35" s="334" t="s">
        <v>116</v>
      </c>
      <c r="G35" s="119" t="s">
        <v>117</v>
      </c>
    </row>
    <row r="36" spans="1:7" ht="18" customHeight="1" x14ac:dyDescent="0.2">
      <c r="A36" s="195" t="s">
        <v>9</v>
      </c>
      <c r="B36" s="191" t="s">
        <v>240</v>
      </c>
      <c r="C36" s="320" t="s">
        <v>241</v>
      </c>
      <c r="D36" s="366">
        <v>25335000</v>
      </c>
      <c r="E36" s="366">
        <v>4065000</v>
      </c>
      <c r="F36" s="366"/>
      <c r="G36" s="338">
        <f>SUM(D36:F36)</f>
        <v>29400000</v>
      </c>
    </row>
    <row r="37" spans="1:7" ht="18" customHeight="1" x14ac:dyDescent="0.2">
      <c r="A37" s="195" t="s">
        <v>10</v>
      </c>
      <c r="B37" s="191" t="s">
        <v>242</v>
      </c>
      <c r="C37" s="320" t="s">
        <v>244</v>
      </c>
      <c r="D37" s="366">
        <v>480000</v>
      </c>
      <c r="E37" s="335"/>
      <c r="F37" s="335"/>
      <c r="G37" s="338">
        <f>SUM(D37:F37)</f>
        <v>480000</v>
      </c>
    </row>
    <row r="38" spans="1:7" ht="18" customHeight="1" x14ac:dyDescent="0.2">
      <c r="A38" s="196" t="s">
        <v>11</v>
      </c>
      <c r="B38" s="192" t="s">
        <v>243</v>
      </c>
      <c r="C38" s="336" t="s">
        <v>245</v>
      </c>
      <c r="D38" s="381">
        <f>SUM(D36:D37)</f>
        <v>25815000</v>
      </c>
      <c r="E38" s="381">
        <f>SUM(E36:E37)</f>
        <v>4065000</v>
      </c>
      <c r="F38" s="433"/>
      <c r="G38" s="338">
        <f t="shared" ref="G38:G48" si="1">SUM(D38:F38)</f>
        <v>29880000</v>
      </c>
    </row>
    <row r="39" spans="1:7" ht="18" customHeight="1" x14ac:dyDescent="0.2">
      <c r="A39" s="196" t="s">
        <v>12</v>
      </c>
      <c r="B39" s="192" t="s">
        <v>247</v>
      </c>
      <c r="C39" s="321" t="s">
        <v>246</v>
      </c>
      <c r="D39" s="367">
        <v>4959000</v>
      </c>
      <c r="E39" s="367">
        <v>791000</v>
      </c>
      <c r="F39" s="367"/>
      <c r="G39" s="338">
        <f t="shared" si="1"/>
        <v>5750000</v>
      </c>
    </row>
    <row r="40" spans="1:7" ht="18" customHeight="1" x14ac:dyDescent="0.2">
      <c r="A40" s="196" t="s">
        <v>13</v>
      </c>
      <c r="B40" s="192" t="s">
        <v>248</v>
      </c>
      <c r="C40" s="321" t="s">
        <v>249</v>
      </c>
      <c r="D40" s="367">
        <v>6400000</v>
      </c>
      <c r="E40" s="367"/>
      <c r="F40" s="367"/>
      <c r="G40" s="338">
        <f t="shared" si="1"/>
        <v>6400000</v>
      </c>
    </row>
    <row r="41" spans="1:7" ht="18" customHeight="1" x14ac:dyDescent="0.2">
      <c r="A41" s="196" t="s">
        <v>14</v>
      </c>
      <c r="B41" s="192" t="s">
        <v>129</v>
      </c>
      <c r="C41" s="321" t="s">
        <v>250</v>
      </c>
      <c r="D41" s="367">
        <v>0</v>
      </c>
      <c r="E41" s="367"/>
      <c r="F41" s="367"/>
      <c r="G41" s="338">
        <f t="shared" si="1"/>
        <v>0</v>
      </c>
    </row>
    <row r="42" spans="1:7" ht="18" customHeight="1" x14ac:dyDescent="0.2">
      <c r="A42" s="195" t="s">
        <v>15</v>
      </c>
      <c r="B42" s="192" t="s">
        <v>251</v>
      </c>
      <c r="C42" s="321" t="s">
        <v>252</v>
      </c>
      <c r="D42" s="367"/>
      <c r="E42" s="367"/>
      <c r="F42" s="367"/>
      <c r="G42" s="338">
        <f t="shared" si="1"/>
        <v>0</v>
      </c>
    </row>
    <row r="43" spans="1:7" ht="18" customHeight="1" x14ac:dyDescent="0.2">
      <c r="A43" s="195" t="s">
        <v>30</v>
      </c>
      <c r="B43" s="194" t="s">
        <v>5</v>
      </c>
      <c r="C43" s="321" t="s">
        <v>253</v>
      </c>
      <c r="D43" s="367"/>
      <c r="E43" s="367"/>
      <c r="F43" s="367"/>
      <c r="G43" s="338">
        <f t="shared" si="1"/>
        <v>0</v>
      </c>
    </row>
    <row r="44" spans="1:7" ht="18" customHeight="1" x14ac:dyDescent="0.2">
      <c r="A44" s="196" t="s">
        <v>31</v>
      </c>
      <c r="B44" s="194" t="s">
        <v>130</v>
      </c>
      <c r="C44" s="321" t="s">
        <v>254</v>
      </c>
      <c r="D44" s="367">
        <v>0</v>
      </c>
      <c r="E44" s="367"/>
      <c r="F44" s="367"/>
      <c r="G44" s="338">
        <f t="shared" si="1"/>
        <v>0</v>
      </c>
    </row>
    <row r="45" spans="1:7" ht="18" customHeight="1" x14ac:dyDescent="0.2">
      <c r="A45" s="195" t="s">
        <v>32</v>
      </c>
      <c r="B45" s="193" t="s">
        <v>256</v>
      </c>
      <c r="C45" s="320" t="s">
        <v>255</v>
      </c>
      <c r="D45" s="335"/>
      <c r="E45" s="335"/>
      <c r="F45" s="335"/>
      <c r="G45" s="338">
        <f t="shared" si="1"/>
        <v>0</v>
      </c>
    </row>
    <row r="46" spans="1:7" ht="18" customHeight="1" x14ac:dyDescent="0.2">
      <c r="A46" s="195" t="s">
        <v>33</v>
      </c>
      <c r="B46" s="193" t="s">
        <v>257</v>
      </c>
      <c r="C46" s="320" t="s">
        <v>258</v>
      </c>
      <c r="D46" s="335"/>
      <c r="E46" s="335"/>
      <c r="F46" s="335"/>
      <c r="G46" s="338">
        <f t="shared" si="1"/>
        <v>0</v>
      </c>
    </row>
    <row r="47" spans="1:7" ht="18" customHeight="1" x14ac:dyDescent="0.2">
      <c r="A47" s="195" t="s">
        <v>34</v>
      </c>
      <c r="B47" s="191" t="s">
        <v>72</v>
      </c>
      <c r="C47" s="320" t="s">
        <v>259</v>
      </c>
      <c r="D47" s="335"/>
      <c r="E47" s="335"/>
      <c r="F47" s="335"/>
      <c r="G47" s="338">
        <f t="shared" si="1"/>
        <v>0</v>
      </c>
    </row>
    <row r="48" spans="1:7" ht="18" customHeight="1" x14ac:dyDescent="0.2">
      <c r="A48" s="482" t="s">
        <v>35</v>
      </c>
      <c r="B48" s="483" t="s">
        <v>261</v>
      </c>
      <c r="C48" s="484" t="s">
        <v>260</v>
      </c>
      <c r="D48" s="485">
        <f>SUM(D47,D46,D45,D44,D41,D40,D39,D38)</f>
        <v>37174000</v>
      </c>
      <c r="E48" s="485">
        <f>E38+E39+E40+E44+E45+E46+E47</f>
        <v>4856000</v>
      </c>
      <c r="F48" s="485"/>
      <c r="G48" s="491">
        <f t="shared" si="1"/>
        <v>42030000</v>
      </c>
    </row>
    <row r="53" ht="27.75" customHeight="1" x14ac:dyDescent="0.2"/>
  </sheetData>
  <mergeCells count="5">
    <mergeCell ref="A1:G1"/>
    <mergeCell ref="A29:G29"/>
    <mergeCell ref="A30:G30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3"/>
  <sheetViews>
    <sheetView topLeftCell="A22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4" width="10.7109375" style="1" customWidth="1"/>
    <col min="5" max="6" width="9.28515625" style="1" customWidth="1"/>
    <col min="7" max="7" width="10.28515625" style="1" customWidth="1"/>
    <col min="8" max="22" width="9.140625" style="1"/>
  </cols>
  <sheetData>
    <row r="1" spans="1:22" x14ac:dyDescent="0.2">
      <c r="B1" s="740" t="s">
        <v>398</v>
      </c>
      <c r="C1" s="740"/>
      <c r="D1" s="740"/>
      <c r="E1" s="740"/>
      <c r="F1" s="740"/>
      <c r="G1" s="740"/>
    </row>
    <row r="2" spans="1:22" ht="36" customHeight="1" x14ac:dyDescent="0.3">
      <c r="A2" s="742" t="s">
        <v>62</v>
      </c>
      <c r="B2" s="742"/>
      <c r="C2" s="742"/>
      <c r="D2" s="742"/>
      <c r="E2" s="742"/>
      <c r="F2" s="742"/>
      <c r="G2" s="742"/>
    </row>
    <row r="3" spans="1:22" ht="18.75" x14ac:dyDescent="0.3">
      <c r="A3" s="742" t="s">
        <v>414</v>
      </c>
      <c r="B3" s="742"/>
      <c r="C3" s="742"/>
      <c r="D3" s="742"/>
      <c r="E3" s="742"/>
      <c r="F3" s="742"/>
      <c r="G3" s="742"/>
    </row>
    <row r="4" spans="1:22" x14ac:dyDescent="0.2">
      <c r="G4" s="113"/>
    </row>
    <row r="5" spans="1:22" x14ac:dyDescent="0.2">
      <c r="G5" s="113" t="s">
        <v>18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6" x14ac:dyDescent="0.2">
      <c r="A6" s="114" t="s">
        <v>17</v>
      </c>
      <c r="B6" s="115" t="s">
        <v>16</v>
      </c>
      <c r="C6" s="116" t="s">
        <v>178</v>
      </c>
      <c r="D6" s="337" t="s">
        <v>369</v>
      </c>
      <c r="E6" s="337" t="s">
        <v>370</v>
      </c>
      <c r="F6" s="337" t="s">
        <v>371</v>
      </c>
      <c r="G6" s="197" t="s">
        <v>412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117"/>
      <c r="B7" s="118" t="s">
        <v>112</v>
      </c>
      <c r="C7" s="118" t="s">
        <v>113</v>
      </c>
      <c r="D7" s="334" t="s">
        <v>114</v>
      </c>
      <c r="E7" s="334" t="s">
        <v>115</v>
      </c>
      <c r="F7" s="334" t="s">
        <v>116</v>
      </c>
      <c r="G7" s="119" t="s">
        <v>117</v>
      </c>
    </row>
    <row r="8" spans="1:22" s="12" customFormat="1" ht="21" customHeight="1" x14ac:dyDescent="0.2">
      <c r="A8" s="308" t="s">
        <v>9</v>
      </c>
      <c r="B8" s="191" t="s">
        <v>194</v>
      </c>
      <c r="C8" s="320" t="s">
        <v>195</v>
      </c>
      <c r="D8" s="363">
        <v>19924</v>
      </c>
      <c r="E8" s="335"/>
      <c r="F8" s="335"/>
      <c r="G8" s="338">
        <f>D8+E8+F8</f>
        <v>19924</v>
      </c>
    </row>
    <row r="9" spans="1:22" s="12" customFormat="1" ht="21" customHeight="1" x14ac:dyDescent="0.2">
      <c r="A9" s="308" t="s">
        <v>10</v>
      </c>
      <c r="B9" s="192" t="s">
        <v>346</v>
      </c>
      <c r="C9" s="321" t="s">
        <v>196</v>
      </c>
      <c r="D9" s="364">
        <f>D8</f>
        <v>19924</v>
      </c>
      <c r="E9" s="336"/>
      <c r="F9" s="336"/>
      <c r="G9" s="323">
        <f>SUM(G8:G8)</f>
        <v>19924</v>
      </c>
    </row>
    <row r="10" spans="1:22" s="12" customFormat="1" ht="21" customHeight="1" x14ac:dyDescent="0.2">
      <c r="A10" s="308" t="s">
        <v>11</v>
      </c>
      <c r="B10" s="193" t="s">
        <v>6</v>
      </c>
      <c r="C10" s="320" t="s">
        <v>212</v>
      </c>
      <c r="D10" s="335"/>
      <c r="E10" s="335"/>
      <c r="F10" s="335"/>
      <c r="G10" s="324"/>
    </row>
    <row r="11" spans="1:22" s="12" customFormat="1" ht="21" customHeight="1" x14ac:dyDescent="0.2">
      <c r="A11" s="308" t="s">
        <v>12</v>
      </c>
      <c r="B11" s="193" t="s">
        <v>213</v>
      </c>
      <c r="C11" s="320" t="s">
        <v>214</v>
      </c>
      <c r="D11" s="335"/>
      <c r="E11" s="335"/>
      <c r="F11" s="335"/>
      <c r="G11" s="324"/>
    </row>
    <row r="12" spans="1:22" s="12" customFormat="1" ht="21" customHeight="1" x14ac:dyDescent="0.2">
      <c r="A12" s="308" t="s">
        <v>13</v>
      </c>
      <c r="B12" s="193" t="s">
        <v>215</v>
      </c>
      <c r="C12" s="320" t="s">
        <v>216</v>
      </c>
      <c r="D12" s="335"/>
      <c r="E12" s="335"/>
      <c r="F12" s="335"/>
      <c r="G12" s="324"/>
    </row>
    <row r="13" spans="1:22" s="12" customFormat="1" ht="23.25" customHeight="1" x14ac:dyDescent="0.2">
      <c r="A13" s="308" t="s">
        <v>14</v>
      </c>
      <c r="B13" s="193" t="s">
        <v>217</v>
      </c>
      <c r="C13" s="320" t="s">
        <v>218</v>
      </c>
      <c r="D13" s="335"/>
      <c r="E13" s="335"/>
      <c r="F13" s="335"/>
      <c r="G13" s="324"/>
    </row>
    <row r="14" spans="1:22" s="12" customFormat="1" ht="20.25" customHeight="1" x14ac:dyDescent="0.2">
      <c r="A14" s="308" t="s">
        <v>15</v>
      </c>
      <c r="B14" s="193" t="s">
        <v>219</v>
      </c>
      <c r="C14" s="320" t="s">
        <v>220</v>
      </c>
      <c r="D14" s="335"/>
      <c r="E14" s="335"/>
      <c r="F14" s="335"/>
      <c r="G14" s="325"/>
    </row>
    <row r="15" spans="1:22" s="13" customFormat="1" ht="27.75" customHeight="1" x14ac:dyDescent="0.2">
      <c r="A15" s="308" t="s">
        <v>30</v>
      </c>
      <c r="B15" s="193" t="s">
        <v>221</v>
      </c>
      <c r="C15" s="320" t="s">
        <v>222</v>
      </c>
      <c r="D15" s="335"/>
      <c r="E15" s="335"/>
      <c r="F15" s="335"/>
      <c r="G15" s="326"/>
    </row>
    <row r="16" spans="1:22" s="13" customFormat="1" ht="27.75" customHeight="1" x14ac:dyDescent="0.2">
      <c r="A16" s="308" t="s">
        <v>31</v>
      </c>
      <c r="B16" s="193" t="s">
        <v>223</v>
      </c>
      <c r="C16" s="320" t="s">
        <v>224</v>
      </c>
      <c r="D16" s="335"/>
      <c r="E16" s="335"/>
      <c r="F16" s="335"/>
      <c r="G16" s="327"/>
    </row>
    <row r="17" spans="1:8" s="12" customFormat="1" ht="23.25" customHeight="1" x14ac:dyDescent="0.2">
      <c r="A17" s="308" t="s">
        <v>32</v>
      </c>
      <c r="B17" s="193" t="s">
        <v>225</v>
      </c>
      <c r="C17" s="320" t="s">
        <v>226</v>
      </c>
      <c r="D17" s="335"/>
      <c r="E17" s="335"/>
      <c r="F17" s="335"/>
      <c r="G17" s="328"/>
    </row>
    <row r="18" spans="1:8" s="12" customFormat="1" ht="27.75" customHeight="1" x14ac:dyDescent="0.2">
      <c r="A18" s="308" t="s">
        <v>33</v>
      </c>
      <c r="B18" s="193" t="s">
        <v>227</v>
      </c>
      <c r="C18" s="320" t="s">
        <v>228</v>
      </c>
      <c r="D18" s="335"/>
      <c r="E18" s="335"/>
      <c r="F18" s="335"/>
      <c r="G18" s="329"/>
    </row>
    <row r="19" spans="1:8" s="13" customFormat="1" ht="24" customHeight="1" x14ac:dyDescent="0.2">
      <c r="A19" s="308" t="s">
        <v>34</v>
      </c>
      <c r="B19" s="194" t="s">
        <v>347</v>
      </c>
      <c r="C19" s="321" t="s">
        <v>229</v>
      </c>
      <c r="D19" s="365">
        <f>SUM(D10:D18)</f>
        <v>0</v>
      </c>
      <c r="E19" s="330">
        <f>SUM(E10:E18)</f>
        <v>0</v>
      </c>
      <c r="F19" s="330">
        <f>SUM(F10:F18)</f>
        <v>0</v>
      </c>
      <c r="G19" s="330">
        <f>SUM(G10:G18)</f>
        <v>0</v>
      </c>
    </row>
    <row r="20" spans="1:8" ht="24" customHeight="1" x14ac:dyDescent="0.2">
      <c r="A20" s="308" t="s">
        <v>35</v>
      </c>
      <c r="B20" s="192" t="s">
        <v>320</v>
      </c>
      <c r="C20" s="321" t="s">
        <v>235</v>
      </c>
      <c r="D20" s="336"/>
      <c r="E20" s="336"/>
      <c r="F20" s="336"/>
      <c r="G20" s="331"/>
    </row>
    <row r="21" spans="1:8" ht="24" customHeight="1" x14ac:dyDescent="0.2">
      <c r="A21" s="308" t="s">
        <v>36</v>
      </c>
      <c r="B21" s="192" t="s">
        <v>345</v>
      </c>
      <c r="C21" s="321" t="s">
        <v>236</v>
      </c>
      <c r="D21" s="336"/>
      <c r="E21" s="336"/>
      <c r="F21" s="336"/>
      <c r="G21" s="332"/>
    </row>
    <row r="22" spans="1:8" ht="24" customHeight="1" x14ac:dyDescent="0.2">
      <c r="A22" s="308" t="s">
        <v>37</v>
      </c>
      <c r="B22" s="194" t="s">
        <v>348</v>
      </c>
      <c r="C22" s="321" t="s">
        <v>238</v>
      </c>
      <c r="D22" s="302">
        <f>D19+D20+D21+D9</f>
        <v>19924</v>
      </c>
      <c r="E22" s="302">
        <f>E19+E20+E21+E9</f>
        <v>0</v>
      </c>
      <c r="F22" s="302">
        <f>F19+F20+F21+F9</f>
        <v>0</v>
      </c>
      <c r="G22" s="302">
        <f>G19+G20+G21+G9</f>
        <v>19924</v>
      </c>
      <c r="H22" s="12"/>
    </row>
    <row r="24" spans="1:8" ht="18.75" x14ac:dyDescent="0.3">
      <c r="A24" s="742" t="s">
        <v>62</v>
      </c>
      <c r="B24" s="742"/>
      <c r="C24" s="742"/>
      <c r="D24" s="742"/>
      <c r="E24" s="742"/>
      <c r="F24" s="742"/>
      <c r="G24" s="742"/>
    </row>
    <row r="25" spans="1:8" ht="18.75" x14ac:dyDescent="0.3">
      <c r="A25" s="742" t="s">
        <v>415</v>
      </c>
      <c r="B25" s="741"/>
      <c r="C25" s="741"/>
      <c r="D25" s="741"/>
      <c r="E25" s="741"/>
      <c r="F25" s="741"/>
      <c r="G25" s="741"/>
    </row>
    <row r="26" spans="1:8" ht="15.75" x14ac:dyDescent="0.25">
      <c r="A26" s="2"/>
      <c r="B26" s="3"/>
      <c r="C26" s="3"/>
      <c r="D26" s="3"/>
      <c r="E26" s="3"/>
      <c r="F26" s="3"/>
    </row>
    <row r="27" spans="1:8" x14ac:dyDescent="0.2">
      <c r="A27" s="4"/>
      <c r="B27" s="3" t="s">
        <v>24</v>
      </c>
      <c r="C27" s="3"/>
      <c r="D27" s="3"/>
      <c r="E27" s="3"/>
      <c r="F27" s="3"/>
    </row>
    <row r="28" spans="1:8" x14ac:dyDescent="0.2">
      <c r="G28" s="113" t="s">
        <v>18</v>
      </c>
    </row>
    <row r="29" spans="1:8" ht="36" x14ac:dyDescent="0.2">
      <c r="A29" s="114" t="s">
        <v>17</v>
      </c>
      <c r="B29" s="115" t="s">
        <v>16</v>
      </c>
      <c r="C29" s="116" t="s">
        <v>178</v>
      </c>
      <c r="D29" s="337" t="s">
        <v>369</v>
      </c>
      <c r="E29" s="337" t="s">
        <v>370</v>
      </c>
      <c r="F29" s="337" t="s">
        <v>371</v>
      </c>
      <c r="G29" s="197" t="s">
        <v>412</v>
      </c>
    </row>
    <row r="30" spans="1:8" ht="18.75" customHeight="1" x14ac:dyDescent="0.2">
      <c r="A30" s="117"/>
      <c r="B30" s="118" t="s">
        <v>112</v>
      </c>
      <c r="C30" s="118" t="s">
        <v>113</v>
      </c>
      <c r="D30" s="334" t="s">
        <v>114</v>
      </c>
      <c r="E30" s="334" t="s">
        <v>115</v>
      </c>
      <c r="F30" s="334" t="s">
        <v>116</v>
      </c>
      <c r="G30" s="119" t="s">
        <v>117</v>
      </c>
    </row>
    <row r="31" spans="1:8" ht="18.75" customHeight="1" x14ac:dyDescent="0.2">
      <c r="A31" s="195" t="s">
        <v>9</v>
      </c>
      <c r="B31" s="191" t="s">
        <v>240</v>
      </c>
      <c r="C31" s="320" t="s">
        <v>241</v>
      </c>
      <c r="D31" s="366">
        <v>13080</v>
      </c>
      <c r="E31" s="335"/>
      <c r="F31" s="335"/>
      <c r="G31" s="338">
        <f>D31+E31+F31</f>
        <v>13080</v>
      </c>
    </row>
    <row r="32" spans="1:8" ht="18.75" customHeight="1" x14ac:dyDescent="0.2">
      <c r="A32" s="195" t="s">
        <v>10</v>
      </c>
      <c r="B32" s="191" t="s">
        <v>242</v>
      </c>
      <c r="C32" s="320" t="s">
        <v>244</v>
      </c>
      <c r="D32" s="366">
        <v>520</v>
      </c>
      <c r="E32" s="335"/>
      <c r="F32" s="335"/>
      <c r="G32" s="338">
        <f>D32+E32+F32</f>
        <v>520</v>
      </c>
    </row>
    <row r="33" spans="1:7" ht="18.75" customHeight="1" x14ac:dyDescent="0.2">
      <c r="A33" s="196" t="s">
        <v>11</v>
      </c>
      <c r="B33" s="192" t="s">
        <v>243</v>
      </c>
      <c r="C33" s="321" t="s">
        <v>245</v>
      </c>
      <c r="D33" s="367">
        <f>D31+D32</f>
        <v>13600</v>
      </c>
      <c r="E33" s="336"/>
      <c r="F33" s="336"/>
      <c r="G33" s="338">
        <f>D33+E33+F33</f>
        <v>13600</v>
      </c>
    </row>
    <row r="34" spans="1:7" ht="18.75" customHeight="1" x14ac:dyDescent="0.2">
      <c r="A34" s="196" t="s">
        <v>12</v>
      </c>
      <c r="B34" s="192" t="s">
        <v>247</v>
      </c>
      <c r="C34" s="321" t="s">
        <v>246</v>
      </c>
      <c r="D34" s="367">
        <v>3647</v>
      </c>
      <c r="E34" s="336"/>
      <c r="F34" s="336"/>
      <c r="G34" s="338">
        <f>D34+E34+F34</f>
        <v>3647</v>
      </c>
    </row>
    <row r="35" spans="1:7" ht="18.75" customHeight="1" x14ac:dyDescent="0.2">
      <c r="A35" s="196" t="s">
        <v>13</v>
      </c>
      <c r="B35" s="192" t="s">
        <v>248</v>
      </c>
      <c r="C35" s="321" t="s">
        <v>249</v>
      </c>
      <c r="D35" s="367">
        <v>2677</v>
      </c>
      <c r="E35" s="336"/>
      <c r="F35" s="336"/>
      <c r="G35" s="338">
        <f>D35+E35+F35</f>
        <v>2677</v>
      </c>
    </row>
    <row r="36" spans="1:7" ht="18.75" customHeight="1" x14ac:dyDescent="0.2">
      <c r="A36" s="196" t="s">
        <v>14</v>
      </c>
      <c r="B36" s="191" t="s">
        <v>129</v>
      </c>
      <c r="C36" s="320" t="s">
        <v>250</v>
      </c>
      <c r="D36" s="366"/>
      <c r="E36" s="335"/>
      <c r="F36" s="335"/>
      <c r="G36" s="339"/>
    </row>
    <row r="37" spans="1:7" ht="18.75" customHeight="1" x14ac:dyDescent="0.2">
      <c r="A37" s="195" t="s">
        <v>15</v>
      </c>
      <c r="B37" s="191" t="s">
        <v>251</v>
      </c>
      <c r="C37" s="320" t="s">
        <v>252</v>
      </c>
      <c r="D37" s="366"/>
      <c r="E37" s="335"/>
      <c r="F37" s="335"/>
      <c r="G37" s="339"/>
    </row>
    <row r="38" spans="1:7" ht="18.75" customHeight="1" x14ac:dyDescent="0.2">
      <c r="A38" s="195" t="s">
        <v>30</v>
      </c>
      <c r="B38" s="193" t="s">
        <v>5</v>
      </c>
      <c r="C38" s="320" t="s">
        <v>253</v>
      </c>
      <c r="D38" s="366"/>
      <c r="E38" s="335"/>
      <c r="F38" s="335"/>
      <c r="G38" s="324"/>
    </row>
    <row r="39" spans="1:7" ht="18.75" customHeight="1" x14ac:dyDescent="0.2">
      <c r="A39" s="196" t="s">
        <v>31</v>
      </c>
      <c r="B39" s="194" t="s">
        <v>130</v>
      </c>
      <c r="C39" s="321" t="s">
        <v>254</v>
      </c>
      <c r="D39" s="367"/>
      <c r="E39" s="336"/>
      <c r="F39" s="336"/>
      <c r="G39" s="322">
        <f>G37+G38</f>
        <v>0</v>
      </c>
    </row>
    <row r="40" spans="1:7" ht="18.75" customHeight="1" x14ac:dyDescent="0.2">
      <c r="A40" s="195" t="s">
        <v>32</v>
      </c>
      <c r="B40" s="193" t="s">
        <v>256</v>
      </c>
      <c r="C40" s="320" t="s">
        <v>255</v>
      </c>
      <c r="D40" s="366"/>
      <c r="E40" s="335"/>
      <c r="F40" s="335"/>
      <c r="G40" s="323"/>
    </row>
    <row r="41" spans="1:7" ht="18.75" customHeight="1" x14ac:dyDescent="0.2">
      <c r="A41" s="195" t="s">
        <v>33</v>
      </c>
      <c r="B41" s="193" t="s">
        <v>257</v>
      </c>
      <c r="C41" s="320" t="s">
        <v>258</v>
      </c>
      <c r="D41" s="366"/>
      <c r="E41" s="335"/>
      <c r="F41" s="335"/>
      <c r="G41" s="324"/>
    </row>
    <row r="42" spans="1:7" ht="18.75" customHeight="1" x14ac:dyDescent="0.2">
      <c r="A42" s="195" t="s">
        <v>34</v>
      </c>
      <c r="B42" s="191" t="s">
        <v>72</v>
      </c>
      <c r="C42" s="320" t="s">
        <v>259</v>
      </c>
      <c r="D42" s="366"/>
      <c r="E42" s="335"/>
      <c r="F42" s="335"/>
      <c r="G42" s="324"/>
    </row>
    <row r="43" spans="1:7" ht="18.75" customHeight="1" x14ac:dyDescent="0.2">
      <c r="A43" s="196" t="s">
        <v>35</v>
      </c>
      <c r="B43" s="192" t="s">
        <v>261</v>
      </c>
      <c r="C43" s="321" t="s">
        <v>260</v>
      </c>
      <c r="D43" s="367">
        <f>D33+D34+D35+D39+D40+D41+D42</f>
        <v>19924</v>
      </c>
      <c r="E43" s="367">
        <f>E33+E34+E35+E39+E40+E41+E42</f>
        <v>0</v>
      </c>
      <c r="F43" s="367">
        <f>F33+F34+F35+F39+F40+F41+F42</f>
        <v>0</v>
      </c>
      <c r="G43" s="367">
        <f>G33+G34+G35+G39+G40+G41+G42</f>
        <v>19924</v>
      </c>
    </row>
  </sheetData>
  <mergeCells count="5">
    <mergeCell ref="A24:G24"/>
    <mergeCell ref="A25:G25"/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R46"/>
  <sheetViews>
    <sheetView zoomScaleNormal="100" workbookViewId="0">
      <selection activeCell="B1" sqref="A1:G48"/>
    </sheetView>
  </sheetViews>
  <sheetFormatPr defaultRowHeight="12.75" x14ac:dyDescent="0.2"/>
  <cols>
    <col min="1" max="1" width="4.5703125" customWidth="1"/>
    <col min="2" max="2" width="57.140625" style="1" customWidth="1"/>
    <col min="3" max="3" width="6.5703125" style="1" customWidth="1"/>
    <col min="4" max="4" width="10.5703125" style="1" customWidth="1"/>
    <col min="5" max="5" width="5" style="1" customWidth="1"/>
    <col min="6" max="6" width="5.28515625" style="1" customWidth="1"/>
    <col min="7" max="7" width="13.140625" style="298" customWidth="1"/>
    <col min="8" max="18" width="9.140625" style="1"/>
  </cols>
  <sheetData>
    <row r="1" spans="1:18" x14ac:dyDescent="0.2">
      <c r="B1" s="740" t="s">
        <v>508</v>
      </c>
      <c r="C1" s="740"/>
      <c r="D1" s="740"/>
      <c r="E1" s="740"/>
      <c r="F1" s="740"/>
      <c r="G1" s="740"/>
    </row>
    <row r="2" spans="1:18" ht="36" customHeight="1" x14ac:dyDescent="0.3">
      <c r="A2" s="742" t="s">
        <v>481</v>
      </c>
      <c r="B2" s="741"/>
      <c r="C2" s="741"/>
      <c r="D2" s="741"/>
      <c r="E2" s="741"/>
      <c r="F2" s="741"/>
      <c r="G2" s="741"/>
    </row>
    <row r="3" spans="1:18" ht="18.75" x14ac:dyDescent="0.3">
      <c r="A3" s="742" t="s">
        <v>681</v>
      </c>
      <c r="B3" s="741"/>
      <c r="C3" s="741"/>
      <c r="D3" s="741"/>
      <c r="E3" s="741"/>
      <c r="F3" s="741"/>
      <c r="G3" s="741"/>
    </row>
    <row r="4" spans="1:18" x14ac:dyDescent="0.2">
      <c r="G4" s="475"/>
    </row>
    <row r="5" spans="1:18" x14ac:dyDescent="0.2">
      <c r="G5" s="475" t="s">
        <v>513</v>
      </c>
      <c r="H5"/>
      <c r="I5"/>
      <c r="J5"/>
      <c r="K5"/>
      <c r="L5"/>
      <c r="M5"/>
      <c r="N5"/>
      <c r="O5"/>
      <c r="P5"/>
      <c r="Q5"/>
      <c r="R5"/>
    </row>
    <row r="6" spans="1:18" ht="84" x14ac:dyDescent="0.2">
      <c r="A6" s="114" t="s">
        <v>17</v>
      </c>
      <c r="B6" s="115" t="s">
        <v>16</v>
      </c>
      <c r="C6" s="116" t="s">
        <v>178</v>
      </c>
      <c r="D6" s="337" t="s">
        <v>369</v>
      </c>
      <c r="E6" s="337" t="s">
        <v>370</v>
      </c>
      <c r="F6" s="337" t="s">
        <v>371</v>
      </c>
      <c r="G6" s="197" t="s">
        <v>698</v>
      </c>
      <c r="H6"/>
      <c r="I6"/>
      <c r="J6"/>
      <c r="K6"/>
      <c r="L6"/>
      <c r="M6"/>
      <c r="N6"/>
      <c r="O6"/>
      <c r="P6"/>
      <c r="Q6"/>
      <c r="R6"/>
    </row>
    <row r="7" spans="1:18" s="12" customFormat="1" ht="18" customHeight="1" x14ac:dyDescent="0.2">
      <c r="A7" s="117"/>
      <c r="B7" s="118" t="s">
        <v>112</v>
      </c>
      <c r="C7" s="118" t="s">
        <v>113</v>
      </c>
      <c r="D7" s="334" t="s">
        <v>114</v>
      </c>
      <c r="E7" s="334" t="s">
        <v>115</v>
      </c>
      <c r="F7" s="334" t="s">
        <v>116</v>
      </c>
      <c r="G7" s="119" t="s">
        <v>117</v>
      </c>
    </row>
    <row r="8" spans="1:18" s="12" customFormat="1" ht="18" customHeight="1" x14ac:dyDescent="0.2">
      <c r="A8" s="308" t="s">
        <v>9</v>
      </c>
      <c r="B8" s="191" t="s">
        <v>194</v>
      </c>
      <c r="C8" s="320" t="s">
        <v>195</v>
      </c>
      <c r="D8" s="366"/>
      <c r="E8" s="366"/>
      <c r="F8" s="366"/>
      <c r="G8" s="368"/>
    </row>
    <row r="9" spans="1:18" s="12" customFormat="1" ht="18" customHeight="1" x14ac:dyDescent="0.2">
      <c r="A9" s="308" t="s">
        <v>10</v>
      </c>
      <c r="B9" s="192" t="s">
        <v>346</v>
      </c>
      <c r="C9" s="321" t="s">
        <v>196</v>
      </c>
      <c r="D9" s="367"/>
      <c r="E9" s="367"/>
      <c r="F9" s="367"/>
      <c r="G9" s="368"/>
    </row>
    <row r="10" spans="1:18" s="12" customFormat="1" ht="18" customHeight="1" x14ac:dyDescent="0.2">
      <c r="A10" s="308" t="s">
        <v>11</v>
      </c>
      <c r="B10" s="193" t="s">
        <v>6</v>
      </c>
      <c r="C10" s="320" t="s">
        <v>212</v>
      </c>
      <c r="D10" s="366"/>
      <c r="E10" s="366"/>
      <c r="F10" s="366"/>
      <c r="G10" s="381"/>
    </row>
    <row r="11" spans="1:18" s="12" customFormat="1" ht="18" customHeight="1" x14ac:dyDescent="0.2">
      <c r="A11" s="308" t="s">
        <v>12</v>
      </c>
      <c r="B11" s="193" t="s">
        <v>213</v>
      </c>
      <c r="C11" s="320" t="s">
        <v>214</v>
      </c>
      <c r="D11" s="366"/>
      <c r="E11" s="366"/>
      <c r="F11" s="366"/>
      <c r="G11" s="381"/>
    </row>
    <row r="12" spans="1:18" s="12" customFormat="1" ht="18" customHeight="1" x14ac:dyDescent="0.2">
      <c r="A12" s="308" t="s">
        <v>13</v>
      </c>
      <c r="B12" s="193" t="s">
        <v>215</v>
      </c>
      <c r="C12" s="320" t="s">
        <v>216</v>
      </c>
      <c r="D12" s="366"/>
      <c r="E12" s="366"/>
      <c r="F12" s="366"/>
      <c r="G12" s="381"/>
    </row>
    <row r="13" spans="1:18" s="12" customFormat="1" ht="18" customHeight="1" x14ac:dyDescent="0.2">
      <c r="A13" s="308" t="s">
        <v>14</v>
      </c>
      <c r="B13" s="193" t="s">
        <v>217</v>
      </c>
      <c r="C13" s="320" t="s">
        <v>218</v>
      </c>
      <c r="D13" s="366"/>
      <c r="E13" s="366"/>
      <c r="F13" s="366"/>
      <c r="G13" s="381"/>
    </row>
    <row r="14" spans="1:18" s="12" customFormat="1" ht="18" customHeight="1" x14ac:dyDescent="0.2">
      <c r="A14" s="308" t="s">
        <v>15</v>
      </c>
      <c r="B14" s="193" t="s">
        <v>219</v>
      </c>
      <c r="C14" s="320" t="s">
        <v>220</v>
      </c>
      <c r="D14" s="366"/>
      <c r="E14" s="366"/>
      <c r="F14" s="366"/>
      <c r="G14" s="476"/>
    </row>
    <row r="15" spans="1:18" s="12" customFormat="1" ht="18" customHeight="1" x14ac:dyDescent="0.2">
      <c r="A15" s="308" t="s">
        <v>30</v>
      </c>
      <c r="B15" s="193" t="s">
        <v>221</v>
      </c>
      <c r="C15" s="320" t="s">
        <v>222</v>
      </c>
      <c r="D15" s="366"/>
      <c r="E15" s="366"/>
      <c r="F15" s="366"/>
      <c r="G15" s="477"/>
    </row>
    <row r="16" spans="1:18" s="13" customFormat="1" ht="18" customHeight="1" x14ac:dyDescent="0.2">
      <c r="A16" s="308" t="s">
        <v>31</v>
      </c>
      <c r="B16" s="193" t="s">
        <v>223</v>
      </c>
      <c r="C16" s="320" t="s">
        <v>224</v>
      </c>
      <c r="D16" s="366"/>
      <c r="E16" s="366"/>
      <c r="F16" s="366"/>
      <c r="G16" s="478"/>
    </row>
    <row r="17" spans="1:7" s="12" customFormat="1" ht="18" customHeight="1" x14ac:dyDescent="0.2">
      <c r="A17" s="308" t="s">
        <v>32</v>
      </c>
      <c r="B17" s="193" t="s">
        <v>225</v>
      </c>
      <c r="C17" s="320" t="s">
        <v>226</v>
      </c>
      <c r="D17" s="366"/>
      <c r="E17" s="366"/>
      <c r="F17" s="366"/>
      <c r="G17" s="370"/>
    </row>
    <row r="18" spans="1:7" s="12" customFormat="1" ht="27.75" customHeight="1" x14ac:dyDescent="0.2">
      <c r="A18" s="308" t="s">
        <v>33</v>
      </c>
      <c r="B18" s="193" t="s">
        <v>227</v>
      </c>
      <c r="C18" s="320" t="s">
        <v>228</v>
      </c>
      <c r="D18" s="366"/>
      <c r="E18" s="366"/>
      <c r="F18" s="366"/>
      <c r="G18" s="371"/>
    </row>
    <row r="19" spans="1:7" s="12" customFormat="1" ht="18" customHeight="1" x14ac:dyDescent="0.2">
      <c r="A19" s="308" t="s">
        <v>34</v>
      </c>
      <c r="B19" s="194" t="s">
        <v>347</v>
      </c>
      <c r="C19" s="321" t="s">
        <v>229</v>
      </c>
      <c r="D19" s="367"/>
      <c r="E19" s="367"/>
      <c r="F19" s="367"/>
      <c r="G19" s="372"/>
    </row>
    <row r="20" spans="1:7" s="12" customFormat="1" ht="18" customHeight="1" x14ac:dyDescent="0.2">
      <c r="A20" s="308" t="s">
        <v>35</v>
      </c>
      <c r="B20" s="192" t="s">
        <v>320</v>
      </c>
      <c r="C20" s="321" t="s">
        <v>235</v>
      </c>
      <c r="D20" s="367"/>
      <c r="E20" s="367"/>
      <c r="F20" s="367"/>
      <c r="G20" s="373"/>
    </row>
    <row r="21" spans="1:7" s="12" customFormat="1" ht="18" customHeight="1" x14ac:dyDescent="0.2">
      <c r="A21" s="308" t="s">
        <v>36</v>
      </c>
      <c r="B21" s="192" t="s">
        <v>345</v>
      </c>
      <c r="C21" s="321" t="s">
        <v>236</v>
      </c>
      <c r="D21" s="367"/>
      <c r="E21" s="367"/>
      <c r="F21" s="367"/>
      <c r="G21" s="373"/>
    </row>
    <row r="22" spans="1:7" s="474" customFormat="1" ht="18" customHeight="1" x14ac:dyDescent="0.2">
      <c r="A22" s="195" t="s">
        <v>37</v>
      </c>
      <c r="B22" s="191" t="s">
        <v>509</v>
      </c>
      <c r="C22" s="320" t="s">
        <v>510</v>
      </c>
      <c r="D22" s="366">
        <v>38559233</v>
      </c>
      <c r="E22" s="366"/>
      <c r="F22" s="366"/>
      <c r="G22" s="373">
        <f>SUM(D22:F22)</f>
        <v>38559233</v>
      </c>
    </row>
    <row r="23" spans="1:7" s="474" customFormat="1" ht="18" customHeight="1" x14ac:dyDescent="0.2">
      <c r="A23" s="195" t="s">
        <v>38</v>
      </c>
      <c r="B23" s="191" t="s">
        <v>684</v>
      </c>
      <c r="C23" s="320"/>
      <c r="D23" s="366">
        <v>800000</v>
      </c>
      <c r="E23" s="366"/>
      <c r="F23" s="366"/>
      <c r="G23" s="373">
        <f>SUM(D23:F23)</f>
        <v>800000</v>
      </c>
    </row>
    <row r="24" spans="1:7" s="474" customFormat="1" ht="18" customHeight="1" x14ac:dyDescent="0.2">
      <c r="A24" s="195" t="s">
        <v>39</v>
      </c>
      <c r="B24" s="191" t="s">
        <v>271</v>
      </c>
      <c r="C24" s="320"/>
      <c r="D24" s="366">
        <f>D46-D22-D23</f>
        <v>3440767</v>
      </c>
      <c r="E24" s="366"/>
      <c r="F24" s="366"/>
      <c r="G24" s="373">
        <f>SUM(D24:F24)</f>
        <v>3440767</v>
      </c>
    </row>
    <row r="25" spans="1:7" s="12" customFormat="1" ht="18" customHeight="1" x14ac:dyDescent="0.2">
      <c r="A25" s="195" t="s">
        <v>40</v>
      </c>
      <c r="B25" s="192" t="s">
        <v>476</v>
      </c>
      <c r="C25" s="321" t="s">
        <v>338</v>
      </c>
      <c r="D25" s="367">
        <f>SUM(D22:D24)</f>
        <v>42800000</v>
      </c>
      <c r="E25" s="367"/>
      <c r="F25" s="367"/>
      <c r="G25" s="373">
        <f t="shared" ref="G25:G27" si="0">SUM(D25:F25)</f>
        <v>42800000</v>
      </c>
    </row>
    <row r="26" spans="1:7" s="12" customFormat="1" ht="18" customHeight="1" x14ac:dyDescent="0.2">
      <c r="A26" s="195" t="s">
        <v>41</v>
      </c>
      <c r="B26" s="192" t="s">
        <v>477</v>
      </c>
      <c r="C26" s="321" t="s">
        <v>338</v>
      </c>
      <c r="D26" s="367"/>
      <c r="E26" s="367"/>
      <c r="F26" s="367"/>
      <c r="G26" s="373">
        <f t="shared" si="0"/>
        <v>0</v>
      </c>
    </row>
    <row r="27" spans="1:7" s="12" customFormat="1" ht="18" customHeight="1" x14ac:dyDescent="0.2">
      <c r="A27" s="195" t="s">
        <v>42</v>
      </c>
      <c r="B27" s="487" t="s">
        <v>348</v>
      </c>
      <c r="C27" s="488" t="s">
        <v>238</v>
      </c>
      <c r="D27" s="548">
        <f>SUM(D26,D25,D21,D20,D19,D9)</f>
        <v>42800000</v>
      </c>
      <c r="E27" s="548"/>
      <c r="F27" s="548"/>
      <c r="G27" s="549">
        <f t="shared" si="0"/>
        <v>42800000</v>
      </c>
    </row>
    <row r="28" spans="1:7" s="12" customFormat="1" ht="18" customHeight="1" x14ac:dyDescent="0.2">
      <c r="A28"/>
      <c r="B28" s="1"/>
      <c r="C28" s="1"/>
      <c r="D28" s="1"/>
      <c r="E28" s="1"/>
      <c r="F28" s="1"/>
      <c r="G28" s="298"/>
    </row>
    <row r="29" spans="1:7" s="12" customFormat="1" ht="18" customHeight="1" x14ac:dyDescent="0.3">
      <c r="A29" s="742" t="s">
        <v>481</v>
      </c>
      <c r="B29" s="742"/>
      <c r="C29" s="742"/>
      <c r="D29" s="742"/>
      <c r="E29" s="742"/>
      <c r="F29" s="742"/>
      <c r="G29" s="742"/>
    </row>
    <row r="30" spans="1:7" s="12" customFormat="1" ht="18" customHeight="1" x14ac:dyDescent="0.3">
      <c r="A30" s="742" t="s">
        <v>682</v>
      </c>
      <c r="B30" s="742"/>
      <c r="C30" s="742"/>
      <c r="D30" s="742"/>
      <c r="E30" s="742"/>
      <c r="F30" s="742"/>
      <c r="G30" s="742"/>
    </row>
    <row r="31" spans="1:7" s="12" customFormat="1" ht="18" customHeight="1" x14ac:dyDescent="0.25">
      <c r="A31" s="2"/>
      <c r="B31" s="3"/>
      <c r="C31" s="3"/>
      <c r="D31" s="3"/>
      <c r="E31" s="3"/>
      <c r="F31" s="3"/>
      <c r="G31" s="298"/>
    </row>
    <row r="32" spans="1:7" s="12" customFormat="1" ht="43.5" customHeight="1" x14ac:dyDescent="0.2">
      <c r="A32" s="114" t="s">
        <v>17</v>
      </c>
      <c r="B32" s="115" t="s">
        <v>16</v>
      </c>
      <c r="C32" s="116" t="s">
        <v>178</v>
      </c>
      <c r="D32" s="337" t="s">
        <v>369</v>
      </c>
      <c r="E32" s="337" t="s">
        <v>370</v>
      </c>
      <c r="F32" s="337" t="s">
        <v>371</v>
      </c>
      <c r="G32" s="197" t="s">
        <v>698</v>
      </c>
    </row>
    <row r="33" spans="1:7" s="120" customFormat="1" ht="18" customHeight="1" x14ac:dyDescent="0.2">
      <c r="A33" s="117"/>
      <c r="B33" s="118" t="s">
        <v>112</v>
      </c>
      <c r="C33" s="118" t="s">
        <v>113</v>
      </c>
      <c r="D33" s="334"/>
      <c r="E33" s="334"/>
      <c r="F33" s="334"/>
      <c r="G33" s="119"/>
    </row>
    <row r="34" spans="1:7" s="12" customFormat="1" ht="18.75" customHeight="1" x14ac:dyDescent="0.2">
      <c r="A34" s="195" t="s">
        <v>9</v>
      </c>
      <c r="B34" s="191" t="s">
        <v>240</v>
      </c>
      <c r="C34" s="320" t="s">
        <v>241</v>
      </c>
      <c r="D34" s="366">
        <v>29900000</v>
      </c>
      <c r="E34" s="335"/>
      <c r="F34" s="335"/>
      <c r="G34" s="362">
        <f>D34</f>
        <v>29900000</v>
      </c>
    </row>
    <row r="35" spans="1:7" s="12" customFormat="1" ht="18.75" customHeight="1" x14ac:dyDescent="0.2">
      <c r="A35" s="195" t="s">
        <v>10</v>
      </c>
      <c r="B35" s="191" t="s">
        <v>242</v>
      </c>
      <c r="C35" s="320" t="s">
        <v>244</v>
      </c>
      <c r="D35" s="366">
        <v>1000000</v>
      </c>
      <c r="E35" s="335"/>
      <c r="F35" s="335"/>
      <c r="G35" s="362">
        <f>SUM(D35:F35)</f>
        <v>1000000</v>
      </c>
    </row>
    <row r="36" spans="1:7" s="12" customFormat="1" ht="18.75" customHeight="1" x14ac:dyDescent="0.2">
      <c r="A36" s="196" t="s">
        <v>11</v>
      </c>
      <c r="B36" s="192" t="s">
        <v>243</v>
      </c>
      <c r="C36" s="321" t="s">
        <v>245</v>
      </c>
      <c r="D36" s="394">
        <f>SUM(D34:D35)</f>
        <v>30900000</v>
      </c>
      <c r="E36" s="336"/>
      <c r="F36" s="336"/>
      <c r="G36" s="362">
        <f>SUM(D36:F36)</f>
        <v>30900000</v>
      </c>
    </row>
    <row r="37" spans="1:7" s="12" customFormat="1" ht="18.75" customHeight="1" x14ac:dyDescent="0.2">
      <c r="A37" s="196" t="s">
        <v>12</v>
      </c>
      <c r="B37" s="192" t="s">
        <v>247</v>
      </c>
      <c r="C37" s="321" t="s">
        <v>246</v>
      </c>
      <c r="D37" s="367">
        <v>5840000</v>
      </c>
      <c r="E37" s="336"/>
      <c r="F37" s="336"/>
      <c r="G37" s="362">
        <f>D37</f>
        <v>5840000</v>
      </c>
    </row>
    <row r="38" spans="1:7" s="12" customFormat="1" ht="18.75" customHeight="1" x14ac:dyDescent="0.2">
      <c r="A38" s="196" t="s">
        <v>13</v>
      </c>
      <c r="B38" s="192" t="s">
        <v>248</v>
      </c>
      <c r="C38" s="321" t="s">
        <v>249</v>
      </c>
      <c r="D38" s="367">
        <v>6060000</v>
      </c>
      <c r="E38" s="336"/>
      <c r="F38" s="336"/>
      <c r="G38" s="362">
        <f>D38</f>
        <v>6060000</v>
      </c>
    </row>
    <row r="39" spans="1:7" ht="18.75" customHeight="1" x14ac:dyDescent="0.2">
      <c r="A39" s="196" t="s">
        <v>14</v>
      </c>
      <c r="B39" s="191" t="s">
        <v>129</v>
      </c>
      <c r="C39" s="321" t="s">
        <v>250</v>
      </c>
      <c r="D39" s="366">
        <v>0</v>
      </c>
      <c r="E39" s="335"/>
      <c r="F39" s="335"/>
      <c r="G39" s="362">
        <f t="shared" ref="G39:G46" si="1">SUM(D39:F39)</f>
        <v>0</v>
      </c>
    </row>
    <row r="40" spans="1:7" ht="18.75" customHeight="1" x14ac:dyDescent="0.2">
      <c r="A40" s="195" t="s">
        <v>15</v>
      </c>
      <c r="B40" s="191" t="s">
        <v>251</v>
      </c>
      <c r="C40" s="320" t="s">
        <v>252</v>
      </c>
      <c r="D40" s="366">
        <v>0</v>
      </c>
      <c r="E40" s="335"/>
      <c r="F40" s="335"/>
      <c r="G40" s="362">
        <f t="shared" si="1"/>
        <v>0</v>
      </c>
    </row>
    <row r="41" spans="1:7" ht="18.75" customHeight="1" x14ac:dyDescent="0.2">
      <c r="A41" s="195" t="s">
        <v>30</v>
      </c>
      <c r="B41" s="193" t="s">
        <v>5</v>
      </c>
      <c r="C41" s="320" t="s">
        <v>253</v>
      </c>
      <c r="D41" s="366">
        <v>0</v>
      </c>
      <c r="E41" s="335"/>
      <c r="F41" s="335"/>
      <c r="G41" s="362">
        <f t="shared" si="1"/>
        <v>0</v>
      </c>
    </row>
    <row r="42" spans="1:7" ht="18.75" customHeight="1" x14ac:dyDescent="0.2">
      <c r="A42" s="196" t="s">
        <v>31</v>
      </c>
      <c r="B42" s="194" t="s">
        <v>130</v>
      </c>
      <c r="C42" s="321" t="s">
        <v>254</v>
      </c>
      <c r="D42" s="367">
        <v>0</v>
      </c>
      <c r="E42" s="336"/>
      <c r="F42" s="336"/>
      <c r="G42" s="362">
        <f t="shared" si="1"/>
        <v>0</v>
      </c>
    </row>
    <row r="43" spans="1:7" ht="18.75" customHeight="1" x14ac:dyDescent="0.2">
      <c r="A43" s="195" t="s">
        <v>32</v>
      </c>
      <c r="B43" s="193" t="s">
        <v>256</v>
      </c>
      <c r="C43" s="321" t="s">
        <v>255</v>
      </c>
      <c r="D43" s="366">
        <v>0</v>
      </c>
      <c r="E43" s="335"/>
      <c r="F43" s="335"/>
      <c r="G43" s="362">
        <f t="shared" si="1"/>
        <v>0</v>
      </c>
    </row>
    <row r="44" spans="1:7" ht="18.75" customHeight="1" x14ac:dyDescent="0.2">
      <c r="A44" s="195" t="s">
        <v>33</v>
      </c>
      <c r="B44" s="193" t="s">
        <v>257</v>
      </c>
      <c r="C44" s="321" t="s">
        <v>258</v>
      </c>
      <c r="D44" s="366">
        <v>0</v>
      </c>
      <c r="E44" s="335"/>
      <c r="F44" s="335"/>
      <c r="G44" s="362">
        <f t="shared" si="1"/>
        <v>0</v>
      </c>
    </row>
    <row r="45" spans="1:7" ht="18.75" customHeight="1" x14ac:dyDescent="0.2">
      <c r="A45" s="195" t="s">
        <v>34</v>
      </c>
      <c r="B45" s="191" t="s">
        <v>72</v>
      </c>
      <c r="C45" s="321" t="s">
        <v>259</v>
      </c>
      <c r="D45" s="366">
        <v>0</v>
      </c>
      <c r="E45" s="335"/>
      <c r="F45" s="335"/>
      <c r="G45" s="362">
        <f t="shared" si="1"/>
        <v>0</v>
      </c>
    </row>
    <row r="46" spans="1:7" ht="18.75" customHeight="1" x14ac:dyDescent="0.2">
      <c r="A46" s="482" t="s">
        <v>35</v>
      </c>
      <c r="B46" s="483" t="s">
        <v>261</v>
      </c>
      <c r="C46" s="488" t="s">
        <v>260</v>
      </c>
      <c r="D46" s="485">
        <f>SUM(D45,D44,D43,D42,D39,D38,D37,D36)</f>
        <v>42800000</v>
      </c>
      <c r="E46" s="485"/>
      <c r="F46" s="485"/>
      <c r="G46" s="481">
        <f t="shared" si="1"/>
        <v>42800000</v>
      </c>
    </row>
  </sheetData>
  <mergeCells count="5">
    <mergeCell ref="B1:G1"/>
    <mergeCell ref="A2:G2"/>
    <mergeCell ref="A3:G3"/>
    <mergeCell ref="A29:G29"/>
    <mergeCell ref="A30:G3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5"/>
  <sheetViews>
    <sheetView topLeftCell="A25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" style="1" customWidth="1"/>
    <col min="7" max="7" width="10.28515625" style="1" customWidth="1"/>
    <col min="8" max="22" width="9.140625" style="1"/>
  </cols>
  <sheetData>
    <row r="1" spans="1:22" x14ac:dyDescent="0.2">
      <c r="B1" s="740" t="s">
        <v>400</v>
      </c>
      <c r="C1" s="740"/>
      <c r="D1" s="740"/>
      <c r="E1" s="740"/>
      <c r="F1" s="740"/>
      <c r="G1" s="740"/>
    </row>
    <row r="2" spans="1:22" ht="36" customHeight="1" x14ac:dyDescent="0.3">
      <c r="A2" s="742" t="s">
        <v>19</v>
      </c>
      <c r="B2" s="741"/>
      <c r="C2" s="741"/>
      <c r="D2" s="741"/>
      <c r="E2" s="741"/>
      <c r="F2" s="741"/>
      <c r="G2" s="741"/>
    </row>
    <row r="3" spans="1:22" ht="18.75" x14ac:dyDescent="0.3">
      <c r="A3" s="742" t="s">
        <v>414</v>
      </c>
      <c r="B3" s="741"/>
      <c r="C3" s="741"/>
      <c r="D3" s="741"/>
      <c r="E3" s="741"/>
      <c r="F3" s="741"/>
      <c r="G3" s="741"/>
    </row>
    <row r="4" spans="1:22" ht="15.75" x14ac:dyDescent="0.25">
      <c r="A4" s="2"/>
      <c r="B4" s="3"/>
      <c r="C4" s="3"/>
      <c r="D4" s="3"/>
      <c r="E4" s="3"/>
      <c r="F4" s="3"/>
    </row>
    <row r="5" spans="1:22" x14ac:dyDescent="0.2">
      <c r="A5" s="4"/>
      <c r="B5" s="3" t="s">
        <v>24</v>
      </c>
      <c r="C5" s="3"/>
      <c r="D5" s="3"/>
      <c r="E5" s="3"/>
      <c r="F5" s="3"/>
    </row>
    <row r="6" spans="1:22" x14ac:dyDescent="0.2">
      <c r="G6" s="113"/>
    </row>
    <row r="7" spans="1:22" x14ac:dyDescent="0.2">
      <c r="G7" s="113" t="s">
        <v>18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36" x14ac:dyDescent="0.2">
      <c r="A8" s="114" t="s">
        <v>17</v>
      </c>
      <c r="B8" s="115" t="s">
        <v>16</v>
      </c>
      <c r="C8" s="116" t="s">
        <v>178</v>
      </c>
      <c r="D8" s="337" t="s">
        <v>369</v>
      </c>
      <c r="E8" s="337" t="s">
        <v>370</v>
      </c>
      <c r="F8" s="337" t="s">
        <v>371</v>
      </c>
      <c r="G8" s="197" t="s">
        <v>412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2" customFormat="1" ht="18" customHeight="1" x14ac:dyDescent="0.2">
      <c r="A9" s="117"/>
      <c r="B9" s="118" t="s">
        <v>112</v>
      </c>
      <c r="C9" s="118" t="s">
        <v>113</v>
      </c>
      <c r="D9" s="334" t="s">
        <v>114</v>
      </c>
      <c r="E9" s="334" t="s">
        <v>115</v>
      </c>
      <c r="F9" s="334" t="s">
        <v>116</v>
      </c>
      <c r="G9" s="119" t="s">
        <v>117</v>
      </c>
    </row>
    <row r="10" spans="1:22" s="12" customFormat="1" ht="18" customHeight="1" x14ac:dyDescent="0.2">
      <c r="A10" s="308" t="s">
        <v>9</v>
      </c>
      <c r="B10" s="191" t="s">
        <v>194</v>
      </c>
      <c r="C10" s="320" t="s">
        <v>195</v>
      </c>
      <c r="D10" s="387"/>
      <c r="E10" s="335"/>
      <c r="F10" s="335"/>
      <c r="G10" s="322">
        <f>SUM(D10:F10)</f>
        <v>0</v>
      </c>
    </row>
    <row r="11" spans="1:22" s="12" customFormat="1" ht="18" customHeight="1" x14ac:dyDescent="0.2">
      <c r="A11" s="308" t="s">
        <v>10</v>
      </c>
      <c r="B11" s="192" t="s">
        <v>346</v>
      </c>
      <c r="C11" s="321" t="s">
        <v>196</v>
      </c>
      <c r="D11" s="374">
        <f>D10</f>
        <v>0</v>
      </c>
      <c r="E11" s="336"/>
      <c r="F11" s="336"/>
      <c r="G11" s="323">
        <f>SUM(G10:G10)</f>
        <v>0</v>
      </c>
    </row>
    <row r="12" spans="1:22" s="12" customFormat="1" ht="18" customHeight="1" x14ac:dyDescent="0.2">
      <c r="A12" s="308" t="s">
        <v>11</v>
      </c>
      <c r="B12" s="193" t="s">
        <v>6</v>
      </c>
      <c r="C12" s="320" t="s">
        <v>212</v>
      </c>
      <c r="D12" s="335"/>
      <c r="E12" s="335"/>
      <c r="F12" s="335"/>
      <c r="G12" s="324"/>
    </row>
    <row r="13" spans="1:22" s="12" customFormat="1" ht="18" customHeight="1" x14ac:dyDescent="0.2">
      <c r="A13" s="308" t="s">
        <v>12</v>
      </c>
      <c r="B13" s="193" t="s">
        <v>213</v>
      </c>
      <c r="C13" s="320" t="s">
        <v>214</v>
      </c>
      <c r="D13" s="335"/>
      <c r="E13" s="335"/>
      <c r="F13" s="335"/>
      <c r="G13" s="324"/>
    </row>
    <row r="14" spans="1:22" s="12" customFormat="1" ht="18" customHeight="1" x14ac:dyDescent="0.2">
      <c r="A14" s="308" t="s">
        <v>13</v>
      </c>
      <c r="B14" s="193" t="s">
        <v>215</v>
      </c>
      <c r="C14" s="320" t="s">
        <v>216</v>
      </c>
      <c r="D14" s="335"/>
      <c r="E14" s="335"/>
      <c r="F14" s="335"/>
      <c r="G14" s="324"/>
    </row>
    <row r="15" spans="1:22" s="12" customFormat="1" ht="18" customHeight="1" x14ac:dyDescent="0.2">
      <c r="A15" s="308" t="s">
        <v>14</v>
      </c>
      <c r="B15" s="193" t="s">
        <v>217</v>
      </c>
      <c r="C15" s="320" t="s">
        <v>218</v>
      </c>
      <c r="D15" s="335"/>
      <c r="E15" s="335"/>
      <c r="F15" s="335"/>
      <c r="G15" s="324"/>
    </row>
    <row r="16" spans="1:22" s="12" customFormat="1" ht="18" customHeight="1" x14ac:dyDescent="0.2">
      <c r="A16" s="308" t="s">
        <v>15</v>
      </c>
      <c r="B16" s="193" t="s">
        <v>219</v>
      </c>
      <c r="C16" s="320" t="s">
        <v>220</v>
      </c>
      <c r="D16" s="335"/>
      <c r="E16" s="335"/>
      <c r="F16" s="335"/>
      <c r="G16" s="325"/>
    </row>
    <row r="17" spans="1:7" s="12" customFormat="1" ht="18" customHeight="1" x14ac:dyDescent="0.2">
      <c r="A17" s="308" t="s">
        <v>30</v>
      </c>
      <c r="B17" s="193" t="s">
        <v>221</v>
      </c>
      <c r="C17" s="320" t="s">
        <v>222</v>
      </c>
      <c r="D17" s="335"/>
      <c r="E17" s="335"/>
      <c r="F17" s="335"/>
      <c r="G17" s="326"/>
    </row>
    <row r="18" spans="1:7" s="13" customFormat="1" ht="18" customHeight="1" x14ac:dyDescent="0.2">
      <c r="A18" s="308" t="s">
        <v>31</v>
      </c>
      <c r="B18" s="193" t="s">
        <v>223</v>
      </c>
      <c r="C18" s="320" t="s">
        <v>224</v>
      </c>
      <c r="D18" s="335"/>
      <c r="E18" s="335"/>
      <c r="F18" s="335"/>
      <c r="G18" s="327"/>
    </row>
    <row r="19" spans="1:7" s="12" customFormat="1" ht="18" customHeight="1" x14ac:dyDescent="0.2">
      <c r="A19" s="308" t="s">
        <v>32</v>
      </c>
      <c r="B19" s="193" t="s">
        <v>225</v>
      </c>
      <c r="C19" s="320" t="s">
        <v>226</v>
      </c>
      <c r="D19" s="335"/>
      <c r="E19" s="335"/>
      <c r="F19" s="335"/>
      <c r="G19" s="328"/>
    </row>
    <row r="20" spans="1:7" s="12" customFormat="1" ht="27.75" customHeight="1" x14ac:dyDescent="0.2">
      <c r="A20" s="308" t="s">
        <v>33</v>
      </c>
      <c r="B20" s="193" t="s">
        <v>227</v>
      </c>
      <c r="C20" s="320" t="s">
        <v>228</v>
      </c>
      <c r="D20" s="335"/>
      <c r="E20" s="335"/>
      <c r="F20" s="335"/>
      <c r="G20" s="329"/>
    </row>
    <row r="21" spans="1:7" s="12" customFormat="1" ht="18" customHeight="1" x14ac:dyDescent="0.2">
      <c r="A21" s="308" t="s">
        <v>34</v>
      </c>
      <c r="B21" s="194" t="s">
        <v>347</v>
      </c>
      <c r="C21" s="321" t="s">
        <v>229</v>
      </c>
      <c r="D21" s="336"/>
      <c r="E21" s="336"/>
      <c r="F21" s="336"/>
      <c r="G21" s="330">
        <f>SUM(G12:G20)</f>
        <v>0</v>
      </c>
    </row>
    <row r="22" spans="1:7" s="12" customFormat="1" ht="18" customHeight="1" x14ac:dyDescent="0.2">
      <c r="A22" s="308" t="s">
        <v>35</v>
      </c>
      <c r="B22" s="192" t="s">
        <v>320</v>
      </c>
      <c r="C22" s="321" t="s">
        <v>235</v>
      </c>
      <c r="D22" s="336"/>
      <c r="E22" s="336"/>
      <c r="F22" s="336"/>
      <c r="G22" s="331"/>
    </row>
    <row r="23" spans="1:7" s="12" customFormat="1" ht="18" customHeight="1" x14ac:dyDescent="0.2">
      <c r="A23" s="308" t="s">
        <v>36</v>
      </c>
      <c r="B23" s="192" t="s">
        <v>345</v>
      </c>
      <c r="C23" s="321" t="s">
        <v>236</v>
      </c>
      <c r="D23" s="336"/>
      <c r="E23" s="336"/>
      <c r="F23" s="336"/>
      <c r="G23" s="332"/>
    </row>
    <row r="24" spans="1:7" s="12" customFormat="1" ht="18" customHeight="1" x14ac:dyDescent="0.2">
      <c r="A24" s="308" t="s">
        <v>37</v>
      </c>
      <c r="B24" s="194" t="s">
        <v>348</v>
      </c>
      <c r="C24" s="321" t="s">
        <v>238</v>
      </c>
      <c r="D24" s="364">
        <f>D11+D21+D22+D23</f>
        <v>0</v>
      </c>
      <c r="E24" s="364">
        <f>E11+E21+E22+E23</f>
        <v>0</v>
      </c>
      <c r="F24" s="364">
        <f>F11+F21+F22+F23</f>
        <v>0</v>
      </c>
      <c r="G24" s="364">
        <f>G11+G21+G22+G23</f>
        <v>0</v>
      </c>
    </row>
    <row r="25" spans="1:7" s="12" customFormat="1" ht="18" customHeight="1" x14ac:dyDescent="0.2">
      <c r="A25"/>
      <c r="B25" s="1"/>
      <c r="C25" s="1"/>
      <c r="D25" s="1"/>
      <c r="E25" s="1"/>
      <c r="F25" s="1"/>
      <c r="G25" s="1"/>
    </row>
    <row r="26" spans="1:7" s="12" customFormat="1" ht="18" customHeight="1" x14ac:dyDescent="0.3">
      <c r="A26" s="742" t="s">
        <v>19</v>
      </c>
      <c r="B26" s="741"/>
      <c r="C26" s="741"/>
      <c r="D26" s="741"/>
      <c r="E26" s="741"/>
      <c r="F26" s="741"/>
      <c r="G26" s="741"/>
    </row>
    <row r="27" spans="1:7" s="12" customFormat="1" ht="18" customHeight="1" x14ac:dyDescent="0.3">
      <c r="A27" s="742" t="s">
        <v>415</v>
      </c>
      <c r="B27" s="741"/>
      <c r="C27" s="741"/>
      <c r="D27" s="741"/>
      <c r="E27" s="741"/>
      <c r="F27" s="741"/>
      <c r="G27" s="741"/>
    </row>
    <row r="28" spans="1:7" s="12" customFormat="1" ht="18" customHeight="1" x14ac:dyDescent="0.25">
      <c r="A28" s="2"/>
      <c r="B28" s="3"/>
      <c r="C28" s="3"/>
      <c r="D28" s="3"/>
      <c r="E28" s="3"/>
      <c r="F28" s="3"/>
      <c r="G28" s="1"/>
    </row>
    <row r="29" spans="1:7" s="12" customFormat="1" ht="18" customHeight="1" x14ac:dyDescent="0.2">
      <c r="A29" s="4"/>
      <c r="B29" s="3" t="s">
        <v>24</v>
      </c>
      <c r="C29" s="3"/>
      <c r="D29" s="3"/>
      <c r="E29" s="3"/>
      <c r="F29" s="3"/>
      <c r="G29" s="1"/>
    </row>
    <row r="30" spans="1:7" s="12" customFormat="1" ht="18" customHeight="1" x14ac:dyDescent="0.2">
      <c r="A30"/>
      <c r="B30" s="1"/>
      <c r="C30" s="1"/>
      <c r="D30" s="1"/>
      <c r="E30" s="1"/>
      <c r="F30" s="1"/>
      <c r="G30" s="113" t="s">
        <v>18</v>
      </c>
    </row>
    <row r="31" spans="1:7" s="12" customFormat="1" ht="39" customHeight="1" x14ac:dyDescent="0.2">
      <c r="A31" s="114" t="s">
        <v>17</v>
      </c>
      <c r="B31" s="115" t="s">
        <v>16</v>
      </c>
      <c r="C31" s="116" t="s">
        <v>178</v>
      </c>
      <c r="D31" s="337" t="s">
        <v>369</v>
      </c>
      <c r="E31" s="337" t="s">
        <v>370</v>
      </c>
      <c r="F31" s="337" t="s">
        <v>371</v>
      </c>
      <c r="G31" s="197" t="s">
        <v>412</v>
      </c>
    </row>
    <row r="32" spans="1:7" s="120" customFormat="1" ht="18" customHeight="1" x14ac:dyDescent="0.2">
      <c r="A32" s="117"/>
      <c r="B32" s="118" t="s">
        <v>112</v>
      </c>
      <c r="C32" s="118" t="s">
        <v>113</v>
      </c>
      <c r="D32" s="334" t="s">
        <v>114</v>
      </c>
      <c r="E32" s="334" t="s">
        <v>115</v>
      </c>
      <c r="F32" s="334" t="s">
        <v>116</v>
      </c>
      <c r="G32" s="119" t="s">
        <v>117</v>
      </c>
    </row>
    <row r="33" spans="1:7" s="12" customFormat="1" ht="20.25" customHeight="1" x14ac:dyDescent="0.2">
      <c r="A33" s="195" t="s">
        <v>9</v>
      </c>
      <c r="B33" s="191" t="s">
        <v>240</v>
      </c>
      <c r="C33" s="320" t="s">
        <v>241</v>
      </c>
      <c r="D33" s="366"/>
      <c r="E33" s="335"/>
      <c r="F33" s="335"/>
      <c r="G33" s="338">
        <f>D33</f>
        <v>0</v>
      </c>
    </row>
    <row r="34" spans="1:7" s="12" customFormat="1" ht="20.25" customHeight="1" x14ac:dyDescent="0.2">
      <c r="A34" s="195" t="s">
        <v>10</v>
      </c>
      <c r="B34" s="191" t="s">
        <v>242</v>
      </c>
      <c r="C34" s="320" t="s">
        <v>244</v>
      </c>
      <c r="D34" s="366"/>
      <c r="E34" s="335"/>
      <c r="F34" s="335"/>
      <c r="G34" s="338">
        <f>D34</f>
        <v>0</v>
      </c>
    </row>
    <row r="35" spans="1:7" s="12" customFormat="1" ht="20.25" customHeight="1" x14ac:dyDescent="0.2">
      <c r="A35" s="196" t="s">
        <v>11</v>
      </c>
      <c r="B35" s="192" t="s">
        <v>243</v>
      </c>
      <c r="C35" s="321" t="s">
        <v>245</v>
      </c>
      <c r="D35" s="367">
        <f>D33+D34</f>
        <v>0</v>
      </c>
      <c r="E35" s="336"/>
      <c r="F35" s="336"/>
      <c r="G35" s="338">
        <f>D35</f>
        <v>0</v>
      </c>
    </row>
    <row r="36" spans="1:7" s="12" customFormat="1" ht="20.25" customHeight="1" x14ac:dyDescent="0.2">
      <c r="A36" s="196" t="s">
        <v>12</v>
      </c>
      <c r="B36" s="192" t="s">
        <v>247</v>
      </c>
      <c r="C36" s="321" t="s">
        <v>246</v>
      </c>
      <c r="D36" s="367"/>
      <c r="E36" s="336"/>
      <c r="F36" s="336"/>
      <c r="G36" s="338">
        <f>D36</f>
        <v>0</v>
      </c>
    </row>
    <row r="37" spans="1:7" s="12" customFormat="1" ht="20.25" customHeight="1" x14ac:dyDescent="0.2">
      <c r="A37" s="196" t="s">
        <v>13</v>
      </c>
      <c r="B37" s="192" t="s">
        <v>248</v>
      </c>
      <c r="C37" s="321" t="s">
        <v>249</v>
      </c>
      <c r="D37" s="367"/>
      <c r="E37" s="336"/>
      <c r="F37" s="336"/>
      <c r="G37" s="338">
        <f>D37</f>
        <v>0</v>
      </c>
    </row>
    <row r="38" spans="1:7" ht="20.25" customHeight="1" x14ac:dyDescent="0.2">
      <c r="A38" s="195" t="s">
        <v>14</v>
      </c>
      <c r="B38" s="191" t="s">
        <v>129</v>
      </c>
      <c r="C38" s="320" t="s">
        <v>250</v>
      </c>
      <c r="D38" s="335"/>
      <c r="E38" s="335"/>
      <c r="F38" s="335"/>
      <c r="G38" s="361"/>
    </row>
    <row r="39" spans="1:7" ht="20.25" customHeight="1" x14ac:dyDescent="0.2">
      <c r="A39" s="195" t="s">
        <v>15</v>
      </c>
      <c r="B39" s="191" t="s">
        <v>251</v>
      </c>
      <c r="C39" s="320" t="s">
        <v>252</v>
      </c>
      <c r="D39" s="335"/>
      <c r="E39" s="335"/>
      <c r="F39" s="335"/>
      <c r="G39" s="361"/>
    </row>
    <row r="40" spans="1:7" ht="20.25" customHeight="1" x14ac:dyDescent="0.2">
      <c r="A40" s="195" t="s">
        <v>30</v>
      </c>
      <c r="B40" s="193" t="s">
        <v>5</v>
      </c>
      <c r="C40" s="320" t="s">
        <v>253</v>
      </c>
      <c r="D40" s="335"/>
      <c r="E40" s="335"/>
      <c r="F40" s="335"/>
      <c r="G40" s="361"/>
    </row>
    <row r="41" spans="1:7" ht="20.25" customHeight="1" x14ac:dyDescent="0.2">
      <c r="A41" s="196" t="s">
        <v>31</v>
      </c>
      <c r="B41" s="194" t="s">
        <v>130</v>
      </c>
      <c r="C41" s="321" t="s">
        <v>254</v>
      </c>
      <c r="D41" s="336"/>
      <c r="E41" s="336"/>
      <c r="F41" s="336"/>
      <c r="G41" s="361"/>
    </row>
    <row r="42" spans="1:7" ht="20.25" customHeight="1" x14ac:dyDescent="0.2">
      <c r="A42" s="195" t="s">
        <v>32</v>
      </c>
      <c r="B42" s="193" t="s">
        <v>256</v>
      </c>
      <c r="C42" s="320" t="s">
        <v>255</v>
      </c>
      <c r="D42" s="335"/>
      <c r="E42" s="335"/>
      <c r="F42" s="335"/>
      <c r="G42" s="361"/>
    </row>
    <row r="43" spans="1:7" ht="20.25" customHeight="1" x14ac:dyDescent="0.2">
      <c r="A43" s="195" t="s">
        <v>33</v>
      </c>
      <c r="B43" s="193" t="s">
        <v>257</v>
      </c>
      <c r="C43" s="320" t="s">
        <v>258</v>
      </c>
      <c r="D43" s="335"/>
      <c r="E43" s="335"/>
      <c r="F43" s="335"/>
      <c r="G43" s="361"/>
    </row>
    <row r="44" spans="1:7" ht="20.25" customHeight="1" x14ac:dyDescent="0.2">
      <c r="A44" s="195" t="s">
        <v>34</v>
      </c>
      <c r="B44" s="191" t="s">
        <v>72</v>
      </c>
      <c r="C44" s="320" t="s">
        <v>259</v>
      </c>
      <c r="D44" s="335"/>
      <c r="E44" s="335"/>
      <c r="F44" s="335"/>
      <c r="G44" s="361"/>
    </row>
    <row r="45" spans="1:7" ht="20.25" customHeight="1" x14ac:dyDescent="0.2">
      <c r="A45" s="196" t="s">
        <v>35</v>
      </c>
      <c r="B45" s="192" t="s">
        <v>261</v>
      </c>
      <c r="C45" s="321" t="s">
        <v>260</v>
      </c>
      <c r="D45" s="367">
        <f>D35+D36+D37+D41+D42+D43+D44</f>
        <v>0</v>
      </c>
      <c r="E45" s="336"/>
      <c r="F45" s="336"/>
      <c r="G45" s="338">
        <f>D45</f>
        <v>0</v>
      </c>
    </row>
  </sheetData>
  <mergeCells count="5">
    <mergeCell ref="A27:G27"/>
    <mergeCell ref="B1:G1"/>
    <mergeCell ref="A2:G2"/>
    <mergeCell ref="A3:G3"/>
    <mergeCell ref="A26:G2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3"/>
  <sheetViews>
    <sheetView zoomScaleNormal="100" workbookViewId="0">
      <selection activeCell="C17" sqref="C17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8.85546875" style="1" customWidth="1"/>
    <col min="7" max="7" width="10.28515625" style="1" customWidth="1"/>
    <col min="8" max="22" width="9.140625" style="1"/>
  </cols>
  <sheetData>
    <row r="1" spans="1:7" x14ac:dyDescent="0.2">
      <c r="B1" s="740" t="s">
        <v>401</v>
      </c>
      <c r="C1" s="740"/>
      <c r="D1" s="740"/>
      <c r="E1" s="740"/>
      <c r="F1" s="740"/>
      <c r="G1" s="740"/>
    </row>
    <row r="2" spans="1:7" ht="36" customHeight="1" x14ac:dyDescent="0.3">
      <c r="A2" s="742" t="s">
        <v>124</v>
      </c>
      <c r="B2" s="741"/>
      <c r="C2" s="741"/>
      <c r="D2" s="741"/>
      <c r="E2" s="741"/>
      <c r="F2" s="741"/>
      <c r="G2" s="741"/>
    </row>
    <row r="3" spans="1:7" ht="18.75" x14ac:dyDescent="0.3">
      <c r="A3" s="742" t="s">
        <v>414</v>
      </c>
      <c r="B3" s="741"/>
      <c r="C3" s="741"/>
      <c r="D3" s="741"/>
      <c r="E3" s="741"/>
      <c r="F3" s="741"/>
      <c r="G3" s="741"/>
    </row>
    <row r="4" spans="1:7" s="12" customFormat="1" ht="30" customHeight="1" x14ac:dyDescent="0.2">
      <c r="A4"/>
      <c r="B4" s="1"/>
      <c r="C4" s="1"/>
      <c r="D4" s="1"/>
      <c r="E4" s="1"/>
      <c r="F4" s="1"/>
      <c r="G4" s="113"/>
    </row>
    <row r="5" spans="1:7" s="12" customFormat="1" ht="30" customHeight="1" x14ac:dyDescent="0.2">
      <c r="A5"/>
      <c r="B5" s="1"/>
      <c r="C5" s="1"/>
      <c r="D5" s="1"/>
      <c r="E5" s="1"/>
      <c r="F5" s="1"/>
      <c r="G5" s="113" t="s">
        <v>18</v>
      </c>
    </row>
    <row r="6" spans="1:7" s="12" customFormat="1" ht="44.25" customHeight="1" x14ac:dyDescent="0.2">
      <c r="A6" s="114" t="s">
        <v>17</v>
      </c>
      <c r="B6" s="115" t="s">
        <v>16</v>
      </c>
      <c r="C6" s="116" t="s">
        <v>178</v>
      </c>
      <c r="D6" s="337" t="s">
        <v>369</v>
      </c>
      <c r="E6" s="337" t="s">
        <v>370</v>
      </c>
      <c r="F6" s="337" t="s">
        <v>371</v>
      </c>
      <c r="G6" s="197" t="s">
        <v>412</v>
      </c>
    </row>
    <row r="7" spans="1:7" s="12" customFormat="1" ht="20.25" customHeight="1" x14ac:dyDescent="0.2">
      <c r="A7" s="117"/>
      <c r="B7" s="118" t="s">
        <v>112</v>
      </c>
      <c r="C7" s="118" t="s">
        <v>113</v>
      </c>
      <c r="D7" s="334" t="s">
        <v>114</v>
      </c>
      <c r="E7" s="334" t="s">
        <v>115</v>
      </c>
      <c r="F7" s="334" t="s">
        <v>116</v>
      </c>
      <c r="G7" s="119" t="s">
        <v>117</v>
      </c>
    </row>
    <row r="8" spans="1:7" s="12" customFormat="1" ht="18" customHeight="1" x14ac:dyDescent="0.2">
      <c r="A8" s="308" t="s">
        <v>9</v>
      </c>
      <c r="B8" s="191" t="s">
        <v>194</v>
      </c>
      <c r="C8" s="320" t="s">
        <v>195</v>
      </c>
      <c r="D8" s="363"/>
      <c r="E8" s="335"/>
      <c r="F8" s="335"/>
      <c r="G8" s="322">
        <f>SUM(D8:F8)</f>
        <v>0</v>
      </c>
    </row>
    <row r="9" spans="1:7" s="12" customFormat="1" ht="18" customHeight="1" x14ac:dyDescent="0.2">
      <c r="A9" s="308" t="s">
        <v>10</v>
      </c>
      <c r="B9" s="192" t="s">
        <v>346</v>
      </c>
      <c r="C9" s="321" t="s">
        <v>196</v>
      </c>
      <c r="D9" s="302">
        <f>D8</f>
        <v>0</v>
      </c>
      <c r="E9" s="336"/>
      <c r="F9" s="336"/>
      <c r="G9" s="323">
        <f>SUM(G8:G8)</f>
        <v>0</v>
      </c>
    </row>
    <row r="10" spans="1:7" s="12" customFormat="1" ht="18" customHeight="1" x14ac:dyDescent="0.2">
      <c r="A10" s="308" t="s">
        <v>11</v>
      </c>
      <c r="B10" s="193" t="s">
        <v>6</v>
      </c>
      <c r="C10" s="320" t="s">
        <v>212</v>
      </c>
      <c r="D10" s="335"/>
      <c r="E10" s="335"/>
      <c r="F10" s="335"/>
      <c r="G10" s="324"/>
    </row>
    <row r="11" spans="1:7" s="13" customFormat="1" ht="18" customHeight="1" x14ac:dyDescent="0.2">
      <c r="A11" s="308" t="s">
        <v>12</v>
      </c>
      <c r="B11" s="193" t="s">
        <v>213</v>
      </c>
      <c r="C11" s="320" t="s">
        <v>214</v>
      </c>
      <c r="D11" s="335"/>
      <c r="E11" s="335"/>
      <c r="F11" s="335"/>
      <c r="G11" s="324"/>
    </row>
    <row r="12" spans="1:7" s="12" customFormat="1" ht="18" customHeight="1" x14ac:dyDescent="0.2">
      <c r="A12" s="308" t="s">
        <v>13</v>
      </c>
      <c r="B12" s="193" t="s">
        <v>215</v>
      </c>
      <c r="C12" s="320" t="s">
        <v>216</v>
      </c>
      <c r="D12" s="335"/>
      <c r="E12" s="335"/>
      <c r="F12" s="335"/>
      <c r="G12" s="324"/>
    </row>
    <row r="13" spans="1:7" s="12" customFormat="1" ht="27.75" customHeight="1" x14ac:dyDescent="0.2">
      <c r="A13" s="308" t="s">
        <v>14</v>
      </c>
      <c r="B13" s="193" t="s">
        <v>217</v>
      </c>
      <c r="C13" s="320" t="s">
        <v>218</v>
      </c>
      <c r="D13" s="335"/>
      <c r="E13" s="335"/>
      <c r="F13" s="335"/>
      <c r="G13" s="324"/>
    </row>
    <row r="14" spans="1:7" s="12" customFormat="1" ht="18" customHeight="1" x14ac:dyDescent="0.2">
      <c r="A14" s="308" t="s">
        <v>15</v>
      </c>
      <c r="B14" s="193" t="s">
        <v>219</v>
      </c>
      <c r="C14" s="320" t="s">
        <v>220</v>
      </c>
      <c r="D14" s="335"/>
      <c r="E14" s="335"/>
      <c r="F14" s="335"/>
      <c r="G14" s="325"/>
    </row>
    <row r="15" spans="1:7" s="12" customFormat="1" ht="18" customHeight="1" x14ac:dyDescent="0.2">
      <c r="A15" s="308" t="s">
        <v>30</v>
      </c>
      <c r="B15" s="193" t="s">
        <v>221</v>
      </c>
      <c r="C15" s="320" t="s">
        <v>222</v>
      </c>
      <c r="D15" s="335"/>
      <c r="E15" s="335"/>
      <c r="F15" s="335"/>
      <c r="G15" s="326"/>
    </row>
    <row r="16" spans="1:7" s="12" customFormat="1" ht="18" customHeight="1" x14ac:dyDescent="0.2">
      <c r="A16" s="308" t="s">
        <v>31</v>
      </c>
      <c r="B16" s="193" t="s">
        <v>223</v>
      </c>
      <c r="C16" s="320" t="s">
        <v>224</v>
      </c>
      <c r="D16" s="335"/>
      <c r="E16" s="335"/>
      <c r="F16" s="335"/>
      <c r="G16" s="327"/>
    </row>
    <row r="17" spans="1:7" s="12" customFormat="1" ht="18" customHeight="1" x14ac:dyDescent="0.2">
      <c r="A17" s="308" t="s">
        <v>32</v>
      </c>
      <c r="B17" s="193" t="s">
        <v>225</v>
      </c>
      <c r="C17" s="320" t="s">
        <v>226</v>
      </c>
      <c r="D17" s="335"/>
      <c r="E17" s="335"/>
      <c r="F17" s="335"/>
      <c r="G17" s="328"/>
    </row>
    <row r="18" spans="1:7" s="12" customFormat="1" ht="18" customHeight="1" x14ac:dyDescent="0.2">
      <c r="A18" s="308" t="s">
        <v>33</v>
      </c>
      <c r="B18" s="193" t="s">
        <v>227</v>
      </c>
      <c r="C18" s="320" t="s">
        <v>228</v>
      </c>
      <c r="D18" s="335"/>
      <c r="E18" s="335"/>
      <c r="F18" s="335"/>
      <c r="G18" s="329"/>
    </row>
    <row r="19" spans="1:7" s="12" customFormat="1" ht="18" customHeight="1" x14ac:dyDescent="0.2">
      <c r="A19" s="308" t="s">
        <v>34</v>
      </c>
      <c r="B19" s="194" t="s">
        <v>347</v>
      </c>
      <c r="C19" s="321" t="s">
        <v>229</v>
      </c>
      <c r="D19" s="336"/>
      <c r="E19" s="336"/>
      <c r="F19" s="336"/>
      <c r="G19" s="330">
        <f>SUM(G10:G18)</f>
        <v>0</v>
      </c>
    </row>
    <row r="20" spans="1:7" s="12" customFormat="1" ht="18.75" customHeight="1" x14ac:dyDescent="0.2">
      <c r="A20" s="308" t="s">
        <v>35</v>
      </c>
      <c r="B20" s="192" t="s">
        <v>320</v>
      </c>
      <c r="C20" s="321" t="s">
        <v>235</v>
      </c>
      <c r="D20" s="336"/>
      <c r="E20" s="336"/>
      <c r="F20" s="336"/>
      <c r="G20" s="331"/>
    </row>
    <row r="21" spans="1:7" s="12" customFormat="1" ht="18" customHeight="1" x14ac:dyDescent="0.2">
      <c r="A21" s="308" t="s">
        <v>36</v>
      </c>
      <c r="B21" s="192" t="s">
        <v>345</v>
      </c>
      <c r="C21" s="321" t="s">
        <v>236</v>
      </c>
      <c r="D21" s="336"/>
      <c r="E21" s="336"/>
      <c r="F21" s="336"/>
      <c r="G21" s="332"/>
    </row>
    <row r="22" spans="1:7" s="12" customFormat="1" ht="18" customHeight="1" x14ac:dyDescent="0.2">
      <c r="A22" s="308" t="s">
        <v>37</v>
      </c>
      <c r="B22" s="194" t="s">
        <v>348</v>
      </c>
      <c r="C22" s="321" t="s">
        <v>238</v>
      </c>
      <c r="D22" s="364">
        <f>D9+D19+D20+D21</f>
        <v>0</v>
      </c>
      <c r="E22" s="364">
        <f>E9+E19+E20+E21</f>
        <v>0</v>
      </c>
      <c r="F22" s="364">
        <f>F9+F19+F20+F21</f>
        <v>0</v>
      </c>
      <c r="G22" s="364">
        <f>G9+G19+G20+G21</f>
        <v>0</v>
      </c>
    </row>
    <row r="23" spans="1:7" s="12" customFormat="1" ht="18" customHeight="1" x14ac:dyDescent="0.2">
      <c r="A23"/>
      <c r="B23" s="1"/>
      <c r="C23" s="1"/>
      <c r="D23" s="1"/>
      <c r="E23" s="1"/>
      <c r="F23" s="1"/>
      <c r="G23" s="1"/>
    </row>
    <row r="24" spans="1:7" s="12" customFormat="1" ht="18" customHeight="1" x14ac:dyDescent="0.3">
      <c r="A24" s="742" t="s">
        <v>124</v>
      </c>
      <c r="B24" s="741"/>
      <c r="C24" s="741"/>
      <c r="D24" s="741"/>
      <c r="E24" s="741"/>
      <c r="F24" s="741"/>
      <c r="G24" s="741"/>
    </row>
    <row r="25" spans="1:7" s="120" customFormat="1" ht="18" customHeight="1" x14ac:dyDescent="0.3">
      <c r="A25" s="742" t="s">
        <v>415</v>
      </c>
      <c r="B25" s="741"/>
      <c r="C25" s="741"/>
      <c r="D25" s="741"/>
      <c r="E25" s="741"/>
      <c r="F25" s="741"/>
      <c r="G25" s="741"/>
    </row>
    <row r="26" spans="1:7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7" s="12" customFormat="1" ht="17.25" customHeight="1" x14ac:dyDescent="0.2">
      <c r="A27" s="4"/>
      <c r="B27" s="3" t="s">
        <v>24</v>
      </c>
      <c r="C27" s="3"/>
      <c r="D27" s="3"/>
      <c r="E27" s="3"/>
      <c r="F27" s="3"/>
      <c r="G27" s="1"/>
    </row>
    <row r="28" spans="1:7" s="12" customFormat="1" ht="16.5" customHeight="1" x14ac:dyDescent="0.2">
      <c r="A28"/>
      <c r="B28" s="1"/>
      <c r="C28" s="1"/>
      <c r="D28" s="1"/>
      <c r="E28" s="1"/>
      <c r="F28" s="1"/>
      <c r="G28" s="113" t="s">
        <v>18</v>
      </c>
    </row>
    <row r="29" spans="1:7" s="12" customFormat="1" ht="44.25" customHeight="1" x14ac:dyDescent="0.2">
      <c r="A29" s="114" t="s">
        <v>17</v>
      </c>
      <c r="B29" s="115" t="s">
        <v>16</v>
      </c>
      <c r="C29" s="116" t="s">
        <v>178</v>
      </c>
      <c r="D29" s="337" t="s">
        <v>369</v>
      </c>
      <c r="E29" s="337" t="s">
        <v>370</v>
      </c>
      <c r="F29" s="337" t="s">
        <v>371</v>
      </c>
      <c r="G29" s="197" t="s">
        <v>412</v>
      </c>
    </row>
    <row r="30" spans="1:7" s="12" customFormat="1" ht="18" customHeight="1" x14ac:dyDescent="0.2">
      <c r="A30" s="117"/>
      <c r="B30" s="118" t="s">
        <v>112</v>
      </c>
      <c r="C30" s="118" t="s">
        <v>113</v>
      </c>
      <c r="D30" s="334" t="s">
        <v>114</v>
      </c>
      <c r="E30" s="334" t="s">
        <v>115</v>
      </c>
      <c r="F30" s="334" t="s">
        <v>116</v>
      </c>
      <c r="G30" s="119" t="s">
        <v>117</v>
      </c>
    </row>
    <row r="31" spans="1:7" ht="18.75" customHeight="1" x14ac:dyDescent="0.2">
      <c r="A31" s="195" t="s">
        <v>9</v>
      </c>
      <c r="B31" s="191" t="s">
        <v>240</v>
      </c>
      <c r="C31" s="320" t="s">
        <v>241</v>
      </c>
      <c r="D31" s="366"/>
      <c r="E31" s="335"/>
      <c r="F31" s="335"/>
      <c r="G31" s="338">
        <f>D31</f>
        <v>0</v>
      </c>
    </row>
    <row r="32" spans="1:7" ht="18.75" customHeight="1" x14ac:dyDescent="0.2">
      <c r="A32" s="195" t="s">
        <v>10</v>
      </c>
      <c r="B32" s="191" t="s">
        <v>242</v>
      </c>
      <c r="C32" s="320" t="s">
        <v>244</v>
      </c>
      <c r="D32" s="366"/>
      <c r="E32" s="335"/>
      <c r="F32" s="335"/>
      <c r="G32" s="324"/>
    </row>
    <row r="33" spans="1:7" ht="18.75" customHeight="1" x14ac:dyDescent="0.2">
      <c r="A33" s="196" t="s">
        <v>11</v>
      </c>
      <c r="B33" s="192" t="s">
        <v>243</v>
      </c>
      <c r="C33" s="321" t="s">
        <v>245</v>
      </c>
      <c r="D33" s="367">
        <f>D31+D32</f>
        <v>0</v>
      </c>
      <c r="E33" s="336"/>
      <c r="F33" s="336"/>
      <c r="G33" s="338">
        <f>D33</f>
        <v>0</v>
      </c>
    </row>
    <row r="34" spans="1:7" ht="18.75" customHeight="1" x14ac:dyDescent="0.2">
      <c r="A34" s="196" t="s">
        <v>12</v>
      </c>
      <c r="B34" s="192" t="s">
        <v>247</v>
      </c>
      <c r="C34" s="321" t="s">
        <v>246</v>
      </c>
      <c r="D34" s="367"/>
      <c r="E34" s="336"/>
      <c r="F34" s="336"/>
      <c r="G34" s="338">
        <f>D34</f>
        <v>0</v>
      </c>
    </row>
    <row r="35" spans="1:7" ht="18.75" customHeight="1" x14ac:dyDescent="0.2">
      <c r="A35" s="196" t="s">
        <v>13</v>
      </c>
      <c r="B35" s="192" t="s">
        <v>248</v>
      </c>
      <c r="C35" s="321" t="s">
        <v>249</v>
      </c>
      <c r="D35" s="367"/>
      <c r="E35" s="336"/>
      <c r="F35" s="336"/>
      <c r="G35" s="338">
        <f>D35</f>
        <v>0</v>
      </c>
    </row>
    <row r="36" spans="1:7" ht="18.75" customHeight="1" x14ac:dyDescent="0.2">
      <c r="A36" s="196" t="s">
        <v>14</v>
      </c>
      <c r="B36" s="191" t="s">
        <v>129</v>
      </c>
      <c r="C36" s="320" t="s">
        <v>250</v>
      </c>
      <c r="D36" s="366"/>
      <c r="E36" s="335"/>
      <c r="F36" s="335"/>
      <c r="G36" s="339"/>
    </row>
    <row r="37" spans="1:7" ht="18.75" customHeight="1" x14ac:dyDescent="0.2">
      <c r="A37" s="195" t="s">
        <v>15</v>
      </c>
      <c r="B37" s="191" t="s">
        <v>251</v>
      </c>
      <c r="C37" s="320" t="s">
        <v>252</v>
      </c>
      <c r="D37" s="366"/>
      <c r="E37" s="335"/>
      <c r="F37" s="335"/>
      <c r="G37" s="339"/>
    </row>
    <row r="38" spans="1:7" ht="18.75" customHeight="1" x14ac:dyDescent="0.2">
      <c r="A38" s="195" t="s">
        <v>30</v>
      </c>
      <c r="B38" s="193" t="s">
        <v>5</v>
      </c>
      <c r="C38" s="320" t="s">
        <v>253</v>
      </c>
      <c r="D38" s="366"/>
      <c r="E38" s="335"/>
      <c r="F38" s="335"/>
      <c r="G38" s="324"/>
    </row>
    <row r="39" spans="1:7" ht="18.75" customHeight="1" x14ac:dyDescent="0.2">
      <c r="A39" s="196" t="s">
        <v>31</v>
      </c>
      <c r="B39" s="194" t="s">
        <v>130</v>
      </c>
      <c r="C39" s="321" t="s">
        <v>254</v>
      </c>
      <c r="D39" s="367"/>
      <c r="E39" s="336"/>
      <c r="F39" s="336"/>
      <c r="G39" s="322">
        <f>G37+G38</f>
        <v>0</v>
      </c>
    </row>
    <row r="40" spans="1:7" ht="18.75" customHeight="1" x14ac:dyDescent="0.2">
      <c r="A40" s="195" t="s">
        <v>32</v>
      </c>
      <c r="B40" s="193" t="s">
        <v>256</v>
      </c>
      <c r="C40" s="320" t="s">
        <v>255</v>
      </c>
      <c r="D40" s="366"/>
      <c r="E40" s="335"/>
      <c r="F40" s="335"/>
      <c r="G40" s="323"/>
    </row>
    <row r="41" spans="1:7" ht="18.75" customHeight="1" x14ac:dyDescent="0.2">
      <c r="A41" s="195" t="s">
        <v>33</v>
      </c>
      <c r="B41" s="193" t="s">
        <v>257</v>
      </c>
      <c r="C41" s="320" t="s">
        <v>258</v>
      </c>
      <c r="D41" s="366"/>
      <c r="E41" s="335"/>
      <c r="F41" s="335"/>
      <c r="G41" s="324"/>
    </row>
    <row r="42" spans="1:7" ht="18.75" customHeight="1" x14ac:dyDescent="0.2">
      <c r="A42" s="195" t="s">
        <v>34</v>
      </c>
      <c r="B42" s="191" t="s">
        <v>72</v>
      </c>
      <c r="C42" s="320" t="s">
        <v>259</v>
      </c>
      <c r="D42" s="366"/>
      <c r="E42" s="335"/>
      <c r="F42" s="335"/>
      <c r="G42" s="324"/>
    </row>
    <row r="43" spans="1:7" ht="18.75" customHeight="1" x14ac:dyDescent="0.2">
      <c r="A43" s="196" t="s">
        <v>35</v>
      </c>
      <c r="B43" s="192" t="s">
        <v>261</v>
      </c>
      <c r="C43" s="321" t="s">
        <v>260</v>
      </c>
      <c r="D43" s="367">
        <f>D33+D34+D35+D39+D40+D41+D42</f>
        <v>0</v>
      </c>
      <c r="E43" s="336"/>
      <c r="F43" s="336"/>
      <c r="G43" s="322">
        <f>G33+G34+G35+G36+G39+G40+G41+G42</f>
        <v>0</v>
      </c>
    </row>
  </sheetData>
  <mergeCells count="5">
    <mergeCell ref="A24:G24"/>
    <mergeCell ref="A25:G25"/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18</vt:i4>
      </vt:variant>
    </vt:vector>
  </HeadingPairs>
  <TitlesOfParts>
    <vt:vector size="52" baseType="lpstr">
      <vt:lpstr>összevont bev</vt:lpstr>
      <vt:lpstr>összevont kiad</vt:lpstr>
      <vt:lpstr>önk bev</vt:lpstr>
      <vt:lpstr>önk kiad</vt:lpstr>
      <vt:lpstr>PH</vt:lpstr>
      <vt:lpstr>0</vt:lpstr>
      <vt:lpstr>Mesevár óvoda</vt:lpstr>
      <vt:lpstr>Homoki O</vt:lpstr>
      <vt:lpstr>Vadárv O </vt:lpstr>
      <vt:lpstr>Műv H </vt:lpstr>
      <vt:lpstr>Könyvtár </vt:lpstr>
      <vt:lpstr>Múzeum</vt:lpstr>
      <vt:lpstr>ESZI </vt:lpstr>
      <vt:lpstr>Manóvár Bölcsi</vt:lpstr>
      <vt:lpstr>EZ NEM VÁLTOZIK</vt:lpstr>
      <vt:lpstr>működési tám részl</vt:lpstr>
      <vt:lpstr>51 melléklet</vt:lpstr>
      <vt:lpstr>52.melléklet</vt:lpstr>
      <vt:lpstr>61 melléklet</vt:lpstr>
      <vt:lpstr>62 melléklet</vt:lpstr>
      <vt:lpstr>létszám 1</vt:lpstr>
      <vt:lpstr>létszám 2</vt:lpstr>
      <vt:lpstr>EZ NEM VÁLTOZIK.</vt:lpstr>
      <vt:lpstr>EZ NEM VÁLTOZIK..</vt:lpstr>
      <vt:lpstr>összev mérleg</vt:lpstr>
      <vt:lpstr>műk mérleg</vt:lpstr>
      <vt:lpstr>felh mérleg</vt:lpstr>
      <vt:lpstr>EZ NEM VÁLTOZIK...</vt:lpstr>
      <vt:lpstr>EZ NEM VÁLTOZIK....</vt:lpstr>
      <vt:lpstr>EZ NEM VÁLTOZIK.....</vt:lpstr>
      <vt:lpstr>ei felh üt</vt:lpstr>
      <vt:lpstr>EZ NEM VÁLTOZIK......</vt:lpstr>
      <vt:lpstr>gördülő</vt:lpstr>
      <vt:lpstr>Munka1</vt:lpstr>
      <vt:lpstr>'0'!Nyomtatási_terület</vt:lpstr>
      <vt:lpstr>'51 melléklet'!Nyomtatási_terület</vt:lpstr>
      <vt:lpstr>'52.melléklet'!Nyomtatási_terület</vt:lpstr>
      <vt:lpstr>'62 melléklet'!Nyomtatási_terület</vt:lpstr>
      <vt:lpstr>'ESZI '!Nyomtatási_terület</vt:lpstr>
      <vt:lpstr>'Homoki O'!Nyomtatási_terület</vt:lpstr>
      <vt:lpstr>'Könyvtár '!Nyomtatási_terület</vt:lpstr>
      <vt:lpstr>'Manóvár Bölcsi'!Nyomtatási_terület</vt:lpstr>
      <vt:lpstr>'Mesevár óvoda'!Nyomtatási_terület</vt:lpstr>
      <vt:lpstr>Múzeum!Nyomtatási_terület</vt:lpstr>
      <vt:lpstr>'működési tám részl'!Nyomtatási_terület</vt:lpstr>
      <vt:lpstr>'Műv H '!Nyomtatási_terület</vt:lpstr>
      <vt:lpstr>'önk bev'!Nyomtatási_terület</vt:lpstr>
      <vt:lpstr>'önk kiad'!Nyomtatási_terület</vt:lpstr>
      <vt:lpstr>'összevont bev'!Nyomtatási_terület</vt:lpstr>
      <vt:lpstr>'összevont kiad'!Nyomtatási_terület</vt:lpstr>
      <vt:lpstr>PH!Nyomtatási_terület</vt:lpstr>
      <vt:lpstr>'Vadárv O 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2012. évi költségvetés 2. változat</dc:title>
  <dc:creator>Tiszaföldvár Város</dc:creator>
  <cp:lastModifiedBy>Piroska</cp:lastModifiedBy>
  <cp:lastPrinted>2019-08-06T12:33:08Z</cp:lastPrinted>
  <dcterms:created xsi:type="dcterms:W3CDTF">2007-01-05T06:14:08Z</dcterms:created>
  <dcterms:modified xsi:type="dcterms:W3CDTF">2019-08-06T12:33:39Z</dcterms:modified>
</cp:coreProperties>
</file>