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2019." sheetId="1" r:id="rId1"/>
    <sheet name="2019.int." sheetId="2" r:id="rId2"/>
    <sheet name="2019. év maradvány felosztása" sheetId="3" r:id="rId3"/>
  </sheets>
  <definedNames/>
  <calcPr fullCalcOnLoad="1"/>
</workbook>
</file>

<file path=xl/sharedStrings.xml><?xml version="1.0" encoding="utf-8"?>
<sst xmlns="http://schemas.openxmlformats.org/spreadsheetml/2006/main" count="90" uniqueCount="64">
  <si>
    <t>Megnevezés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</si>
  <si>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</si>
  <si>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</si>
  <si>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</si>
  <si>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</si>
  <si>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</si>
  <si>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</si>
  <si>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</si>
  <si>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</si>
  <si>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</si>
  <si>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</si>
  <si>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</si>
  <si>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</si>
  <si>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</si>
  <si>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</si>
  <si>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</si>
  <si>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</si>
  <si>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</si>
  <si>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</si>
  <si>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Önkormányzat</t>
  </si>
  <si>
    <t>Polgármesteri Hivatal</t>
  </si>
  <si>
    <t>Blesz</t>
  </si>
  <si>
    <t>Önkormányzat mindösszesen</t>
  </si>
  <si>
    <t>F)        Vállalkozási tevékenységet terhelő befizetési kötelezettség</t>
  </si>
  <si>
    <t>ezer Ft-ban</t>
  </si>
  <si>
    <t>Egyesített Bölcsődék</t>
  </si>
  <si>
    <t>Egyesített Szociális Intézmény</t>
  </si>
  <si>
    <t>Játékkal-mesével Óvoda</t>
  </si>
  <si>
    <t>Tesz-vesz Óvoda</t>
  </si>
  <si>
    <t>Bástya Óvoda</t>
  </si>
  <si>
    <t>Balaton Óvoda</t>
  </si>
  <si>
    <t>Összesen</t>
  </si>
  <si>
    <t>Gazdasági szervezetekkel nem rendelkező költségvetési szervek</t>
  </si>
  <si>
    <t>BL Közterület-felügyelet</t>
  </si>
  <si>
    <t>Belváros-Lipótváros Önkormányzata feladattal terhelt költségvetési maradványának felosztása</t>
  </si>
  <si>
    <t>MEGNEVEZÉS</t>
  </si>
  <si>
    <t>Személyi juttatások</t>
  </si>
  <si>
    <t>Járulék</t>
  </si>
  <si>
    <t>Dologi</t>
  </si>
  <si>
    <t>Ellátottak</t>
  </si>
  <si>
    <t>Támogatás,</t>
  </si>
  <si>
    <t>Támogat. értékű kiadások</t>
  </si>
  <si>
    <t>Felhalmozási célú pe. átadás</t>
  </si>
  <si>
    <t>Beruházás</t>
  </si>
  <si>
    <t>Felújítás</t>
  </si>
  <si>
    <t>pénzeszköz-</t>
  </si>
  <si>
    <t>átadás</t>
  </si>
  <si>
    <t>működési</t>
  </si>
  <si>
    <t xml:space="preserve"> </t>
  </si>
  <si>
    <t>BLESZ</t>
  </si>
  <si>
    <t>Közter.-felügyelet</t>
  </si>
  <si>
    <t xml:space="preserve">Tesz-vesz Óvoda </t>
  </si>
  <si>
    <t>Bölcsődék</t>
  </si>
  <si>
    <t>MINDÖSSZESEN</t>
  </si>
  <si>
    <t>10/a.számú melléklet</t>
  </si>
  <si>
    <t>10. számú melléklet</t>
  </si>
  <si>
    <t>Irányító szervi tám</t>
  </si>
  <si>
    <t>Kincstári előleg visszafizetése</t>
  </si>
  <si>
    <t>10/b.sz.melléklet</t>
  </si>
  <si>
    <t>Gazdasági szervezettel nem  rendelkező intézmények 2019. évi maradványkimutatása</t>
  </si>
  <si>
    <t>Belváros-Lipótváros Önkormányzatának  2019. évi maradványkimutatása</t>
  </si>
  <si>
    <t>Az intézmények szabad maradványának elvonása</t>
  </si>
  <si>
    <t xml:space="preserve">Maradvány összesen </t>
  </si>
  <si>
    <t>Tartalék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</si>
</sst>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14" xfId="0" applyFont="1" applyFill="1" applyBorder="1" applyAlignment="1">
      <alignment/>
    </xf>
    <xf numFmtId="3" fontId="40" fillId="0" borderId="15" xfId="0" applyNumberFormat="1" applyFont="1" applyFill="1" applyBorder="1" applyAlignment="1">
      <alignment/>
    </xf>
    <xf numFmtId="3" fontId="40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/>
    </xf>
    <xf numFmtId="3" fontId="40" fillId="0" borderId="20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3" fontId="41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40" fillId="0" borderId="15" xfId="0" applyNumberFormat="1" applyFont="1" applyFill="1" applyBorder="1" applyAlignment="1">
      <alignment vertical="center"/>
    </xf>
    <xf numFmtId="0" fontId="40" fillId="0" borderId="31" xfId="0" applyFont="1" applyFill="1" applyBorder="1" applyAlignment="1">
      <alignment vertical="center"/>
    </xf>
    <xf numFmtId="3" fontId="40" fillId="0" borderId="32" xfId="0" applyNumberFormat="1" applyFont="1" applyFill="1" applyBorder="1" applyAlignment="1">
      <alignment horizontal="right" vertical="center"/>
    </xf>
    <xf numFmtId="3" fontId="40" fillId="0" borderId="33" xfId="0" applyNumberFormat="1" applyFont="1" applyFill="1" applyBorder="1" applyAlignment="1">
      <alignment horizontal="right" vertical="center"/>
    </xf>
    <xf numFmtId="0" fontId="40" fillId="0" borderId="34" xfId="0" applyFont="1" applyFill="1" applyBorder="1" applyAlignment="1">
      <alignment vertical="center"/>
    </xf>
    <xf numFmtId="3" fontId="40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3" fontId="40" fillId="0" borderId="17" xfId="0" applyNumberFormat="1" applyFont="1" applyFill="1" applyBorder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40" fillId="0" borderId="35" xfId="0" applyFont="1" applyFill="1" applyBorder="1" applyAlignment="1">
      <alignment horizontal="right" vertical="center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40" fillId="0" borderId="34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80" zoomScaleNormal="80" zoomScalePageLayoutView="0" workbookViewId="0" topLeftCell="A1">
      <selection activeCell="B29" sqref="B29:B32"/>
    </sheetView>
  </sheetViews>
  <sheetFormatPr defaultColWidth="9.140625" defaultRowHeight="15"/>
  <cols>
    <col min="1" max="1" width="62.8515625" style="1" customWidth="1"/>
    <col min="2" max="2" width="15.8515625" style="1" customWidth="1"/>
    <col min="3" max="3" width="15.140625" style="1" customWidth="1"/>
    <col min="4" max="4" width="10.421875" style="1" bestFit="1" customWidth="1"/>
    <col min="5" max="5" width="13.28125" style="1" customWidth="1"/>
    <col min="6" max="6" width="22.00390625" style="1" bestFit="1" customWidth="1"/>
    <col min="7" max="7" width="17.28125" style="1" customWidth="1"/>
    <col min="8" max="8" width="9.140625" style="1" customWidth="1"/>
    <col min="9" max="9" width="10.140625" style="1" bestFit="1" customWidth="1"/>
    <col min="10" max="16384" width="9.140625" style="1" customWidth="1"/>
  </cols>
  <sheetData>
    <row r="1" spans="6:7" ht="15.75">
      <c r="F1" s="58" t="s">
        <v>55</v>
      </c>
      <c r="G1" s="58"/>
    </row>
    <row r="3" spans="1:7" ht="15" customHeight="1">
      <c r="A3" s="59" t="s">
        <v>60</v>
      </c>
      <c r="B3" s="59"/>
      <c r="C3" s="59"/>
      <c r="D3" s="59"/>
      <c r="E3" s="59"/>
      <c r="F3" s="59"/>
      <c r="G3" s="59"/>
    </row>
    <row r="4" spans="1:7" ht="15" customHeight="1" thickBot="1">
      <c r="A4" s="33"/>
      <c r="B4" s="33"/>
      <c r="C4" s="33"/>
      <c r="D4" s="33"/>
      <c r="E4" s="33"/>
      <c r="F4" s="33"/>
      <c r="G4" s="33" t="s">
        <v>24</v>
      </c>
    </row>
    <row r="5" spans="1:7" ht="69" customHeight="1" thickBot="1">
      <c r="A5" s="23" t="s">
        <v>0</v>
      </c>
      <c r="B5" s="51" t="s">
        <v>19</v>
      </c>
      <c r="C5" s="51" t="s">
        <v>20</v>
      </c>
      <c r="D5" s="51" t="s">
        <v>21</v>
      </c>
      <c r="E5" s="51" t="s">
        <v>33</v>
      </c>
      <c r="F5" s="51" t="s">
        <v>32</v>
      </c>
      <c r="G5" s="24" t="s">
        <v>22</v>
      </c>
    </row>
    <row r="6" spans="1:7" ht="15.75">
      <c r="A6" s="34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55">
        <v>7</v>
      </c>
    </row>
    <row r="7" spans="1:7" s="53" customFormat="1" ht="15.75">
      <c r="A7" s="39" t="s">
        <v>1</v>
      </c>
      <c r="B7" s="40">
        <f>25390468+1</f>
        <v>25390469</v>
      </c>
      <c r="C7" s="40">
        <f>69252+1</f>
        <v>69253</v>
      </c>
      <c r="D7" s="40">
        <v>1134082</v>
      </c>
      <c r="E7" s="40">
        <v>696633</v>
      </c>
      <c r="F7" s="40">
        <f>+'2019.int.'!H7</f>
        <v>102099</v>
      </c>
      <c r="G7" s="56">
        <f>SUM(B7:F7)</f>
        <v>27392536</v>
      </c>
    </row>
    <row r="8" spans="1:7" ht="15.75">
      <c r="A8" s="39" t="s">
        <v>2</v>
      </c>
      <c r="B8" s="40">
        <f>21130924+1</f>
        <v>21130925</v>
      </c>
      <c r="C8" s="40">
        <f>2725865+1</f>
        <v>2725866</v>
      </c>
      <c r="D8" s="40">
        <f>1712902+1</f>
        <v>1712903</v>
      </c>
      <c r="E8" s="40">
        <f>1771230+1</f>
        <v>1771231</v>
      </c>
      <c r="F8" s="40">
        <f>+'2019.int.'!H8</f>
        <v>1585124</v>
      </c>
      <c r="G8" s="56">
        <f>SUM(B8:F8)</f>
        <v>28926049</v>
      </c>
    </row>
    <row r="9" spans="1:7" ht="15.75">
      <c r="A9" s="30" t="s">
        <v>3</v>
      </c>
      <c r="B9" s="25">
        <f aca="true" t="shared" si="0" ref="B9:G9">SUM(B7-B8)</f>
        <v>4259544</v>
      </c>
      <c r="C9" s="25">
        <f t="shared" si="0"/>
        <v>-2656613</v>
      </c>
      <c r="D9" s="25">
        <f t="shared" si="0"/>
        <v>-578821</v>
      </c>
      <c r="E9" s="25">
        <f>SUM(E7-E8)</f>
        <v>-1074598</v>
      </c>
      <c r="F9" s="25">
        <f>SUM(F7-F8)</f>
        <v>-1483025</v>
      </c>
      <c r="G9" s="26">
        <f t="shared" si="0"/>
        <v>-1533513</v>
      </c>
    </row>
    <row r="10" spans="1:7" ht="15.75">
      <c r="A10" s="39" t="s">
        <v>4</v>
      </c>
      <c r="B10" s="40">
        <f>15340889+1</f>
        <v>15340890</v>
      </c>
      <c r="C10" s="40">
        <f>2735593+1</f>
        <v>2735594</v>
      </c>
      <c r="D10" s="40">
        <v>763016</v>
      </c>
      <c r="E10" s="40">
        <v>1121515</v>
      </c>
      <c r="F10" s="40">
        <f>+'2019.int.'!H10</f>
        <v>1572823</v>
      </c>
      <c r="G10" s="56">
        <f>SUM(B10:F10)</f>
        <v>21533838</v>
      </c>
    </row>
    <row r="11" spans="1:7" ht="15.75">
      <c r="A11" s="39" t="s">
        <v>5</v>
      </c>
      <c r="B11" s="40">
        <f>10010519+1</f>
        <v>10010520</v>
      </c>
      <c r="C11" s="40"/>
      <c r="D11" s="40"/>
      <c r="E11" s="40"/>
      <c r="F11" s="40">
        <f>+'2019.int.'!H11</f>
        <v>0</v>
      </c>
      <c r="G11" s="56">
        <f>SUM(B11:F11)</f>
        <v>10010520</v>
      </c>
    </row>
    <row r="12" spans="1:7" ht="15.75">
      <c r="A12" s="30" t="s">
        <v>6</v>
      </c>
      <c r="B12" s="25">
        <f aca="true" t="shared" si="1" ref="B12:G12">SUM(B10-B11)</f>
        <v>5330370</v>
      </c>
      <c r="C12" s="25">
        <f t="shared" si="1"/>
        <v>2735594</v>
      </c>
      <c r="D12" s="25">
        <f t="shared" si="1"/>
        <v>763016</v>
      </c>
      <c r="E12" s="25">
        <f t="shared" si="1"/>
        <v>1121515</v>
      </c>
      <c r="F12" s="25">
        <f>SUM(F10-F11)</f>
        <v>1572823</v>
      </c>
      <c r="G12" s="26">
        <f t="shared" si="1"/>
        <v>11523318</v>
      </c>
    </row>
    <row r="13" spans="1:7" ht="15.75">
      <c r="A13" s="30" t="s">
        <v>7</v>
      </c>
      <c r="B13" s="25">
        <f aca="true" t="shared" si="2" ref="B13:G13">SUM(B12,B9)</f>
        <v>9589914</v>
      </c>
      <c r="C13" s="25">
        <f t="shared" si="2"/>
        <v>78981</v>
      </c>
      <c r="D13" s="25">
        <f t="shared" si="2"/>
        <v>184195</v>
      </c>
      <c r="E13" s="25">
        <f>SUM(E12,E9)</f>
        <v>46917</v>
      </c>
      <c r="F13" s="25">
        <f>SUM(F12,F9)</f>
        <v>89798</v>
      </c>
      <c r="G13" s="26">
        <f t="shared" si="2"/>
        <v>9989805</v>
      </c>
    </row>
    <row r="14" spans="1:7" ht="15.75">
      <c r="A14" s="39" t="s">
        <v>8</v>
      </c>
      <c r="B14" s="40"/>
      <c r="C14" s="40"/>
      <c r="D14" s="40"/>
      <c r="E14" s="40"/>
      <c r="F14" s="40">
        <f>+'2019.int.'!H14</f>
        <v>0</v>
      </c>
      <c r="G14" s="56"/>
    </row>
    <row r="15" spans="1:7" ht="15.75">
      <c r="A15" s="39" t="s">
        <v>9</v>
      </c>
      <c r="B15" s="40"/>
      <c r="C15" s="40"/>
      <c r="D15" s="40"/>
      <c r="E15" s="40"/>
      <c r="F15" s="40">
        <f>+'2019.int.'!H15</f>
        <v>0</v>
      </c>
      <c r="G15" s="56"/>
    </row>
    <row r="16" spans="1:7" ht="31.5">
      <c r="A16" s="30" t="s">
        <v>10</v>
      </c>
      <c r="B16" s="25"/>
      <c r="C16" s="25"/>
      <c r="D16" s="25"/>
      <c r="E16" s="25"/>
      <c r="F16" s="40">
        <f>+'2019.int.'!H16</f>
        <v>0</v>
      </c>
      <c r="G16" s="26"/>
    </row>
    <row r="17" spans="1:7" ht="15.75">
      <c r="A17" s="39" t="s">
        <v>11</v>
      </c>
      <c r="B17" s="40"/>
      <c r="C17" s="40"/>
      <c r="D17" s="40"/>
      <c r="E17" s="40"/>
      <c r="F17" s="40">
        <f>+'2019.int.'!H17</f>
        <v>0</v>
      </c>
      <c r="G17" s="56"/>
    </row>
    <row r="18" spans="1:7" ht="15.75">
      <c r="A18" s="39" t="s">
        <v>12</v>
      </c>
      <c r="B18" s="40"/>
      <c r="C18" s="40"/>
      <c r="D18" s="40"/>
      <c r="E18" s="40"/>
      <c r="F18" s="40">
        <f>+'2019.int.'!H18</f>
        <v>0</v>
      </c>
      <c r="G18" s="56"/>
    </row>
    <row r="19" spans="1:7" ht="31.5">
      <c r="A19" s="30" t="s">
        <v>13</v>
      </c>
      <c r="B19" s="25"/>
      <c r="C19" s="25"/>
      <c r="D19" s="25"/>
      <c r="E19" s="25"/>
      <c r="F19" s="40">
        <f>+'2019.int.'!H19</f>
        <v>0</v>
      </c>
      <c r="G19" s="26"/>
    </row>
    <row r="20" spans="1:7" ht="15.75">
      <c r="A20" s="30" t="s">
        <v>14</v>
      </c>
      <c r="B20" s="25"/>
      <c r="C20" s="25"/>
      <c r="D20" s="25"/>
      <c r="E20" s="25"/>
      <c r="F20" s="40">
        <f>+'2019.int.'!H20</f>
        <v>0</v>
      </c>
      <c r="G20" s="26"/>
    </row>
    <row r="21" spans="1:7" ht="15.75">
      <c r="A21" s="30" t="s">
        <v>15</v>
      </c>
      <c r="B21" s="25">
        <f aca="true" t="shared" si="3" ref="B21:G21">SUM(B13)</f>
        <v>9589914</v>
      </c>
      <c r="C21" s="25">
        <f t="shared" si="3"/>
        <v>78981</v>
      </c>
      <c r="D21" s="25">
        <f t="shared" si="3"/>
        <v>184195</v>
      </c>
      <c r="E21" s="25">
        <f t="shared" si="3"/>
        <v>46917</v>
      </c>
      <c r="F21" s="25">
        <f t="shared" si="3"/>
        <v>89798</v>
      </c>
      <c r="G21" s="26">
        <f t="shared" si="3"/>
        <v>9989805</v>
      </c>
    </row>
    <row r="22" spans="1:7" ht="31.5">
      <c r="A22" s="30" t="s">
        <v>16</v>
      </c>
      <c r="B22" s="25">
        <f>6062278-1</f>
        <v>6062277</v>
      </c>
      <c r="C22" s="25">
        <v>50517</v>
      </c>
      <c r="D22" s="25">
        <v>93372</v>
      </c>
      <c r="E22" s="25">
        <v>42023</v>
      </c>
      <c r="F22" s="25">
        <f>+'2019.int.'!H22</f>
        <v>20231</v>
      </c>
      <c r="G22" s="26">
        <f>SUM(B22:F22)</f>
        <v>6268420</v>
      </c>
    </row>
    <row r="23" spans="1:9" ht="15.75">
      <c r="A23" s="30" t="s">
        <v>17</v>
      </c>
      <c r="B23" s="25">
        <f aca="true" t="shared" si="4" ref="B23:G23">SUM(B21-B22)</f>
        <v>3527637</v>
      </c>
      <c r="C23" s="25">
        <f t="shared" si="4"/>
        <v>28464</v>
      </c>
      <c r="D23" s="25">
        <f t="shared" si="4"/>
        <v>90823</v>
      </c>
      <c r="E23" s="25">
        <f t="shared" si="4"/>
        <v>4894</v>
      </c>
      <c r="F23" s="25">
        <f t="shared" si="4"/>
        <v>69567</v>
      </c>
      <c r="G23" s="26">
        <f t="shared" si="4"/>
        <v>3721385</v>
      </c>
      <c r="I23" s="47"/>
    </row>
    <row r="24" spans="1:7" ht="15.75">
      <c r="A24" s="30" t="s">
        <v>61</v>
      </c>
      <c r="B24" s="25">
        <f>-SUM(C24:F24)</f>
        <v>193748</v>
      </c>
      <c r="C24" s="25">
        <v>-28464</v>
      </c>
      <c r="D24" s="25">
        <v>-90823</v>
      </c>
      <c r="E24" s="25">
        <v>-4894</v>
      </c>
      <c r="F24" s="25">
        <v>-69567</v>
      </c>
      <c r="G24" s="26">
        <f>SUM(B24:F24)</f>
        <v>0</v>
      </c>
    </row>
    <row r="25" spans="1:7" ht="15.75">
      <c r="A25" s="30" t="s">
        <v>62</v>
      </c>
      <c r="B25" s="25">
        <f>SUM(B22:B24)</f>
        <v>9783662</v>
      </c>
      <c r="C25" s="25">
        <f>SUM(C22:C24)</f>
        <v>50517</v>
      </c>
      <c r="D25" s="25">
        <f>SUM(D22:D24)</f>
        <v>93372</v>
      </c>
      <c r="E25" s="25">
        <f>SUM(E22:E24)</f>
        <v>42023</v>
      </c>
      <c r="F25" s="25">
        <f>SUM(F22:F24)</f>
        <v>20231</v>
      </c>
      <c r="G25" s="26">
        <f>SUM(B25:F25)</f>
        <v>9989805</v>
      </c>
    </row>
    <row r="26" spans="1:7" ht="16.5" thickBot="1">
      <c r="A26" s="43"/>
      <c r="B26" s="44"/>
      <c r="C26" s="44"/>
      <c r="D26" s="44"/>
      <c r="E26" s="44"/>
      <c r="F26" s="44"/>
      <c r="G26" s="57"/>
    </row>
    <row r="28" spans="2:7" ht="15.75">
      <c r="B28" s="47"/>
      <c r="C28" s="47"/>
      <c r="D28" s="47"/>
      <c r="E28" s="47"/>
      <c r="F28" s="47"/>
      <c r="G28" s="47"/>
    </row>
    <row r="29" spans="2:7" ht="15.75">
      <c r="B29" s="47"/>
      <c r="C29" s="47"/>
      <c r="D29" s="47"/>
      <c r="E29" s="47"/>
      <c r="F29" s="47"/>
      <c r="G29" s="47"/>
    </row>
    <row r="31" ht="15.75">
      <c r="B31" s="47"/>
    </row>
  </sheetData>
  <sheetProtection/>
  <mergeCells count="2">
    <mergeCell ref="F1:G1"/>
    <mergeCell ref="A3:G3"/>
  </mergeCells>
  <printOptions/>
  <pageMargins left="0.3937007874015748" right="0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="80" zoomScaleNormal="80" zoomScalePageLayoutView="0" workbookViewId="0" topLeftCell="A1">
      <selection activeCell="A21" sqref="A21:P25"/>
    </sheetView>
  </sheetViews>
  <sheetFormatPr defaultColWidth="9.140625" defaultRowHeight="15"/>
  <cols>
    <col min="1" max="1" width="53.7109375" style="1" customWidth="1"/>
    <col min="2" max="2" width="13.140625" style="1" customWidth="1"/>
    <col min="3" max="3" width="12.7109375" style="1" customWidth="1"/>
    <col min="4" max="5" width="10.00390625" style="1" bestFit="1" customWidth="1"/>
    <col min="6" max="7" width="9.8515625" style="1" customWidth="1"/>
    <col min="8" max="8" width="11.7109375" style="1" bestFit="1" customWidth="1"/>
    <col min="9" max="16384" width="9.140625" style="1" customWidth="1"/>
  </cols>
  <sheetData>
    <row r="1" spans="6:8" ht="15.75">
      <c r="F1" s="58" t="s">
        <v>54</v>
      </c>
      <c r="G1" s="58"/>
      <c r="H1" s="58"/>
    </row>
    <row r="3" spans="1:7" ht="15.75">
      <c r="A3" s="59" t="s">
        <v>59</v>
      </c>
      <c r="B3" s="59"/>
      <c r="C3" s="59"/>
      <c r="D3" s="59"/>
      <c r="E3" s="59"/>
      <c r="F3" s="59"/>
      <c r="G3" s="59"/>
    </row>
    <row r="4" spans="1:8" ht="16.5" thickBot="1">
      <c r="A4" s="33"/>
      <c r="B4" s="33"/>
      <c r="C4" s="33"/>
      <c r="D4" s="33"/>
      <c r="E4" s="33"/>
      <c r="F4" s="33"/>
      <c r="G4" s="60" t="s">
        <v>24</v>
      </c>
      <c r="H4" s="60"/>
    </row>
    <row r="5" spans="1:8" ht="48" customHeight="1" thickBot="1">
      <c r="A5" s="23" t="s">
        <v>0</v>
      </c>
      <c r="B5" s="27" t="s">
        <v>25</v>
      </c>
      <c r="C5" s="27" t="s">
        <v>26</v>
      </c>
      <c r="D5" s="27" t="s">
        <v>27</v>
      </c>
      <c r="E5" s="27" t="s">
        <v>28</v>
      </c>
      <c r="F5" s="27" t="s">
        <v>29</v>
      </c>
      <c r="G5" s="28" t="s">
        <v>30</v>
      </c>
      <c r="H5" s="29" t="s">
        <v>31</v>
      </c>
    </row>
    <row r="6" spans="1:8" s="38" customFormat="1" ht="15.75">
      <c r="A6" s="34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6">
        <v>7</v>
      </c>
      <c r="H6" s="37">
        <v>8</v>
      </c>
    </row>
    <row r="7" spans="1:8" ht="15.75">
      <c r="A7" s="39" t="s">
        <v>1</v>
      </c>
      <c r="B7" s="40">
        <v>6818</v>
      </c>
      <c r="C7" s="40">
        <v>75841</v>
      </c>
      <c r="D7" s="40">
        <v>5046</v>
      </c>
      <c r="E7" s="40">
        <v>3192</v>
      </c>
      <c r="F7" s="40">
        <v>5920</v>
      </c>
      <c r="G7" s="41">
        <v>5282</v>
      </c>
      <c r="H7" s="42">
        <f>SUM(B7:G7)</f>
        <v>102099</v>
      </c>
    </row>
    <row r="8" spans="1:8" ht="15.75">
      <c r="A8" s="39" t="s">
        <v>2</v>
      </c>
      <c r="B8" s="40">
        <v>228495</v>
      </c>
      <c r="C8" s="40">
        <v>722777</v>
      </c>
      <c r="D8" s="40">
        <v>188008</v>
      </c>
      <c r="E8" s="40">
        <v>103557</v>
      </c>
      <c r="F8" s="40">
        <v>182911</v>
      </c>
      <c r="G8" s="41">
        <v>159376</v>
      </c>
      <c r="H8" s="42">
        <f aca="true" t="shared" si="0" ref="H8:H25">SUM(B8:G8)</f>
        <v>1585124</v>
      </c>
    </row>
    <row r="9" spans="1:8" ht="31.5">
      <c r="A9" s="30" t="s">
        <v>3</v>
      </c>
      <c r="B9" s="25">
        <f aca="true" t="shared" si="1" ref="B9:G9">SUM(B7-B8)</f>
        <v>-221677</v>
      </c>
      <c r="C9" s="25">
        <f t="shared" si="1"/>
        <v>-646936</v>
      </c>
      <c r="D9" s="25">
        <f t="shared" si="1"/>
        <v>-182962</v>
      </c>
      <c r="E9" s="25">
        <f t="shared" si="1"/>
        <v>-100365</v>
      </c>
      <c r="F9" s="25">
        <f t="shared" si="1"/>
        <v>-176991</v>
      </c>
      <c r="G9" s="31">
        <f t="shared" si="1"/>
        <v>-154094</v>
      </c>
      <c r="H9" s="32">
        <f t="shared" si="0"/>
        <v>-1483025</v>
      </c>
    </row>
    <row r="10" spans="1:8" ht="15.75">
      <c r="A10" s="39" t="s">
        <v>4</v>
      </c>
      <c r="B10" s="40">
        <v>237282</v>
      </c>
      <c r="C10" s="40">
        <v>673890</v>
      </c>
      <c r="D10" s="40">
        <v>193764</v>
      </c>
      <c r="E10" s="40">
        <v>108902</v>
      </c>
      <c r="F10" s="40">
        <v>188026</v>
      </c>
      <c r="G10" s="41">
        <v>170959</v>
      </c>
      <c r="H10" s="42">
        <f t="shared" si="0"/>
        <v>1572823</v>
      </c>
    </row>
    <row r="11" spans="1:8" ht="15.75">
      <c r="A11" s="39" t="s">
        <v>5</v>
      </c>
      <c r="B11" s="40"/>
      <c r="C11" s="40"/>
      <c r="D11" s="40"/>
      <c r="E11" s="40"/>
      <c r="F11" s="40"/>
      <c r="G11" s="41"/>
      <c r="H11" s="42">
        <f t="shared" si="0"/>
        <v>0</v>
      </c>
    </row>
    <row r="12" spans="1:8" ht="31.5">
      <c r="A12" s="30" t="s">
        <v>6</v>
      </c>
      <c r="B12" s="25">
        <f aca="true" t="shared" si="2" ref="B12:G12">SUM(B10-B11)</f>
        <v>237282</v>
      </c>
      <c r="C12" s="25">
        <f t="shared" si="2"/>
        <v>673890</v>
      </c>
      <c r="D12" s="25">
        <f t="shared" si="2"/>
        <v>193764</v>
      </c>
      <c r="E12" s="25">
        <f t="shared" si="2"/>
        <v>108902</v>
      </c>
      <c r="F12" s="25">
        <f t="shared" si="2"/>
        <v>188026</v>
      </c>
      <c r="G12" s="31">
        <f t="shared" si="2"/>
        <v>170959</v>
      </c>
      <c r="H12" s="32">
        <f t="shared" si="0"/>
        <v>1572823</v>
      </c>
    </row>
    <row r="13" spans="1:8" ht="15.75">
      <c r="A13" s="30" t="s">
        <v>7</v>
      </c>
      <c r="B13" s="25">
        <f aca="true" t="shared" si="3" ref="B13:G13">SUM(B12,B9)</f>
        <v>15605</v>
      </c>
      <c r="C13" s="25">
        <f t="shared" si="3"/>
        <v>26954</v>
      </c>
      <c r="D13" s="25">
        <f t="shared" si="3"/>
        <v>10802</v>
      </c>
      <c r="E13" s="25">
        <f t="shared" si="3"/>
        <v>8537</v>
      </c>
      <c r="F13" s="25">
        <f t="shared" si="3"/>
        <v>11035</v>
      </c>
      <c r="G13" s="31">
        <f t="shared" si="3"/>
        <v>16865</v>
      </c>
      <c r="H13" s="32">
        <f t="shared" si="0"/>
        <v>89798</v>
      </c>
    </row>
    <row r="14" spans="1:8" ht="15.75">
      <c r="A14" s="39" t="s">
        <v>8</v>
      </c>
      <c r="B14" s="40"/>
      <c r="C14" s="40"/>
      <c r="D14" s="40"/>
      <c r="E14" s="40"/>
      <c r="F14" s="40"/>
      <c r="G14" s="41"/>
      <c r="H14" s="42">
        <f t="shared" si="0"/>
        <v>0</v>
      </c>
    </row>
    <row r="15" spans="1:8" ht="15.75">
      <c r="A15" s="39" t="s">
        <v>9</v>
      </c>
      <c r="B15" s="40"/>
      <c r="C15" s="40"/>
      <c r="D15" s="40"/>
      <c r="E15" s="40"/>
      <c r="F15" s="40"/>
      <c r="G15" s="41"/>
      <c r="H15" s="42">
        <f t="shared" si="0"/>
        <v>0</v>
      </c>
    </row>
    <row r="16" spans="1:8" ht="31.5">
      <c r="A16" s="30" t="s">
        <v>10</v>
      </c>
      <c r="B16" s="25"/>
      <c r="C16" s="25"/>
      <c r="D16" s="25"/>
      <c r="E16" s="25"/>
      <c r="F16" s="25"/>
      <c r="G16" s="31"/>
      <c r="H16" s="42">
        <f t="shared" si="0"/>
        <v>0</v>
      </c>
    </row>
    <row r="17" spans="1:8" ht="15.75">
      <c r="A17" s="39" t="s">
        <v>11</v>
      </c>
      <c r="B17" s="40"/>
      <c r="C17" s="40"/>
      <c r="D17" s="40"/>
      <c r="E17" s="40"/>
      <c r="F17" s="40"/>
      <c r="G17" s="41"/>
      <c r="H17" s="42">
        <f t="shared" si="0"/>
        <v>0</v>
      </c>
    </row>
    <row r="18" spans="1:8" ht="15.75">
      <c r="A18" s="39" t="s">
        <v>12</v>
      </c>
      <c r="B18" s="40"/>
      <c r="C18" s="40"/>
      <c r="D18" s="40"/>
      <c r="E18" s="40"/>
      <c r="F18" s="40"/>
      <c r="G18" s="41"/>
      <c r="H18" s="42">
        <f t="shared" si="0"/>
        <v>0</v>
      </c>
    </row>
    <row r="19" spans="1:8" ht="31.5">
      <c r="A19" s="30" t="s">
        <v>13</v>
      </c>
      <c r="B19" s="25"/>
      <c r="C19" s="25"/>
      <c r="D19" s="25"/>
      <c r="E19" s="25"/>
      <c r="F19" s="25"/>
      <c r="G19" s="31"/>
      <c r="H19" s="42">
        <f t="shared" si="0"/>
        <v>0</v>
      </c>
    </row>
    <row r="20" spans="1:8" ht="31.5">
      <c r="A20" s="30" t="s">
        <v>14</v>
      </c>
      <c r="B20" s="25"/>
      <c r="C20" s="25"/>
      <c r="D20" s="25"/>
      <c r="E20" s="25"/>
      <c r="F20" s="25"/>
      <c r="G20" s="31"/>
      <c r="H20" s="42">
        <f t="shared" si="0"/>
        <v>0</v>
      </c>
    </row>
    <row r="21" spans="1:8" ht="15.75">
      <c r="A21" s="30" t="s">
        <v>15</v>
      </c>
      <c r="B21" s="25">
        <f aca="true" t="shared" si="4" ref="B21:G21">SUM(B13)</f>
        <v>15605</v>
      </c>
      <c r="C21" s="25">
        <f t="shared" si="4"/>
        <v>26954</v>
      </c>
      <c r="D21" s="25">
        <f t="shared" si="4"/>
        <v>10802</v>
      </c>
      <c r="E21" s="25">
        <f t="shared" si="4"/>
        <v>8537</v>
      </c>
      <c r="F21" s="25">
        <f t="shared" si="4"/>
        <v>11035</v>
      </c>
      <c r="G21" s="31">
        <f t="shared" si="4"/>
        <v>16865</v>
      </c>
      <c r="H21" s="32">
        <f t="shared" si="0"/>
        <v>89798</v>
      </c>
    </row>
    <row r="22" spans="1:8" ht="31.5">
      <c r="A22" s="30" t="s">
        <v>16</v>
      </c>
      <c r="B22" s="25">
        <f>3512+1</f>
        <v>3513</v>
      </c>
      <c r="C22" s="25">
        <v>8931</v>
      </c>
      <c r="D22" s="25">
        <f>2359+1</f>
        <v>2360</v>
      </c>
      <c r="E22" s="25">
        <v>1194</v>
      </c>
      <c r="F22" s="25">
        <v>2309</v>
      </c>
      <c r="G22" s="31">
        <v>1924</v>
      </c>
      <c r="H22" s="32">
        <f t="shared" si="0"/>
        <v>20231</v>
      </c>
    </row>
    <row r="23" spans="1:8" ht="15.75">
      <c r="A23" s="30" t="s">
        <v>17</v>
      </c>
      <c r="B23" s="25">
        <f aca="true" t="shared" si="5" ref="B23:G23">SUM(B21-B22)</f>
        <v>12092</v>
      </c>
      <c r="C23" s="25">
        <f t="shared" si="5"/>
        <v>18023</v>
      </c>
      <c r="D23" s="25">
        <f t="shared" si="5"/>
        <v>8442</v>
      </c>
      <c r="E23" s="25">
        <f t="shared" si="5"/>
        <v>7343</v>
      </c>
      <c r="F23" s="25">
        <f t="shared" si="5"/>
        <v>8726</v>
      </c>
      <c r="G23" s="31">
        <f t="shared" si="5"/>
        <v>14941</v>
      </c>
      <c r="H23" s="32">
        <f t="shared" si="0"/>
        <v>69567</v>
      </c>
    </row>
    <row r="24" spans="1:8" ht="31.5">
      <c r="A24" s="30" t="s">
        <v>23</v>
      </c>
      <c r="B24" s="25"/>
      <c r="C24" s="25"/>
      <c r="D24" s="25"/>
      <c r="E24" s="25"/>
      <c r="F24" s="25"/>
      <c r="G24" s="31"/>
      <c r="H24" s="42">
        <f t="shared" si="0"/>
        <v>0</v>
      </c>
    </row>
    <row r="25" spans="1:8" ht="31.5">
      <c r="A25" s="30" t="s">
        <v>18</v>
      </c>
      <c r="B25" s="25"/>
      <c r="C25" s="25"/>
      <c r="D25" s="25"/>
      <c r="E25" s="25"/>
      <c r="F25" s="25"/>
      <c r="G25" s="31"/>
      <c r="H25" s="42">
        <f t="shared" si="0"/>
        <v>0</v>
      </c>
    </row>
    <row r="26" spans="1:8" ht="16.5" thickBot="1">
      <c r="A26" s="43"/>
      <c r="B26" s="44"/>
      <c r="C26" s="44"/>
      <c r="D26" s="44"/>
      <c r="E26" s="44"/>
      <c r="F26" s="44"/>
      <c r="G26" s="45"/>
      <c r="H26" s="46"/>
    </row>
    <row r="27" spans="2:8" ht="15.75">
      <c r="B27" s="47"/>
      <c r="C27" s="47"/>
      <c r="D27" s="47"/>
      <c r="E27" s="47"/>
      <c r="F27" s="47"/>
      <c r="G27" s="47"/>
      <c r="H27" s="47"/>
    </row>
  </sheetData>
  <sheetProtection/>
  <mergeCells count="3">
    <mergeCell ref="F1:H1"/>
    <mergeCell ref="A3:G3"/>
    <mergeCell ref="G4:H4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="80" zoomScaleNormal="80" zoomScalePageLayoutView="0" workbookViewId="0" topLeftCell="A1">
      <selection activeCell="N26" sqref="N26"/>
    </sheetView>
  </sheetViews>
  <sheetFormatPr defaultColWidth="9.140625" defaultRowHeight="15"/>
  <cols>
    <col min="1" max="1" width="29.57421875" style="2" customWidth="1"/>
    <col min="2" max="2" width="11.00390625" style="2" customWidth="1"/>
    <col min="3" max="3" width="8.57421875" style="2" customWidth="1"/>
    <col min="4" max="4" width="9.00390625" style="2" customWidth="1"/>
    <col min="5" max="5" width="11.28125" style="2" customWidth="1"/>
    <col min="6" max="6" width="13.7109375" style="2" customWidth="1"/>
    <col min="7" max="7" width="11.7109375" style="2" customWidth="1"/>
    <col min="8" max="8" width="15.00390625" style="2" customWidth="1"/>
    <col min="9" max="9" width="12.140625" style="2" customWidth="1"/>
    <col min="10" max="10" width="9.8515625" style="2" customWidth="1"/>
    <col min="11" max="13" width="11.57421875" style="2" customWidth="1"/>
    <col min="14" max="14" width="11.00390625" style="2" bestFit="1" customWidth="1"/>
    <col min="15" max="16384" width="9.140625" style="2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58" t="s">
        <v>58</v>
      </c>
      <c r="L2" s="58"/>
      <c r="M2" s="58"/>
      <c r="N2" s="58"/>
    </row>
    <row r="3" spans="1:14" ht="15.75">
      <c r="A3" s="67" t="s">
        <v>34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6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4"/>
    </row>
    <row r="6" spans="1:14" s="4" customFormat="1" ht="15.75">
      <c r="A6" s="64" t="s">
        <v>35</v>
      </c>
      <c r="B6" s="61" t="s">
        <v>36</v>
      </c>
      <c r="C6" s="64" t="s">
        <v>37</v>
      </c>
      <c r="D6" s="64" t="s">
        <v>38</v>
      </c>
      <c r="E6" s="64" t="s">
        <v>39</v>
      </c>
      <c r="F6" s="3" t="s">
        <v>40</v>
      </c>
      <c r="G6" s="61" t="s">
        <v>41</v>
      </c>
      <c r="H6" s="61" t="s">
        <v>42</v>
      </c>
      <c r="I6" s="61" t="s">
        <v>43</v>
      </c>
      <c r="J6" s="64" t="s">
        <v>44</v>
      </c>
      <c r="K6" s="61" t="s">
        <v>63</v>
      </c>
      <c r="L6" s="61" t="s">
        <v>57</v>
      </c>
      <c r="M6" s="61" t="s">
        <v>56</v>
      </c>
      <c r="N6" s="64" t="s">
        <v>31</v>
      </c>
    </row>
    <row r="7" spans="1:14" s="4" customFormat="1" ht="12.75" customHeight="1">
      <c r="A7" s="65"/>
      <c r="B7" s="62"/>
      <c r="C7" s="65"/>
      <c r="D7" s="65"/>
      <c r="E7" s="65"/>
      <c r="F7" s="5" t="s">
        <v>45</v>
      </c>
      <c r="G7" s="62"/>
      <c r="H7" s="62"/>
      <c r="I7" s="62"/>
      <c r="J7" s="65"/>
      <c r="K7" s="62"/>
      <c r="L7" s="62"/>
      <c r="M7" s="62"/>
      <c r="N7" s="65"/>
    </row>
    <row r="8" spans="1:14" s="4" customFormat="1" ht="15.75">
      <c r="A8" s="65"/>
      <c r="B8" s="62"/>
      <c r="C8" s="65"/>
      <c r="D8" s="65"/>
      <c r="E8" s="65"/>
      <c r="F8" s="5" t="s">
        <v>46</v>
      </c>
      <c r="G8" s="62"/>
      <c r="H8" s="62"/>
      <c r="I8" s="62"/>
      <c r="J8" s="65"/>
      <c r="K8" s="62"/>
      <c r="L8" s="62"/>
      <c r="M8" s="62"/>
      <c r="N8" s="65"/>
    </row>
    <row r="9" spans="1:14" s="4" customFormat="1" ht="16.5" thickBot="1">
      <c r="A9" s="66"/>
      <c r="B9" s="63"/>
      <c r="C9" s="66"/>
      <c r="D9" s="66"/>
      <c r="E9" s="66"/>
      <c r="F9" s="6" t="s">
        <v>47</v>
      </c>
      <c r="G9" s="63"/>
      <c r="H9" s="63"/>
      <c r="I9" s="63"/>
      <c r="J9" s="66"/>
      <c r="K9" s="63"/>
      <c r="L9" s="63"/>
      <c r="M9" s="63"/>
      <c r="N9" s="66"/>
    </row>
    <row r="10" spans="1:14" ht="1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5" ht="15" customHeight="1">
      <c r="A11" s="48" t="s">
        <v>19</v>
      </c>
      <c r="B11" s="52">
        <v>0</v>
      </c>
      <c r="C11" s="52">
        <v>185</v>
      </c>
      <c r="D11" s="52">
        <f>4095-1</f>
        <v>4094</v>
      </c>
      <c r="E11" s="52">
        <v>0</v>
      </c>
      <c r="F11" s="52">
        <f>85+200+400+409+4023</f>
        <v>5117</v>
      </c>
      <c r="G11" s="52"/>
      <c r="H11" s="52">
        <f>901961+85+1500</f>
        <v>903546</v>
      </c>
      <c r="I11" s="52">
        <v>4859988</v>
      </c>
      <c r="J11" s="52">
        <v>178679</v>
      </c>
      <c r="K11" s="52">
        <f>SUM('2019.'!B23+'2019.'!B24)</f>
        <v>3721385</v>
      </c>
      <c r="L11" s="52">
        <v>110323</v>
      </c>
      <c r="M11" s="52">
        <v>345</v>
      </c>
      <c r="N11" s="10">
        <f aca="true" t="shared" si="0" ref="N11:N20">SUM(B11:M11)</f>
        <v>9783662</v>
      </c>
      <c r="O11" s="11" t="s">
        <v>48</v>
      </c>
    </row>
    <row r="12" spans="1:15" ht="15" customHeight="1">
      <c r="A12" s="49" t="s">
        <v>20</v>
      </c>
      <c r="B12" s="52">
        <v>29217</v>
      </c>
      <c r="C12" s="52">
        <v>16040</v>
      </c>
      <c r="D12" s="52">
        <f>5259+1</f>
        <v>5260</v>
      </c>
      <c r="E12" s="52"/>
      <c r="F12" s="52"/>
      <c r="G12" s="52"/>
      <c r="H12" s="52"/>
      <c r="I12" s="52"/>
      <c r="J12" s="52"/>
      <c r="K12" s="52"/>
      <c r="L12" s="52"/>
      <c r="M12" s="52"/>
      <c r="N12" s="10">
        <f t="shared" si="0"/>
        <v>50517</v>
      </c>
      <c r="O12" s="11"/>
    </row>
    <row r="13" spans="1:15" ht="15" customHeight="1">
      <c r="A13" s="49" t="s">
        <v>49</v>
      </c>
      <c r="B13" s="52">
        <v>0</v>
      </c>
      <c r="C13" s="52">
        <v>8102</v>
      </c>
      <c r="D13" s="52">
        <v>46098</v>
      </c>
      <c r="E13" s="52"/>
      <c r="F13" s="52"/>
      <c r="G13" s="52"/>
      <c r="H13" s="52"/>
      <c r="I13" s="52">
        <v>29398</v>
      </c>
      <c r="J13" s="52">
        <v>9774</v>
      </c>
      <c r="K13" s="52"/>
      <c r="L13" s="52"/>
      <c r="M13" s="52"/>
      <c r="N13" s="10">
        <f t="shared" si="0"/>
        <v>93372</v>
      </c>
      <c r="O13" s="11"/>
    </row>
    <row r="14" spans="1:15" ht="15" customHeight="1">
      <c r="A14" s="50" t="s">
        <v>50</v>
      </c>
      <c r="B14" s="52">
        <v>0</v>
      </c>
      <c r="C14" s="52">
        <v>0</v>
      </c>
      <c r="D14" s="52">
        <v>42023</v>
      </c>
      <c r="E14" s="52"/>
      <c r="F14" s="52"/>
      <c r="G14" s="52"/>
      <c r="H14" s="52"/>
      <c r="I14" s="52"/>
      <c r="J14" s="52"/>
      <c r="K14" s="52"/>
      <c r="L14" s="52"/>
      <c r="M14" s="52"/>
      <c r="N14" s="10">
        <f t="shared" si="0"/>
        <v>42023</v>
      </c>
      <c r="O14" s="11"/>
    </row>
    <row r="15" spans="1:15" ht="16.5" customHeight="1">
      <c r="A15" s="12" t="s">
        <v>27</v>
      </c>
      <c r="B15" s="13">
        <v>1450</v>
      </c>
      <c r="C15" s="13">
        <v>831</v>
      </c>
      <c r="D15" s="13">
        <f>78+1</f>
        <v>79</v>
      </c>
      <c r="E15" s="13"/>
      <c r="F15" s="13"/>
      <c r="G15" s="13"/>
      <c r="H15" s="13"/>
      <c r="I15" s="13"/>
      <c r="J15" s="13"/>
      <c r="K15" s="13"/>
      <c r="L15" s="13"/>
      <c r="M15" s="13"/>
      <c r="N15" s="10">
        <f t="shared" si="0"/>
        <v>2360</v>
      </c>
      <c r="O15" s="11"/>
    </row>
    <row r="16" spans="1:15" ht="16.5" customHeight="1">
      <c r="A16" s="12" t="s">
        <v>51</v>
      </c>
      <c r="B16" s="13">
        <v>707</v>
      </c>
      <c r="C16" s="13">
        <v>427</v>
      </c>
      <c r="D16" s="13">
        <v>60</v>
      </c>
      <c r="E16" s="13"/>
      <c r="F16" s="13"/>
      <c r="G16" s="13"/>
      <c r="H16" s="13"/>
      <c r="I16" s="13"/>
      <c r="J16" s="13"/>
      <c r="K16" s="13"/>
      <c r="L16" s="13"/>
      <c r="M16" s="13"/>
      <c r="N16" s="10">
        <f t="shared" si="0"/>
        <v>1194</v>
      </c>
      <c r="O16" s="11"/>
    </row>
    <row r="17" spans="1:15" ht="16.5" customHeight="1">
      <c r="A17" s="12" t="s">
        <v>29</v>
      </c>
      <c r="B17" s="13">
        <v>1382</v>
      </c>
      <c r="C17" s="13">
        <v>793</v>
      </c>
      <c r="D17" s="13">
        <v>134</v>
      </c>
      <c r="E17" s="13"/>
      <c r="F17" s="13"/>
      <c r="G17" s="13"/>
      <c r="H17" s="13"/>
      <c r="I17" s="13"/>
      <c r="J17" s="13"/>
      <c r="K17" s="13"/>
      <c r="L17" s="13"/>
      <c r="M17" s="13"/>
      <c r="N17" s="10">
        <f t="shared" si="0"/>
        <v>2309</v>
      </c>
      <c r="O17" s="11"/>
    </row>
    <row r="18" spans="1:15" ht="16.5" customHeight="1">
      <c r="A18" s="12" t="s">
        <v>30</v>
      </c>
      <c r="B18" s="13">
        <v>1123</v>
      </c>
      <c r="C18" s="13">
        <v>653</v>
      </c>
      <c r="D18" s="13">
        <v>148</v>
      </c>
      <c r="E18" s="13"/>
      <c r="F18" s="13"/>
      <c r="G18" s="13"/>
      <c r="H18" s="13"/>
      <c r="I18" s="13"/>
      <c r="J18" s="13"/>
      <c r="K18" s="13"/>
      <c r="L18" s="13"/>
      <c r="M18" s="13"/>
      <c r="N18" s="10">
        <f t="shared" si="0"/>
        <v>1924</v>
      </c>
      <c r="O18" s="11"/>
    </row>
    <row r="19" spans="1:15" ht="16.5" customHeight="1">
      <c r="A19" s="12" t="s">
        <v>52</v>
      </c>
      <c r="B19" s="14">
        <v>2091</v>
      </c>
      <c r="C19" s="14">
        <v>1140</v>
      </c>
      <c r="D19" s="14">
        <f>281+1</f>
        <v>282</v>
      </c>
      <c r="E19" s="13"/>
      <c r="F19" s="13"/>
      <c r="G19" s="13"/>
      <c r="H19" s="13"/>
      <c r="I19" s="13"/>
      <c r="J19" s="13"/>
      <c r="K19" s="13"/>
      <c r="L19" s="13"/>
      <c r="M19" s="13"/>
      <c r="N19" s="10">
        <f t="shared" si="0"/>
        <v>3513</v>
      </c>
      <c r="O19" s="11"/>
    </row>
    <row r="20" spans="1:16" ht="16.5" customHeight="1">
      <c r="A20" s="12" t="s">
        <v>26</v>
      </c>
      <c r="B20" s="14">
        <v>4209</v>
      </c>
      <c r="C20" s="14">
        <v>2445</v>
      </c>
      <c r="D20" s="14">
        <v>2277</v>
      </c>
      <c r="E20" s="13"/>
      <c r="F20" s="13"/>
      <c r="G20" s="13"/>
      <c r="H20" s="13"/>
      <c r="I20" s="13"/>
      <c r="J20" s="13"/>
      <c r="K20" s="13"/>
      <c r="L20" s="13"/>
      <c r="M20" s="13"/>
      <c r="N20" s="10">
        <f t="shared" si="0"/>
        <v>8931</v>
      </c>
      <c r="O20" s="11"/>
      <c r="P20" s="11"/>
    </row>
    <row r="21" spans="1:16" ht="16.5" customHeight="1">
      <c r="A21" s="1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0"/>
      <c r="P21" s="11"/>
    </row>
    <row r="22" spans="1:14" ht="16.5" customHeight="1" thickBo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</row>
    <row r="23" spans="1:14" s="20" customFormat="1" ht="16.5" customHeight="1" thickBot="1">
      <c r="A23" s="18" t="s">
        <v>53</v>
      </c>
      <c r="B23" s="19">
        <f>SUM(B11:B20)</f>
        <v>40179</v>
      </c>
      <c r="C23" s="19">
        <f aca="true" t="shared" si="1" ref="C23:N23">SUM(C11:C20)</f>
        <v>30616</v>
      </c>
      <c r="D23" s="19">
        <f t="shared" si="1"/>
        <v>100455</v>
      </c>
      <c r="E23" s="19">
        <f t="shared" si="1"/>
        <v>0</v>
      </c>
      <c r="F23" s="19">
        <f t="shared" si="1"/>
        <v>5117</v>
      </c>
      <c r="G23" s="19">
        <f t="shared" si="1"/>
        <v>0</v>
      </c>
      <c r="H23" s="19">
        <f t="shared" si="1"/>
        <v>903546</v>
      </c>
      <c r="I23" s="19">
        <f t="shared" si="1"/>
        <v>4889386</v>
      </c>
      <c r="J23" s="19">
        <f t="shared" si="1"/>
        <v>188453</v>
      </c>
      <c r="K23" s="19">
        <f t="shared" si="1"/>
        <v>3721385</v>
      </c>
      <c r="L23" s="19">
        <f t="shared" si="1"/>
        <v>110323</v>
      </c>
      <c r="M23" s="19">
        <f t="shared" si="1"/>
        <v>345</v>
      </c>
      <c r="N23" s="19">
        <f t="shared" si="1"/>
        <v>9989805</v>
      </c>
    </row>
    <row r="24" spans="1:13" ht="15.7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6" ht="15.75">
      <c r="N26" s="11"/>
    </row>
  </sheetData>
  <sheetProtection/>
  <mergeCells count="15">
    <mergeCell ref="D6:D9"/>
    <mergeCell ref="E6:E9"/>
    <mergeCell ref="G6:G9"/>
    <mergeCell ref="H6:H9"/>
    <mergeCell ref="M6:M9"/>
    <mergeCell ref="L6:L9"/>
    <mergeCell ref="I6:I9"/>
    <mergeCell ref="J6:J9"/>
    <mergeCell ref="K6:K9"/>
    <mergeCell ref="N6:N9"/>
    <mergeCell ref="K2:N2"/>
    <mergeCell ref="A3:N3"/>
    <mergeCell ref="A6:A9"/>
    <mergeCell ref="B6:B9"/>
    <mergeCell ref="C6:C9"/>
  </mergeCells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2020-06-02T12:19:12Z</cp:lastPrinted>
  <dcterms:created xsi:type="dcterms:W3CDTF">2015-04-19T09:27:33Z</dcterms:created>
  <dcterms:modified xsi:type="dcterms:W3CDTF">2020-06-09T08:48:37Z</dcterms:modified>
  <cp:category/>
  <cp:version/>
  <cp:contentType/>
  <cp:contentStatus/>
</cp:coreProperties>
</file>